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CF06E04-E8CD-4D62-9AF9-B98F598040BF}" xr6:coauthVersionLast="47" xr6:coauthVersionMax="47" xr10:uidLastSave="{00000000-0000-0000-0000-000000000000}"/>
  <bookViews>
    <workbookView xWindow="1080" yWindow="750" windowWidth="26475" windowHeight="13830" firstSheet="20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Y28" i="32" l="1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58" i="32"/>
  <c r="Y59" i="32"/>
  <c r="Y60" i="32"/>
  <c r="Y61" i="32"/>
  <c r="Y27" i="32"/>
  <c r="S58" i="32"/>
  <c r="S57" i="32"/>
  <c r="G59" i="32"/>
  <c r="Q59" i="32" s="1"/>
  <c r="G61" i="32"/>
  <c r="G60" i="32"/>
  <c r="Q60" i="32" s="1"/>
  <c r="G56" i="32"/>
  <c r="G55" i="32"/>
  <c r="Q55" i="32" s="1"/>
  <c r="G54" i="32"/>
  <c r="G45" i="32"/>
  <c r="G46" i="32"/>
  <c r="G47" i="32"/>
  <c r="G48" i="32"/>
  <c r="G49" i="32"/>
  <c r="Q49" i="32" s="1"/>
  <c r="G53" i="32"/>
  <c r="Q53" i="32" s="1"/>
  <c r="G52" i="32"/>
  <c r="G51" i="32"/>
  <c r="G50" i="32"/>
  <c r="Q50" i="32" s="1"/>
  <c r="Q54" i="32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G72" i="32"/>
  <c r="Q47" i="32"/>
  <c r="Q48" i="32"/>
  <c r="Q51" i="32"/>
  <c r="Q52" i="32"/>
  <c r="Q56" i="32"/>
  <c r="Q61" i="32"/>
  <c r="M32" i="32"/>
  <c r="M34" i="32"/>
  <c r="M36" i="32"/>
  <c r="M37" i="32"/>
  <c r="M44" i="32"/>
  <c r="M46" i="32"/>
  <c r="M48" i="32"/>
  <c r="M49" i="32"/>
  <c r="M56" i="32"/>
  <c r="M58" i="32"/>
  <c r="M60" i="32"/>
  <c r="M61" i="32"/>
  <c r="C28" i="32"/>
  <c r="M28" i="32" s="1"/>
  <c r="C29" i="32"/>
  <c r="M29" i="32" s="1"/>
  <c r="C30" i="32"/>
  <c r="M30" i="32" s="1"/>
  <c r="C31" i="32"/>
  <c r="M31" i="32" s="1"/>
  <c r="C32" i="32"/>
  <c r="C33" i="32"/>
  <c r="M33" i="32" s="1"/>
  <c r="C34" i="32"/>
  <c r="C35" i="32"/>
  <c r="M35" i="32" s="1"/>
  <c r="C36" i="32"/>
  <c r="C37" i="32"/>
  <c r="C38" i="32"/>
  <c r="M38" i="32" s="1"/>
  <c r="C39" i="32"/>
  <c r="M39" i="32" s="1"/>
  <c r="C40" i="32"/>
  <c r="M40" i="32" s="1"/>
  <c r="C41" i="32"/>
  <c r="M41" i="32" s="1"/>
  <c r="C42" i="32"/>
  <c r="M42" i="32" s="1"/>
  <c r="C43" i="32"/>
  <c r="M43" i="32" s="1"/>
  <c r="C44" i="32"/>
  <c r="C45" i="32"/>
  <c r="M45" i="32" s="1"/>
  <c r="C46" i="32"/>
  <c r="C47" i="32"/>
  <c r="M47" i="32" s="1"/>
  <c r="C48" i="32"/>
  <c r="C49" i="32"/>
  <c r="C50" i="32"/>
  <c r="M50" i="32" s="1"/>
  <c r="C51" i="32"/>
  <c r="M51" i="32" s="1"/>
  <c r="C52" i="32"/>
  <c r="M52" i="32" s="1"/>
  <c r="C53" i="32"/>
  <c r="M53" i="32" s="1"/>
  <c r="C54" i="32"/>
  <c r="M54" i="32" s="1"/>
  <c r="C55" i="32"/>
  <c r="M55" i="32" s="1"/>
  <c r="C56" i="32"/>
  <c r="C57" i="32"/>
  <c r="M57" i="32" s="1"/>
  <c r="C58" i="32"/>
  <c r="C59" i="32"/>
  <c r="M59" i="32" s="1"/>
  <c r="C60" i="32"/>
  <c r="C61" i="32"/>
  <c r="C27" i="32"/>
  <c r="M27" i="32" s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3" i="32"/>
  <c r="AC182" i="31"/>
  <c r="AA182" i="31"/>
  <c r="Y182" i="3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AE178" i="31"/>
  <c r="AC178" i="31"/>
  <c r="AA178" i="31"/>
  <c r="Y178" i="31"/>
  <c r="T178" i="31"/>
  <c r="G178" i="31"/>
  <c r="E178" i="31"/>
  <c r="D178" i="3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AE174" i="31"/>
  <c r="AC174" i="31"/>
  <c r="AA174" i="31"/>
  <c r="Y174" i="31"/>
  <c r="T174" i="31"/>
  <c r="G174" i="31"/>
  <c r="E174" i="31"/>
  <c r="D174" i="3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AE171" i="31"/>
  <c r="AC171" i="31"/>
  <c r="AA171" i="3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AE168" i="31"/>
  <c r="AC168" i="31"/>
  <c r="AA168" i="31"/>
  <c r="Y168" i="31"/>
  <c r="T168" i="31"/>
  <c r="G168" i="31"/>
  <c r="E168" i="31"/>
  <c r="D168" i="3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AE162" i="31"/>
  <c r="AC162" i="31"/>
  <c r="AA162" i="31"/>
  <c r="Y162" i="31"/>
  <c r="T162" i="31"/>
  <c r="G162" i="31"/>
  <c r="E162" i="31"/>
  <c r="D162" i="3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AE159" i="31"/>
  <c r="AC159" i="31"/>
  <c r="AA159" i="31"/>
  <c r="Y159" i="31"/>
  <c r="T159" i="31"/>
  <c r="G159" i="31"/>
  <c r="E159" i="31"/>
  <c r="D159" i="3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AE156" i="31"/>
  <c r="AC156" i="31"/>
  <c r="AA156" i="31"/>
  <c r="Y156" i="31"/>
  <c r="T156" i="31"/>
  <c r="G156" i="31"/>
  <c r="E156" i="31"/>
  <c r="D156" i="3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AC150" i="31"/>
  <c r="AA150" i="31"/>
  <c r="Y150" i="31"/>
  <c r="T150" i="31"/>
  <c r="G150" i="31"/>
  <c r="E150" i="31"/>
  <c r="D150" i="31"/>
  <c r="AA149" i="31"/>
  <c r="Y149" i="31"/>
  <c r="AG149" i="31" s="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L142" i="31"/>
  <c r="K142" i="31"/>
  <c r="J142" i="31"/>
  <c r="I142" i="31"/>
  <c r="L141" i="31"/>
  <c r="K141" i="31"/>
  <c r="J141" i="31"/>
  <c r="I141" i="31"/>
  <c r="L140" i="31"/>
  <c r="K140" i="31"/>
  <c r="J140" i="31"/>
  <c r="I140" i="31"/>
  <c r="L139" i="31"/>
  <c r="K139" i="31"/>
  <c r="J139" i="31"/>
  <c r="I139" i="3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L135" i="31"/>
  <c r="K135" i="31"/>
  <c r="J135" i="31"/>
  <c r="I135" i="31"/>
  <c r="L134" i="31"/>
  <c r="K134" i="31"/>
  <c r="J134" i="31"/>
  <c r="I134" i="31"/>
  <c r="L133" i="31"/>
  <c r="K133" i="31"/>
  <c r="J133" i="31"/>
  <c r="I133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L128" i="31"/>
  <c r="K128" i="31"/>
  <c r="J128" i="31"/>
  <c r="I128" i="31"/>
  <c r="L127" i="31"/>
  <c r="K127" i="31"/>
  <c r="J127" i="31"/>
  <c r="I127" i="31"/>
  <c r="L126" i="31"/>
  <c r="K126" i="31"/>
  <c r="J126" i="31"/>
  <c r="I126" i="31"/>
  <c r="L125" i="31"/>
  <c r="K125" i="31"/>
  <c r="J125" i="31"/>
  <c r="I125" i="31"/>
  <c r="L124" i="31"/>
  <c r="K124" i="31"/>
  <c r="J124" i="31"/>
  <c r="I124" i="31"/>
  <c r="L123" i="31"/>
  <c r="K123" i="31"/>
  <c r="J123" i="31"/>
  <c r="I123" i="31"/>
  <c r="L122" i="31"/>
  <c r="K122" i="31"/>
  <c r="J122" i="31"/>
  <c r="I122" i="31"/>
  <c r="L121" i="31"/>
  <c r="K121" i="31"/>
  <c r="J121" i="31"/>
  <c r="I121" i="3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L117" i="31"/>
  <c r="K117" i="31"/>
  <c r="J117" i="31"/>
  <c r="I117" i="31"/>
  <c r="L116" i="31"/>
  <c r="K116" i="31"/>
  <c r="J116" i="31"/>
  <c r="I116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X67" i="31" s="1"/>
  <c r="X69" i="31" s="1"/>
  <c r="R65" i="31"/>
  <c r="R67" i="31" s="1"/>
  <c r="R69" i="31" s="1"/>
  <c r="R71" i="31" s="1"/>
  <c r="R73" i="31" s="1"/>
  <c r="AJ64" i="31"/>
  <c r="AG64" i="31"/>
  <c r="X64" i="31"/>
  <c r="R64" i="31"/>
  <c r="AJ63" i="31"/>
  <c r="AG63" i="31"/>
  <c r="AJ62" i="31"/>
  <c r="AG62" i="31"/>
  <c r="O62" i="31"/>
  <c r="O63" i="31" s="1"/>
  <c r="K62" i="31"/>
  <c r="AJ61" i="31"/>
  <c r="AG61" i="31"/>
  <c r="AH61" i="31" s="1"/>
  <c r="P61" i="31"/>
  <c r="N61" i="31"/>
  <c r="M61" i="31"/>
  <c r="P57" i="31"/>
  <c r="O57" i="31"/>
  <c r="P56" i="31"/>
  <c r="O56" i="31"/>
  <c r="P55" i="31"/>
  <c r="AD55" i="31" s="1"/>
  <c r="AE55" i="31" s="1"/>
  <c r="O55" i="31"/>
  <c r="P54" i="31"/>
  <c r="Q54" i="31" s="1"/>
  <c r="O54" i="31"/>
  <c r="P53" i="31"/>
  <c r="Q53" i="31" s="1"/>
  <c r="O53" i="31"/>
  <c r="P52" i="31"/>
  <c r="Q52" i="31" s="1"/>
  <c r="O52" i="31"/>
  <c r="P51" i="31"/>
  <c r="AD51" i="31" s="1"/>
  <c r="AE51" i="31" s="1"/>
  <c r="O51" i="31"/>
  <c r="P50" i="31"/>
  <c r="AD50" i="31" s="1"/>
  <c r="AE50" i="31" s="1"/>
  <c r="O50" i="31"/>
  <c r="P49" i="31"/>
  <c r="AD49" i="31" s="1"/>
  <c r="AE49" i="31" s="1"/>
  <c r="O49" i="31"/>
  <c r="P48" i="31"/>
  <c r="Q48" i="31" s="1"/>
  <c r="O48" i="31"/>
  <c r="P47" i="31"/>
  <c r="Q47" i="31" s="1"/>
  <c r="O47" i="31"/>
  <c r="P46" i="31"/>
  <c r="Q46" i="31" s="1"/>
  <c r="O46" i="31"/>
  <c r="P45" i="31"/>
  <c r="Q45" i="31" s="1"/>
  <c r="O45" i="31"/>
  <c r="M45" i="3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 s="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 s="1"/>
  <c r="AB36" i="31"/>
  <c r="AC36" i="31" s="1"/>
  <c r="AA36" i="31"/>
  <c r="Q36" i="31"/>
  <c r="F36" i="31" s="1"/>
  <c r="E36" i="31" s="1"/>
  <c r="AB35" i="31"/>
  <c r="AC35" i="31" s="1"/>
  <c r="AA35" i="31"/>
  <c r="Q35" i="31"/>
  <c r="F35" i="31" s="1"/>
  <c r="E35" i="31" s="1"/>
  <c r="AB34" i="31"/>
  <c r="AC34" i="31" s="1"/>
  <c r="AA34" i="31"/>
  <c r="Q34" i="31"/>
  <c r="F34" i="31" s="1"/>
  <c r="E34" i="31" s="1"/>
  <c r="AB33" i="31"/>
  <c r="AC33" i="31" s="1"/>
  <c r="AA33" i="31"/>
  <c r="Q33" i="31"/>
  <c r="F33" i="31" s="1"/>
  <c r="E33" i="31" s="1"/>
  <c r="AB32" i="31"/>
  <c r="AC32" i="31" s="1"/>
  <c r="AA32" i="31"/>
  <c r="Q32" i="31"/>
  <c r="F32" i="31" s="1"/>
  <c r="E32" i="31" s="1"/>
  <c r="AB31" i="31"/>
  <c r="AC31" i="31" s="1"/>
  <c r="AA31" i="31"/>
  <c r="Q31" i="31"/>
  <c r="F31" i="31" s="1"/>
  <c r="E31" i="31" s="1"/>
  <c r="AB30" i="31"/>
  <c r="AC30" i="31" s="1"/>
  <c r="AA30" i="31"/>
  <c r="Q30" i="31"/>
  <c r="F30" i="31" s="1"/>
  <c r="E30" i="31" s="1"/>
  <c r="AB29" i="31"/>
  <c r="AC29" i="31" s="1"/>
  <c r="AA29" i="31"/>
  <c r="Q29" i="31"/>
  <c r="F29" i="31" s="1"/>
  <c r="E29" i="31" s="1"/>
  <c r="AB28" i="31"/>
  <c r="AC28" i="31" s="1"/>
  <c r="AA28" i="31"/>
  <c r="Q28" i="31"/>
  <c r="F28" i="31" s="1"/>
  <c r="E28" i="31" s="1"/>
  <c r="AB27" i="31"/>
  <c r="AC27" i="31" s="1"/>
  <c r="AA27" i="31"/>
  <c r="Q27" i="31"/>
  <c r="F27" i="31" s="1"/>
  <c r="E27" i="31" s="1"/>
  <c r="M27" i="31"/>
  <c r="AB26" i="31"/>
  <c r="AC26" i="31" s="1"/>
  <c r="AA26" i="31"/>
  <c r="Q26" i="31"/>
  <c r="F26" i="31" s="1"/>
  <c r="E26" i="31" s="1"/>
  <c r="AD16" i="31"/>
  <c r="AD15" i="31"/>
  <c r="AK50" i="31" s="1"/>
  <c r="AD14" i="31"/>
  <c r="AI53" i="31" s="1"/>
  <c r="AD13" i="31"/>
  <c r="AG50" i="31" s="1"/>
  <c r="AD9" i="31"/>
  <c r="AD8" i="31"/>
  <c r="AD7" i="31"/>
  <c r="AG38" i="31" s="1"/>
  <c r="AD6" i="31"/>
  <c r="AE38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O51" i="28"/>
  <c r="O54" i="28" s="1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J35" i="28"/>
  <c r="J37" i="28" s="1"/>
  <c r="J39" i="28" s="1"/>
  <c r="J41" i="28" s="1"/>
  <c r="J43" i="28" s="1"/>
  <c r="J45" i="28" s="1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O19" i="28"/>
  <c r="O22" i="28" s="1"/>
  <c r="O25" i="28" s="1"/>
  <c r="O28" i="28" s="1"/>
  <c r="O31" i="28" s="1"/>
  <c r="O34" i="28" s="1"/>
  <c r="O37" i="28" s="1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D17" i="28"/>
  <c r="D19" i="28" s="1"/>
  <c r="D21" i="28" s="1"/>
  <c r="D23" i="28" s="1"/>
  <c r="D25" i="28" s="1"/>
  <c r="Q16" i="28"/>
  <c r="P16" i="28"/>
  <c r="O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O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F13" i="28"/>
  <c r="E13" i="28"/>
  <c r="D13" i="28"/>
  <c r="D1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M11" i="23" s="1"/>
  <c r="L10" i="23"/>
  <c r="M10" i="23" s="1"/>
  <c r="L9" i="23"/>
  <c r="T9" i="23" s="1"/>
  <c r="K7" i="23"/>
  <c r="L7" i="23" s="1"/>
  <c r="T7" i="23" s="1"/>
  <c r="K5" i="23"/>
  <c r="K6" i="23" s="1"/>
  <c r="L6" i="23" s="1"/>
  <c r="K4" i="23"/>
  <c r="L4" i="23" s="1"/>
  <c r="T4" i="23" s="1"/>
  <c r="M3" i="23"/>
  <c r="K3" i="23"/>
  <c r="L3" i="23" s="1"/>
  <c r="T3" i="23" s="1"/>
  <c r="AB2" i="23"/>
  <c r="AJ2" i="23" s="1"/>
  <c r="T2" i="23"/>
  <c r="U2" i="23" s="1"/>
  <c r="L2" i="23"/>
  <c r="M2" i="23" s="1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AM18" i="22" s="1"/>
  <c r="U18" i="22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AM8" i="22" s="1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M29" i="14"/>
  <c r="O29" i="14" s="1"/>
  <c r="L29" i="14"/>
  <c r="M28" i="14"/>
  <c r="L28" i="14"/>
  <c r="O28" i="14" s="1"/>
  <c r="M27" i="14"/>
  <c r="L27" i="14"/>
  <c r="O27" i="14" s="1"/>
  <c r="O26" i="14"/>
  <c r="M26" i="14"/>
  <c r="L26" i="14"/>
  <c r="M25" i="14"/>
  <c r="O25" i="14" s="1"/>
  <c r="L25" i="14"/>
  <c r="M24" i="14"/>
  <c r="L24" i="14"/>
  <c r="O24" i="14" s="1"/>
  <c r="M23" i="14"/>
  <c r="L23" i="14"/>
  <c r="O23" i="14" s="1"/>
  <c r="O22" i="14"/>
  <c r="M22" i="14"/>
  <c r="L22" i="14"/>
  <c r="M21" i="14"/>
  <c r="O21" i="14" s="1"/>
  <c r="L21" i="14"/>
  <c r="M20" i="14"/>
  <c r="L20" i="14"/>
  <c r="O20" i="14" s="1"/>
  <c r="M19" i="14"/>
  <c r="L19" i="14"/>
  <c r="O19" i="14" s="1"/>
  <c r="O18" i="14"/>
  <c r="M18" i="14"/>
  <c r="L18" i="14"/>
  <c r="M17" i="14"/>
  <c r="O17" i="14" s="1"/>
  <c r="L17" i="14"/>
  <c r="M16" i="14"/>
  <c r="L16" i="14"/>
  <c r="O16" i="14" s="1"/>
  <c r="M15" i="14"/>
  <c r="L15" i="14"/>
  <c r="O15" i="14" s="1"/>
  <c r="O14" i="14"/>
  <c r="M14" i="14"/>
  <c r="L14" i="14"/>
  <c r="M13" i="14"/>
  <c r="O13" i="14" s="1"/>
  <c r="L13" i="14"/>
  <c r="M12" i="14"/>
  <c r="L12" i="14"/>
  <c r="O12" i="14" s="1"/>
  <c r="M11" i="14"/>
  <c r="L11" i="14"/>
  <c r="O11" i="14" s="1"/>
  <c r="O10" i="14"/>
  <c r="M10" i="14"/>
  <c r="L10" i="14"/>
  <c r="M9" i="14"/>
  <c r="O9" i="14" s="1"/>
  <c r="L9" i="14"/>
  <c r="M8" i="14"/>
  <c r="L8" i="14"/>
  <c r="O8" i="14" s="1"/>
  <c r="M7" i="14"/>
  <c r="L7" i="14"/>
  <c r="O7" i="14" s="1"/>
  <c r="O6" i="14"/>
  <c r="M6" i="14"/>
  <c r="L6" i="14"/>
  <c r="M5" i="14"/>
  <c r="O5" i="14" s="1"/>
  <c r="L5" i="14"/>
  <c r="M4" i="14"/>
  <c r="L4" i="14"/>
  <c r="O4" i="14" s="1"/>
  <c r="M3" i="14"/>
  <c r="L3" i="14"/>
  <c r="O3" i="14" s="1"/>
  <c r="O2" i="14"/>
  <c r="M2" i="14"/>
  <c r="L2" i="14"/>
  <c r="AV456" i="13"/>
  <c r="AS456" i="13"/>
  <c r="AM456" i="13"/>
  <c r="AS455" i="13"/>
  <c r="AM455" i="13"/>
  <c r="W455" i="13"/>
  <c r="AP455" i="13" s="1"/>
  <c r="AS454" i="13"/>
  <c r="AM454" i="13"/>
  <c r="O454" i="13"/>
  <c r="AJ454" i="13" s="1"/>
  <c r="AV453" i="13"/>
  <c r="AS453" i="13"/>
  <c r="AP453" i="13"/>
  <c r="AM453" i="13"/>
  <c r="W453" i="13"/>
  <c r="AS452" i="13"/>
  <c r="AM452" i="13"/>
  <c r="AJ452" i="13"/>
  <c r="O452" i="13"/>
  <c r="AS451" i="13"/>
  <c r="AM451" i="13"/>
  <c r="AS450" i="13"/>
  <c r="AM450" i="13"/>
  <c r="W450" i="13"/>
  <c r="AP450" i="13" s="1"/>
  <c r="AV449" i="13"/>
  <c r="AS449" i="13"/>
  <c r="AM449" i="13"/>
  <c r="W449" i="13"/>
  <c r="AP449" i="13" s="1"/>
  <c r="AS448" i="13"/>
  <c r="AP448" i="13"/>
  <c r="AM448" i="13"/>
  <c r="W448" i="13"/>
  <c r="AS447" i="13"/>
  <c r="AM447" i="13"/>
  <c r="AJ447" i="13"/>
  <c r="O447" i="13"/>
  <c r="AS446" i="13"/>
  <c r="AM446" i="13"/>
  <c r="AV445" i="13"/>
  <c r="AS445" i="13"/>
  <c r="AM445" i="13"/>
  <c r="AJ445" i="13"/>
  <c r="AS444" i="13"/>
  <c r="AM444" i="13"/>
  <c r="W444" i="13"/>
  <c r="AP444" i="13" s="1"/>
  <c r="AS443" i="13"/>
  <c r="AP443" i="13"/>
  <c r="AM443" i="13"/>
  <c r="W443" i="13"/>
  <c r="AV442" i="13"/>
  <c r="AS442" i="13"/>
  <c r="AP442" i="13"/>
  <c r="AM442" i="13"/>
  <c r="W442" i="13"/>
  <c r="O442" i="13"/>
  <c r="AJ442" i="13" s="1"/>
  <c r="BA442" i="13" s="1"/>
  <c r="AS441" i="13"/>
  <c r="AM441" i="13"/>
  <c r="AS440" i="13"/>
  <c r="AM440" i="13"/>
  <c r="AV439" i="13"/>
  <c r="AS439" i="13"/>
  <c r="AM439" i="13"/>
  <c r="AS438" i="13"/>
  <c r="AM438" i="13"/>
  <c r="AS437" i="13"/>
  <c r="AP437" i="13"/>
  <c r="AM437" i="13"/>
  <c r="W437" i="13"/>
  <c r="O437" i="13"/>
  <c r="AJ437" i="13" s="1"/>
  <c r="BA437" i="13" s="1"/>
  <c r="AV436" i="13"/>
  <c r="AS436" i="13"/>
  <c r="AM436" i="13"/>
  <c r="W436" i="13"/>
  <c r="AP436" i="13" s="1"/>
  <c r="O436" i="13"/>
  <c r="O456" i="13" s="1"/>
  <c r="AJ456" i="13" s="1"/>
  <c r="AS435" i="13"/>
  <c r="AP435" i="13"/>
  <c r="AM435" i="13"/>
  <c r="W435" i="13"/>
  <c r="O435" i="13"/>
  <c r="O455" i="13" s="1"/>
  <c r="AJ455" i="13" s="1"/>
  <c r="BA455" i="13" s="1"/>
  <c r="AS434" i="13"/>
  <c r="AM434" i="13"/>
  <c r="AJ434" i="13"/>
  <c r="BA434" i="13" s="1"/>
  <c r="W434" i="13"/>
  <c r="AP434" i="13" s="1"/>
  <c r="O434" i="13"/>
  <c r="AV433" i="13"/>
  <c r="AS433" i="13"/>
  <c r="AM433" i="13"/>
  <c r="AJ433" i="13"/>
  <c r="W433" i="13"/>
  <c r="AP433" i="13" s="1"/>
  <c r="BA433" i="13" s="1"/>
  <c r="O433" i="13"/>
  <c r="O453" i="13" s="1"/>
  <c r="AJ453" i="13" s="1"/>
  <c r="BA453" i="13" s="1"/>
  <c r="AS432" i="13"/>
  <c r="AM432" i="13"/>
  <c r="AJ432" i="13"/>
  <c r="W432" i="13"/>
  <c r="O432" i="13"/>
  <c r="AS431" i="13"/>
  <c r="AM431" i="13"/>
  <c r="W431" i="13"/>
  <c r="AP431" i="13" s="1"/>
  <c r="O431" i="13"/>
  <c r="O451" i="13" s="1"/>
  <c r="AJ451" i="13" s="1"/>
  <c r="AS430" i="13"/>
  <c r="AP430" i="13"/>
  <c r="AM430" i="13"/>
  <c r="W430" i="13"/>
  <c r="O430" i="13"/>
  <c r="O450" i="13" s="1"/>
  <c r="AJ450" i="13" s="1"/>
  <c r="BA450" i="13" s="1"/>
  <c r="AV429" i="13"/>
  <c r="AS429" i="13"/>
  <c r="AP429" i="13"/>
  <c r="AM429" i="13"/>
  <c r="W429" i="13"/>
  <c r="O429" i="13"/>
  <c r="O449" i="13" s="1"/>
  <c r="AJ449" i="13" s="1"/>
  <c r="BA449" i="13" s="1"/>
  <c r="AS428" i="13"/>
  <c r="AM428" i="13"/>
  <c r="AJ428" i="13"/>
  <c r="W428" i="13"/>
  <c r="AP428" i="13" s="1"/>
  <c r="BA428" i="13" s="1"/>
  <c r="O428" i="13"/>
  <c r="O448" i="13" s="1"/>
  <c r="AJ448" i="13" s="1"/>
  <c r="BA448" i="13" s="1"/>
  <c r="AS427" i="13"/>
  <c r="AM427" i="13"/>
  <c r="AJ427" i="13"/>
  <c r="W427" i="13"/>
  <c r="O427" i="13"/>
  <c r="AS426" i="13"/>
  <c r="AM426" i="13"/>
  <c r="W426" i="13"/>
  <c r="AP426" i="13" s="1"/>
  <c r="O426" i="13"/>
  <c r="O446" i="13" s="1"/>
  <c r="AJ446" i="13" s="1"/>
  <c r="AV425" i="13"/>
  <c r="AS425" i="13"/>
  <c r="AP425" i="13"/>
  <c r="AM425" i="13"/>
  <c r="W425" i="13"/>
  <c r="W445" i="13" s="1"/>
  <c r="AP445" i="13" s="1"/>
  <c r="O425" i="13"/>
  <c r="O445" i="13" s="1"/>
  <c r="AS424" i="13"/>
  <c r="AP424" i="13"/>
  <c r="AM424" i="13"/>
  <c r="W424" i="13"/>
  <c r="O424" i="13"/>
  <c r="O444" i="13" s="1"/>
  <c r="AJ444" i="13" s="1"/>
  <c r="BA423" i="13"/>
  <c r="AS423" i="13"/>
  <c r="AM423" i="13"/>
  <c r="AJ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BA422" i="13" s="1"/>
  <c r="W422" i="13"/>
  <c r="AP422" i="13" s="1"/>
  <c r="O422" i="13"/>
  <c r="AS421" i="13"/>
  <c r="AM421" i="13"/>
  <c r="W421" i="13"/>
  <c r="AP421" i="13" s="1"/>
  <c r="O421" i="13"/>
  <c r="O441" i="13" s="1"/>
  <c r="AJ441" i="13" s="1"/>
  <c r="AS420" i="13"/>
  <c r="AP420" i="13"/>
  <c r="AM420" i="13"/>
  <c r="W420" i="13"/>
  <c r="W440" i="13" s="1"/>
  <c r="AP440" i="13" s="1"/>
  <c r="O420" i="13"/>
  <c r="O440" i="13" s="1"/>
  <c r="AJ440" i="13" s="1"/>
  <c r="BA440" i="13" s="1"/>
  <c r="AV419" i="13"/>
  <c r="AS419" i="13"/>
  <c r="AP419" i="13"/>
  <c r="AM419" i="13"/>
  <c r="W419" i="13"/>
  <c r="W439" i="13" s="1"/>
  <c r="AP43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AJ416" i="13"/>
  <c r="BA416" i="13" s="1"/>
  <c r="AS415" i="13"/>
  <c r="AP415" i="13"/>
  <c r="AM415" i="13"/>
  <c r="BA415" i="13" s="1"/>
  <c r="AJ415" i="13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BA410" i="13" s="1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AV405" i="13"/>
  <c r="AS405" i="13"/>
  <c r="BA405" i="13" s="1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BA401" i="13" s="1"/>
  <c r="AP401" i="13"/>
  <c r="AM401" i="13"/>
  <c r="AJ401" i="13"/>
  <c r="AS400" i="13"/>
  <c r="AP400" i="13"/>
  <c r="AM400" i="13"/>
  <c r="AJ400" i="13"/>
  <c r="BA400" i="13" s="1"/>
  <c r="AV399" i="13"/>
  <c r="AS399" i="13"/>
  <c r="AP399" i="13"/>
  <c r="BA399" i="13" s="1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AV396" i="13"/>
  <c r="AS396" i="13"/>
  <c r="BA396" i="13" s="1"/>
  <c r="AP396" i="13"/>
  <c r="AM396" i="13"/>
  <c r="AJ396" i="13"/>
  <c r="AV395" i="13"/>
  <c r="AS395" i="13"/>
  <c r="AP395" i="13"/>
  <c r="AM395" i="13"/>
  <c r="AJ395" i="13"/>
  <c r="BA395" i="13" s="1"/>
  <c r="AV394" i="13"/>
  <c r="AS394" i="13"/>
  <c r="AP394" i="13"/>
  <c r="BA394" i="13" s="1"/>
  <c r="AM394" i="13"/>
  <c r="AJ394" i="13"/>
  <c r="AV393" i="13"/>
  <c r="AS393" i="13"/>
  <c r="AP393" i="13"/>
  <c r="AM393" i="13"/>
  <c r="AJ393" i="13"/>
  <c r="BA393" i="13" s="1"/>
  <c r="AV392" i="13"/>
  <c r="AS392" i="13"/>
  <c r="AP392" i="13"/>
  <c r="BA392" i="13" s="1"/>
  <c r="AM392" i="13"/>
  <c r="AJ392" i="13"/>
  <c r="AV391" i="13"/>
  <c r="AS391" i="13"/>
  <c r="AP391" i="13"/>
  <c r="AM391" i="13"/>
  <c r="AJ391" i="13"/>
  <c r="BA391" i="13" s="1"/>
  <c r="AS390" i="13"/>
  <c r="AP390" i="13"/>
  <c r="AM390" i="13"/>
  <c r="BA390" i="13" s="1"/>
  <c r="AJ390" i="13"/>
  <c r="AS389" i="13"/>
  <c r="AP389" i="13"/>
  <c r="AM389" i="13"/>
  <c r="AJ389" i="13"/>
  <c r="BA389" i="13" s="1"/>
  <c r="AS388" i="13"/>
  <c r="BA388" i="13" s="1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BA376" i="13" s="1"/>
  <c r="AP376" i="13"/>
  <c r="AM376" i="13"/>
  <c r="AJ376" i="13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BA358" i="13" s="1"/>
  <c r="AJ358" i="13"/>
  <c r="AY357" i="13"/>
  <c r="AV357" i="13"/>
  <c r="AS357" i="13"/>
  <c r="AP357" i="13"/>
  <c r="AM357" i="13"/>
  <c r="AJ357" i="13"/>
  <c r="BA357" i="13" s="1"/>
  <c r="AY356" i="13"/>
  <c r="AV356" i="13"/>
  <c r="AS356" i="13"/>
  <c r="BA356" i="13" s="1"/>
  <c r="AP356" i="13"/>
  <c r="AM356" i="13"/>
  <c r="AJ356" i="13"/>
  <c r="AY355" i="13"/>
  <c r="AV355" i="13"/>
  <c r="AS355" i="13"/>
  <c r="AP355" i="13"/>
  <c r="AM355" i="13"/>
  <c r="BA355" i="13" s="1"/>
  <c r="AJ355" i="13"/>
  <c r="AY354" i="13"/>
  <c r="BA354" i="13" s="1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BA346" i="13" s="1"/>
  <c r="AJ346" i="13"/>
  <c r="AY345" i="13"/>
  <c r="AV345" i="13"/>
  <c r="AS345" i="13"/>
  <c r="AP345" i="13"/>
  <c r="AM345" i="13"/>
  <c r="AJ345" i="13"/>
  <c r="BA345" i="13" s="1"/>
  <c r="AY344" i="13"/>
  <c r="AV344" i="13"/>
  <c r="AS344" i="13"/>
  <c r="BA344" i="13" s="1"/>
  <c r="AP344" i="13"/>
  <c r="AM344" i="13"/>
  <c r="AJ344" i="13"/>
  <c r="AY343" i="13"/>
  <c r="AV343" i="13"/>
  <c r="AS343" i="13"/>
  <c r="AP343" i="13"/>
  <c r="AM343" i="13"/>
  <c r="BA343" i="13" s="1"/>
  <c r="AJ343" i="13"/>
  <c r="AY342" i="13"/>
  <c r="BA342" i="13" s="1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BA332" i="13" s="1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BA330" i="13" s="1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BA328" i="13" s="1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BA325" i="13" s="1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BA320" i="13" s="1"/>
  <c r="AJ320" i="13"/>
  <c r="AY319" i="13"/>
  <c r="AV319" i="13"/>
  <c r="AS319" i="13"/>
  <c r="AP319" i="13"/>
  <c r="AM319" i="13"/>
  <c r="AJ319" i="13"/>
  <c r="BA319" i="13" s="1"/>
  <c r="AY318" i="13"/>
  <c r="AV318" i="13"/>
  <c r="AS318" i="13"/>
  <c r="BA318" i="13" s="1"/>
  <c r="AP318" i="13"/>
  <c r="AM318" i="13"/>
  <c r="AJ318" i="13"/>
  <c r="AY317" i="13"/>
  <c r="AV317" i="13"/>
  <c r="AS317" i="13"/>
  <c r="AP317" i="13"/>
  <c r="AM317" i="13"/>
  <c r="BA317" i="13" s="1"/>
  <c r="AJ317" i="13"/>
  <c r="AY316" i="13"/>
  <c r="BA316" i="13" s="1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BA295" i="13" s="1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BA291" i="13" s="1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AJ288" i="13"/>
  <c r="BA288" i="13" s="1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BA260" i="13" s="1"/>
  <c r="AJ260" i="13"/>
  <c r="T260" i="13"/>
  <c r="P260" i="13"/>
  <c r="BA259" i="13"/>
  <c r="AS259" i="13"/>
  <c r="AP259" i="13"/>
  <c r="AM259" i="13"/>
  <c r="AJ259" i="13"/>
  <c r="T259" i="13"/>
  <c r="P259" i="13"/>
  <c r="BA258" i="13"/>
  <c r="AM258" i="13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BA252" i="13" s="1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BA244" i="13" s="1"/>
  <c r="AS244" i="13"/>
  <c r="AP244" i="13"/>
  <c r="AM244" i="13"/>
  <c r="AJ244" i="13"/>
  <c r="T244" i="13"/>
  <c r="P244" i="13"/>
  <c r="AV243" i="13"/>
  <c r="AS243" i="13"/>
  <c r="AP243" i="13"/>
  <c r="AM243" i="13"/>
  <c r="AJ243" i="13"/>
  <c r="BA243" i="13" s="1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AY160" i="13"/>
  <c r="AV160" i="13"/>
  <c r="AS160" i="13"/>
  <c r="AP160" i="13"/>
  <c r="AM160" i="13"/>
  <c r="BB160" i="13" s="1"/>
  <c r="AJ160" i="13"/>
  <c r="AY159" i="13"/>
  <c r="BB159" i="13" s="1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BB156" i="13" s="1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BB150" i="13" s="1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BB131" i="13" s="1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BB107" i="13" s="1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BB101" i="13" s="1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BB97" i="13" s="1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BB94" i="13" s="1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BB88" i="13" s="1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BB82" i="13" s="1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AY61" i="13"/>
  <c r="AV61" i="13"/>
  <c r="AS61" i="13"/>
  <c r="AP61" i="13"/>
  <c r="BB61" i="13" s="1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BB32" i="13" s="1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I11" i="12"/>
  <c r="G11" i="12"/>
  <c r="E11" i="12"/>
  <c r="F11" i="12" s="1"/>
  <c r="B11" i="12"/>
  <c r="A11" i="12"/>
  <c r="I10" i="12"/>
  <c r="G10" i="12"/>
  <c r="E10" i="12"/>
  <c r="I9" i="12"/>
  <c r="G9" i="12"/>
  <c r="E9" i="12"/>
  <c r="F9" i="12" s="1"/>
  <c r="B9" i="12"/>
  <c r="A9" i="12"/>
  <c r="I8" i="12"/>
  <c r="G8" i="12"/>
  <c r="E8" i="12"/>
  <c r="I7" i="12"/>
  <c r="G7" i="12"/>
  <c r="E7" i="12"/>
  <c r="F7" i="12" s="1"/>
  <c r="B7" i="12"/>
  <c r="A7" i="12"/>
  <c r="I6" i="12"/>
  <c r="G6" i="12"/>
  <c r="E6" i="12"/>
  <c r="I5" i="12"/>
  <c r="G5" i="12"/>
  <c r="E5" i="12"/>
  <c r="F5" i="12" s="1"/>
  <c r="B5" i="12"/>
  <c r="A5" i="12"/>
  <c r="I4" i="12"/>
  <c r="G4" i="12"/>
  <c r="E4" i="12"/>
  <c r="I3" i="12"/>
  <c r="F3" i="12"/>
  <c r="E3" i="12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S6" i="7"/>
  <c r="P6" i="7"/>
  <c r="AA6" i="7" s="1"/>
  <c r="Y5" i="7"/>
  <c r="V5" i="7"/>
  <c r="S5" i="7"/>
  <c r="P5" i="7"/>
  <c r="Y4" i="7"/>
  <c r="V4" i="7"/>
  <c r="AA4" i="7" s="1"/>
  <c r="S4" i="7"/>
  <c r="P4" i="7"/>
  <c r="Y3" i="7"/>
  <c r="V3" i="7"/>
  <c r="S3" i="7"/>
  <c r="P3" i="7"/>
  <c r="AA3" i="7" s="1"/>
  <c r="AA2" i="7"/>
  <c r="Y2" i="7"/>
  <c r="V2" i="7"/>
  <c r="S2" i="7"/>
  <c r="P2" i="7"/>
  <c r="J27" i="6"/>
  <c r="I27" i="6"/>
  <c r="H27" i="6"/>
  <c r="G27" i="6"/>
  <c r="J26" i="6"/>
  <c r="I26" i="6"/>
  <c r="H26" i="6"/>
  <c r="AD8" i="6" s="1"/>
  <c r="G26" i="6"/>
  <c r="AC8" i="6" s="1"/>
  <c r="J25" i="6"/>
  <c r="AB8" i="6" s="1"/>
  <c r="I25" i="6"/>
  <c r="H25" i="6"/>
  <c r="G25" i="6"/>
  <c r="J24" i="6"/>
  <c r="I24" i="6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J21" i="6"/>
  <c r="I21" i="6"/>
  <c r="H21" i="6"/>
  <c r="G21" i="6"/>
  <c r="AW7" i="6" s="1"/>
  <c r="J20" i="6"/>
  <c r="I20" i="6"/>
  <c r="H20" i="6"/>
  <c r="G20" i="6"/>
  <c r="J19" i="6"/>
  <c r="AR7" i="6" s="1"/>
  <c r="I19" i="6"/>
  <c r="H19" i="6"/>
  <c r="G19" i="6"/>
  <c r="J18" i="6"/>
  <c r="I18" i="6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A8" i="6"/>
  <c r="Z8" i="6"/>
  <c r="Y8" i="6"/>
  <c r="X8" i="6"/>
  <c r="W8" i="6"/>
  <c r="V8" i="6"/>
  <c r="U8" i="6"/>
  <c r="T8" i="6"/>
  <c r="S8" i="6"/>
  <c r="O8" i="6"/>
  <c r="N8" i="6"/>
  <c r="M8" i="6"/>
  <c r="J8" i="6"/>
  <c r="I8" i="6"/>
  <c r="H8" i="6"/>
  <c r="G8" i="6"/>
  <c r="AK6" i="6" s="1"/>
  <c r="AZ7" i="6"/>
  <c r="AY7" i="6"/>
  <c r="AX7" i="6"/>
  <c r="AV7" i="6"/>
  <c r="AU7" i="6"/>
  <c r="AT7" i="6"/>
  <c r="AS7" i="6"/>
  <c r="AQ7" i="6"/>
  <c r="AP7" i="6"/>
  <c r="AO7" i="6"/>
  <c r="AN7" i="6"/>
  <c r="AM7" i="6"/>
  <c r="AL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X6" i="6"/>
  <c r="AW6" i="6"/>
  <c r="AV6" i="6"/>
  <c r="AU6" i="6"/>
  <c r="AQ6" i="6"/>
  <c r="AP6" i="6"/>
  <c r="AO6" i="6"/>
  <c r="AN6" i="6"/>
  <c r="AM6" i="6"/>
  <c r="AL6" i="6"/>
  <c r="AJ6" i="6"/>
  <c r="AI6" i="6"/>
  <c r="AD6" i="6"/>
  <c r="AC6" i="6"/>
  <c r="AB6" i="6"/>
  <c r="AA6" i="6"/>
  <c r="Z6" i="6"/>
  <c r="X6" i="6"/>
  <c r="R6" i="6"/>
  <c r="Q6" i="6"/>
  <c r="P6" i="6"/>
  <c r="O6" i="6"/>
  <c r="N6" i="6"/>
  <c r="J6" i="6"/>
  <c r="AF6" i="6" s="1"/>
  <c r="I6" i="6"/>
  <c r="AE6" i="6" s="1"/>
  <c r="H6" i="6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S3" i="5"/>
  <c r="P3" i="5"/>
  <c r="P2" i="5"/>
  <c r="S2" i="5" s="1"/>
  <c r="BA292" i="4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BA286" i="4" s="1"/>
  <c r="AW286" i="4"/>
  <c r="BA285" i="4"/>
  <c r="AY285" i="4"/>
  <c r="AW285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AY246" i="4"/>
  <c r="AW246" i="4"/>
  <c r="BA246" i="4" s="1"/>
  <c r="BA245" i="4"/>
  <c r="AY245" i="4"/>
  <c r="AW245" i="4"/>
  <c r="AT244" i="4"/>
  <c r="AS244" i="4"/>
  <c r="AY243" i="4"/>
  <c r="AW243" i="4"/>
  <c r="BA243" i="4" s="1"/>
  <c r="AY242" i="4"/>
  <c r="BA242" i="4" s="1"/>
  <c r="AW242" i="4"/>
  <c r="AT242" i="4"/>
  <c r="AY241" i="4"/>
  <c r="AW241" i="4"/>
  <c r="BA241" i="4" s="1"/>
  <c r="AY240" i="4"/>
  <c r="BA240" i="4" s="1"/>
  <c r="AW240" i="4"/>
  <c r="AY239" i="4"/>
  <c r="AW239" i="4"/>
  <c r="BA239" i="4" s="1"/>
  <c r="AY238" i="4"/>
  <c r="BA238" i="4" s="1"/>
  <c r="AW238" i="4"/>
  <c r="AY237" i="4"/>
  <c r="BA237" i="4" s="1"/>
  <c r="AW237" i="4"/>
  <c r="AT237" i="4"/>
  <c r="AY236" i="4"/>
  <c r="BA236" i="4" s="1"/>
  <c r="AW236" i="4"/>
  <c r="AY235" i="4"/>
  <c r="AW235" i="4"/>
  <c r="BA235" i="4" s="1"/>
  <c r="AY234" i="4"/>
  <c r="AW234" i="4"/>
  <c r="BA234" i="4" s="1"/>
  <c r="BA233" i="4"/>
  <c r="AY233" i="4"/>
  <c r="AW233" i="4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BA227" i="4" s="1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T223" i="4"/>
  <c r="AY222" i="4"/>
  <c r="AW222" i="4"/>
  <c r="BA222" i="4" s="1"/>
  <c r="BA221" i="4"/>
  <c r="AY221" i="4"/>
  <c r="AW221" i="4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T215" i="4"/>
  <c r="AY214" i="4"/>
  <c r="AW214" i="4"/>
  <c r="BA214" i="4" s="1"/>
  <c r="AY213" i="4"/>
  <c r="BA213" i="4" s="1"/>
  <c r="AW213" i="4"/>
  <c r="AY212" i="4"/>
  <c r="AW212" i="4"/>
  <c r="BA212" i="4" s="1"/>
  <c r="AT212" i="4"/>
  <c r="AY211" i="4"/>
  <c r="AW211" i="4"/>
  <c r="BA211" i="4" s="1"/>
  <c r="AT211" i="4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T200" i="4"/>
  <c r="AY199" i="4"/>
  <c r="AW199" i="4"/>
  <c r="BA199" i="4" s="1"/>
  <c r="AY198" i="4"/>
  <c r="AW198" i="4"/>
  <c r="BA198" i="4" s="1"/>
  <c r="BA197" i="4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BA192" i="4"/>
  <c r="AY192" i="4"/>
  <c r="AW192" i="4"/>
  <c r="AY191" i="4"/>
  <c r="BA191" i="4" s="1"/>
  <c r="AW191" i="4"/>
  <c r="BA190" i="4"/>
  <c r="AY190" i="4"/>
  <c r="AW190" i="4"/>
  <c r="AY189" i="4"/>
  <c r="BA189" i="4" s="1"/>
  <c r="AW189" i="4"/>
  <c r="AY188" i="4"/>
  <c r="AW188" i="4"/>
  <c r="BA188" i="4" s="1"/>
  <c r="AY187" i="4"/>
  <c r="BA187" i="4" s="1"/>
  <c r="AW187" i="4"/>
  <c r="AT187" i="4"/>
  <c r="AY186" i="4"/>
  <c r="AW186" i="4"/>
  <c r="BA186" i="4" s="1"/>
  <c r="AY185" i="4"/>
  <c r="BA185" i="4" s="1"/>
  <c r="AW185" i="4"/>
  <c r="AY184" i="4"/>
  <c r="AW184" i="4"/>
  <c r="BA184" i="4" s="1"/>
  <c r="AY183" i="4"/>
  <c r="BA183" i="4" s="1"/>
  <c r="AW183" i="4"/>
  <c r="AY182" i="4"/>
  <c r="AW182" i="4"/>
  <c r="BA182" i="4" s="1"/>
  <c r="AY181" i="4"/>
  <c r="BA181" i="4" s="1"/>
  <c r="AW181" i="4"/>
  <c r="BA180" i="4"/>
  <c r="AY180" i="4"/>
  <c r="AW180" i="4"/>
  <c r="AY179" i="4"/>
  <c r="BA179" i="4" s="1"/>
  <c r="AW179" i="4"/>
  <c r="AY178" i="4"/>
  <c r="AW178" i="4"/>
  <c r="BA178" i="4" s="1"/>
  <c r="AY177" i="4"/>
  <c r="BA177" i="4" s="1"/>
  <c r="AW177" i="4"/>
  <c r="AY176" i="4"/>
  <c r="AW176" i="4"/>
  <c r="BA176" i="4" s="1"/>
  <c r="AY175" i="4"/>
  <c r="BA175" i="4" s="1"/>
  <c r="AW175" i="4"/>
  <c r="AT175" i="4"/>
  <c r="AY174" i="4"/>
  <c r="AW174" i="4"/>
  <c r="BA174" i="4" s="1"/>
  <c r="AY173" i="4"/>
  <c r="BA173" i="4" s="1"/>
  <c r="AW173" i="4"/>
  <c r="AY172" i="4"/>
  <c r="AW172" i="4"/>
  <c r="BA172" i="4" s="1"/>
  <c r="AY171" i="4"/>
  <c r="BA171" i="4" s="1"/>
  <c r="AW171" i="4"/>
  <c r="AY170" i="4"/>
  <c r="AW170" i="4"/>
  <c r="BA170" i="4" s="1"/>
  <c r="AY169" i="4"/>
  <c r="BA169" i="4" s="1"/>
  <c r="AW169" i="4"/>
  <c r="BA168" i="4"/>
  <c r="AY168" i="4"/>
  <c r="AW168" i="4"/>
  <c r="AY167" i="4"/>
  <c r="BA167" i="4" s="1"/>
  <c r="AW167" i="4"/>
  <c r="AY166" i="4"/>
  <c r="AW166" i="4"/>
  <c r="BA166" i="4" s="1"/>
  <c r="AY165" i="4"/>
  <c r="BA165" i="4" s="1"/>
  <c r="AW165" i="4"/>
  <c r="AY164" i="4"/>
  <c r="AW164" i="4"/>
  <c r="BA164" i="4" s="1"/>
  <c r="AY163" i="4"/>
  <c r="BA163" i="4" s="1"/>
  <c r="AW163" i="4"/>
  <c r="AT163" i="4"/>
  <c r="AY162" i="4"/>
  <c r="AW162" i="4"/>
  <c r="BA162" i="4" s="1"/>
  <c r="AY161" i="4"/>
  <c r="BA161" i="4" s="1"/>
  <c r="AW161" i="4"/>
  <c r="AT161" i="4"/>
  <c r="AY160" i="4"/>
  <c r="AW160" i="4"/>
  <c r="BA160" i="4" s="1"/>
  <c r="AY159" i="4"/>
  <c r="BA159" i="4" s="1"/>
  <c r="AW159" i="4"/>
  <c r="AY158" i="4"/>
  <c r="AW158" i="4"/>
  <c r="BA158" i="4" s="1"/>
  <c r="AY157" i="4"/>
  <c r="BA157" i="4" s="1"/>
  <c r="AW157" i="4"/>
  <c r="BA156" i="4"/>
  <c r="AY156" i="4"/>
  <c r="AW156" i="4"/>
  <c r="AT156" i="4"/>
  <c r="AY155" i="4"/>
  <c r="BA155" i="4" s="1"/>
  <c r="AW155" i="4"/>
  <c r="BA154" i="4"/>
  <c r="AY154" i="4"/>
  <c r="AW154" i="4"/>
  <c r="AY153" i="4"/>
  <c r="BA153" i="4" s="1"/>
  <c r="AW153" i="4"/>
  <c r="AY152" i="4"/>
  <c r="AW152" i="4"/>
  <c r="BA152" i="4" s="1"/>
  <c r="AY151" i="4"/>
  <c r="BA151" i="4" s="1"/>
  <c r="AW151" i="4"/>
  <c r="AT151" i="4"/>
  <c r="AY150" i="4"/>
  <c r="AW150" i="4"/>
  <c r="BA150" i="4" s="1"/>
  <c r="AY149" i="4"/>
  <c r="BA149" i="4" s="1"/>
  <c r="AW149" i="4"/>
  <c r="AT149" i="4"/>
  <c r="AY148" i="4"/>
  <c r="AW148" i="4"/>
  <c r="BA148" i="4" s="1"/>
  <c r="AY147" i="4"/>
  <c r="BA147" i="4" s="1"/>
  <c r="AW147" i="4"/>
  <c r="AS147" i="4"/>
  <c r="AT146" i="4"/>
  <c r="AS146" i="4"/>
  <c r="BA145" i="4"/>
  <c r="AY145" i="4"/>
  <c r="AW145" i="4"/>
  <c r="AY144" i="4"/>
  <c r="AW144" i="4"/>
  <c r="BA144" i="4" s="1"/>
  <c r="AS144" i="4"/>
  <c r="AY143" i="4"/>
  <c r="BA143" i="4" s="1"/>
  <c r="AW143" i="4"/>
  <c r="AY142" i="4"/>
  <c r="AW142" i="4"/>
  <c r="BA142" i="4" s="1"/>
  <c r="BA141" i="4"/>
  <c r="AY141" i="4"/>
  <c r="AW141" i="4"/>
  <c r="AY140" i="4"/>
  <c r="AW140" i="4"/>
  <c r="BA140" i="4" s="1"/>
  <c r="AS140" i="4"/>
  <c r="BA139" i="4"/>
  <c r="AY139" i="4"/>
  <c r="AW139" i="4"/>
  <c r="AY138" i="4"/>
  <c r="AW138" i="4"/>
  <c r="BA137" i="4"/>
  <c r="AY137" i="4"/>
  <c r="AW137" i="4"/>
  <c r="AY136" i="4"/>
  <c r="AW136" i="4"/>
  <c r="AT136" i="4"/>
  <c r="BA135" i="4"/>
  <c r="AY135" i="4"/>
  <c r="AW135" i="4"/>
  <c r="AY134" i="4"/>
  <c r="AW134" i="4"/>
  <c r="BA134" i="4" s="1"/>
  <c r="AQ134" i="4"/>
  <c r="BA133" i="4"/>
  <c r="AY133" i="4"/>
  <c r="AW133" i="4"/>
  <c r="AY132" i="4"/>
  <c r="AW132" i="4"/>
  <c r="BA132" i="4" s="1"/>
  <c r="AY131" i="4"/>
  <c r="BA131" i="4" s="1"/>
  <c r="AW131" i="4"/>
  <c r="AY130" i="4"/>
  <c r="AW130" i="4"/>
  <c r="BA130" i="4" s="1"/>
  <c r="BA129" i="4"/>
  <c r="AY129" i="4"/>
  <c r="AW129" i="4"/>
  <c r="AT129" i="4"/>
  <c r="AY128" i="4"/>
  <c r="AW128" i="4"/>
  <c r="BA128" i="4" s="1"/>
  <c r="BA127" i="4"/>
  <c r="AY127" i="4"/>
  <c r="AW127" i="4"/>
  <c r="AY126" i="4"/>
  <c r="AW126" i="4"/>
  <c r="BA125" i="4"/>
  <c r="AY125" i="4"/>
  <c r="AW125" i="4"/>
  <c r="AY124" i="4"/>
  <c r="AW124" i="4"/>
  <c r="AT124" i="4"/>
  <c r="BA123" i="4"/>
  <c r="AY123" i="4"/>
  <c r="AW123" i="4"/>
  <c r="AY122" i="4"/>
  <c r="AW122" i="4"/>
  <c r="BA122" i="4" s="1"/>
  <c r="AT122" i="4"/>
  <c r="BA121" i="4"/>
  <c r="AY121" i="4"/>
  <c r="AW121" i="4"/>
  <c r="AY120" i="4"/>
  <c r="AW120" i="4"/>
  <c r="BA120" i="4" s="1"/>
  <c r="AY119" i="4"/>
  <c r="BA119" i="4" s="1"/>
  <c r="AW119" i="4"/>
  <c r="AY118" i="4"/>
  <c r="AW118" i="4"/>
  <c r="BA118" i="4" s="1"/>
  <c r="BA117" i="4"/>
  <c r="AY117" i="4"/>
  <c r="AW117" i="4"/>
  <c r="AY116" i="4"/>
  <c r="AW116" i="4"/>
  <c r="BA116" i="4" s="1"/>
  <c r="BA115" i="4"/>
  <c r="AY115" i="4"/>
  <c r="AW115" i="4"/>
  <c r="AY114" i="4"/>
  <c r="AW114" i="4"/>
  <c r="BA113" i="4"/>
  <c r="AY113" i="4"/>
  <c r="AW113" i="4"/>
  <c r="AY112" i="4"/>
  <c r="AW112" i="4"/>
  <c r="BA112" i="4" s="1"/>
  <c r="AY111" i="4"/>
  <c r="AW111" i="4"/>
  <c r="BA110" i="4"/>
  <c r="AY110" i="4"/>
  <c r="AW110" i="4"/>
  <c r="AT110" i="4"/>
  <c r="AY109" i="4"/>
  <c r="AW109" i="4"/>
  <c r="BA108" i="4"/>
  <c r="AY108" i="4"/>
  <c r="AW108" i="4"/>
  <c r="AT108" i="4"/>
  <c r="AY107" i="4"/>
  <c r="AW107" i="4"/>
  <c r="AY106" i="4"/>
  <c r="AW106" i="4"/>
  <c r="BA106" i="4" s="1"/>
  <c r="AY105" i="4"/>
  <c r="AW105" i="4"/>
  <c r="BA105" i="4" s="1"/>
  <c r="AY104" i="4"/>
  <c r="AW104" i="4"/>
  <c r="BA104" i="4" s="1"/>
  <c r="AY103" i="4"/>
  <c r="AW103" i="4"/>
  <c r="AY102" i="4"/>
  <c r="AW102" i="4"/>
  <c r="BA102" i="4" s="1"/>
  <c r="AS102" i="4"/>
  <c r="AY101" i="4"/>
  <c r="AW101" i="4"/>
  <c r="AT101" i="4"/>
  <c r="AY100" i="4"/>
  <c r="AW100" i="4"/>
  <c r="BA100" i="4" s="1"/>
  <c r="AY99" i="4"/>
  <c r="AW99" i="4"/>
  <c r="BA99" i="4" s="1"/>
  <c r="AY98" i="4"/>
  <c r="AW98" i="4"/>
  <c r="AT97" i="4"/>
  <c r="AS97" i="4"/>
  <c r="AY96" i="4"/>
  <c r="AW96" i="4"/>
  <c r="AT96" i="4"/>
  <c r="BA95" i="4"/>
  <c r="AY95" i="4"/>
  <c r="AW95" i="4"/>
  <c r="AY94" i="4"/>
  <c r="AW94" i="4"/>
  <c r="BA94" i="4" s="1"/>
  <c r="AY93" i="4"/>
  <c r="AW93" i="4"/>
  <c r="AQ93" i="4"/>
  <c r="AY92" i="4"/>
  <c r="AW92" i="4"/>
  <c r="AT92" i="4"/>
  <c r="BA91" i="4"/>
  <c r="AY91" i="4"/>
  <c r="AW91" i="4"/>
  <c r="AY90" i="4"/>
  <c r="AW90" i="4"/>
  <c r="BA90" i="4" s="1"/>
  <c r="AY89" i="4"/>
  <c r="BA89" i="4" s="1"/>
  <c r="AW89" i="4"/>
  <c r="AT89" i="4"/>
  <c r="AQ89" i="4"/>
  <c r="AY88" i="4"/>
  <c r="AW88" i="4"/>
  <c r="BA88" i="4" s="1"/>
  <c r="AS88" i="4"/>
  <c r="AY87" i="4"/>
  <c r="AW87" i="4"/>
  <c r="BA87" i="4" s="1"/>
  <c r="AY86" i="4"/>
  <c r="AW86" i="4"/>
  <c r="BA86" i="4" s="1"/>
  <c r="AY85" i="4"/>
  <c r="BA85" i="4" s="1"/>
  <c r="AW85" i="4"/>
  <c r="AT85" i="4"/>
  <c r="AQ85" i="4"/>
  <c r="AY84" i="4"/>
  <c r="AW84" i="4"/>
  <c r="BA84" i="4" s="1"/>
  <c r="AT84" i="4"/>
  <c r="AY83" i="4"/>
  <c r="AW83" i="4"/>
  <c r="BA83" i="4" s="1"/>
  <c r="AY82" i="4"/>
  <c r="AW82" i="4"/>
  <c r="BA82" i="4" s="1"/>
  <c r="BA81" i="4"/>
  <c r="AY81" i="4"/>
  <c r="AW81" i="4"/>
  <c r="AT81" i="4"/>
  <c r="AQ81" i="4"/>
  <c r="BA80" i="4"/>
  <c r="AY80" i="4"/>
  <c r="AW80" i="4"/>
  <c r="AT80" i="4"/>
  <c r="AY79" i="4"/>
  <c r="AW79" i="4"/>
  <c r="AT79" i="4"/>
  <c r="AY78" i="4"/>
  <c r="AW78" i="4"/>
  <c r="BA77" i="4"/>
  <c r="AY77" i="4"/>
  <c r="AW77" i="4"/>
  <c r="AQ77" i="4"/>
  <c r="AY76" i="4"/>
  <c r="AW76" i="4"/>
  <c r="BA76" i="4" s="1"/>
  <c r="AY75" i="4"/>
  <c r="BA75" i="4" s="1"/>
  <c r="AW75" i="4"/>
  <c r="AT75" i="4"/>
  <c r="AY74" i="4"/>
  <c r="AW74" i="4"/>
  <c r="BA74" i="4" s="1"/>
  <c r="BA73" i="4"/>
  <c r="AY73" i="4"/>
  <c r="AW73" i="4"/>
  <c r="AY72" i="4"/>
  <c r="AW72" i="4"/>
  <c r="BA72" i="4" s="1"/>
  <c r="BA71" i="4"/>
  <c r="AY71" i="4"/>
  <c r="AW71" i="4"/>
  <c r="AS71" i="4"/>
  <c r="AQ71" i="4"/>
  <c r="AY70" i="4"/>
  <c r="BA70" i="4" s="1"/>
  <c r="AW70" i="4"/>
  <c r="AY69" i="4"/>
  <c r="AW69" i="4"/>
  <c r="BA69" i="4" s="1"/>
  <c r="AY68" i="4"/>
  <c r="AW68" i="4"/>
  <c r="BA68" i="4" s="1"/>
  <c r="BA67" i="4"/>
  <c r="AY67" i="4"/>
  <c r="AW67" i="4"/>
  <c r="AQ67" i="4"/>
  <c r="AY66" i="4"/>
  <c r="AW66" i="4"/>
  <c r="BA66" i="4" s="1"/>
  <c r="AY65" i="4"/>
  <c r="AW65" i="4"/>
  <c r="BA65" i="4" s="1"/>
  <c r="BA64" i="4"/>
  <c r="AY64" i="4"/>
  <c r="AW64" i="4"/>
  <c r="AT64" i="4"/>
  <c r="AY63" i="4"/>
  <c r="AW63" i="4"/>
  <c r="AQ63" i="4"/>
  <c r="BA62" i="4"/>
  <c r="AY62" i="4"/>
  <c r="AW62" i="4"/>
  <c r="AT62" i="4"/>
  <c r="AY61" i="4"/>
  <c r="AW61" i="4"/>
  <c r="BA60" i="4"/>
  <c r="AY60" i="4"/>
  <c r="AW60" i="4"/>
  <c r="AY59" i="4"/>
  <c r="BA59" i="4" s="1"/>
  <c r="AW59" i="4"/>
  <c r="AT59" i="4"/>
  <c r="AQ59" i="4"/>
  <c r="AY58" i="4"/>
  <c r="BA58" i="4" s="1"/>
  <c r="AW58" i="4"/>
  <c r="AT58" i="4"/>
  <c r="AY57" i="4"/>
  <c r="AW57" i="4"/>
  <c r="BA57" i="4" s="1"/>
  <c r="AS57" i="4"/>
  <c r="AY56" i="4"/>
  <c r="BA56" i="4" s="1"/>
  <c r="AW56" i="4"/>
  <c r="AT56" i="4"/>
  <c r="M56" i="4"/>
  <c r="AY55" i="4"/>
  <c r="BA55" i="4" s="1"/>
  <c r="AW55" i="4"/>
  <c r="AT55" i="4"/>
  <c r="AQ55" i="4"/>
  <c r="M55" i="4"/>
  <c r="AY54" i="4"/>
  <c r="BA54" i="4" s="1"/>
  <c r="AW54" i="4"/>
  <c r="AT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AY50" i="4"/>
  <c r="AW50" i="4"/>
  <c r="BA50" i="4" s="1"/>
  <c r="AT50" i="4"/>
  <c r="M50" i="4"/>
  <c r="AY49" i="4"/>
  <c r="AW49" i="4"/>
  <c r="BA49" i="4" s="1"/>
  <c r="AS49" i="4"/>
  <c r="BA48" i="4"/>
  <c r="AY48" i="4"/>
  <c r="AW48" i="4"/>
  <c r="AT48" i="4"/>
  <c r="M48" i="4"/>
  <c r="BA47" i="4"/>
  <c r="AY47" i="4"/>
  <c r="AW47" i="4"/>
  <c r="AT47" i="4"/>
  <c r="AQ47" i="4"/>
  <c r="M47" i="4"/>
  <c r="BA46" i="4"/>
  <c r="AY46" i="4"/>
  <c r="AW46" i="4"/>
  <c r="AT46" i="4"/>
  <c r="AE46" i="4"/>
  <c r="AD46" i="4"/>
  <c r="AC46" i="4"/>
  <c r="AT272" i="4" s="1"/>
  <c r="AB46" i="4"/>
  <c r="M46" i="4"/>
  <c r="BA45" i="4"/>
  <c r="AY45" i="4"/>
  <c r="AW45" i="4"/>
  <c r="AS45" i="4"/>
  <c r="AE45" i="4"/>
  <c r="AD45" i="4"/>
  <c r="AC45" i="4"/>
  <c r="AT238" i="4" s="1"/>
  <c r="AB45" i="4"/>
  <c r="BA44" i="4"/>
  <c r="AY44" i="4"/>
  <c r="AW44" i="4"/>
  <c r="AT44" i="4"/>
  <c r="AE44" i="4"/>
  <c r="AD44" i="4"/>
  <c r="AC44" i="4"/>
  <c r="AT134" i="4" s="1"/>
  <c r="AB44" i="4"/>
  <c r="AY43" i="4"/>
  <c r="AW43" i="4"/>
  <c r="BA43" i="4" s="1"/>
  <c r="AT43" i="4"/>
  <c r="AQ43" i="4"/>
  <c r="AY42" i="4"/>
  <c r="AW42" i="4"/>
  <c r="BA42" i="4" s="1"/>
  <c r="AT42" i="4"/>
  <c r="AY41" i="4"/>
  <c r="AW41" i="4"/>
  <c r="AE41" i="4"/>
  <c r="AD41" i="4"/>
  <c r="AC41" i="4"/>
  <c r="AT70" i="4" s="1"/>
  <c r="AB41" i="4"/>
  <c r="AS254" i="4" s="1"/>
  <c r="AY40" i="4"/>
  <c r="BA40" i="4" s="1"/>
  <c r="AW40" i="4"/>
  <c r="AT40" i="4"/>
  <c r="AE40" i="4"/>
  <c r="AD40" i="4"/>
  <c r="AC40" i="4"/>
  <c r="AT61" i="4" s="1"/>
  <c r="AB40" i="4"/>
  <c r="AS183" i="4" s="1"/>
  <c r="M40" i="4"/>
  <c r="AY39" i="4"/>
  <c r="AW39" i="4"/>
  <c r="AQ39" i="4"/>
  <c r="AE39" i="4"/>
  <c r="AD39" i="4"/>
  <c r="AC39" i="4"/>
  <c r="AT63" i="4" s="1"/>
  <c r="AB39" i="4"/>
  <c r="AS90" i="4" s="1"/>
  <c r="M39" i="4"/>
  <c r="M42" i="4" s="1"/>
  <c r="AY38" i="4"/>
  <c r="BA38" i="4" s="1"/>
  <c r="AW38" i="4"/>
  <c r="AT38" i="4"/>
  <c r="M38" i="4"/>
  <c r="AY37" i="4"/>
  <c r="AW37" i="4"/>
  <c r="BA37" i="4" s="1"/>
  <c r="AS37" i="4"/>
  <c r="AY36" i="4"/>
  <c r="AW36" i="4"/>
  <c r="BA36" i="4" s="1"/>
  <c r="AT36" i="4"/>
  <c r="AY35" i="4"/>
  <c r="AW35" i="4"/>
  <c r="BA35" i="4" s="1"/>
  <c r="AT35" i="4"/>
  <c r="AQ35" i="4"/>
  <c r="AY34" i="4"/>
  <c r="AW34" i="4"/>
  <c r="BA34" i="4" s="1"/>
  <c r="AT34" i="4"/>
  <c r="AY33" i="4"/>
  <c r="AW33" i="4"/>
  <c r="BA33" i="4" s="1"/>
  <c r="AT33" i="4"/>
  <c r="AS33" i="4"/>
  <c r="AY32" i="4"/>
  <c r="AW32" i="4"/>
  <c r="BA32" i="4" s="1"/>
  <c r="AT32" i="4"/>
  <c r="M32" i="4"/>
  <c r="M34" i="4" s="1"/>
  <c r="AY31" i="4"/>
  <c r="BA31" i="4" s="1"/>
  <c r="AW31" i="4"/>
  <c r="AT31" i="4"/>
  <c r="AQ31" i="4"/>
  <c r="M31" i="4"/>
  <c r="AY30" i="4"/>
  <c r="BA30" i="4" s="1"/>
  <c r="AW30" i="4"/>
  <c r="AT30" i="4"/>
  <c r="M30" i="4"/>
  <c r="BA29" i="4"/>
  <c r="AY29" i="4"/>
  <c r="AW29" i="4"/>
  <c r="AS29" i="4"/>
  <c r="AY28" i="4"/>
  <c r="AW28" i="4"/>
  <c r="BA28" i="4" s="1"/>
  <c r="AT28" i="4"/>
  <c r="AY27" i="4"/>
  <c r="BA27" i="4" s="1"/>
  <c r="AW27" i="4"/>
  <c r="AT27" i="4"/>
  <c r="AS27" i="4"/>
  <c r="AQ27" i="4"/>
  <c r="AY26" i="4"/>
  <c r="AW26" i="4"/>
  <c r="AT26" i="4"/>
  <c r="AS26" i="4"/>
  <c r="AY25" i="4"/>
  <c r="AW25" i="4"/>
  <c r="BA25" i="4" s="1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S23" i="4"/>
  <c r="AQ23" i="4"/>
  <c r="M23" i="4"/>
  <c r="BA22" i="4"/>
  <c r="AY22" i="4"/>
  <c r="AW22" i="4"/>
  <c r="AT22" i="4"/>
  <c r="AS22" i="4"/>
  <c r="M22" i="4"/>
  <c r="M26" i="4" s="1"/>
  <c r="AY21" i="4"/>
  <c r="AW21" i="4"/>
  <c r="BA21" i="4" s="1"/>
  <c r="AT21" i="4"/>
  <c r="AS21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BA17" i="4" s="1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BA13" i="4" s="1"/>
  <c r="AW13" i="4"/>
  <c r="AT13" i="4"/>
  <c r="AS13" i="4"/>
  <c r="AY12" i="4"/>
  <c r="BA12" i="4" s="1"/>
  <c r="AW12" i="4"/>
  <c r="AT12" i="4"/>
  <c r="AY11" i="4"/>
  <c r="AW11" i="4"/>
  <c r="BA11" i="4" s="1"/>
  <c r="AT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BA8" i="4"/>
  <c r="AY8" i="4"/>
  <c r="AW8" i="4"/>
  <c r="AT8" i="4"/>
  <c r="U8" i="4"/>
  <c r="N8" i="4"/>
  <c r="AY7" i="4"/>
  <c r="AW7" i="4"/>
  <c r="AT7" i="4"/>
  <c r="AQ7" i="4"/>
  <c r="U7" i="4"/>
  <c r="BA6" i="4"/>
  <c r="AY6" i="4"/>
  <c r="AW6" i="4"/>
  <c r="AT6" i="4"/>
  <c r="U6" i="4"/>
  <c r="BA5" i="4"/>
  <c r="AY5" i="4"/>
  <c r="AW5" i="4"/>
  <c r="AS5" i="4"/>
  <c r="AB5" i="4"/>
  <c r="U5" i="4"/>
  <c r="B5" i="4"/>
  <c r="AY4" i="4"/>
  <c r="AW4" i="4"/>
  <c r="BA4" i="4" s="1"/>
  <c r="AT4" i="4"/>
  <c r="AS4" i="4"/>
  <c r="X4" i="4"/>
  <c r="U4" i="4"/>
  <c r="AY3" i="4"/>
  <c r="BA3" i="4" s="1"/>
  <c r="AW3" i="4"/>
  <c r="AT3" i="4"/>
  <c r="AS3" i="4"/>
  <c r="AQ3" i="4"/>
  <c r="AB3" i="4"/>
  <c r="U3" i="4"/>
  <c r="F3" i="4"/>
  <c r="B3" i="4"/>
  <c r="B4" i="4" s="1"/>
  <c r="AQ74" i="4" s="1"/>
  <c r="AB2" i="4"/>
  <c r="F2" i="4"/>
  <c r="C2" i="4"/>
  <c r="U27" i="3"/>
  <c r="V27" i="3" s="1"/>
  <c r="V26" i="3"/>
  <c r="U26" i="3"/>
  <c r="U25" i="3"/>
  <c r="V25" i="3" s="1"/>
  <c r="U24" i="3"/>
  <c r="V24" i="3" s="1"/>
  <c r="V23" i="3"/>
  <c r="U23" i="3"/>
  <c r="T21" i="3"/>
  <c r="T22" i="3" s="1"/>
  <c r="U22" i="3" s="1"/>
  <c r="V22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P7" i="3"/>
  <c r="F7" i="3"/>
  <c r="G7" i="3" s="1"/>
  <c r="P6" i="3"/>
  <c r="G6" i="3"/>
  <c r="F6" i="3"/>
  <c r="P5" i="3"/>
  <c r="N5" i="3"/>
  <c r="N6" i="3" s="1"/>
  <c r="N7" i="3" s="1"/>
  <c r="K5" i="3"/>
  <c r="G5" i="3"/>
  <c r="F5" i="3"/>
  <c r="P4" i="3"/>
  <c r="N4" i="3"/>
  <c r="L4" i="3"/>
  <c r="M4" i="3" s="1"/>
  <c r="K4" i="3"/>
  <c r="F4" i="3"/>
  <c r="G4" i="3" s="1"/>
  <c r="P3" i="3"/>
  <c r="P14" i="3" s="1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L5" i="1"/>
  <c r="J5" i="1"/>
  <c r="F5" i="1"/>
  <c r="C5" i="2" s="1"/>
  <c r="B5" i="1"/>
  <c r="O4" i="1"/>
  <c r="N4" i="1"/>
  <c r="F4" i="1"/>
  <c r="G4" i="1" s="1"/>
  <c r="H4" i="1" s="1"/>
  <c r="E4" i="1" s="1"/>
  <c r="B4" i="1"/>
  <c r="N3" i="1"/>
  <c r="O3" i="1" s="1"/>
  <c r="L3" i="1"/>
  <c r="H3" i="1"/>
  <c r="E3" i="1" s="1"/>
  <c r="C3" i="1" s="1"/>
  <c r="G3" i="1"/>
  <c r="F3" i="1"/>
  <c r="C3" i="2" s="1"/>
  <c r="J3" i="1" s="1"/>
  <c r="B3" i="1"/>
  <c r="O2" i="1"/>
  <c r="N2" i="1"/>
  <c r="L2" i="1"/>
  <c r="J2" i="1"/>
  <c r="G2" i="1"/>
  <c r="H2" i="1" s="1"/>
  <c r="E2" i="1" s="1"/>
  <c r="C2" i="1" s="1"/>
  <c r="B2" i="1"/>
  <c r="S56" i="32" l="1"/>
  <c r="S61" i="32"/>
  <c r="S59" i="32"/>
  <c r="S60" i="32"/>
  <c r="S50" i="32"/>
  <c r="S54" i="32"/>
  <c r="S55" i="32"/>
  <c r="S53" i="32"/>
  <c r="S52" i="32"/>
  <c r="S49" i="32"/>
  <c r="S51" i="32"/>
  <c r="S48" i="32"/>
  <c r="S47" i="32"/>
  <c r="AC21" i="32"/>
  <c r="AG21" i="32"/>
  <c r="V21" i="32"/>
  <c r="AH21" i="32"/>
  <c r="W21" i="32"/>
  <c r="AI21" i="32"/>
  <c r="X21" i="32"/>
  <c r="AJ21" i="32"/>
  <c r="M21" i="32"/>
  <c r="Y21" i="32"/>
  <c r="AK21" i="32"/>
  <c r="N21" i="32"/>
  <c r="O21" i="32"/>
  <c r="AA21" i="32"/>
  <c r="Z21" i="32"/>
  <c r="P21" i="32"/>
  <c r="AB21" i="32"/>
  <c r="Q21" i="32"/>
  <c r="R21" i="32"/>
  <c r="AD21" i="32"/>
  <c r="S21" i="32"/>
  <c r="AE21" i="32"/>
  <c r="T21" i="32"/>
  <c r="AF21" i="32"/>
  <c r="U21" i="32"/>
  <c r="E215" i="31"/>
  <c r="F215" i="31" s="1"/>
  <c r="E218" i="31"/>
  <c r="F218" i="31" s="1"/>
  <c r="AL50" i="31"/>
  <c r="AD54" i="31"/>
  <c r="AE54" i="31" s="1"/>
  <c r="N62" i="31"/>
  <c r="N121" i="31"/>
  <c r="E192" i="31"/>
  <c r="F192" i="31" s="1"/>
  <c r="E195" i="31"/>
  <c r="F195" i="31" s="1"/>
  <c r="N122" i="31"/>
  <c r="N128" i="31"/>
  <c r="N132" i="31"/>
  <c r="S26" i="31"/>
  <c r="S45" i="31"/>
  <c r="AH62" i="31"/>
  <c r="N120" i="31"/>
  <c r="AG28" i="31"/>
  <c r="N133" i="31"/>
  <c r="N142" i="31"/>
  <c r="AG148" i="31"/>
  <c r="AL148" i="31" s="1"/>
  <c r="E191" i="31"/>
  <c r="F191" i="31" s="1"/>
  <c r="AE26" i="31"/>
  <c r="AF26" i="31" s="1"/>
  <c r="AG35" i="31"/>
  <c r="AG26" i="31"/>
  <c r="AH26" i="31" s="1"/>
  <c r="N134" i="31"/>
  <c r="N140" i="31"/>
  <c r="N143" i="31"/>
  <c r="AG32" i="31"/>
  <c r="AH32" i="31" s="1"/>
  <c r="AE39" i="31"/>
  <c r="AF39" i="31" s="1"/>
  <c r="E213" i="31"/>
  <c r="F213" i="31" s="1"/>
  <c r="AG39" i="31"/>
  <c r="AH39" i="31" s="1"/>
  <c r="E198" i="31"/>
  <c r="F198" i="31" s="1"/>
  <c r="E201" i="31"/>
  <c r="F201" i="31" s="1"/>
  <c r="AG36" i="31"/>
  <c r="N125" i="31"/>
  <c r="N141" i="31"/>
  <c r="E185" i="31"/>
  <c r="F185" i="31" s="1"/>
  <c r="E187" i="31"/>
  <c r="F187" i="31" s="1"/>
  <c r="AG151" i="31"/>
  <c r="AL151" i="31" s="1"/>
  <c r="AG182" i="31"/>
  <c r="AK182" i="31" s="1"/>
  <c r="AG29" i="31"/>
  <c r="AH29" i="31" s="1"/>
  <c r="AA45" i="31"/>
  <c r="N123" i="31"/>
  <c r="N126" i="31"/>
  <c r="N130" i="31"/>
  <c r="AG176" i="31"/>
  <c r="AL176" i="31" s="1"/>
  <c r="AG179" i="31"/>
  <c r="AK179" i="31" s="1"/>
  <c r="AE27" i="31"/>
  <c r="AF27" i="31" s="1"/>
  <c r="U26" i="31"/>
  <c r="V26" i="31" s="1"/>
  <c r="AG27" i="31"/>
  <c r="AH27" i="31" s="1"/>
  <c r="AI50" i="31"/>
  <c r="N115" i="31"/>
  <c r="AG155" i="31"/>
  <c r="E194" i="31"/>
  <c r="F194" i="31" s="1"/>
  <c r="AG158" i="31"/>
  <c r="AL158" i="31" s="1"/>
  <c r="E197" i="31"/>
  <c r="F197" i="31" s="1"/>
  <c r="AG161" i="31"/>
  <c r="AL161" i="31" s="1"/>
  <c r="E200" i="31"/>
  <c r="F200" i="31" s="1"/>
  <c r="AG164" i="31"/>
  <c r="AK164" i="31" s="1"/>
  <c r="E203" i="31"/>
  <c r="F203" i="31" s="1"/>
  <c r="E206" i="31"/>
  <c r="F206" i="31" s="1"/>
  <c r="E209" i="31"/>
  <c r="F209" i="31" s="1"/>
  <c r="E212" i="31"/>
  <c r="F212" i="31" s="1"/>
  <c r="AF38" i="31"/>
  <c r="Q55" i="31"/>
  <c r="N124" i="31"/>
  <c r="N127" i="31"/>
  <c r="N131" i="31"/>
  <c r="AG178" i="31"/>
  <c r="AL178" i="31" s="1"/>
  <c r="AG181" i="31"/>
  <c r="AL181" i="31" s="1"/>
  <c r="AH38" i="31"/>
  <c r="AG37" i="31"/>
  <c r="AH37" i="31" s="1"/>
  <c r="Q51" i="31"/>
  <c r="E186" i="31"/>
  <c r="F186" i="31" s="1"/>
  <c r="AE35" i="31"/>
  <c r="AF35" i="31" s="1"/>
  <c r="N116" i="31"/>
  <c r="E188" i="31"/>
  <c r="F188" i="31" s="1"/>
  <c r="E193" i="31"/>
  <c r="F193" i="31" s="1"/>
  <c r="AG157" i="31"/>
  <c r="AL157" i="31" s="1"/>
  <c r="E196" i="31"/>
  <c r="F196" i="31" s="1"/>
  <c r="AG160" i="31"/>
  <c r="AK160" i="31" s="1"/>
  <c r="E199" i="31"/>
  <c r="F199" i="31" s="1"/>
  <c r="E202" i="31"/>
  <c r="F202" i="31" s="1"/>
  <c r="E205" i="31"/>
  <c r="F205" i="31" s="1"/>
  <c r="E208" i="31"/>
  <c r="F208" i="31" s="1"/>
  <c r="E211" i="31"/>
  <c r="F211" i="31" s="1"/>
  <c r="AG175" i="31"/>
  <c r="AD52" i="31"/>
  <c r="AE52" i="31" s="1"/>
  <c r="N119" i="31"/>
  <c r="N137" i="31"/>
  <c r="E190" i="31"/>
  <c r="F190" i="31" s="1"/>
  <c r="E216" i="31"/>
  <c r="F216" i="31" s="1"/>
  <c r="AE31" i="31"/>
  <c r="AF31" i="31" s="1"/>
  <c r="AG33" i="31"/>
  <c r="Q49" i="31"/>
  <c r="AG31" i="31"/>
  <c r="AH31" i="31" s="1"/>
  <c r="N117" i="31"/>
  <c r="AG156" i="31"/>
  <c r="AG159" i="31"/>
  <c r="AK159" i="31" s="1"/>
  <c r="AG162" i="31"/>
  <c r="AL162" i="31" s="1"/>
  <c r="AG165" i="31"/>
  <c r="AL165" i="31" s="1"/>
  <c r="E204" i="31"/>
  <c r="F204" i="31" s="1"/>
  <c r="AG168" i="31"/>
  <c r="E207" i="31"/>
  <c r="F207" i="31" s="1"/>
  <c r="AG171" i="31"/>
  <c r="AL171" i="31" s="1"/>
  <c r="E210" i="31"/>
  <c r="F210" i="31" s="1"/>
  <c r="AG174" i="31"/>
  <c r="AL174" i="31" s="1"/>
  <c r="AG153" i="31"/>
  <c r="AG167" i="31"/>
  <c r="AL167" i="31" s="1"/>
  <c r="AG170" i="31"/>
  <c r="AG173" i="31"/>
  <c r="AK173" i="31" s="1"/>
  <c r="AG150" i="31"/>
  <c r="AK150" i="31" s="1"/>
  <c r="AG152" i="31"/>
  <c r="AG163" i="31"/>
  <c r="AG166" i="31"/>
  <c r="AG169" i="31"/>
  <c r="AL169" i="31" s="1"/>
  <c r="AG172" i="31"/>
  <c r="AK172" i="31" s="1"/>
  <c r="AG154" i="31"/>
  <c r="AK154" i="31" s="1"/>
  <c r="AG177" i="31"/>
  <c r="AL177" i="31" s="1"/>
  <c r="AG180" i="31"/>
  <c r="D2" i="1"/>
  <c r="D3" i="1"/>
  <c r="BA9" i="4"/>
  <c r="L4" i="1"/>
  <c r="N5" i="1"/>
  <c r="O5" i="1" s="1"/>
  <c r="BA39" i="4"/>
  <c r="B6" i="4"/>
  <c r="C5" i="4"/>
  <c r="U21" i="3"/>
  <c r="V21" i="3" s="1"/>
  <c r="E2" i="4"/>
  <c r="H2" i="4" s="1"/>
  <c r="F5" i="4"/>
  <c r="BA7" i="4"/>
  <c r="BA61" i="4"/>
  <c r="C4" i="2"/>
  <c r="J4" i="1" s="1"/>
  <c r="C4" i="1" s="1"/>
  <c r="BA20" i="4"/>
  <c r="BA41" i="4"/>
  <c r="F6" i="1"/>
  <c r="K6" i="3"/>
  <c r="L5" i="3"/>
  <c r="M5" i="3" s="1"/>
  <c r="AS85" i="4"/>
  <c r="AS81" i="4"/>
  <c r="AS77" i="4"/>
  <c r="AS134" i="4"/>
  <c r="AS89" i="4"/>
  <c r="AS64" i="4"/>
  <c r="AS44" i="4"/>
  <c r="AS93" i="4"/>
  <c r="AS78" i="4"/>
  <c r="AS67" i="4"/>
  <c r="AS48" i="4"/>
  <c r="AS47" i="4"/>
  <c r="AS51" i="4"/>
  <c r="AS59" i="4"/>
  <c r="AS56" i="4"/>
  <c r="AS55" i="4"/>
  <c r="AS35" i="4"/>
  <c r="AS40" i="4"/>
  <c r="AS39" i="4"/>
  <c r="AS28" i="4"/>
  <c r="AS11" i="4"/>
  <c r="AS52" i="4"/>
  <c r="AS86" i="4"/>
  <c r="AS60" i="4"/>
  <c r="AS12" i="4"/>
  <c r="AS8" i="4"/>
  <c r="AS68" i="4"/>
  <c r="AS31" i="4"/>
  <c r="AS7" i="4"/>
  <c r="AS82" i="4"/>
  <c r="AS43" i="4"/>
  <c r="AS36" i="4"/>
  <c r="AS94" i="4"/>
  <c r="AS63" i="4"/>
  <c r="AS20" i="4"/>
  <c r="AS19" i="4"/>
  <c r="G5" i="1"/>
  <c r="H5" i="1" s="1"/>
  <c r="BA26" i="4"/>
  <c r="AS32" i="4"/>
  <c r="M3" i="3"/>
  <c r="AS61" i="4"/>
  <c r="AT69" i="4"/>
  <c r="BA78" i="4"/>
  <c r="AT109" i="4"/>
  <c r="AT117" i="4"/>
  <c r="AS128" i="4"/>
  <c r="AS132" i="4"/>
  <c r="AS155" i="4"/>
  <c r="AS159" i="4"/>
  <c r="AS191" i="4"/>
  <c r="AT199" i="4"/>
  <c r="AT203" i="4"/>
  <c r="BA215" i="4"/>
  <c r="BA63" i="4"/>
  <c r="BA98" i="4"/>
  <c r="AS106" i="4"/>
  <c r="AS167" i="4"/>
  <c r="AS171" i="4"/>
  <c r="AS179" i="4"/>
  <c r="BA203" i="4"/>
  <c r="AS246" i="4"/>
  <c r="AT262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83" i="4"/>
  <c r="AS28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287" i="4"/>
  <c r="AS289" i="4"/>
  <c r="AS185" i="4"/>
  <c r="AS173" i="4"/>
  <c r="AS161" i="4"/>
  <c r="AS149" i="4"/>
  <c r="AS122" i="4"/>
  <c r="AS108" i="4"/>
  <c r="AS187" i="4"/>
  <c r="AS175" i="4"/>
  <c r="AS163" i="4"/>
  <c r="AS151" i="4"/>
  <c r="AS136" i="4"/>
  <c r="AS124" i="4"/>
  <c r="AS110" i="4"/>
  <c r="AS291" i="4"/>
  <c r="AS112" i="4"/>
  <c r="AS91" i="4"/>
  <c r="AS74" i="4"/>
  <c r="AS65" i="4"/>
  <c r="AS189" i="4"/>
  <c r="AS177" i="4"/>
  <c r="AS165" i="4"/>
  <c r="AS153" i="4"/>
  <c r="AS138" i="4"/>
  <c r="AS126" i="4"/>
  <c r="AS114" i="4"/>
  <c r="AS100" i="4"/>
  <c r="AS98" i="4"/>
  <c r="AS72" i="4"/>
  <c r="AS95" i="4"/>
  <c r="AS69" i="4"/>
  <c r="AS41" i="4"/>
  <c r="AS53" i="4"/>
  <c r="AS286" i="4"/>
  <c r="AS288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92" i="4"/>
  <c r="AS111" i="4"/>
  <c r="AS109" i="4"/>
  <c r="AS107" i="4"/>
  <c r="AS105" i="4"/>
  <c r="AS103" i="4"/>
  <c r="AS101" i="4"/>
  <c r="AS282" i="4"/>
  <c r="AS264" i="4"/>
  <c r="AS227" i="4"/>
  <c r="AS215" i="4"/>
  <c r="AS203" i="4"/>
  <c r="AS274" i="4"/>
  <c r="AS258" i="4"/>
  <c r="AS250" i="4"/>
  <c r="AS239" i="4"/>
  <c r="AS62" i="4"/>
  <c r="AS30" i="4"/>
  <c r="AS284" i="4"/>
  <c r="AS229" i="4"/>
  <c r="AS217" i="4"/>
  <c r="AS205" i="4"/>
  <c r="AS270" i="4"/>
  <c r="AS280" i="4"/>
  <c r="AS260" i="4"/>
  <c r="AS252" i="4"/>
  <c r="AS241" i="4"/>
  <c r="AS231" i="4"/>
  <c r="AS219" i="4"/>
  <c r="AS207" i="4"/>
  <c r="AS76" i="4"/>
  <c r="AS6" i="4"/>
  <c r="AS266" i="4"/>
  <c r="AS66" i="4"/>
  <c r="AS276" i="4"/>
  <c r="AS233" i="4"/>
  <c r="AS221" i="4"/>
  <c r="AS209" i="4"/>
  <c r="AS197" i="4"/>
  <c r="AS80" i="4"/>
  <c r="AS46" i="4"/>
  <c r="AS272" i="4"/>
  <c r="AS262" i="4"/>
  <c r="AS235" i="4"/>
  <c r="AS223" i="4"/>
  <c r="AS211" i="4"/>
  <c r="AS199" i="4"/>
  <c r="AS84" i="4"/>
  <c r="AS268" i="4"/>
  <c r="AS256" i="4"/>
  <c r="AS248" i="4"/>
  <c r="AS237" i="4"/>
  <c r="AS225" i="4"/>
  <c r="AS213" i="4"/>
  <c r="AS201" i="4"/>
  <c r="AS99" i="4"/>
  <c r="AS92" i="4"/>
  <c r="AS58" i="4"/>
  <c r="AS54" i="4"/>
  <c r="AS38" i="4"/>
  <c r="AS34" i="4"/>
  <c r="AS42" i="4"/>
  <c r="BA79" i="4"/>
  <c r="AS118" i="4"/>
  <c r="AT168" i="4"/>
  <c r="AT180" i="4"/>
  <c r="AT225" i="4"/>
  <c r="AT83" i="4"/>
  <c r="AT29" i="4"/>
  <c r="AT91" i="4"/>
  <c r="AT87" i="4"/>
  <c r="AT74" i="4"/>
  <c r="AT65" i="4"/>
  <c r="AT72" i="4"/>
  <c r="AT5" i="4"/>
  <c r="AT95" i="4"/>
  <c r="AT49" i="4"/>
  <c r="AT71" i="4"/>
  <c r="AT57" i="4"/>
  <c r="AT45" i="4"/>
  <c r="AT37" i="4"/>
  <c r="AT141" i="4"/>
  <c r="AS243" i="4"/>
  <c r="AT288" i="4"/>
  <c r="AT290" i="4"/>
  <c r="AT292" i="4"/>
  <c r="AT99" i="4"/>
  <c r="AT284" i="4"/>
  <c r="AT274" i="4"/>
  <c r="AT258" i="4"/>
  <c r="AT250" i="4"/>
  <c r="AT239" i="4"/>
  <c r="AT190" i="4"/>
  <c r="AT178" i="4"/>
  <c r="AT166" i="4"/>
  <c r="AT154" i="4"/>
  <c r="AT139" i="4"/>
  <c r="AT127" i="4"/>
  <c r="AT115" i="4"/>
  <c r="AT229" i="4"/>
  <c r="AT217" i="4"/>
  <c r="AT205" i="4"/>
  <c r="AT103" i="4"/>
  <c r="AT270" i="4"/>
  <c r="AT192" i="4"/>
  <c r="AT280" i="4"/>
  <c r="AT260" i="4"/>
  <c r="AT252" i="4"/>
  <c r="AT241" i="4"/>
  <c r="AT231" i="4"/>
  <c r="AT219" i="4"/>
  <c r="AT207" i="4"/>
  <c r="AT105" i="4"/>
  <c r="AT266" i="4"/>
  <c r="AT182" i="4"/>
  <c r="AT170" i="4"/>
  <c r="AT158" i="4"/>
  <c r="AT143" i="4"/>
  <c r="AT131" i="4"/>
  <c r="AT119" i="4"/>
  <c r="AT276" i="4"/>
  <c r="AT233" i="4"/>
  <c r="AT221" i="4"/>
  <c r="AT209" i="4"/>
  <c r="AT197" i="4"/>
  <c r="AT194" i="4"/>
  <c r="AT107" i="4"/>
  <c r="AT254" i="4"/>
  <c r="AT246" i="4"/>
  <c r="AT243" i="4"/>
  <c r="AT184" i="4"/>
  <c r="AT172" i="4"/>
  <c r="AT160" i="4"/>
  <c r="AT148" i="4"/>
  <c r="AT145" i="4"/>
  <c r="AT133" i="4"/>
  <c r="AT121" i="4"/>
  <c r="AT286" i="4"/>
  <c r="AT282" i="4"/>
  <c r="AT186" i="4"/>
  <c r="AT174" i="4"/>
  <c r="AT162" i="4"/>
  <c r="AT150" i="4"/>
  <c r="AT135" i="4"/>
  <c r="AT123" i="4"/>
  <c r="AT278" i="4"/>
  <c r="AT188" i="4"/>
  <c r="AT176" i="4"/>
  <c r="AT164" i="4"/>
  <c r="AT152" i="4"/>
  <c r="AT137" i="4"/>
  <c r="AT125" i="4"/>
  <c r="AT113" i="4"/>
  <c r="AS50" i="4"/>
  <c r="AS70" i="4"/>
  <c r="AS73" i="4"/>
  <c r="BA103" i="4"/>
  <c r="AS193" i="4"/>
  <c r="BA205" i="4"/>
  <c r="AT213" i="4"/>
  <c r="AT268" i="4"/>
  <c r="C3" i="4"/>
  <c r="C4" i="4"/>
  <c r="AS96" i="4"/>
  <c r="AT111" i="4"/>
  <c r="AS130" i="4"/>
  <c r="AS157" i="4"/>
  <c r="AT201" i="4"/>
  <c r="AT264" i="4"/>
  <c r="AS104" i="4"/>
  <c r="AS169" i="4"/>
  <c r="AS181" i="4"/>
  <c r="AT235" i="4"/>
  <c r="AT248" i="4"/>
  <c r="AT256" i="4"/>
  <c r="F4" i="4"/>
  <c r="AT41" i="4"/>
  <c r="BA93" i="4"/>
  <c r="AS116" i="4"/>
  <c r="AS120" i="4"/>
  <c r="AS142" i="4"/>
  <c r="AT227" i="4"/>
  <c r="AS278" i="4"/>
  <c r="AT60" i="4"/>
  <c r="AT73" i="4"/>
  <c r="AT77" i="4"/>
  <c r="AT94" i="4"/>
  <c r="BA96" i="4"/>
  <c r="BA101" i="4"/>
  <c r="AT106" i="4"/>
  <c r="AT120" i="4"/>
  <c r="AT132" i="4"/>
  <c r="AT144" i="4"/>
  <c r="AT147" i="4"/>
  <c r="AT159" i="4"/>
  <c r="AT171" i="4"/>
  <c r="AT183" i="4"/>
  <c r="AT196" i="4"/>
  <c r="AT208" i="4"/>
  <c r="AT220" i="4"/>
  <c r="AT232" i="4"/>
  <c r="AT52" i="4"/>
  <c r="AT86" i="4"/>
  <c r="AT88" i="4"/>
  <c r="AT90" i="4"/>
  <c r="BA92" i="4"/>
  <c r="AT104" i="4"/>
  <c r="BA111" i="4"/>
  <c r="AT118" i="4"/>
  <c r="AT130" i="4"/>
  <c r="AT142" i="4"/>
  <c r="AT157" i="4"/>
  <c r="AT169" i="4"/>
  <c r="AT181" i="4"/>
  <c r="AT193" i="4"/>
  <c r="AT206" i="4"/>
  <c r="AT218" i="4"/>
  <c r="AT230" i="4"/>
  <c r="AT240" i="4"/>
  <c r="AT68" i="4"/>
  <c r="AT82" i="4"/>
  <c r="AT102" i="4"/>
  <c r="BA109" i="4"/>
  <c r="AT116" i="4"/>
  <c r="AT128" i="4"/>
  <c r="AT140" i="4"/>
  <c r="AT155" i="4"/>
  <c r="AT167" i="4"/>
  <c r="AT179" i="4"/>
  <c r="AT191" i="4"/>
  <c r="AT204" i="4"/>
  <c r="AT216" i="4"/>
  <c r="AT228" i="4"/>
  <c r="AT67" i="4"/>
  <c r="AT23" i="4"/>
  <c r="AT39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66" i="4"/>
  <c r="AT78" i="4"/>
  <c r="AT93" i="4"/>
  <c r="AT98" i="4"/>
  <c r="AT100" i="4"/>
  <c r="BA107" i="4"/>
  <c r="AT114" i="4"/>
  <c r="AT126" i="4"/>
  <c r="AT138" i="4"/>
  <c r="AT153" i="4"/>
  <c r="AT165" i="4"/>
  <c r="AT177" i="4"/>
  <c r="AT189" i="4"/>
  <c r="AT202" i="4"/>
  <c r="AT214" i="4"/>
  <c r="AT226" i="4"/>
  <c r="AT76" i="4"/>
  <c r="AT112" i="4"/>
  <c r="BA114" i="4"/>
  <c r="BA126" i="4"/>
  <c r="BA138" i="4"/>
  <c r="AT224" i="4"/>
  <c r="AT236" i="4"/>
  <c r="BA124" i="4"/>
  <c r="BA136" i="4"/>
  <c r="BA284" i="4"/>
  <c r="AT173" i="4"/>
  <c r="AT185" i="4"/>
  <c r="AT198" i="4"/>
  <c r="AT210" i="4"/>
  <c r="AT222" i="4"/>
  <c r="AT234" i="4"/>
  <c r="AA5" i="7"/>
  <c r="B8" i="12"/>
  <c r="A8" i="12" s="1"/>
  <c r="F8" i="12"/>
  <c r="BB19" i="13"/>
  <c r="BB30" i="13"/>
  <c r="BB45" i="13"/>
  <c r="BB60" i="13"/>
  <c r="BB138" i="13"/>
  <c r="BA236" i="13"/>
  <c r="BA408" i="13"/>
  <c r="O439" i="13"/>
  <c r="AJ439" i="13" s="1"/>
  <c r="BA439" i="13" s="1"/>
  <c r="AJ419" i="13"/>
  <c r="BA419" i="13" s="1"/>
  <c r="U4" i="23"/>
  <c r="AB4" i="23"/>
  <c r="BA445" i="13"/>
  <c r="T6" i="23"/>
  <c r="M6" i="23"/>
  <c r="BB75" i="13"/>
  <c r="BB119" i="13"/>
  <c r="BB149" i="13"/>
  <c r="BB163" i="13"/>
  <c r="BA274" i="13"/>
  <c r="BA280" i="13"/>
  <c r="BA444" i="13"/>
  <c r="B6" i="12"/>
  <c r="A6" i="12" s="1"/>
  <c r="F6" i="12"/>
  <c r="B12" i="12"/>
  <c r="A12" i="12" s="1"/>
  <c r="F12" i="12"/>
  <c r="BB129" i="13"/>
  <c r="BA452" i="13"/>
  <c r="AB7" i="23"/>
  <c r="U7" i="23"/>
  <c r="BB39" i="13"/>
  <c r="U9" i="23"/>
  <c r="AB9" i="23"/>
  <c r="BB25" i="13"/>
  <c r="BB51" i="13"/>
  <c r="BB99" i="13"/>
  <c r="BB144" i="13"/>
  <c r="BA241" i="13"/>
  <c r="BA272" i="13"/>
  <c r="BA278" i="13"/>
  <c r="BA284" i="13"/>
  <c r="BA438" i="13"/>
  <c r="AP427" i="13"/>
  <c r="BA427" i="13" s="1"/>
  <c r="W447" i="13"/>
  <c r="AP447" i="13" s="1"/>
  <c r="B4" i="12"/>
  <c r="A4" i="12" s="1"/>
  <c r="F4" i="12"/>
  <c r="B10" i="12"/>
  <c r="A10" i="12" s="1"/>
  <c r="F10" i="12"/>
  <c r="BB20" i="13"/>
  <c r="BB69" i="13"/>
  <c r="BB113" i="13"/>
  <c r="BB143" i="13"/>
  <c r="BB7" i="13"/>
  <c r="AP432" i="13"/>
  <c r="W452" i="13"/>
  <c r="AP452" i="13" s="1"/>
  <c r="AR2" i="23"/>
  <c r="AS2" i="23" s="1"/>
  <c r="AK2" i="23"/>
  <c r="AA7" i="7"/>
  <c r="BB81" i="13"/>
  <c r="BB92" i="13"/>
  <c r="BB155" i="13"/>
  <c r="BA311" i="13"/>
  <c r="BA432" i="13"/>
  <c r="BA447" i="13"/>
  <c r="AB3" i="23"/>
  <c r="U3" i="23"/>
  <c r="AI37" i="31"/>
  <c r="AJ37" i="31" s="1"/>
  <c r="AI33" i="31"/>
  <c r="AJ33" i="31" s="1"/>
  <c r="AI29" i="31"/>
  <c r="AJ29" i="31" s="1"/>
  <c r="AI36" i="31"/>
  <c r="AJ36" i="31" s="1"/>
  <c r="AI32" i="31"/>
  <c r="AJ32" i="31" s="1"/>
  <c r="AI28" i="31"/>
  <c r="AJ28" i="31" s="1"/>
  <c r="AI39" i="31"/>
  <c r="AJ39" i="31" s="1"/>
  <c r="AI35" i="31"/>
  <c r="AJ35" i="31" s="1"/>
  <c r="AI31" i="31"/>
  <c r="AJ31" i="31" s="1"/>
  <c r="AI27" i="31"/>
  <c r="AJ27" i="31" s="1"/>
  <c r="AI38" i="31"/>
  <c r="AJ38" i="31" s="1"/>
  <c r="AL155" i="31"/>
  <c r="AK155" i="31"/>
  <c r="AL170" i="31"/>
  <c r="AK170" i="31"/>
  <c r="AL173" i="31"/>
  <c r="AM24" i="22"/>
  <c r="AK36" i="31"/>
  <c r="AL36" i="31" s="1"/>
  <c r="AK32" i="31"/>
  <c r="AL32" i="31" s="1"/>
  <c r="AK28" i="31"/>
  <c r="AL28" i="31" s="1"/>
  <c r="AK39" i="31"/>
  <c r="AL39" i="31" s="1"/>
  <c r="AK35" i="31"/>
  <c r="AL35" i="31" s="1"/>
  <c r="AO35" i="31" s="1"/>
  <c r="AK31" i="31"/>
  <c r="AL31" i="31" s="1"/>
  <c r="AK27" i="31"/>
  <c r="AL27" i="31" s="1"/>
  <c r="AK38" i="31"/>
  <c r="AL38" i="31" s="1"/>
  <c r="AK34" i="31"/>
  <c r="AL34" i="31" s="1"/>
  <c r="AK30" i="31"/>
  <c r="AL30" i="31" s="1"/>
  <c r="AK26" i="31"/>
  <c r="AL26" i="31" s="1"/>
  <c r="AI34" i="31"/>
  <c r="AJ34" i="31" s="1"/>
  <c r="AK37" i="31"/>
  <c r="AL37" i="31" s="1"/>
  <c r="Y45" i="31"/>
  <c r="X45" i="31"/>
  <c r="AB45" i="31" s="1"/>
  <c r="U45" i="31"/>
  <c r="V45" i="31" s="1"/>
  <c r="T45" i="31"/>
  <c r="AD56" i="31"/>
  <c r="AE56" i="31" s="1"/>
  <c r="Q56" i="31"/>
  <c r="L5" i="23"/>
  <c r="AH33" i="31"/>
  <c r="AH36" i="31"/>
  <c r="AH50" i="31"/>
  <c r="AJ424" i="13"/>
  <c r="BA424" i="13" s="1"/>
  <c r="AJ429" i="13"/>
  <c r="BA429" i="13" s="1"/>
  <c r="AI30" i="31"/>
  <c r="AJ30" i="31" s="1"/>
  <c r="AK33" i="31"/>
  <c r="AL33" i="31" s="1"/>
  <c r="AJ50" i="31"/>
  <c r="Q57" i="31"/>
  <c r="AD57" i="31"/>
  <c r="AE57" i="31" s="1"/>
  <c r="N63" i="31"/>
  <c r="O64" i="31"/>
  <c r="AI26" i="31"/>
  <c r="AJ26" i="31" s="1"/>
  <c r="R68" i="31"/>
  <c r="AJ421" i="13"/>
  <c r="BA421" i="13" s="1"/>
  <c r="W454" i="13"/>
  <c r="AP454" i="13" s="1"/>
  <c r="BA454" i="13" s="1"/>
  <c r="AC2" i="23"/>
  <c r="M7" i="23"/>
  <c r="M9" i="23"/>
  <c r="T11" i="23"/>
  <c r="AK29" i="31"/>
  <c r="AL29" i="31" s="1"/>
  <c r="AO29" i="31" s="1"/>
  <c r="AJ426" i="13"/>
  <c r="BA426" i="13" s="1"/>
  <c r="AJ431" i="13"/>
  <c r="BA431" i="13" s="1"/>
  <c r="AJ436" i="13"/>
  <c r="BA436" i="13" s="1"/>
  <c r="W441" i="13"/>
  <c r="AP441" i="13" s="1"/>
  <c r="BA441" i="13" s="1"/>
  <c r="M28" i="31"/>
  <c r="S27" i="31"/>
  <c r="AH28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M4" i="23"/>
  <c r="AH35" i="31"/>
  <c r="R75" i="31"/>
  <c r="G27" i="31"/>
  <c r="G26" i="31"/>
  <c r="Y44" i="31"/>
  <c r="X44" i="31"/>
  <c r="AB44" i="31" s="1"/>
  <c r="U44" i="31"/>
  <c r="V44" i="31" s="1"/>
  <c r="T44" i="31"/>
  <c r="AJ420" i="13"/>
  <c r="BA420" i="13" s="1"/>
  <c r="AJ425" i="13"/>
  <c r="BA425" i="13" s="1"/>
  <c r="K8" i="23"/>
  <c r="L8" i="23" s="1"/>
  <c r="AJ430" i="13"/>
  <c r="BA430" i="13" s="1"/>
  <c r="AJ435" i="13"/>
  <c r="BA435" i="13" s="1"/>
  <c r="T10" i="23"/>
  <c r="AG57" i="31"/>
  <c r="AH57" i="31" s="1"/>
  <c r="AG56" i="31"/>
  <c r="AH56" i="31" s="1"/>
  <c r="M46" i="31"/>
  <c r="Q50" i="31"/>
  <c r="AG52" i="31"/>
  <c r="AG54" i="31"/>
  <c r="AH54" i="31" s="1"/>
  <c r="J70" i="31"/>
  <c r="Y26" i="31"/>
  <c r="AE28" i="31"/>
  <c r="AF28" i="31" s="1"/>
  <c r="AE32" i="31"/>
  <c r="AF32" i="31" s="1"/>
  <c r="AE36" i="31"/>
  <c r="AF36" i="31" s="1"/>
  <c r="AD44" i="31"/>
  <c r="AE44" i="31" s="1"/>
  <c r="AD45" i="31"/>
  <c r="AE45" i="31" s="1"/>
  <c r="AD46" i="31"/>
  <c r="AE46" i="31" s="1"/>
  <c r="AD47" i="31"/>
  <c r="AE47" i="31" s="1"/>
  <c r="AD48" i="31"/>
  <c r="AE48" i="31" s="1"/>
  <c r="AG49" i="31"/>
  <c r="AH49" i="31" s="1"/>
  <c r="AI52" i="31"/>
  <c r="AJ52" i="31" s="1"/>
  <c r="AI54" i="31"/>
  <c r="AJ54" i="31" s="1"/>
  <c r="AH63" i="31"/>
  <c r="X71" i="31"/>
  <c r="AL152" i="31"/>
  <c r="AK152" i="31"/>
  <c r="AK57" i="31"/>
  <c r="AL57" i="31" s="1"/>
  <c r="AK56" i="31"/>
  <c r="AK55" i="31"/>
  <c r="AL55" i="31" s="1"/>
  <c r="AK54" i="31"/>
  <c r="AL54" i="31" s="1"/>
  <c r="AK53" i="31"/>
  <c r="AK52" i="31"/>
  <c r="AL52" i="31" s="1"/>
  <c r="AK51" i="31"/>
  <c r="AL51" i="31" s="1"/>
  <c r="AI49" i="31"/>
  <c r="AJ49" i="31" s="1"/>
  <c r="M62" i="31"/>
  <c r="AL163" i="31"/>
  <c r="AK163" i="31"/>
  <c r="AL166" i="31"/>
  <c r="AK166" i="31"/>
  <c r="AL175" i="31"/>
  <c r="AK175" i="31"/>
  <c r="AM57" i="31"/>
  <c r="AN57" i="31" s="1"/>
  <c r="AM56" i="31"/>
  <c r="AN56" i="31" s="1"/>
  <c r="AM55" i="31"/>
  <c r="AN55" i="31" s="1"/>
  <c r="AM54" i="31"/>
  <c r="AN54" i="31" s="1"/>
  <c r="AM53" i="31"/>
  <c r="AM52" i="31"/>
  <c r="AM51" i="31"/>
  <c r="AN51" i="31" s="1"/>
  <c r="AM50" i="31"/>
  <c r="AN50" i="31" s="1"/>
  <c r="AG44" i="31"/>
  <c r="AG45" i="31"/>
  <c r="AH45" i="31" s="1"/>
  <c r="AG46" i="31"/>
  <c r="AG47" i="31"/>
  <c r="AG48" i="31"/>
  <c r="AG55" i="31"/>
  <c r="AH55" i="31" s="1"/>
  <c r="J71" i="31"/>
  <c r="AE29" i="31"/>
  <c r="AF29" i="31" s="1"/>
  <c r="AN29" i="31" s="1"/>
  <c r="AE33" i="31"/>
  <c r="AF33" i="31" s="1"/>
  <c r="AE37" i="31"/>
  <c r="AF37" i="31" s="1"/>
  <c r="AI48" i="31"/>
  <c r="AK49" i="31"/>
  <c r="AL49" i="31" s="1"/>
  <c r="AD53" i="31"/>
  <c r="AE53" i="31" s="1"/>
  <c r="AJ53" i="31" s="1"/>
  <c r="AI55" i="31"/>
  <c r="AJ55" i="31" s="1"/>
  <c r="AI57" i="31"/>
  <c r="AJ57" i="31" s="1"/>
  <c r="P62" i="31"/>
  <c r="AL149" i="31"/>
  <c r="AK149" i="31"/>
  <c r="AL180" i="31"/>
  <c r="AK180" i="31"/>
  <c r="AI44" i="31"/>
  <c r="AI45" i="31"/>
  <c r="AJ45" i="31" s="1"/>
  <c r="AI46" i="31"/>
  <c r="AI47" i="31"/>
  <c r="AI56" i="31"/>
  <c r="AJ56" i="31" s="1"/>
  <c r="N135" i="31"/>
  <c r="N138" i="31"/>
  <c r="AK48" i="31"/>
  <c r="AL48" i="31" s="1"/>
  <c r="AM49" i="31"/>
  <c r="AN49" i="31" s="1"/>
  <c r="AG51" i="31"/>
  <c r="AH51" i="31" s="1"/>
  <c r="AG53" i="31"/>
  <c r="AH53" i="31" s="1"/>
  <c r="AL156" i="31"/>
  <c r="AK156" i="31"/>
  <c r="AL168" i="31"/>
  <c r="AK168" i="31"/>
  <c r="AE30" i="31"/>
  <c r="AF30" i="31" s="1"/>
  <c r="AE34" i="31"/>
  <c r="AF34" i="31" s="1"/>
  <c r="AK44" i="31"/>
  <c r="AK45" i="31"/>
  <c r="AL45" i="31" s="1"/>
  <c r="AK46" i="31"/>
  <c r="AK47" i="31"/>
  <c r="AI51" i="31"/>
  <c r="AJ51" i="31" s="1"/>
  <c r="X66" i="31"/>
  <c r="N118" i="31"/>
  <c r="AM48" i="31"/>
  <c r="AN48" i="31" s="1"/>
  <c r="AL153" i="31"/>
  <c r="AK153" i="31"/>
  <c r="AL179" i="31"/>
  <c r="AG30" i="31"/>
  <c r="AH30" i="31" s="1"/>
  <c r="AG34" i="31"/>
  <c r="AH34" i="31" s="1"/>
  <c r="AM44" i="31"/>
  <c r="AM45" i="31"/>
  <c r="AN45" i="31" s="1"/>
  <c r="AM46" i="31"/>
  <c r="AM47" i="31"/>
  <c r="AN47" i="31" s="1"/>
  <c r="K63" i="31"/>
  <c r="K64" i="31" s="1"/>
  <c r="K65" i="31" s="1"/>
  <c r="K66" i="31" s="1"/>
  <c r="N136" i="31"/>
  <c r="N139" i="31"/>
  <c r="AK151" i="31"/>
  <c r="AN151" i="31" s="1"/>
  <c r="AK148" i="31"/>
  <c r="AN148" i="31" s="1"/>
  <c r="AK176" i="31" l="1"/>
  <c r="AK181" i="31"/>
  <c r="AL154" i="31"/>
  <c r="AN179" i="31"/>
  <c r="AN160" i="31"/>
  <c r="AL160" i="31"/>
  <c r="AK177" i="31"/>
  <c r="AN177" i="31" s="1"/>
  <c r="AK174" i="31"/>
  <c r="AL164" i="31"/>
  <c r="AK161" i="31"/>
  <c r="AK178" i="31"/>
  <c r="AN178" i="31" s="1"/>
  <c r="AL172" i="31"/>
  <c r="AK171" i="31"/>
  <c r="AN171" i="31" s="1"/>
  <c r="AO36" i="31"/>
  <c r="AL56" i="31"/>
  <c r="AK167" i="31"/>
  <c r="AN167" i="31" s="1"/>
  <c r="AN31" i="31"/>
  <c r="AL182" i="31"/>
  <c r="AO39" i="31"/>
  <c r="AL159" i="31"/>
  <c r="AJ48" i="31"/>
  <c r="AN38" i="31"/>
  <c r="AN173" i="31"/>
  <c r="AN37" i="31"/>
  <c r="AN39" i="31"/>
  <c r="AO27" i="31"/>
  <c r="AO38" i="31"/>
  <c r="AN52" i="31"/>
  <c r="AL150" i="31"/>
  <c r="AN150" i="31" s="1"/>
  <c r="AN33" i="31"/>
  <c r="AN44" i="31"/>
  <c r="AN53" i="31"/>
  <c r="AN164" i="31"/>
  <c r="AN36" i="31"/>
  <c r="AH52" i="31"/>
  <c r="AO28" i="31"/>
  <c r="AP28" i="31" s="1"/>
  <c r="AK165" i="31"/>
  <c r="AK157" i="31"/>
  <c r="AN157" i="31" s="1"/>
  <c r="AO32" i="31"/>
  <c r="AQ32" i="31" s="1"/>
  <c r="AR32" i="31" s="1"/>
  <c r="T26" i="31"/>
  <c r="X26" i="31"/>
  <c r="AL47" i="31"/>
  <c r="AK162" i="31"/>
  <c r="AN162" i="31" s="1"/>
  <c r="AH48" i="31"/>
  <c r="AN28" i="31"/>
  <c r="AO37" i="31"/>
  <c r="AQ37" i="31" s="1"/>
  <c r="AR37" i="31" s="1"/>
  <c r="AK158" i="31"/>
  <c r="AN158" i="31" s="1"/>
  <c r="AL44" i="31"/>
  <c r="AJ47" i="31"/>
  <c r="AH47" i="31"/>
  <c r="AP47" i="31" s="1"/>
  <c r="AN159" i="31"/>
  <c r="AN155" i="31"/>
  <c r="AN26" i="31"/>
  <c r="AN154" i="31"/>
  <c r="AL53" i="31"/>
  <c r="P63" i="31"/>
  <c r="AN149" i="31"/>
  <c r="AN35" i="31"/>
  <c r="AN27" i="31"/>
  <c r="AN176" i="31"/>
  <c r="AL46" i="31"/>
  <c r="M64" i="31"/>
  <c r="AO31" i="31"/>
  <c r="M65" i="31"/>
  <c r="AN34" i="31"/>
  <c r="AH46" i="31"/>
  <c r="AN46" i="31"/>
  <c r="M63" i="31"/>
  <c r="AN180" i="31"/>
  <c r="AN174" i="31"/>
  <c r="AN172" i="31"/>
  <c r="AK169" i="31"/>
  <c r="AN169" i="31" s="1"/>
  <c r="AN181" i="31"/>
  <c r="AN165" i="31"/>
  <c r="AN153" i="31"/>
  <c r="AN152" i="31"/>
  <c r="D4" i="1"/>
  <c r="R70" i="31"/>
  <c r="AN161" i="31"/>
  <c r="H5" i="4"/>
  <c r="E5" i="4"/>
  <c r="AP56" i="31"/>
  <c r="AP50" i="31"/>
  <c r="AQ36" i="31"/>
  <c r="AR36" i="31" s="1"/>
  <c r="AP36" i="31"/>
  <c r="U6" i="23"/>
  <c r="AB6" i="23"/>
  <c r="G6" i="1"/>
  <c r="H6" i="1" s="1"/>
  <c r="C6" i="2"/>
  <c r="J6" i="1" s="1"/>
  <c r="F7" i="1"/>
  <c r="L6" i="1"/>
  <c r="N6" i="1"/>
  <c r="O6" i="1" s="1"/>
  <c r="AN175" i="31"/>
  <c r="AP57" i="31"/>
  <c r="M8" i="23"/>
  <c r="T8" i="23"/>
  <c r="AP53" i="31"/>
  <c r="AP32" i="31"/>
  <c r="AQ29" i="31"/>
  <c r="AR29" i="31" s="1"/>
  <c r="AP29" i="31"/>
  <c r="O65" i="31"/>
  <c r="P64" i="31"/>
  <c r="N64" i="31"/>
  <c r="AH64" i="31"/>
  <c r="AO26" i="31"/>
  <c r="AC4" i="23"/>
  <c r="AJ4" i="23"/>
  <c r="U11" i="23"/>
  <c r="AB11" i="23"/>
  <c r="AO30" i="31"/>
  <c r="AJ9" i="23"/>
  <c r="AC9" i="23"/>
  <c r="T61" i="31"/>
  <c r="U61" i="31" s="1"/>
  <c r="Z26" i="31"/>
  <c r="AN182" i="31"/>
  <c r="AP45" i="31"/>
  <c r="AN30" i="31"/>
  <c r="AH44" i="31"/>
  <c r="M5" i="23"/>
  <c r="T5" i="23"/>
  <c r="AO34" i="31"/>
  <c r="AN170" i="31"/>
  <c r="H4" i="4"/>
  <c r="E4" i="4"/>
  <c r="R77" i="31"/>
  <c r="AN156" i="31"/>
  <c r="K67" i="31"/>
  <c r="K68" i="31" s="1"/>
  <c r="K69" i="31" s="1"/>
  <c r="K70" i="31" s="1"/>
  <c r="K71" i="31" s="1"/>
  <c r="M66" i="31"/>
  <c r="AQ38" i="31"/>
  <c r="AR38" i="31" s="1"/>
  <c r="AP38" i="31"/>
  <c r="AJ3" i="23"/>
  <c r="AC3" i="23"/>
  <c r="E3" i="4"/>
  <c r="H3" i="4" s="1"/>
  <c r="Y62" i="31"/>
  <c r="Z62" i="31" s="1"/>
  <c r="Z45" i="31"/>
  <c r="AP48" i="31"/>
  <c r="J72" i="31"/>
  <c r="AB10" i="23"/>
  <c r="U10" i="23"/>
  <c r="AQ27" i="31"/>
  <c r="AR27" i="31" s="1"/>
  <c r="AP27" i="31"/>
  <c r="L6" i="3"/>
  <c r="M6" i="3" s="1"/>
  <c r="M14" i="3" s="1"/>
  <c r="K7" i="3"/>
  <c r="L7" i="3" s="1"/>
  <c r="M7" i="3" s="1"/>
  <c r="AP49" i="31"/>
  <c r="AJ46" i="31"/>
  <c r="AP46" i="31" s="1"/>
  <c r="AN166" i="31"/>
  <c r="Z44" i="31"/>
  <c r="Y61" i="31"/>
  <c r="Z61" i="31" s="1"/>
  <c r="AO33" i="31"/>
  <c r="AQ31" i="31"/>
  <c r="AR31" i="31" s="1"/>
  <c r="AP31" i="31"/>
  <c r="AP55" i="31"/>
  <c r="S46" i="31"/>
  <c r="M47" i="31"/>
  <c r="AA46" i="31"/>
  <c r="J73" i="31"/>
  <c r="AQ35" i="31"/>
  <c r="AR35" i="31" s="1"/>
  <c r="AP35" i="31"/>
  <c r="AQ40" i="4"/>
  <c r="AQ28" i="4"/>
  <c r="AQ64" i="4"/>
  <c r="AQ44" i="4"/>
  <c r="AQ24" i="4"/>
  <c r="AQ78" i="4"/>
  <c r="AQ82" i="4"/>
  <c r="AQ90" i="4"/>
  <c r="AQ86" i="4"/>
  <c r="AQ52" i="4"/>
  <c r="B7" i="4"/>
  <c r="AQ56" i="4"/>
  <c r="AQ60" i="4"/>
  <c r="AQ12" i="4"/>
  <c r="AQ8" i="4"/>
  <c r="AQ16" i="4"/>
  <c r="AQ36" i="4"/>
  <c r="F6" i="4"/>
  <c r="C6" i="4"/>
  <c r="AQ4" i="4"/>
  <c r="AQ48" i="4"/>
  <c r="AQ32" i="4"/>
  <c r="AQ94" i="4"/>
  <c r="AQ20" i="4"/>
  <c r="AI7" i="4"/>
  <c r="AP51" i="31"/>
  <c r="X68" i="31"/>
  <c r="AP54" i="31"/>
  <c r="Y27" i="31"/>
  <c r="X27" i="31"/>
  <c r="U27" i="31"/>
  <c r="V27" i="31" s="1"/>
  <c r="T27" i="31"/>
  <c r="AN168" i="31"/>
  <c r="AJ44" i="31"/>
  <c r="AN163" i="31"/>
  <c r="X73" i="31"/>
  <c r="AN32" i="31"/>
  <c r="M29" i="31"/>
  <c r="S28" i="31"/>
  <c r="AP39" i="31"/>
  <c r="AQ39" i="31"/>
  <c r="AR39" i="31" s="1"/>
  <c r="AJ7" i="23"/>
  <c r="AC7" i="23"/>
  <c r="E5" i="1"/>
  <c r="C5" i="1" s="1"/>
  <c r="AP52" i="31" l="1"/>
  <c r="AQ28" i="31"/>
  <c r="AR28" i="31" s="1"/>
  <c r="AP37" i="31"/>
  <c r="M70" i="31"/>
  <c r="M67" i="31"/>
  <c r="AQ26" i="31"/>
  <c r="AR26" i="31" s="1"/>
  <c r="AP26" i="31"/>
  <c r="AB8" i="23"/>
  <c r="U8" i="23"/>
  <c r="AC6" i="23"/>
  <c r="AJ6" i="23"/>
  <c r="X75" i="31"/>
  <c r="S47" i="31"/>
  <c r="M48" i="31"/>
  <c r="AA47" i="31"/>
  <c r="Y46" i="31"/>
  <c r="X46" i="31"/>
  <c r="AB46" i="31" s="1"/>
  <c r="U46" i="31"/>
  <c r="V46" i="31" s="1"/>
  <c r="T46" i="31"/>
  <c r="AR3" i="23"/>
  <c r="AS3" i="23" s="1"/>
  <c r="AK3" i="23"/>
  <c r="X70" i="31"/>
  <c r="D5" i="1"/>
  <c r="F7" i="4"/>
  <c r="C7" i="4"/>
  <c r="B8" i="4"/>
  <c r="AK9" i="23"/>
  <c r="AR9" i="23"/>
  <c r="AS9" i="23" s="1"/>
  <c r="R72" i="31"/>
  <c r="AQ33" i="31"/>
  <c r="AR33" i="31" s="1"/>
  <c r="AP33" i="31"/>
  <c r="AQ30" i="31"/>
  <c r="AR30" i="31" s="1"/>
  <c r="AP30" i="31"/>
  <c r="M68" i="31"/>
  <c r="J74" i="31"/>
  <c r="K72" i="31"/>
  <c r="K73" i="31" s="1"/>
  <c r="M73" i="31" s="1"/>
  <c r="AB61" i="31"/>
  <c r="AJ11" i="23"/>
  <c r="AC11" i="23"/>
  <c r="AB5" i="23"/>
  <c r="U5" i="23"/>
  <c r="J75" i="31"/>
  <c r="AP44" i="31"/>
  <c r="L7" i="1"/>
  <c r="C7" i="2"/>
  <c r="J7" i="1" s="1"/>
  <c r="G7" i="1"/>
  <c r="H7" i="1" s="1"/>
  <c r="F8" i="1"/>
  <c r="N7" i="1"/>
  <c r="O7" i="1" s="1"/>
  <c r="AC10" i="23"/>
  <c r="AJ10" i="23"/>
  <c r="AQ34" i="31"/>
  <c r="AR34" i="31" s="1"/>
  <c r="AP34" i="31"/>
  <c r="AR7" i="23"/>
  <c r="AS7" i="23" s="1"/>
  <c r="AK7" i="23"/>
  <c r="M30" i="31"/>
  <c r="S29" i="31"/>
  <c r="H6" i="4"/>
  <c r="E6" i="4"/>
  <c r="AK4" i="23"/>
  <c r="AR4" i="23"/>
  <c r="AS4" i="23" s="1"/>
  <c r="O66" i="31"/>
  <c r="P65" i="31"/>
  <c r="N65" i="31"/>
  <c r="AH65" i="31"/>
  <c r="Y28" i="31"/>
  <c r="X28" i="31"/>
  <c r="U28" i="31"/>
  <c r="V28" i="31" s="1"/>
  <c r="T28" i="31"/>
  <c r="Z27" i="31"/>
  <c r="T62" i="31"/>
  <c r="U62" i="31" s="1"/>
  <c r="AB62" i="31" s="1"/>
  <c r="M69" i="31"/>
  <c r="L14" i="3"/>
  <c r="R79" i="31"/>
  <c r="E6" i="1"/>
  <c r="C6" i="1" s="1"/>
  <c r="M71" i="31"/>
  <c r="M72" i="31" l="1"/>
  <c r="K97" i="31"/>
  <c r="P97" i="31" s="1"/>
  <c r="AK62" i="31"/>
  <c r="AR10" i="23"/>
  <c r="AS10" i="23" s="1"/>
  <c r="AK10" i="23"/>
  <c r="R81" i="31"/>
  <c r="S48" i="31"/>
  <c r="M49" i="31"/>
  <c r="AA48" i="31"/>
  <c r="AC8" i="23"/>
  <c r="AJ8" i="23"/>
  <c r="N66" i="31"/>
  <c r="AH66" i="31"/>
  <c r="O67" i="31"/>
  <c r="P66" i="31"/>
  <c r="AK11" i="23"/>
  <c r="AR11" i="23"/>
  <c r="AS11" i="23" s="1"/>
  <c r="Y47" i="31"/>
  <c r="X47" i="31"/>
  <c r="AB47" i="31" s="1"/>
  <c r="U47" i="31"/>
  <c r="V47" i="31" s="1"/>
  <c r="T47" i="31"/>
  <c r="X77" i="31"/>
  <c r="S30" i="31"/>
  <c r="M31" i="31"/>
  <c r="R74" i="31"/>
  <c r="AJ5" i="23"/>
  <c r="AC5" i="23"/>
  <c r="X72" i="31"/>
  <c r="Y63" i="31"/>
  <c r="Z63" i="31" s="1"/>
  <c r="AB63" i="31" s="1"/>
  <c r="Z46" i="31"/>
  <c r="Y64" i="31"/>
  <c r="Z64" i="31" s="1"/>
  <c r="D6" i="1"/>
  <c r="C8" i="2"/>
  <c r="J8" i="1" s="1"/>
  <c r="N8" i="1"/>
  <c r="O8" i="1" s="1"/>
  <c r="L8" i="1"/>
  <c r="G8" i="1"/>
  <c r="H8" i="1" s="1"/>
  <c r="F9" i="1"/>
  <c r="AQ72" i="4"/>
  <c r="AQ68" i="4"/>
  <c r="AQ75" i="4"/>
  <c r="B9" i="4"/>
  <c r="F8" i="4"/>
  <c r="C8" i="4"/>
  <c r="M74" i="31"/>
  <c r="U29" i="31"/>
  <c r="V29" i="31" s="1"/>
  <c r="T29" i="31"/>
  <c r="Y29" i="31"/>
  <c r="X29" i="31"/>
  <c r="J77" i="31"/>
  <c r="E7" i="1"/>
  <c r="C7" i="1" s="1"/>
  <c r="J76" i="31"/>
  <c r="K74" i="31"/>
  <c r="E7" i="4"/>
  <c r="H7" i="4"/>
  <c r="K96" i="3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T63" i="31"/>
  <c r="U63" i="31" s="1"/>
  <c r="Z28" i="31"/>
  <c r="T64" i="31"/>
  <c r="U64" i="31" s="1"/>
  <c r="AK6" i="23"/>
  <c r="AR6" i="23"/>
  <c r="AS6" i="23" s="1"/>
  <c r="K75" i="31" l="1"/>
  <c r="M75" i="31" s="1"/>
  <c r="C9" i="2"/>
  <c r="J9" i="1" s="1"/>
  <c r="N9" i="1"/>
  <c r="O9" i="1" s="1"/>
  <c r="L9" i="1"/>
  <c r="G9" i="1"/>
  <c r="H9" i="1" s="1"/>
  <c r="F10" i="1"/>
  <c r="M32" i="31"/>
  <c r="S31" i="31"/>
  <c r="Y48" i="31"/>
  <c r="X48" i="31"/>
  <c r="AB48" i="31" s="1"/>
  <c r="U48" i="31"/>
  <c r="V48" i="31" s="1"/>
  <c r="T48" i="31"/>
  <c r="X74" i="31"/>
  <c r="E8" i="1"/>
  <c r="C8" i="1" s="1"/>
  <c r="Y30" i="31"/>
  <c r="X30" i="31"/>
  <c r="U30" i="31"/>
  <c r="V30" i="31" s="1"/>
  <c r="T30" i="31"/>
  <c r="S49" i="31"/>
  <c r="M50" i="31"/>
  <c r="AA49" i="31"/>
  <c r="AR5" i="23"/>
  <c r="AS5" i="23" s="1"/>
  <c r="AK5" i="23"/>
  <c r="Y65" i="31"/>
  <c r="Z65" i="31" s="1"/>
  <c r="Z47" i="31"/>
  <c r="Y66" i="31"/>
  <c r="Z66" i="31" s="1"/>
  <c r="D7" i="1"/>
  <c r="J79" i="31"/>
  <c r="X79" i="31"/>
  <c r="O68" i="31"/>
  <c r="N67" i="31"/>
  <c r="P67" i="31"/>
  <c r="AH67" i="31"/>
  <c r="K98" i="31"/>
  <c r="P98" i="31" s="1"/>
  <c r="AK63" i="31"/>
  <c r="E8" i="4"/>
  <c r="H8" i="4"/>
  <c r="AI8" i="4"/>
  <c r="F9" i="4"/>
  <c r="C9" i="4"/>
  <c r="B10" i="4"/>
  <c r="AB64" i="31"/>
  <c r="R76" i="31"/>
  <c r="R83" i="31"/>
  <c r="T65" i="31"/>
  <c r="U65" i="31" s="1"/>
  <c r="Z29" i="31"/>
  <c r="T66" i="31"/>
  <c r="U66" i="31" s="1"/>
  <c r="D8" i="1"/>
  <c r="K76" i="31"/>
  <c r="J78" i="31"/>
  <c r="AK8" i="23"/>
  <c r="AR8" i="23"/>
  <c r="AS8" i="23" s="1"/>
  <c r="AB66" i="31" l="1"/>
  <c r="X76" i="31"/>
  <c r="R85" i="31"/>
  <c r="C10" i="2"/>
  <c r="J10" i="1" s="1"/>
  <c r="N10" i="1"/>
  <c r="O10" i="1" s="1"/>
  <c r="L10" i="1"/>
  <c r="G10" i="1"/>
  <c r="H10" i="1" s="1"/>
  <c r="E10" i="1" s="1"/>
  <c r="C10" i="1" s="1"/>
  <c r="D10" i="1" s="1"/>
  <c r="F11" i="1"/>
  <c r="M33" i="31"/>
  <c r="S32" i="31"/>
  <c r="R78" i="31"/>
  <c r="X81" i="31"/>
  <c r="E9" i="1"/>
  <c r="C9" i="1" s="1"/>
  <c r="J80" i="31"/>
  <c r="M76" i="31"/>
  <c r="S50" i="31"/>
  <c r="AA50" i="31"/>
  <c r="M51" i="31"/>
  <c r="K99" i="31"/>
  <c r="P99" i="31" s="1"/>
  <c r="AK64" i="31"/>
  <c r="AQ61" i="4"/>
  <c r="AQ29" i="4"/>
  <c r="AQ87" i="4"/>
  <c r="AQ25" i="4"/>
  <c r="B11" i="4"/>
  <c r="AQ91" i="4"/>
  <c r="AQ65" i="4"/>
  <c r="AQ49" i="4"/>
  <c r="AQ37" i="4"/>
  <c r="AQ41" i="4"/>
  <c r="AQ83" i="4"/>
  <c r="AQ9" i="4"/>
  <c r="AQ13" i="4"/>
  <c r="AQ5" i="4"/>
  <c r="AQ95" i="4"/>
  <c r="AQ53" i="4"/>
  <c r="AQ17" i="4"/>
  <c r="AQ57" i="4"/>
  <c r="AQ21" i="4"/>
  <c r="AQ45" i="4"/>
  <c r="AQ79" i="4"/>
  <c r="F10" i="4"/>
  <c r="AQ33" i="4"/>
  <c r="C10" i="4"/>
  <c r="AB65" i="31"/>
  <c r="Y49" i="31"/>
  <c r="X49" i="31"/>
  <c r="AB49" i="31" s="1"/>
  <c r="U49" i="31"/>
  <c r="V49" i="31" s="1"/>
  <c r="T49" i="31"/>
  <c r="T67" i="31"/>
  <c r="U67" i="31" s="1"/>
  <c r="Z30" i="31"/>
  <c r="T68" i="31"/>
  <c r="U68" i="31" s="1"/>
  <c r="E9" i="4"/>
  <c r="H9" i="4" s="1"/>
  <c r="J81" i="31"/>
  <c r="Z48" i="31"/>
  <c r="Y67" i="31"/>
  <c r="Z67" i="31" s="1"/>
  <c r="Y68" i="31"/>
  <c r="Z68" i="31" s="1"/>
  <c r="K77" i="31"/>
  <c r="K78" i="31" s="1"/>
  <c r="K79" i="31" s="1"/>
  <c r="M79" i="31" s="1"/>
  <c r="K101" i="31"/>
  <c r="P101" i="31" s="1"/>
  <c r="AK66" i="31"/>
  <c r="P68" i="31"/>
  <c r="N68" i="31"/>
  <c r="O69" i="31"/>
  <c r="AH68" i="31"/>
  <c r="Y31" i="31"/>
  <c r="X31" i="31"/>
  <c r="U31" i="31"/>
  <c r="V31" i="31" s="1"/>
  <c r="T31" i="31"/>
  <c r="Y32" i="31" l="1"/>
  <c r="X32" i="31"/>
  <c r="U32" i="31"/>
  <c r="V32" i="31" s="1"/>
  <c r="T32" i="31"/>
  <c r="P69" i="31"/>
  <c r="N69" i="31"/>
  <c r="O70" i="31"/>
  <c r="AH69" i="31"/>
  <c r="M34" i="31"/>
  <c r="S33" i="31"/>
  <c r="Z49" i="31"/>
  <c r="Y69" i="31"/>
  <c r="Z69" i="31" s="1"/>
  <c r="AB69" i="31" s="1"/>
  <c r="Y70" i="31"/>
  <c r="Z70" i="31" s="1"/>
  <c r="K80" i="31"/>
  <c r="M80" i="31" s="1"/>
  <c r="Z31" i="31"/>
  <c r="T69" i="31"/>
  <c r="U69" i="31" s="1"/>
  <c r="T70" i="31"/>
  <c r="U70" i="31" s="1"/>
  <c r="N11" i="1"/>
  <c r="O11" i="1" s="1"/>
  <c r="L11" i="1"/>
  <c r="G11" i="1"/>
  <c r="H11" i="1" s="1"/>
  <c r="E11" i="1" s="1"/>
  <c r="F12" i="1"/>
  <c r="C11" i="2"/>
  <c r="J11" i="1" s="1"/>
  <c r="K100" i="31"/>
  <c r="P100" i="31" s="1"/>
  <c r="AK65" i="31"/>
  <c r="E10" i="4"/>
  <c r="H10" i="4" s="1"/>
  <c r="D9" i="1"/>
  <c r="AQ76" i="4"/>
  <c r="AI9" i="4"/>
  <c r="AQ73" i="4"/>
  <c r="F11" i="4"/>
  <c r="AI3" i="4"/>
  <c r="C11" i="4"/>
  <c r="AI4" i="4"/>
  <c r="B12" i="4"/>
  <c r="AI5" i="4"/>
  <c r="AI6" i="4"/>
  <c r="AQ69" i="4"/>
  <c r="X83" i="31"/>
  <c r="M77" i="31"/>
  <c r="M78" i="31"/>
  <c r="AB68" i="31"/>
  <c r="S51" i="31"/>
  <c r="AA51" i="31"/>
  <c r="M52" i="31"/>
  <c r="X78" i="31"/>
  <c r="K81" i="31"/>
  <c r="AB67" i="31"/>
  <c r="R80" i="31"/>
  <c r="Y50" i="31"/>
  <c r="X50" i="31"/>
  <c r="AB50" i="31" s="1"/>
  <c r="U50" i="31"/>
  <c r="V50" i="31" s="1"/>
  <c r="T50" i="31"/>
  <c r="K104" i="31" l="1"/>
  <c r="P104" i="31" s="1"/>
  <c r="AK69" i="31"/>
  <c r="Y51" i="31"/>
  <c r="T51" i="31"/>
  <c r="X51" i="31"/>
  <c r="AB51" i="31" s="1"/>
  <c r="U51" i="31"/>
  <c r="V51" i="31" s="1"/>
  <c r="E11" i="4"/>
  <c r="H11" i="4" s="1"/>
  <c r="U33" i="31"/>
  <c r="V33" i="31" s="1"/>
  <c r="T33" i="31"/>
  <c r="Y33" i="31"/>
  <c r="X33" i="31"/>
  <c r="C12" i="2"/>
  <c r="J12" i="1" s="1"/>
  <c r="F13" i="1"/>
  <c r="N12" i="1"/>
  <c r="O12" i="1" s="1"/>
  <c r="L12" i="1"/>
  <c r="G12" i="1"/>
  <c r="H12" i="1" s="1"/>
  <c r="E12" i="1" s="1"/>
  <c r="C12" i="1" s="1"/>
  <c r="S34" i="31"/>
  <c r="M35" i="31"/>
  <c r="X85" i="31"/>
  <c r="C11" i="1"/>
  <c r="K102" i="31"/>
  <c r="P102" i="31" s="1"/>
  <c r="AK67" i="31"/>
  <c r="Z50" i="31"/>
  <c r="Y71" i="31"/>
  <c r="Z71" i="31" s="1"/>
  <c r="Y72" i="31"/>
  <c r="Z72" i="31" s="1"/>
  <c r="R82" i="31"/>
  <c r="P70" i="31"/>
  <c r="N70" i="31"/>
  <c r="AH70" i="31"/>
  <c r="O71" i="31"/>
  <c r="AK68" i="31"/>
  <c r="K103" i="31"/>
  <c r="P103" i="31" s="1"/>
  <c r="K82" i="31"/>
  <c r="M81" i="31"/>
  <c r="X80" i="31"/>
  <c r="S52" i="31"/>
  <c r="AA52" i="31"/>
  <c r="M53" i="31"/>
  <c r="B13" i="4"/>
  <c r="F12" i="4"/>
  <c r="C12" i="4"/>
  <c r="AB70" i="31"/>
  <c r="Z32" i="31"/>
  <c r="T71" i="31"/>
  <c r="U71" i="31" s="1"/>
  <c r="T72" i="31"/>
  <c r="U72" i="31" s="1"/>
  <c r="AB72" i="31" l="1"/>
  <c r="Z33" i="31"/>
  <c r="T73" i="31"/>
  <c r="U73" i="31" s="1"/>
  <c r="T74" i="31"/>
  <c r="U74" i="31" s="1"/>
  <c r="K83" i="31"/>
  <c r="M82" i="31"/>
  <c r="N71" i="31"/>
  <c r="O72" i="31"/>
  <c r="P71" i="31"/>
  <c r="AH71" i="31"/>
  <c r="AQ96" i="4"/>
  <c r="AQ26" i="4"/>
  <c r="AQ66" i="4"/>
  <c r="AQ50" i="4"/>
  <c r="AQ42" i="4"/>
  <c r="AQ88" i="4"/>
  <c r="AQ46" i="4"/>
  <c r="AQ34" i="4"/>
  <c r="AQ58" i="4"/>
  <c r="AQ54" i="4"/>
  <c r="AQ38" i="4"/>
  <c r="AI10" i="4"/>
  <c r="AQ80" i="4"/>
  <c r="AQ62" i="4"/>
  <c r="AQ30" i="4"/>
  <c r="AQ92" i="4"/>
  <c r="AQ6" i="4"/>
  <c r="AQ22" i="4"/>
  <c r="AQ18" i="4"/>
  <c r="C13" i="4"/>
  <c r="AQ84" i="4"/>
  <c r="B14" i="4"/>
  <c r="AQ10" i="4"/>
  <c r="F13" i="4"/>
  <c r="AQ14" i="4"/>
  <c r="Y34" i="31"/>
  <c r="X34" i="31"/>
  <c r="U34" i="31"/>
  <c r="V34" i="31" s="1"/>
  <c r="T34" i="31"/>
  <c r="D12" i="1"/>
  <c r="Y52" i="31"/>
  <c r="X52" i="31"/>
  <c r="AB52" i="31" s="1"/>
  <c r="U52" i="31"/>
  <c r="V52" i="31" s="1"/>
  <c r="T52" i="31"/>
  <c r="R84" i="31"/>
  <c r="G39" i="31"/>
  <c r="S53" i="31"/>
  <c r="AA53" i="31"/>
  <c r="M54" i="31"/>
  <c r="AK72" i="31"/>
  <c r="K107" i="31"/>
  <c r="P107" i="31" s="1"/>
  <c r="Z51" i="31"/>
  <c r="Y73" i="31"/>
  <c r="Z73" i="31" s="1"/>
  <c r="AB73" i="31" s="1"/>
  <c r="Y74" i="31"/>
  <c r="Z74" i="31" s="1"/>
  <c r="AB74" i="31" s="1"/>
  <c r="K105" i="31"/>
  <c r="P105" i="31" s="1"/>
  <c r="AK70" i="31"/>
  <c r="E12" i="4"/>
  <c r="H12" i="4" s="1"/>
  <c r="X82" i="31"/>
  <c r="AB71" i="3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D11" i="1"/>
  <c r="M36" i="31"/>
  <c r="S35" i="31"/>
  <c r="Y53" i="31" l="1"/>
  <c r="X53" i="31"/>
  <c r="AB53" i="31" s="1"/>
  <c r="U53" i="31"/>
  <c r="V53" i="31" s="1"/>
  <c r="T53" i="31"/>
  <c r="Y35" i="31"/>
  <c r="X35" i="31"/>
  <c r="U35" i="31"/>
  <c r="V35" i="31" s="1"/>
  <c r="T35" i="31"/>
  <c r="M37" i="31"/>
  <c r="S36" i="31"/>
  <c r="F15" i="1"/>
  <c r="L14" i="1"/>
  <c r="G14" i="1"/>
  <c r="H14" i="1" s="1"/>
  <c r="N14" i="1"/>
  <c r="O14" i="1" s="1"/>
  <c r="C14" i="2"/>
  <c r="J14" i="1" s="1"/>
  <c r="AK74" i="31"/>
  <c r="K109" i="31"/>
  <c r="P109" i="31" s="1"/>
  <c r="C14" i="4"/>
  <c r="AQ70" i="4"/>
  <c r="B15" i="4"/>
  <c r="F14" i="4"/>
  <c r="O73" i="31"/>
  <c r="P72" i="31"/>
  <c r="N72" i="31"/>
  <c r="AH72" i="31"/>
  <c r="Z34" i="31"/>
  <c r="T75" i="31"/>
  <c r="U75" i="31" s="1"/>
  <c r="T76" i="31"/>
  <c r="U76" i="31" s="1"/>
  <c r="E13" i="4"/>
  <c r="H13" i="4" s="1"/>
  <c r="Z52" i="31"/>
  <c r="Y75" i="31"/>
  <c r="Z75" i="31" s="1"/>
  <c r="AB75" i="31" s="1"/>
  <c r="Y76" i="31"/>
  <c r="Z76" i="31" s="1"/>
  <c r="AB76" i="31" s="1"/>
  <c r="AK76" i="31" s="1"/>
  <c r="K84" i="31"/>
  <c r="M84" i="31" s="1"/>
  <c r="M83" i="31"/>
  <c r="K108" i="31"/>
  <c r="P108" i="31" s="1"/>
  <c r="AK73" i="31"/>
  <c r="K106" i="31"/>
  <c r="P106" i="31" s="1"/>
  <c r="AK71" i="31"/>
  <c r="S54" i="31"/>
  <c r="AA54" i="31"/>
  <c r="M55" i="31"/>
  <c r="X84" i="31"/>
  <c r="K110" i="31" l="1"/>
  <c r="P110" i="31" s="1"/>
  <c r="AK75" i="31"/>
  <c r="P73" i="31"/>
  <c r="N73" i="31"/>
  <c r="O74" i="31"/>
  <c r="AH73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S55" i="31"/>
  <c r="AA55" i="31"/>
  <c r="M56" i="31"/>
  <c r="E14" i="4"/>
  <c r="H14" i="4"/>
  <c r="Z35" i="31"/>
  <c r="T77" i="31"/>
  <c r="U77" i="31" s="1"/>
  <c r="T78" i="31"/>
  <c r="U78" i="31" s="1"/>
  <c r="C15" i="4"/>
  <c r="B16" i="4"/>
  <c r="F15" i="4"/>
  <c r="Y36" i="31"/>
  <c r="X36" i="31"/>
  <c r="U36" i="31"/>
  <c r="V36" i="31" s="1"/>
  <c r="T36" i="31"/>
  <c r="Y54" i="31"/>
  <c r="X54" i="31"/>
  <c r="AB54" i="31" s="1"/>
  <c r="U54" i="31"/>
  <c r="V54" i="31" s="1"/>
  <c r="T54" i="31"/>
  <c r="M38" i="31"/>
  <c r="S37" i="31"/>
  <c r="E14" i="1"/>
  <c r="C14" i="1" s="1"/>
  <c r="D14" i="1" s="1"/>
  <c r="Z53" i="31"/>
  <c r="Y77" i="31"/>
  <c r="Z77" i="31" s="1"/>
  <c r="AB77" i="31" s="1"/>
  <c r="AK77" i="31" s="1"/>
  <c r="Y78" i="31"/>
  <c r="Z78" i="31" s="1"/>
  <c r="Z36" i="31" l="1"/>
  <c r="T79" i="31"/>
  <c r="U79" i="31" s="1"/>
  <c r="T80" i="31"/>
  <c r="U80" i="31" s="1"/>
  <c r="U37" i="31"/>
  <c r="V37" i="31" s="1"/>
  <c r="T37" i="31"/>
  <c r="Y37" i="31"/>
  <c r="X37" i="31"/>
  <c r="S38" i="31"/>
  <c r="M39" i="31"/>
  <c r="S39" i="31" s="1"/>
  <c r="O75" i="31"/>
  <c r="P74" i="31"/>
  <c r="N74" i="31"/>
  <c r="AH74" i="31"/>
  <c r="Y55" i="31"/>
  <c r="T55" i="31"/>
  <c r="X55" i="31"/>
  <c r="AB55" i="31" s="1"/>
  <c r="U55" i="31"/>
  <c r="V55" i="31" s="1"/>
  <c r="C16" i="4"/>
  <c r="B17" i="4"/>
  <c r="AI11" i="4"/>
  <c r="F16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S56" i="31"/>
  <c r="AA56" i="31"/>
  <c r="M57" i="31"/>
  <c r="E15" i="4"/>
  <c r="H15" i="4" s="1"/>
  <c r="G16" i="1"/>
  <c r="H16" i="1" s="1"/>
  <c r="F17" i="1"/>
  <c r="C16" i="2"/>
  <c r="J16" i="1" s="1"/>
  <c r="N16" i="1"/>
  <c r="O16" i="1" s="1"/>
  <c r="L16" i="1"/>
  <c r="AB78" i="31"/>
  <c r="AK78" i="31" s="1"/>
  <c r="P75" i="31" l="1"/>
  <c r="N75" i="31"/>
  <c r="O76" i="31"/>
  <c r="AH75" i="31"/>
  <c r="Y38" i="31"/>
  <c r="X38" i="31"/>
  <c r="U38" i="31"/>
  <c r="V38" i="31" s="1"/>
  <c r="T38" i="31"/>
  <c r="C17" i="2"/>
  <c r="J17" i="1" s="1"/>
  <c r="G17" i="1"/>
  <c r="H17" i="1" s="1"/>
  <c r="F18" i="1"/>
  <c r="N17" i="1"/>
  <c r="O17" i="1" s="1"/>
  <c r="L17" i="1"/>
  <c r="E16" i="4"/>
  <c r="H16" i="4"/>
  <c r="Y39" i="31"/>
  <c r="X39" i="31"/>
  <c r="U39" i="31"/>
  <c r="V39" i="31" s="1"/>
  <c r="T39" i="31"/>
  <c r="Z37" i="31"/>
  <c r="T81" i="31"/>
  <c r="U81" i="31" s="1"/>
  <c r="T82" i="31"/>
  <c r="U82" i="31" s="1"/>
  <c r="E16" i="1"/>
  <c r="C16" i="1" s="1"/>
  <c r="D16" i="1" s="1"/>
  <c r="Z55" i="31"/>
  <c r="Y81" i="31"/>
  <c r="Z81" i="31" s="1"/>
  <c r="Y82" i="31"/>
  <c r="Z82" i="31" s="1"/>
  <c r="B18" i="4"/>
  <c r="C17" i="4"/>
  <c r="F17" i="4"/>
  <c r="S57" i="31"/>
  <c r="AA57" i="31"/>
  <c r="Y56" i="31"/>
  <c r="X56" i="31"/>
  <c r="AB56" i="31" s="1"/>
  <c r="U56" i="31"/>
  <c r="V56" i="31" s="1"/>
  <c r="T56" i="31"/>
  <c r="E17" i="1" l="1"/>
  <c r="C17" i="1" s="1"/>
  <c r="D17" i="1" s="1"/>
  <c r="Y57" i="31"/>
  <c r="X57" i="31"/>
  <c r="AB57" i="31" s="1"/>
  <c r="U57" i="31"/>
  <c r="V57" i="31" s="1"/>
  <c r="T57" i="31"/>
  <c r="N18" i="1"/>
  <c r="O18" i="1" s="1"/>
  <c r="G18" i="1"/>
  <c r="H18" i="1" s="1"/>
  <c r="E18" i="1" s="1"/>
  <c r="C18" i="1" s="1"/>
  <c r="D18" i="1" s="1"/>
  <c r="F19" i="1"/>
  <c r="C18" i="2"/>
  <c r="J18" i="1" s="1"/>
  <c r="L18" i="1"/>
  <c r="Z56" i="31"/>
  <c r="Y83" i="31"/>
  <c r="Z83" i="31" s="1"/>
  <c r="AB83" i="31" s="1"/>
  <c r="AE83" i="31" s="1"/>
  <c r="AJ83" i="31" s="1"/>
  <c r="AK83" i="31" s="1"/>
  <c r="Y84" i="31"/>
  <c r="Z84" i="31" s="1"/>
  <c r="Z38" i="31"/>
  <c r="T83" i="31"/>
  <c r="U83" i="31" s="1"/>
  <c r="T84" i="31"/>
  <c r="U84" i="31" s="1"/>
  <c r="E17" i="4"/>
  <c r="H17" i="4"/>
  <c r="B19" i="4"/>
  <c r="F18" i="4"/>
  <c r="C18" i="4"/>
  <c r="O77" i="31"/>
  <c r="P76" i="31"/>
  <c r="N76" i="31"/>
  <c r="AH76" i="31"/>
  <c r="AB82" i="31"/>
  <c r="AE82" i="31" s="1"/>
  <c r="AJ82" i="31" s="1"/>
  <c r="AK82" i="31" s="1"/>
  <c r="Z39" i="31"/>
  <c r="T85" i="31"/>
  <c r="U85" i="31" s="1"/>
  <c r="AB81" i="31"/>
  <c r="AE81" i="31" s="1"/>
  <c r="AJ81" i="31" s="1"/>
  <c r="AK81" i="31" s="1"/>
  <c r="O78" i="31" l="1"/>
  <c r="P77" i="31"/>
  <c r="N77" i="31"/>
  <c r="AH77" i="31"/>
  <c r="AQ144" i="4"/>
  <c r="AQ132" i="4"/>
  <c r="AQ120" i="4"/>
  <c r="AQ106" i="4"/>
  <c r="AQ136" i="4"/>
  <c r="AQ124" i="4"/>
  <c r="AQ110" i="4"/>
  <c r="B20" i="4"/>
  <c r="AQ112" i="4"/>
  <c r="AQ138" i="4"/>
  <c r="AQ126" i="4"/>
  <c r="AQ114" i="4"/>
  <c r="AQ100" i="4"/>
  <c r="AQ98" i="4"/>
  <c r="AQ140" i="4"/>
  <c r="AQ128" i="4"/>
  <c r="AQ116" i="4"/>
  <c r="AQ102" i="4"/>
  <c r="AQ142" i="4"/>
  <c r="AQ130" i="4"/>
  <c r="AQ118" i="4"/>
  <c r="AQ104" i="4"/>
  <c r="F19" i="4"/>
  <c r="AQ108" i="4"/>
  <c r="C19" i="4"/>
  <c r="AQ122" i="4"/>
  <c r="Z57" i="31"/>
  <c r="Y85" i="31"/>
  <c r="Z85" i="31" s="1"/>
  <c r="AB85" i="31" s="1"/>
  <c r="AE85" i="31" s="1"/>
  <c r="AJ85" i="31" s="1"/>
  <c r="AK85" i="31" s="1"/>
  <c r="E18" i="4"/>
  <c r="H18" i="4"/>
  <c r="L19" i="1"/>
  <c r="G19" i="1"/>
  <c r="H19" i="1" s="1"/>
  <c r="E19" i="1" s="1"/>
  <c r="C19" i="1" s="1"/>
  <c r="D19" i="1" s="1"/>
  <c r="F20" i="1"/>
  <c r="C19" i="2"/>
  <c r="J19" i="1" s="1"/>
  <c r="N19" i="1"/>
  <c r="O19" i="1" s="1"/>
  <c r="AB84" i="31"/>
  <c r="AE84" i="31" s="1"/>
  <c r="AJ84" i="31" s="1"/>
  <c r="AK84" i="31" s="1"/>
  <c r="E19" i="4" l="1"/>
  <c r="H19" i="4" s="1"/>
  <c r="F20" i="4"/>
  <c r="C20" i="4"/>
  <c r="B21" i="4"/>
  <c r="C20" i="2"/>
  <c r="J20" i="1" s="1"/>
  <c r="N20" i="1"/>
  <c r="O20" i="1" s="1"/>
  <c r="L20" i="1"/>
  <c r="G20" i="1"/>
  <c r="H20" i="1" s="1"/>
  <c r="E20" i="1" s="1"/>
  <c r="C20" i="1" s="1"/>
  <c r="D20" i="1" s="1"/>
  <c r="F21" i="1"/>
  <c r="N78" i="31"/>
  <c r="AH78" i="31"/>
  <c r="O79" i="31"/>
  <c r="P78" i="31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AQ139" i="4"/>
  <c r="AQ127" i="4"/>
  <c r="AQ115" i="4"/>
  <c r="AQ141" i="4"/>
  <c r="AQ129" i="4"/>
  <c r="AQ117" i="4"/>
  <c r="AQ105" i="4"/>
  <c r="AQ143" i="4"/>
  <c r="AQ131" i="4"/>
  <c r="AQ119" i="4"/>
  <c r="AQ107" i="4"/>
  <c r="AQ109" i="4"/>
  <c r="AQ111" i="4"/>
  <c r="AQ123" i="4"/>
  <c r="F21" i="4"/>
  <c r="AQ145" i="4"/>
  <c r="AQ137" i="4"/>
  <c r="AQ103" i="4"/>
  <c r="B22" i="4"/>
  <c r="C21" i="4"/>
  <c r="AQ99" i="4"/>
  <c r="AQ133" i="4"/>
  <c r="AQ125" i="4"/>
  <c r="AI24" i="4"/>
  <c r="AQ121" i="4"/>
  <c r="AQ113" i="4"/>
  <c r="AI23" i="4"/>
  <c r="AI17" i="4"/>
  <c r="AI16" i="4"/>
  <c r="AQ101" i="4"/>
  <c r="AI19" i="4"/>
  <c r="AI15" i="4"/>
  <c r="AI21" i="4"/>
  <c r="AI18" i="4"/>
  <c r="AI22" i="4"/>
  <c r="AI20" i="4"/>
  <c r="AQ135" i="4"/>
  <c r="AI14" i="4"/>
  <c r="E20" i="4"/>
  <c r="H20" i="4" s="1"/>
  <c r="O80" i="31"/>
  <c r="AH79" i="31"/>
  <c r="N79" i="31"/>
  <c r="P79" i="31"/>
  <c r="F22" i="4" l="1"/>
  <c r="B23" i="4"/>
  <c r="C22" i="4"/>
  <c r="P80" i="31"/>
  <c r="AH80" i="31"/>
  <c r="N80" i="31"/>
  <c r="O81" i="31"/>
  <c r="N22" i="1"/>
  <c r="O22" i="1" s="1"/>
  <c r="L22" i="1"/>
  <c r="C22" i="2"/>
  <c r="J22" i="1" s="1"/>
  <c r="G22" i="1"/>
  <c r="H22" i="1" s="1"/>
  <c r="E22" i="1" s="1"/>
  <c r="C22" i="1" s="1"/>
  <c r="D22" i="1" s="1"/>
  <c r="F23" i="1"/>
  <c r="E21" i="4"/>
  <c r="H21" i="4" s="1"/>
  <c r="C23" i="2" l="1"/>
  <c r="J23" i="1" s="1"/>
  <c r="N23" i="1"/>
  <c r="O23" i="1" s="1"/>
  <c r="L23" i="1"/>
  <c r="G23" i="1"/>
  <c r="H23" i="1" s="1"/>
  <c r="E23" i="1" s="1"/>
  <c r="C23" i="1" s="1"/>
  <c r="D23" i="1" s="1"/>
  <c r="F24" i="1"/>
  <c r="E22" i="4"/>
  <c r="H22" i="4" s="1"/>
  <c r="F23" i="4"/>
  <c r="C23" i="4"/>
  <c r="B24" i="4"/>
  <c r="O82" i="31"/>
  <c r="AH81" i="31"/>
  <c r="N81" i="31"/>
  <c r="P81" i="31"/>
  <c r="E23" i="4" l="1"/>
  <c r="H23" i="4"/>
  <c r="C24" i="2"/>
  <c r="J24" i="1" s="1"/>
  <c r="N24" i="1"/>
  <c r="O24" i="1" s="1"/>
  <c r="L24" i="1"/>
  <c r="F25" i="1"/>
  <c r="G24" i="1"/>
  <c r="H24" i="1" s="1"/>
  <c r="P82" i="31"/>
  <c r="N82" i="31"/>
  <c r="O83" i="31"/>
  <c r="AH82" i="31"/>
  <c r="F24" i="4"/>
  <c r="B25" i="4"/>
  <c r="C24" i="4"/>
  <c r="P83" i="31" l="1"/>
  <c r="N83" i="31"/>
  <c r="O84" i="31"/>
  <c r="AH83" i="31"/>
  <c r="C25" i="2"/>
  <c r="J25" i="1" s="1"/>
  <c r="N25" i="1"/>
  <c r="O25" i="1" s="1"/>
  <c r="L25" i="1"/>
  <c r="G25" i="1"/>
  <c r="H25" i="1" s="1"/>
  <c r="E25" i="1" s="1"/>
  <c r="C25" i="1" s="1"/>
  <c r="D25" i="1" s="1"/>
  <c r="F26" i="1"/>
  <c r="E24" i="1"/>
  <c r="C24" i="1" s="1"/>
  <c r="D24" i="1" s="1"/>
  <c r="E24" i="4"/>
  <c r="H24" i="4"/>
  <c r="C25" i="4"/>
  <c r="B26" i="4"/>
  <c r="F25" i="4"/>
  <c r="O85" i="31" l="1"/>
  <c r="P84" i="31"/>
  <c r="N84" i="31"/>
  <c r="AH84" i="31"/>
  <c r="F26" i="4"/>
  <c r="C26" i="4"/>
  <c r="B27" i="4"/>
  <c r="F27" i="1"/>
  <c r="C26" i="2"/>
  <c r="J26" i="1" s="1"/>
  <c r="L26" i="1"/>
  <c r="N26" i="1"/>
  <c r="O26" i="1" s="1"/>
  <c r="G26" i="1"/>
  <c r="H26" i="1" s="1"/>
  <c r="E26" i="1" s="1"/>
  <c r="C26" i="1" s="1"/>
  <c r="D26" i="1" s="1"/>
  <c r="E25" i="4"/>
  <c r="H25" i="4" s="1"/>
  <c r="F27" i="4" l="1"/>
  <c r="C27" i="4"/>
  <c r="B28" i="4"/>
  <c r="C27" i="2"/>
  <c r="J27" i="1" s="1"/>
  <c r="F28" i="1"/>
  <c r="N27" i="1"/>
  <c r="O27" i="1" s="1"/>
  <c r="L27" i="1"/>
  <c r="G27" i="1"/>
  <c r="H27" i="1" s="1"/>
  <c r="E27" i="1" s="1"/>
  <c r="C27" i="1" s="1"/>
  <c r="D27" i="1" s="1"/>
  <c r="E26" i="4"/>
  <c r="H26" i="4"/>
  <c r="P85" i="31"/>
  <c r="AH85" i="31"/>
  <c r="N85" i="31"/>
  <c r="C28" i="2" l="1"/>
  <c r="J28" i="1" s="1"/>
  <c r="G28" i="1"/>
  <c r="H28" i="1" s="1"/>
  <c r="F29" i="1"/>
  <c r="N28" i="1"/>
  <c r="O28" i="1" s="1"/>
  <c r="L28" i="1"/>
  <c r="E27" i="4"/>
  <c r="H27" i="4" s="1"/>
  <c r="F28" i="4"/>
  <c r="C28" i="4"/>
  <c r="B29" i="4"/>
  <c r="E28" i="4" l="1"/>
  <c r="H28" i="4" s="1"/>
  <c r="C29" i="2"/>
  <c r="J29" i="1" s="1"/>
  <c r="G29" i="1"/>
  <c r="H29" i="1" s="1"/>
  <c r="F30" i="1"/>
  <c r="N29" i="1"/>
  <c r="O29" i="1" s="1"/>
  <c r="L29" i="1"/>
  <c r="E28" i="1"/>
  <c r="C28" i="1" s="1"/>
  <c r="D28" i="1" s="1"/>
  <c r="F29" i="4"/>
  <c r="C29" i="4"/>
  <c r="B30" i="4"/>
  <c r="C30" i="4" l="1"/>
  <c r="B31" i="4"/>
  <c r="F30" i="4"/>
  <c r="G30" i="1"/>
  <c r="H30" i="1" s="1"/>
  <c r="F31" i="1"/>
  <c r="N30" i="1"/>
  <c r="O30" i="1" s="1"/>
  <c r="C30" i="2"/>
  <c r="J30" i="1" s="1"/>
  <c r="L30" i="1"/>
  <c r="H29" i="4"/>
  <c r="E29" i="4"/>
  <c r="E29" i="1"/>
  <c r="C29" i="1" s="1"/>
  <c r="D29" i="1" s="1"/>
  <c r="L31" i="1" l="1"/>
  <c r="G31" i="1"/>
  <c r="H31" i="1" s="1"/>
  <c r="F32" i="1"/>
  <c r="C31" i="2"/>
  <c r="J31" i="1" s="1"/>
  <c r="N31" i="1"/>
  <c r="O31" i="1" s="1"/>
  <c r="E30" i="1"/>
  <c r="C30" i="1" s="1"/>
  <c r="D30" i="1" s="1"/>
  <c r="AQ194" i="4"/>
  <c r="AQ183" i="4"/>
  <c r="AQ171" i="4"/>
  <c r="AQ159" i="4"/>
  <c r="AQ147" i="4"/>
  <c r="AQ190" i="4"/>
  <c r="AQ178" i="4"/>
  <c r="AQ166" i="4"/>
  <c r="AQ154" i="4"/>
  <c r="AI33" i="4"/>
  <c r="AI32" i="4"/>
  <c r="AQ185" i="4"/>
  <c r="AQ192" i="4"/>
  <c r="AQ180" i="4"/>
  <c r="AQ168" i="4"/>
  <c r="AQ156" i="4"/>
  <c r="AI30" i="4"/>
  <c r="AQ187" i="4"/>
  <c r="AQ175" i="4"/>
  <c r="AQ163" i="4"/>
  <c r="AQ151" i="4"/>
  <c r="AI29" i="4"/>
  <c r="AI28" i="4"/>
  <c r="AI27" i="4"/>
  <c r="AI26" i="4"/>
  <c r="AQ182" i="4"/>
  <c r="AQ170" i="4"/>
  <c r="AQ158" i="4"/>
  <c r="AQ189" i="4"/>
  <c r="AQ177" i="4"/>
  <c r="AQ165" i="4"/>
  <c r="AQ153" i="4"/>
  <c r="AQ191" i="4"/>
  <c r="AQ179" i="4"/>
  <c r="AQ167" i="4"/>
  <c r="AQ155" i="4"/>
  <c r="AQ193" i="4"/>
  <c r="AQ181" i="4"/>
  <c r="AQ169" i="4"/>
  <c r="AQ157" i="4"/>
  <c r="AQ186" i="4"/>
  <c r="AQ150" i="4"/>
  <c r="AI34" i="4"/>
  <c r="AQ173" i="4"/>
  <c r="AQ161" i="4"/>
  <c r="AQ149" i="4"/>
  <c r="AQ184" i="4"/>
  <c r="AQ176" i="4"/>
  <c r="AQ172" i="4"/>
  <c r="AQ164" i="4"/>
  <c r="AI35" i="4"/>
  <c r="AQ188" i="4"/>
  <c r="AQ160" i="4"/>
  <c r="AQ152" i="4"/>
  <c r="F31" i="4"/>
  <c r="C31" i="4"/>
  <c r="AI31" i="4"/>
  <c r="B32" i="4"/>
  <c r="AQ174" i="4"/>
  <c r="AQ148" i="4"/>
  <c r="AQ162" i="4"/>
  <c r="E30" i="4"/>
  <c r="H30" i="4" s="1"/>
  <c r="C32" i="2" l="1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F32" i="4"/>
  <c r="B33" i="4"/>
  <c r="C32" i="4"/>
  <c r="E31" i="4"/>
  <c r="H31" i="4" s="1"/>
  <c r="E32" i="4" l="1"/>
  <c r="H32" i="4" s="1"/>
  <c r="F33" i="4"/>
  <c r="C33" i="4"/>
  <c r="B34" i="4"/>
  <c r="N33" i="1"/>
  <c r="O33" i="1" s="1"/>
  <c r="L33" i="1"/>
  <c r="G33" i="1"/>
  <c r="H33" i="1" s="1"/>
  <c r="E33" i="1" s="1"/>
  <c r="C33" i="1" s="1"/>
  <c r="D33" i="1" s="1"/>
  <c r="F34" i="1"/>
  <c r="C33" i="2"/>
  <c r="J33" i="1" s="1"/>
  <c r="N34" i="1" l="1"/>
  <c r="O34" i="1" s="1"/>
  <c r="L34" i="1"/>
  <c r="G34" i="1"/>
  <c r="H34" i="1" s="1"/>
  <c r="E34" i="1" s="1"/>
  <c r="C34" i="1" s="1"/>
  <c r="D34" i="1" s="1"/>
  <c r="C34" i="2"/>
  <c r="J34" i="1" s="1"/>
  <c r="F35" i="1"/>
  <c r="E33" i="4"/>
  <c r="H33" i="4" s="1"/>
  <c r="F34" i="4"/>
  <c r="C34" i="4"/>
  <c r="B35" i="4"/>
  <c r="E34" i="4" l="1"/>
  <c r="H34" i="4"/>
  <c r="C35" i="4"/>
  <c r="B36" i="4"/>
  <c r="F35" i="4"/>
  <c r="F36" i="1"/>
  <c r="G35" i="1"/>
  <c r="H35" i="1" s="1"/>
  <c r="C35" i="2"/>
  <c r="J35" i="1" s="1"/>
  <c r="N35" i="1"/>
  <c r="O35" i="1" s="1"/>
  <c r="L35" i="1"/>
  <c r="L36" i="1" l="1"/>
  <c r="C36" i="2"/>
  <c r="J36" i="1" s="1"/>
  <c r="F37" i="1"/>
  <c r="G36" i="1"/>
  <c r="H36" i="1" s="1"/>
  <c r="N36" i="1"/>
  <c r="O36" i="1" s="1"/>
  <c r="E35" i="1"/>
  <c r="C35" i="1" s="1"/>
  <c r="D35" i="1" s="1"/>
  <c r="C36" i="4"/>
  <c r="B37" i="4"/>
  <c r="F36" i="4"/>
  <c r="E35" i="4"/>
  <c r="H35" i="4" s="1"/>
  <c r="F37" i="4" l="1"/>
  <c r="C37" i="4"/>
  <c r="B38" i="4"/>
  <c r="E36" i="4"/>
  <c r="H36" i="4" s="1"/>
  <c r="E36" i="1"/>
  <c r="C36" i="1" s="1"/>
  <c r="D36" i="1" s="1"/>
  <c r="N37" i="1"/>
  <c r="O37" i="1" s="1"/>
  <c r="L37" i="1"/>
  <c r="G37" i="1"/>
  <c r="H37" i="1" s="1"/>
  <c r="E37" i="1" s="1"/>
  <c r="C37" i="2"/>
  <c r="J37" i="1" s="1"/>
  <c r="F38" i="1"/>
  <c r="G38" i="1" l="1"/>
  <c r="H38" i="1" s="1"/>
  <c r="N38" i="1"/>
  <c r="O38" i="1" s="1"/>
  <c r="L38" i="1"/>
  <c r="C38" i="2"/>
  <c r="J38" i="1" s="1"/>
  <c r="F39" i="1"/>
  <c r="C37" i="1"/>
  <c r="D37" i="1" s="1"/>
  <c r="F38" i="4"/>
  <c r="B39" i="4"/>
  <c r="C38" i="4"/>
  <c r="E37" i="4"/>
  <c r="H37" i="4" s="1"/>
  <c r="E38" i="4" l="1"/>
  <c r="H38" i="4"/>
  <c r="C39" i="4"/>
  <c r="F39" i="4"/>
  <c r="B40" i="4"/>
  <c r="C39" i="2"/>
  <c r="J39" i="1" s="1"/>
  <c r="F40" i="1"/>
  <c r="N39" i="1"/>
  <c r="O39" i="1" s="1"/>
  <c r="L39" i="1"/>
  <c r="G39" i="1"/>
  <c r="H39" i="1" s="1"/>
  <c r="E38" i="1"/>
  <c r="C38" i="1" s="1"/>
  <c r="D38" i="1" s="1"/>
  <c r="E39" i="1" l="1"/>
  <c r="C39" i="1" s="1"/>
  <c r="D39" i="1" s="1"/>
  <c r="F41" i="1"/>
  <c r="C40" i="2"/>
  <c r="J40" i="1" s="1"/>
  <c r="N40" i="1"/>
  <c r="O40" i="1" s="1"/>
  <c r="L40" i="1"/>
  <c r="G40" i="1"/>
  <c r="H40" i="1" s="1"/>
  <c r="B41" i="4"/>
  <c r="C40" i="4"/>
  <c r="F40" i="4"/>
  <c r="E39" i="4"/>
  <c r="H39" i="4" s="1"/>
  <c r="AQ242" i="4" l="1"/>
  <c r="AQ240" i="4"/>
  <c r="AQ238" i="4"/>
  <c r="AQ234" i="4"/>
  <c r="AQ227" i="4"/>
  <c r="AQ222" i="4"/>
  <c r="AQ215" i="4"/>
  <c r="AQ210" i="4"/>
  <c r="AQ203" i="4"/>
  <c r="AQ198" i="4"/>
  <c r="AI45" i="4"/>
  <c r="AI37" i="4"/>
  <c r="AQ239" i="4"/>
  <c r="AQ236" i="4"/>
  <c r="AQ229" i="4"/>
  <c r="AQ224" i="4"/>
  <c r="AQ217" i="4"/>
  <c r="AQ212" i="4"/>
  <c r="AQ205" i="4"/>
  <c r="AQ200" i="4"/>
  <c r="B42" i="4"/>
  <c r="F41" i="4"/>
  <c r="AQ241" i="4"/>
  <c r="AQ231" i="4"/>
  <c r="AQ226" i="4"/>
  <c r="AQ219" i="4"/>
  <c r="AQ214" i="4"/>
  <c r="AQ207" i="4"/>
  <c r="AQ202" i="4"/>
  <c r="AI44" i="4"/>
  <c r="AQ243" i="4"/>
  <c r="AI46" i="4"/>
  <c r="AI41" i="4"/>
  <c r="AQ223" i="4"/>
  <c r="AQ206" i="4"/>
  <c r="AI40" i="4"/>
  <c r="AQ235" i="4"/>
  <c r="AQ218" i="4"/>
  <c r="AI39" i="4"/>
  <c r="AQ201" i="4"/>
  <c r="AI38" i="4"/>
  <c r="AQ230" i="4"/>
  <c r="AQ213" i="4"/>
  <c r="AQ197" i="4"/>
  <c r="AQ209" i="4"/>
  <c r="AQ225" i="4"/>
  <c r="AQ221" i="4"/>
  <c r="AQ204" i="4"/>
  <c r="AQ237" i="4"/>
  <c r="AQ233" i="4"/>
  <c r="AQ208" i="4"/>
  <c r="AQ228" i="4"/>
  <c r="AQ220" i="4"/>
  <c r="AI42" i="4"/>
  <c r="AQ216" i="4"/>
  <c r="AQ232" i="4"/>
  <c r="AQ196" i="4"/>
  <c r="AQ211" i="4"/>
  <c r="C41" i="4"/>
  <c r="AQ199" i="4"/>
  <c r="AI43" i="4"/>
  <c r="H40" i="4"/>
  <c r="E40" i="4"/>
  <c r="C41" i="2"/>
  <c r="J41" i="1" s="1"/>
  <c r="L41" i="1"/>
  <c r="G41" i="1"/>
  <c r="H41" i="1" s="1"/>
  <c r="F42" i="1"/>
  <c r="N41" i="1"/>
  <c r="O41" i="1" s="1"/>
  <c r="E40" i="1"/>
  <c r="C40" i="1" s="1"/>
  <c r="D40" i="1" s="1"/>
  <c r="E41" i="4" l="1"/>
  <c r="H41" i="4" s="1"/>
  <c r="B43" i="4"/>
  <c r="F42" i="4"/>
  <c r="C42" i="4"/>
  <c r="N42" i="1"/>
  <c r="O42" i="1" s="1"/>
  <c r="L42" i="1"/>
  <c r="C42" i="2"/>
  <c r="J42" i="1" s="1"/>
  <c r="G42" i="1"/>
  <c r="H42" i="1" s="1"/>
  <c r="E42" i="1" s="1"/>
  <c r="C42" i="1" s="1"/>
  <c r="D42" i="1" s="1"/>
  <c r="F43" i="1"/>
  <c r="E41" i="1"/>
  <c r="C41" i="1" s="1"/>
  <c r="D41" i="1" s="1"/>
  <c r="F44" i="1" l="1"/>
  <c r="C43" i="2"/>
  <c r="J43" i="1" s="1"/>
  <c r="N43" i="1"/>
  <c r="O43" i="1" s="1"/>
  <c r="L43" i="1"/>
  <c r="G43" i="1"/>
  <c r="H43" i="1" s="1"/>
  <c r="E43" i="1" s="1"/>
  <c r="C43" i="1" s="1"/>
  <c r="D43" i="1" s="1"/>
  <c r="E42" i="4"/>
  <c r="H42" i="4"/>
  <c r="C43" i="4"/>
  <c r="B44" i="4"/>
  <c r="F43" i="4"/>
  <c r="E43" i="4" l="1"/>
  <c r="H43" i="4" s="1"/>
  <c r="C44" i="4"/>
  <c r="B45" i="4"/>
  <c r="F44" i="4"/>
  <c r="C44" i="2"/>
  <c r="J44" i="1" s="1"/>
  <c r="G44" i="1"/>
  <c r="H44" i="1" s="1"/>
  <c r="F45" i="1"/>
  <c r="L44" i="1"/>
  <c r="N44" i="1"/>
  <c r="O44" i="1" s="1"/>
  <c r="G45" i="1" l="1"/>
  <c r="H45" i="1" s="1"/>
  <c r="F46" i="1"/>
  <c r="N45" i="1"/>
  <c r="O45" i="1" s="1"/>
  <c r="C45" i="2"/>
  <c r="J45" i="1" s="1"/>
  <c r="L45" i="1"/>
  <c r="E44" i="4"/>
  <c r="H44" i="4" s="1"/>
  <c r="E44" i="1"/>
  <c r="C44" i="1" s="1"/>
  <c r="D44" i="1" s="1"/>
  <c r="B46" i="4"/>
  <c r="F45" i="4"/>
  <c r="C45" i="4"/>
  <c r="E45" i="4" l="1"/>
  <c r="H45" i="4" s="1"/>
  <c r="B47" i="4"/>
  <c r="F46" i="4"/>
  <c r="C46" i="4"/>
  <c r="C46" i="2"/>
  <c r="J46" i="1" s="1"/>
  <c r="N46" i="1"/>
  <c r="O46" i="1" s="1"/>
  <c r="L46" i="1"/>
  <c r="G46" i="1"/>
  <c r="H46" i="1" s="1"/>
  <c r="E46" i="1" s="1"/>
  <c r="C46" i="1" s="1"/>
  <c r="D46" i="1" s="1"/>
  <c r="F47" i="1"/>
  <c r="E45" i="1"/>
  <c r="C45" i="1" s="1"/>
  <c r="D45" i="1" s="1"/>
  <c r="E46" i="4" l="1"/>
  <c r="H46" i="4"/>
  <c r="B48" i="4"/>
  <c r="F47" i="4"/>
  <c r="C47" i="4"/>
  <c r="G47" i="1"/>
  <c r="H47" i="1" s="1"/>
  <c r="F48" i="1"/>
  <c r="N47" i="1"/>
  <c r="O47" i="1" s="1"/>
  <c r="L47" i="1"/>
  <c r="C47" i="2"/>
  <c r="J47" i="1" s="1"/>
  <c r="L48" i="1" l="1"/>
  <c r="C48" i="2"/>
  <c r="J48" i="1" s="1"/>
  <c r="F49" i="1"/>
  <c r="N48" i="1"/>
  <c r="O48" i="1" s="1"/>
  <c r="G48" i="1"/>
  <c r="H48" i="1" s="1"/>
  <c r="E48" i="1" s="1"/>
  <c r="C48" i="1" s="1"/>
  <c r="D48" i="1" s="1"/>
  <c r="E47" i="1"/>
  <c r="C47" i="1" s="1"/>
  <c r="D47" i="1" s="1"/>
  <c r="E47" i="4"/>
  <c r="H47" i="4" s="1"/>
  <c r="B49" i="4"/>
  <c r="F48" i="4"/>
  <c r="C48" i="4"/>
  <c r="E48" i="4" l="1"/>
  <c r="H48" i="4" s="1"/>
  <c r="F49" i="4"/>
  <c r="C49" i="4"/>
  <c r="B50" i="4"/>
  <c r="N49" i="1"/>
  <c r="O49" i="1" s="1"/>
  <c r="L49" i="1"/>
  <c r="F50" i="1"/>
  <c r="G49" i="1"/>
  <c r="H49" i="1" s="1"/>
  <c r="E49" i="1" s="1"/>
  <c r="C49" i="1" s="1"/>
  <c r="D49" i="1" s="1"/>
  <c r="C49" i="2"/>
  <c r="J49" i="1" s="1"/>
  <c r="C50" i="4" l="1"/>
  <c r="F50" i="4"/>
  <c r="B51" i="4"/>
  <c r="L50" i="1"/>
  <c r="C50" i="2"/>
  <c r="J50" i="1" s="1"/>
  <c r="G50" i="1"/>
  <c r="H50" i="1" s="1"/>
  <c r="F51" i="1"/>
  <c r="N50" i="1"/>
  <c r="O50" i="1" s="1"/>
  <c r="E49" i="4"/>
  <c r="H49" i="4"/>
  <c r="E50" i="1" l="1"/>
  <c r="C50" i="1" s="1"/>
  <c r="D50" i="1" s="1"/>
  <c r="C51" i="2"/>
  <c r="J51" i="1" s="1"/>
  <c r="N51" i="1"/>
  <c r="O51" i="1" s="1"/>
  <c r="G51" i="1"/>
  <c r="H51" i="1" s="1"/>
  <c r="E51" i="1" s="1"/>
  <c r="C51" i="1" s="1"/>
  <c r="D51" i="1" s="1"/>
  <c r="F52" i="1"/>
  <c r="L51" i="1"/>
  <c r="AQ292" i="4"/>
  <c r="AQ284" i="4"/>
  <c r="AQ286" i="4"/>
  <c r="AQ288" i="4"/>
  <c r="AQ290" i="4"/>
  <c r="AQ281" i="4"/>
  <c r="AQ279" i="4"/>
  <c r="AQ277" i="4"/>
  <c r="AQ275" i="4"/>
  <c r="AQ273" i="4"/>
  <c r="AQ271" i="4"/>
  <c r="AQ269" i="4"/>
  <c r="AQ267" i="4"/>
  <c r="AQ265" i="4"/>
  <c r="AQ283" i="4"/>
  <c r="AQ285" i="4"/>
  <c r="AQ287" i="4"/>
  <c r="AQ280" i="4"/>
  <c r="AQ278" i="4"/>
  <c r="AQ276" i="4"/>
  <c r="AQ274" i="4"/>
  <c r="AQ272" i="4"/>
  <c r="AQ270" i="4"/>
  <c r="AQ268" i="4"/>
  <c r="AQ266" i="4"/>
  <c r="AQ264" i="4"/>
  <c r="AQ262" i="4"/>
  <c r="AQ261" i="4"/>
  <c r="AQ253" i="4"/>
  <c r="AQ245" i="4"/>
  <c r="C51" i="4"/>
  <c r="AQ258" i="4"/>
  <c r="AQ250" i="4"/>
  <c r="AQ255" i="4"/>
  <c r="AQ247" i="4"/>
  <c r="B52" i="4"/>
  <c r="AQ263" i="4"/>
  <c r="AQ291" i="4"/>
  <c r="AQ260" i="4"/>
  <c r="AQ252" i="4"/>
  <c r="AQ257" i="4"/>
  <c r="AQ249" i="4"/>
  <c r="AQ254" i="4"/>
  <c r="AQ246" i="4"/>
  <c r="AQ289" i="4"/>
  <c r="AQ282" i="4"/>
  <c r="AQ256" i="4"/>
  <c r="AQ248" i="4"/>
  <c r="AQ259" i="4"/>
  <c r="AQ251" i="4"/>
  <c r="F51" i="4"/>
  <c r="H50" i="4"/>
  <c r="E50" i="4"/>
  <c r="B53" i="4" l="1"/>
  <c r="F52" i="4"/>
  <c r="C52" i="4"/>
  <c r="N52" i="1"/>
  <c r="O52" i="1" s="1"/>
  <c r="L52" i="1"/>
  <c r="G52" i="1"/>
  <c r="H52" i="1" s="1"/>
  <c r="C52" i="2"/>
  <c r="J52" i="1" s="1"/>
  <c r="F53" i="1"/>
  <c r="E51" i="4"/>
  <c r="H51" i="4" s="1"/>
  <c r="C53" i="2" l="1"/>
  <c r="J53" i="1" s="1"/>
  <c r="L53" i="1"/>
  <c r="F54" i="1"/>
  <c r="N53" i="1"/>
  <c r="O53" i="1" s="1"/>
  <c r="G53" i="1"/>
  <c r="H53" i="1" s="1"/>
  <c r="E53" i="1" s="1"/>
  <c r="C53" i="1" s="1"/>
  <c r="D53" i="1" s="1"/>
  <c r="E52" i="1"/>
  <c r="C52" i="1" s="1"/>
  <c r="D52" i="1" s="1"/>
  <c r="E52" i="4"/>
  <c r="H52" i="4"/>
  <c r="F53" i="4"/>
  <c r="C53" i="4"/>
  <c r="B54" i="4"/>
  <c r="C54" i="4" l="1"/>
  <c r="B55" i="4"/>
  <c r="F54" i="4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3" i="4"/>
  <c r="H53" i="4" s="1"/>
  <c r="F56" i="1" l="1"/>
  <c r="L55" i="1"/>
  <c r="G55" i="1"/>
  <c r="H55" i="1" s="1"/>
  <c r="C55" i="2"/>
  <c r="J55" i="1" s="1"/>
  <c r="N55" i="1"/>
  <c r="O55" i="1" s="1"/>
  <c r="C55" i="4"/>
  <c r="B56" i="4"/>
  <c r="F55" i="4"/>
  <c r="E54" i="4"/>
  <c r="H54" i="4" s="1"/>
  <c r="C56" i="4" l="1"/>
  <c r="B57" i="4"/>
  <c r="F56" i="4"/>
  <c r="E55" i="4"/>
  <c r="H55" i="4" s="1"/>
  <c r="E55" i="1"/>
  <c r="C55" i="1" s="1"/>
  <c r="D55" i="1" s="1"/>
  <c r="C56" i="2"/>
  <c r="J56" i="1" s="1"/>
  <c r="N56" i="1"/>
  <c r="O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C57" i="4"/>
  <c r="B58" i="4"/>
  <c r="F57" i="4"/>
  <c r="E56" i="4"/>
  <c r="H56" i="4" s="1"/>
  <c r="E57" i="4" l="1"/>
  <c r="H57" i="4" s="1"/>
  <c r="G58" i="1"/>
  <c r="H58" i="1" s="1"/>
  <c r="C58" i="2"/>
  <c r="J58" i="1" s="1"/>
  <c r="F59" i="1"/>
  <c r="N58" i="1"/>
  <c r="O58" i="1" s="1"/>
  <c r="L58" i="1"/>
  <c r="F58" i="4"/>
  <c r="B59" i="4"/>
  <c r="C58" i="4"/>
  <c r="E57" i="1"/>
  <c r="C57" i="1" s="1"/>
  <c r="D57" i="1" s="1"/>
  <c r="C59" i="4" l="1"/>
  <c r="B60" i="4"/>
  <c r="F59" i="4"/>
  <c r="G59" i="1"/>
  <c r="H59" i="1" s="1"/>
  <c r="N59" i="1"/>
  <c r="O59" i="1" s="1"/>
  <c r="L59" i="1"/>
  <c r="C59" i="2"/>
  <c r="J59" i="1" s="1"/>
  <c r="F60" i="1"/>
  <c r="E58" i="1"/>
  <c r="C58" i="1" s="1"/>
  <c r="D58" i="1" s="1"/>
  <c r="E58" i="4"/>
  <c r="H58" i="4"/>
  <c r="E59" i="1" l="1"/>
  <c r="C59" i="1" s="1"/>
  <c r="D59" i="1" s="1"/>
  <c r="C60" i="4"/>
  <c r="B61" i="4"/>
  <c r="F60" i="4"/>
  <c r="L60" i="1"/>
  <c r="C60" i="2"/>
  <c r="J60" i="1" s="1"/>
  <c r="F61" i="1"/>
  <c r="N60" i="1"/>
  <c r="O60" i="1" s="1"/>
  <c r="G60" i="1"/>
  <c r="H60" i="1" s="1"/>
  <c r="E59" i="4"/>
  <c r="H59" i="4" s="1"/>
  <c r="E60" i="1" l="1"/>
  <c r="C60" i="1" s="1"/>
  <c r="D60" i="1" s="1"/>
  <c r="F61" i="4"/>
  <c r="C61" i="4"/>
  <c r="B62" i="4"/>
  <c r="E60" i="4"/>
  <c r="H60" i="4" s="1"/>
  <c r="N61" i="1"/>
  <c r="O61" i="1" s="1"/>
  <c r="G61" i="1"/>
  <c r="H61" i="1" s="1"/>
  <c r="E61" i="1" s="1"/>
  <c r="C61" i="1" s="1"/>
  <c r="D61" i="1" s="1"/>
  <c r="L61" i="1"/>
  <c r="C61" i="2"/>
  <c r="J61" i="1" s="1"/>
  <c r="F62" i="1"/>
  <c r="E61" i="4" l="1"/>
  <c r="H61" i="4"/>
  <c r="F62" i="4"/>
  <c r="C62" i="4"/>
  <c r="B63" i="4"/>
  <c r="L62" i="1"/>
  <c r="C62" i="2"/>
  <c r="J62" i="1" s="1"/>
  <c r="G62" i="1"/>
  <c r="H62" i="1" s="1"/>
  <c r="N62" i="1"/>
  <c r="O62" i="1" s="1"/>
  <c r="F63" i="1"/>
  <c r="C63" i="2" l="1"/>
  <c r="J63" i="1" s="1"/>
  <c r="N63" i="1"/>
  <c r="O63" i="1" s="1"/>
  <c r="F64" i="1"/>
  <c r="L63" i="1"/>
  <c r="G63" i="1"/>
  <c r="H63" i="1" s="1"/>
  <c r="E63" i="1" s="1"/>
  <c r="C63" i="1" s="1"/>
  <c r="D63" i="1" s="1"/>
  <c r="F63" i="4"/>
  <c r="B64" i="4"/>
  <c r="C63" i="4"/>
  <c r="E62" i="1"/>
  <c r="C62" i="1" s="1"/>
  <c r="D62" i="1" s="1"/>
  <c r="E62" i="4"/>
  <c r="H62" i="4" s="1"/>
  <c r="AJ100" i="4" l="1"/>
  <c r="AJ113" i="4"/>
  <c r="AJ89" i="4"/>
  <c r="AJ112" i="4"/>
  <c r="AJ74" i="4"/>
  <c r="F64" i="4"/>
  <c r="C64" i="4"/>
  <c r="B65" i="4"/>
  <c r="AJ58" i="4"/>
  <c r="AJ99" i="4"/>
  <c r="AJ88" i="4"/>
  <c r="AJ75" i="4"/>
  <c r="AJ59" i="4"/>
  <c r="E63" i="4"/>
  <c r="H63" i="4" s="1"/>
  <c r="F65" i="1"/>
  <c r="G64" i="1"/>
  <c r="H64" i="1" s="1"/>
  <c r="C64" i="2"/>
  <c r="J64" i="1" s="1"/>
  <c r="L64" i="1"/>
  <c r="N64" i="1"/>
  <c r="O64" i="1" s="1"/>
  <c r="C65" i="4" l="1"/>
  <c r="F65" i="4"/>
  <c r="B66" i="4"/>
  <c r="E64" i="4"/>
  <c r="H64" i="4" s="1"/>
  <c r="E64" i="1"/>
  <c r="C64" i="1" s="1"/>
  <c r="D64" i="1" s="1"/>
  <c r="C65" i="2"/>
  <c r="J65" i="1" s="1"/>
  <c r="L65" i="1"/>
  <c r="F66" i="1"/>
  <c r="N65" i="1"/>
  <c r="O65" i="1" s="1"/>
  <c r="G65" i="1"/>
  <c r="H65" i="1" s="1"/>
  <c r="E65" i="1" l="1"/>
  <c r="C65" i="1" s="1"/>
  <c r="D65" i="1" s="1"/>
  <c r="N66" i="1"/>
  <c r="O66" i="1" s="1"/>
  <c r="G66" i="1"/>
  <c r="H66" i="1" s="1"/>
  <c r="E66" i="1" s="1"/>
  <c r="C66" i="1" s="1"/>
  <c r="D66" i="1" s="1"/>
  <c r="C66" i="2"/>
  <c r="J66" i="1" s="1"/>
  <c r="L66" i="1"/>
  <c r="F66" i="4"/>
  <c r="C66" i="4"/>
  <c r="B67" i="4"/>
  <c r="E65" i="4"/>
  <c r="H65" i="4" s="1"/>
  <c r="E66" i="4" l="1"/>
  <c r="H66" i="4" s="1"/>
  <c r="B68" i="4"/>
  <c r="F67" i="4"/>
  <c r="C67" i="4"/>
  <c r="E67" i="4" l="1"/>
  <c r="H67" i="4" s="1"/>
  <c r="F68" i="4"/>
  <c r="B69" i="4"/>
  <c r="C68" i="4"/>
  <c r="E68" i="4" l="1"/>
  <c r="H68" i="4" s="1"/>
  <c r="C69" i="4"/>
  <c r="B70" i="4"/>
  <c r="F69" i="4"/>
  <c r="E69" i="4" l="1"/>
  <c r="H69" i="4" s="1"/>
  <c r="B71" i="4"/>
  <c r="F70" i="4"/>
  <c r="C70" i="4"/>
  <c r="E70" i="4" l="1"/>
  <c r="H70" i="4"/>
  <c r="C71" i="4"/>
  <c r="F71" i="4"/>
  <c r="E71" i="4" l="1"/>
  <c r="H71" i="4" s="1"/>
</calcChain>
</file>

<file path=xl/sharedStrings.xml><?xml version="1.0" encoding="utf-8"?>
<sst xmlns="http://schemas.openxmlformats.org/spreadsheetml/2006/main" count="7025" uniqueCount="1849">
  <si>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</si>
  <si>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</si>
  <si>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</si>
  <si>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</si>
  <si>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</si>
  <si>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</si>
  <si>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</si>
  <si>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</si>
  <si>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</si>
  <si>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</si>
  <si>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</si>
  <si>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</si>
  <si>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</si>
  <si>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</si>
  <si>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</si>
  <si>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</si>
  <si>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</si>
  <si>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</si>
  <si>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</si>
  <si>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</si>
  <si>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</si>
  <si>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</si>
  <si>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</si>
  <si>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</si>
  <si>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</si>
  <si>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</si>
  <si>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</si>
  <si>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</si>
  <si>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</si>
  <si>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</si>
  <si>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</si>
  <si>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</si>
  <si>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</si>
  <si>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</si>
  <si>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</si>
  <si>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</si>
  <si>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</si>
  <si>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</si>
  <si>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</si>
  <si>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</si>
  <si>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</si>
  <si>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</si>
  <si>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</si>
  <si>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</si>
  <si>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</si>
  <si>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</si>
  <si>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</si>
  <si>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</si>
  <si>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</si>
  <si>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</si>
  <si>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</si>
  <si>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</si>
  <si>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</si>
  <si>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</si>
  <si>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</si>
  <si>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</si>
  <si>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</si>
  <si>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</si>
  <si>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</si>
  <si>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</si>
  <si>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</si>
  <si>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</si>
  <si>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</si>
  <si>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</si>
  <si>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</si>
  <si>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</si>
  <si>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</si>
  <si>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</si>
  <si>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</si>
  <si>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</si>
  <si>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</si>
  <si>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</si>
  <si>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</si>
  <si>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</si>
  <si>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</si>
  <si>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</si>
  <si>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</si>
  <si>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</si>
  <si>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</si>
  <si>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</si>
  <si>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</si>
  <si>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</si>
  <si>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</si>
  <si>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</si>
  <si>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</si>
  <si>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</si>
  <si>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</si>
  <si>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</si>
  <si>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</si>
  <si>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</si>
  <si>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</si>
  <si>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</si>
  <si>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</si>
  <si>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</si>
  <si>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</si>
  <si>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</si>
  <si>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</si>
  <si>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</si>
  <si>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</si>
  <si>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</si>
  <si>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</si>
  <si>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</si>
  <si>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</si>
  <si>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</si>
  <si>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</si>
  <si>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</si>
  <si>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</si>
  <si>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</si>
  <si>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</si>
  <si>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</si>
  <si>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</si>
  <si>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</si>
  <si>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</si>
  <si>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</si>
  <si>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</si>
  <si>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</si>
  <si>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</si>
  <si>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</si>
  <si>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</si>
  <si>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</si>
  <si>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</si>
  <si>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</si>
  <si>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</si>
  <si>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</si>
  <si>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</si>
  <si>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</si>
  <si>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</si>
  <si>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</si>
  <si>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</si>
  <si>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</si>
  <si>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</si>
  <si>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</si>
  <si>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</si>
  <si>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</si>
  <si>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</si>
  <si>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</si>
  <si>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</si>
  <si>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</si>
  <si>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</si>
  <si>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</si>
  <si>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</si>
  <si>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</si>
  <si>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</si>
  <si>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</si>
  <si>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</si>
  <si>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</si>
  <si>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</si>
  <si>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</si>
  <si>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</si>
  <si>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</si>
  <si>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</si>
  <si>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</si>
  <si>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</si>
  <si>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</si>
  <si>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</si>
  <si>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</si>
  <si>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</si>
  <si>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</si>
  <si>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</si>
  <si>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</si>
  <si>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</si>
  <si>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</si>
  <si>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</si>
  <si>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</si>
  <si>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</si>
  <si>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</si>
  <si>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</si>
  <si>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</si>
  <si>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</si>
  <si>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</si>
  <si>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</si>
  <si>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</si>
  <si>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</si>
  <si>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</si>
  <si>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</si>
  <si>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</si>
  <si>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</si>
  <si>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</si>
  <si>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</si>
  <si>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</si>
  <si>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</si>
  <si>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</si>
  <si>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</si>
  <si>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</si>
  <si>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</si>
  <si>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</si>
  <si>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</si>
  <si>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</si>
  <si>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</si>
  <si>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</si>
  <si>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</si>
  <si>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</si>
  <si>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</si>
  <si>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</si>
  <si>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</si>
  <si>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</si>
  <si>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</si>
  <si>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</si>
  <si>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</si>
  <si>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</si>
  <si>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</si>
  <si>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</si>
  <si>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</si>
  <si>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</si>
  <si>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</si>
  <si>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</si>
  <si>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</si>
  <si>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</si>
  <si>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</si>
  <si>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</si>
  <si>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</si>
  <si>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</si>
  <si>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</si>
  <si>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</si>
  <si>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</si>
  <si>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</si>
  <si>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</si>
  <si>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</si>
  <si>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</si>
  <si>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</si>
  <si>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</si>
  <si>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</si>
  <si>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</si>
  <si>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</si>
  <si>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</si>
  <si>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</si>
  <si>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</si>
  <si>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</si>
  <si>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</si>
  <si>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</si>
  <si>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</si>
  <si>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</si>
  <si>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</si>
  <si>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</si>
  <si>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</si>
  <si>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</si>
  <si>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</si>
  <si>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</si>
  <si>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</si>
  <si>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</si>
  <si>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</si>
  <si>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</si>
  <si>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</si>
  <si>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</si>
  <si>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</si>
  <si>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</si>
  <si>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</si>
  <si>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</si>
  <si>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</si>
  <si>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</si>
  <si>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</si>
  <si>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</si>
  <si>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</si>
  <si>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</si>
  <si>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</si>
  <si>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</si>
  <si>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</si>
  <si>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</si>
  <si>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</si>
  <si>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</si>
  <si>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</si>
  <si>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</si>
  <si>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</si>
  <si>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</si>
  <si>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</si>
  <si>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</si>
  <si>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</si>
  <si>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</si>
  <si>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</si>
  <si>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</si>
  <si>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</si>
  <si>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</si>
  <si>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</si>
  <si>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</si>
  <si>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</si>
  <si>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</si>
  <si>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</si>
  <si>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</si>
  <si>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</si>
  <si>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</si>
  <si>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</si>
  <si>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</si>
  <si>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</si>
  <si>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</si>
  <si>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</si>
  <si>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</si>
  <si>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</si>
  <si>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</si>
  <si>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</si>
  <si>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</si>
  <si>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</si>
  <si>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</si>
  <si>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</si>
  <si>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</si>
  <si>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</si>
  <si>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</si>
  <si>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</si>
  <si>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</si>
  <si>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</si>
  <si>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</si>
  <si>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</si>
  <si>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</si>
  <si>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</si>
  <si>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</si>
  <si>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</si>
  <si>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</si>
  <si>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</si>
  <si>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</si>
  <si>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</si>
  <si>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</si>
  <si>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</si>
  <si>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</si>
  <si>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</si>
  <si>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</si>
  <si>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</si>
  <si>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</si>
  <si>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</si>
  <si>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</si>
  <si>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</si>
  <si>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</si>
  <si>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</si>
  <si>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</si>
  <si>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</si>
  <si>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</si>
  <si>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</si>
  <si>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</si>
  <si>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</si>
  <si>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</si>
  <si>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</si>
  <si>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</si>
  <si>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</si>
  <si>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</si>
  <si>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</si>
  <si>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</si>
  <si>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</si>
  <si>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</si>
  <si>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</si>
  <si>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</si>
  <si>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</si>
  <si>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</si>
  <si>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</si>
  <si>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</si>
  <si>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</si>
  <si>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</si>
  <si>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</si>
  <si>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</si>
  <si>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</si>
  <si>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</si>
  <si>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</si>
  <si>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</si>
  <si>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</si>
  <si>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</si>
  <si>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</si>
  <si>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</si>
  <si>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</si>
  <si>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</si>
  <si>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</si>
  <si>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</si>
  <si>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</si>
  <si>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</si>
  <si>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</si>
  <si>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</si>
  <si>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</si>
  <si>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</si>
  <si>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</si>
  <si>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</si>
  <si>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</si>
  <si>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</si>
  <si>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</si>
  <si>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</si>
  <si>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</si>
  <si>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</si>
  <si>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</si>
  <si>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</si>
  <si>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</si>
  <si>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</si>
  <si>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</si>
  <si>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</si>
  <si>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</si>
  <si>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</si>
  <si>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</si>
  <si>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</si>
  <si>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</si>
  <si>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</si>
  <si>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</si>
  <si>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</si>
  <si>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</si>
  <si>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</si>
  <si>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</si>
  <si>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</si>
  <si>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</si>
  <si>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</si>
  <si>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</si>
  <si>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</si>
  <si>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</si>
  <si>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</si>
  <si>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</si>
  <si>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</si>
  <si>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</si>
  <si>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</si>
  <si>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</si>
  <si>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</si>
  <si>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</si>
  <si>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</si>
  <si>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</si>
  <si>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</si>
  <si>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</si>
  <si>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</si>
  <si>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</si>
  <si>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</si>
  <si>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</si>
  <si>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</si>
  <si>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</si>
  <si>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</si>
  <si>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</si>
  <si>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</si>
  <si>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</si>
  <si>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</si>
  <si>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</si>
  <si>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</si>
  <si>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</si>
  <si>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</si>
  <si>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</si>
  <si>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</si>
  <si>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</si>
  <si>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</si>
  <si>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</si>
  <si>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</si>
  <si>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</si>
  <si>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</si>
  <si>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</si>
  <si>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</si>
  <si>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</si>
  <si>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</si>
  <si>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</si>
  <si>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</si>
  <si>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</si>
  <si>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</si>
  <si>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</si>
  <si>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</si>
  <si>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</si>
  <si>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</si>
  <si>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</si>
  <si>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</si>
  <si>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</si>
  <si>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</si>
  <si>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</si>
  <si>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</si>
  <si>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</si>
  <si>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</si>
  <si>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</si>
  <si>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</si>
  <si>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</si>
  <si>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</si>
  <si>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</si>
  <si>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</si>
  <si>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</si>
  <si>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</si>
  <si>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</si>
  <si>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</si>
  <si>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</si>
  <si>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</si>
  <si>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</si>
  <si>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</si>
  <si>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</si>
  <si>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</si>
  <si>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</si>
  <si>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</si>
  <si>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</si>
  <si>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</si>
  <si>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</si>
  <si>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</si>
  <si>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</si>
  <si>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</si>
  <si>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</si>
  <si>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</si>
  <si>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</si>
  <si>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</si>
  <si>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</si>
  <si>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</si>
  <si>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</si>
  <si>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</si>
  <si>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</si>
  <si>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</si>
  <si>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</si>
  <si>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</si>
  <si>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</si>
  <si>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</si>
  <si>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</si>
  <si>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</si>
  <si>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</si>
  <si>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</si>
  <si>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</si>
  <si>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</si>
  <si>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</si>
  <si>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</si>
  <si>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</si>
  <si>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</si>
  <si>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</si>
  <si>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</si>
  <si>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</si>
  <si>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</si>
  <si>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</si>
  <si>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</si>
  <si>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</si>
  <si>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</si>
  <si>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</si>
  <si>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</si>
  <si>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</si>
  <si>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</si>
  <si>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</si>
  <si>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</si>
  <si>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</si>
  <si>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</si>
  <si>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</si>
  <si>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</si>
  <si>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</si>
  <si>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</si>
  <si>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</si>
  <si>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</si>
  <si>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</si>
  <si>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</si>
  <si>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</si>
  <si>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</si>
  <si>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</si>
  <si>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</si>
  <si>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</si>
  <si>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</si>
  <si>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</si>
  <si>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</si>
  <si>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</si>
  <si>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</si>
  <si>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</si>
  <si>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</si>
  <si>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</si>
  <si>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</si>
  <si>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</si>
  <si>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</si>
  <si>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</si>
  <si>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</si>
  <si>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</si>
  <si>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</si>
  <si>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</si>
  <si>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</si>
  <si>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</si>
  <si>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</si>
  <si>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</si>
  <si>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</si>
  <si>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</si>
  <si>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</si>
  <si>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</si>
  <si>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</si>
  <si>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</si>
  <si>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</si>
  <si>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</si>
  <si>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</si>
  <si>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</si>
  <si>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</si>
  <si>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</si>
  <si>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</si>
  <si>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</si>
  <si>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</si>
  <si>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</si>
  <si>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</si>
  <si>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</si>
  <si>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</si>
  <si>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</si>
  <si>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</si>
  <si>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</si>
  <si>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</si>
  <si>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</si>
  <si>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</si>
  <si>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</si>
  <si>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</si>
  <si>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</si>
  <si>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</si>
  <si>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</si>
  <si>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</si>
  <si>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</si>
  <si>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</si>
  <si>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</si>
  <si>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</si>
  <si>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</si>
  <si>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</si>
  <si>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</si>
  <si>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</si>
  <si>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</si>
  <si>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</si>
  <si>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</si>
  <si>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</si>
  <si>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</si>
  <si>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</si>
  <si>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</si>
  <si>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</si>
  <si>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</si>
  <si>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</si>
  <si>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</si>
  <si>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</si>
  <si>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</si>
  <si>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</si>
  <si>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</si>
  <si>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</si>
  <si>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</si>
  <si>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</si>
  <si>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</si>
  <si>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</si>
  <si>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</si>
  <si>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</si>
  <si>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</si>
  <si>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</si>
  <si>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</si>
  <si>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</si>
  <si>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</si>
  <si>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</si>
  <si>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</si>
  <si>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</si>
  <si>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</si>
  <si>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</si>
  <si>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</si>
  <si>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</si>
  <si>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</si>
  <si>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</si>
  <si>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</si>
  <si>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</si>
  <si>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</si>
  <si>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</si>
  <si>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</si>
  <si>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</si>
  <si>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</si>
  <si>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</si>
  <si>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</si>
  <si>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</si>
  <si>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</si>
  <si>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</si>
  <si>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</si>
  <si>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</si>
  <si>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</si>
  <si>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</si>
  <si>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</si>
  <si>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</si>
  <si>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</si>
  <si>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</si>
  <si>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</si>
  <si>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</si>
  <si>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</si>
  <si>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</si>
  <si>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</si>
  <si>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</si>
  <si>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</si>
  <si>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</si>
  <si>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</si>
  <si>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</si>
  <si>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</si>
  <si>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</si>
  <si>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</si>
  <si>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</si>
  <si>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</si>
  <si>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</si>
  <si>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</si>
  <si>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</si>
  <si>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</si>
  <si>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</si>
  <si>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</si>
  <si>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</si>
  <si>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</si>
  <si>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</si>
  <si>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</si>
  <si>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</si>
  <si>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</si>
  <si>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</si>
  <si>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</si>
  <si>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</si>
  <si>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</si>
  <si>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</si>
  <si>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</si>
  <si>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</si>
  <si>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</si>
  <si>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</si>
  <si>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</si>
  <si>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</si>
  <si>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</si>
  <si>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</si>
  <si>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</si>
  <si>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</si>
  <si>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</si>
  <si>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</si>
  <si>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</si>
  <si>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</si>
  <si>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</si>
  <si>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</si>
  <si>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</si>
  <si>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</si>
  <si>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</si>
  <si>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</si>
  <si>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</si>
  <si>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</si>
  <si>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</si>
  <si>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</si>
  <si>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</si>
  <si>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</si>
  <si>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</si>
  <si>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</si>
  <si>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</si>
  <si>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</si>
  <si>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</si>
  <si>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</si>
  <si>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</si>
  <si>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</si>
  <si>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</si>
  <si>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</si>
  <si>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</si>
  <si>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</si>
  <si>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</si>
  <si>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</si>
  <si>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</si>
  <si>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</si>
  <si>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</si>
  <si>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</si>
  <si>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</si>
  <si>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</si>
  <si>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</si>
  <si>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</si>
  <si>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</si>
  <si>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</si>
  <si>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</si>
  <si>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</si>
  <si>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</si>
  <si>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</si>
  <si>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</si>
  <si>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</si>
  <si>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</si>
  <si>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</si>
  <si>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</si>
  <si>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</si>
  <si>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</si>
  <si>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</si>
  <si>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</si>
  <si>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</si>
  <si>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</si>
  <si>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</si>
  <si>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</si>
  <si>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</si>
  <si>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</si>
  <si>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</si>
  <si>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</si>
  <si>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</si>
  <si>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</si>
  <si>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</si>
  <si>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</si>
  <si>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</si>
  <si>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</si>
  <si>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</si>
  <si>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</si>
  <si>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</si>
  <si>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</si>
  <si>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</si>
  <si>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</si>
  <si>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</si>
  <si>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</si>
  <si>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</si>
  <si>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</si>
  <si>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</si>
  <si>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</si>
  <si>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</si>
  <si>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</si>
  <si>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</si>
  <si>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</si>
  <si>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</si>
  <si>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</si>
  <si>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</si>
  <si>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</si>
  <si>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</si>
  <si>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</si>
  <si>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</si>
  <si>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</si>
  <si>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</si>
  <si>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</si>
  <si>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</si>
  <si>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</si>
  <si>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</si>
  <si>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</si>
  <si>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</si>
  <si>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</si>
  <si>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</si>
  <si>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</si>
  <si>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</si>
  <si>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</si>
  <si>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</si>
  <si>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</si>
  <si>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</si>
  <si>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</si>
  <si>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</si>
  <si>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</si>
  <si>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</si>
  <si>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</si>
  <si>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</si>
  <si>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</si>
  <si>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</si>
  <si>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</si>
  <si>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</si>
  <si>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</si>
  <si>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</si>
  <si>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</si>
  <si>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</si>
  <si>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</si>
  <si>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</si>
  <si>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</si>
  <si>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</si>
  <si>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</si>
  <si>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</si>
  <si>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</si>
  <si>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</si>
  <si>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</si>
  <si>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</si>
  <si>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</si>
  <si>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</si>
  <si>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</si>
  <si>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</si>
  <si>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</si>
  <si>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</si>
  <si>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</si>
  <si>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</si>
  <si>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</si>
  <si>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</si>
  <si>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</si>
  <si>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</si>
  <si>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</si>
  <si>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</si>
  <si>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</si>
  <si>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</si>
  <si>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</si>
  <si>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</si>
  <si>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</si>
  <si>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</si>
  <si>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</si>
  <si>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</si>
  <si>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</si>
  <si>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</si>
  <si>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</si>
  <si>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</si>
  <si>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</si>
  <si>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</si>
  <si>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</si>
  <si>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</si>
  <si>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</si>
  <si>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</si>
  <si>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</si>
  <si>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</si>
  <si>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</si>
  <si>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</si>
  <si>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</si>
  <si>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</si>
  <si>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</si>
  <si>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</si>
  <si>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</si>
  <si>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</si>
  <si>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</si>
  <si>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</si>
  <si>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</si>
  <si>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</si>
  <si>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</si>
  <si>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</si>
  <si>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</si>
  <si>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</si>
  <si>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</si>
  <si>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</si>
  <si>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</si>
  <si>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</si>
  <si>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</si>
  <si>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</si>
  <si>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</si>
  <si>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</si>
  <si>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</si>
  <si>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</si>
  <si>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</si>
  <si>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</si>
  <si>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</si>
  <si>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</si>
  <si>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</si>
  <si>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</si>
  <si>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</si>
  <si>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</si>
  <si>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</si>
  <si>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</si>
  <si>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</si>
  <si>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</si>
  <si>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</si>
  <si>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</si>
  <si>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</si>
  <si>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</si>
  <si>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</si>
  <si>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</si>
  <si>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</si>
  <si>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</si>
  <si>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</si>
  <si>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</si>
  <si>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</si>
  <si>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</si>
  <si>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</si>
  <si>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</si>
  <si>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</si>
  <si>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</si>
  <si>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</si>
  <si>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</si>
  <si>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</si>
  <si>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</si>
  <si>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</si>
  <si>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</si>
  <si>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</si>
  <si>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</si>
  <si>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</si>
  <si>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</si>
  <si>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</si>
  <si>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</si>
  <si>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</si>
  <si>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</si>
  <si>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</si>
  <si>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</si>
  <si>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</si>
  <si>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</si>
  <si>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</si>
  <si>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</si>
  <si>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</si>
  <si>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</si>
  <si>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</si>
  <si>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</si>
  <si>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</si>
  <si>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</si>
  <si>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</si>
  <si>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</si>
  <si>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</si>
  <si>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</si>
  <si>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</si>
  <si>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</si>
  <si>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</si>
  <si>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</si>
  <si>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</si>
  <si>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</si>
  <si>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</si>
  <si>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</si>
  <si>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</si>
  <si>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</si>
  <si>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</si>
  <si>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</si>
  <si>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</si>
  <si>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</si>
  <si>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</si>
  <si>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</si>
  <si>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</si>
  <si>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</si>
  <si>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</si>
  <si>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</si>
  <si>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</si>
  <si>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</si>
  <si>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</si>
  <si>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</si>
  <si>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</si>
  <si>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</si>
  <si>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</si>
  <si>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</si>
  <si>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</si>
  <si>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</si>
  <si>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</si>
  <si>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</si>
  <si>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</si>
  <si>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</si>
  <si>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</si>
  <si>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</si>
  <si>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</si>
  <si>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</si>
  <si>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</si>
  <si>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</si>
  <si>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</si>
  <si>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</si>
  <si>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</si>
  <si>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</si>
  <si>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</si>
  <si>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</si>
  <si>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</si>
  <si>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</si>
  <si>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</si>
  <si>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</si>
  <si>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</si>
  <si>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</si>
  <si>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</si>
  <si>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</si>
  <si>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</si>
  <si>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</si>
  <si>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</si>
  <si>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</si>
  <si>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</si>
  <si>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</si>
  <si>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</si>
  <si>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</si>
  <si>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</si>
  <si>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</si>
  <si>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</si>
  <si>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</si>
  <si>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</si>
  <si>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</si>
  <si>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</si>
  <si>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</si>
  <si>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</si>
  <si>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</si>
  <si>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</si>
  <si>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</si>
  <si>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</si>
  <si>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</si>
  <si>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</si>
  <si>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</si>
  <si>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</si>
  <si>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</si>
  <si>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</si>
  <si>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</si>
  <si>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</si>
  <si>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</si>
  <si>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</si>
  <si>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</si>
  <si>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</si>
  <si>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</si>
  <si>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</si>
  <si>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</si>
  <si>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</si>
  <si>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</si>
  <si>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</si>
  <si>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</si>
  <si>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</si>
  <si>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</si>
  <si>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</si>
  <si>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</si>
  <si>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</si>
  <si>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</si>
  <si>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</si>
  <si>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</si>
  <si>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</si>
  <si>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</si>
  <si>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</si>
  <si>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</si>
  <si>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</si>
  <si>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</si>
  <si>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</si>
  <si>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</si>
  <si>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</si>
  <si>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</si>
  <si>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</si>
  <si>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</si>
  <si>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</si>
  <si>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</si>
  <si>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</si>
  <si>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</si>
  <si>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</si>
  <si>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</si>
  <si>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</si>
  <si>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</si>
  <si>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</si>
  <si>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</si>
  <si>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</si>
  <si>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</si>
  <si>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</si>
  <si>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</si>
  <si>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</si>
  <si>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</si>
  <si>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</si>
  <si>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</si>
  <si>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</si>
  <si>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</si>
  <si>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</si>
  <si>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</si>
  <si>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</si>
  <si>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</si>
  <si>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</si>
  <si>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</si>
  <si>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</si>
  <si>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</si>
  <si>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</si>
  <si>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</si>
  <si>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</si>
  <si>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</si>
  <si>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</si>
  <si>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</si>
  <si>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</si>
  <si>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</si>
  <si>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</si>
  <si>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</si>
  <si>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</si>
  <si>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</si>
  <si>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</si>
  <si>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</si>
  <si>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</si>
  <si>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</si>
  <si>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</si>
  <si>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</si>
  <si>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</si>
  <si>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</si>
  <si>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</si>
  <si>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</si>
  <si>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</si>
  <si>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</si>
  <si>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</si>
  <si>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</si>
  <si>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</si>
  <si>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</si>
  <si>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</si>
  <si>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</si>
  <si>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</si>
  <si>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</si>
  <si>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</si>
  <si>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</si>
  <si>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</si>
  <si>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</si>
  <si>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</si>
  <si>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</si>
  <si>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</si>
  <si>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</si>
  <si>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</si>
  <si>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</si>
  <si>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</si>
  <si>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</si>
  <si>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</si>
  <si>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</si>
  <si>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</si>
  <si>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</si>
  <si>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</si>
  <si>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</si>
  <si>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</si>
  <si>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</si>
  <si>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</si>
  <si>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</si>
  <si>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</si>
  <si>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</si>
  <si>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</si>
  <si>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</si>
  <si>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</si>
  <si>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</si>
  <si>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</si>
  <si>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</si>
  <si>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</si>
  <si>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</si>
  <si>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</si>
  <si>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</si>
  <si>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</si>
  <si>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</si>
  <si>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</si>
  <si>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</si>
  <si>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</si>
  <si>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</si>
  <si>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</si>
  <si>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</si>
  <si>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</si>
  <si>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</si>
  <si>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</si>
  <si>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</si>
  <si>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</si>
  <si>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</si>
  <si>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</si>
  <si>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</si>
  <si>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</si>
  <si>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</si>
  <si>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</si>
  <si>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</si>
  <si>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</si>
  <si>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</si>
  <si>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</si>
  <si>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</si>
  <si>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</si>
  <si>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</si>
  <si>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</si>
  <si>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</si>
  <si>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</si>
  <si>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</si>
  <si>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</si>
  <si>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</si>
  <si>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</si>
  <si>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</si>
  <si>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</si>
  <si>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</si>
  <si>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</si>
  <si>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</si>
  <si>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</si>
  <si>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</si>
  <si>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</si>
  <si>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</si>
  <si>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</si>
  <si>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</si>
  <si>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</si>
  <si>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</si>
  <si>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</si>
  <si>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</si>
  <si>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</si>
  <si>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</si>
  <si>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</si>
  <si>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</si>
  <si>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</si>
  <si>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</si>
  <si>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</si>
  <si>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</si>
  <si>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</si>
  <si>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</si>
  <si>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</si>
  <si>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</si>
  <si>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</si>
  <si>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</si>
  <si>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</si>
  <si>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</si>
  <si>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</si>
  <si>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</si>
  <si>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</si>
  <si>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</si>
  <si>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</si>
  <si>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</si>
  <si>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</si>
  <si>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</si>
  <si>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</si>
  <si>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</si>
  <si>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</si>
  <si>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</si>
  <si>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</si>
  <si>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</si>
  <si>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</si>
  <si>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</si>
  <si>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</si>
  <si>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</si>
  <si>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</si>
  <si>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</si>
  <si>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</si>
  <si>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</si>
  <si>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</si>
  <si>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</si>
  <si>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</si>
  <si>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</si>
  <si>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</si>
  <si>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</si>
  <si>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</si>
  <si>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</si>
  <si>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</si>
  <si>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</si>
  <si>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</si>
  <si>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</si>
  <si>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</si>
  <si>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</si>
  <si>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</si>
  <si>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</si>
  <si>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</si>
  <si>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</si>
  <si>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</si>
  <si>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</si>
  <si>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</si>
  <si>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</si>
  <si>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</si>
  <si>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</si>
  <si>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</si>
  <si>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</si>
  <si>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</si>
  <si>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</si>
  <si>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</si>
  <si>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</si>
  <si>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</si>
  <si>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</si>
  <si>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</si>
  <si>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</si>
  <si>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</si>
  <si>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</si>
  <si>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</si>
  <si>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</si>
  <si>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</si>
  <si>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</si>
  <si>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</si>
  <si>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</si>
  <si>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</si>
  <si>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</si>
  <si>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</si>
  <si>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</si>
  <si>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</si>
  <si>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</si>
  <si>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</si>
  <si>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</si>
  <si>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</si>
  <si>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</si>
  <si>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</si>
  <si>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</si>
  <si>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</si>
  <si>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</si>
  <si>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</si>
  <si>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</si>
  <si>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</si>
  <si>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</si>
  <si>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</si>
  <si>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</si>
  <si>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</si>
  <si>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</si>
  <si>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</si>
  <si>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</si>
  <si>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</si>
  <si>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</si>
  <si>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</si>
  <si>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</si>
  <si>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</si>
  <si>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</si>
  <si>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</si>
  <si>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</si>
  <si>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</si>
  <si>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</si>
  <si>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</si>
  <si>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</si>
  <si>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</si>
  <si>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</si>
  <si>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</si>
  <si>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</si>
  <si>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</si>
  <si>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</si>
  <si>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</si>
  <si>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</si>
  <si>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</si>
  <si>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</si>
  <si>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</si>
  <si>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</si>
  <si>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</si>
  <si>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</si>
  <si>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</si>
  <si>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</si>
  <si>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</si>
  <si>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</si>
  <si>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</si>
  <si>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</si>
  <si>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</si>
  <si>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</si>
  <si>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</si>
  <si>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</si>
  <si>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</si>
  <si>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</si>
  <si>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</si>
  <si>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</si>
  <si>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</si>
  <si>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</si>
  <si>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</si>
  <si>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</si>
  <si>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</si>
  <si>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</si>
  <si>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</si>
  <si>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</si>
  <si>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</si>
  <si>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</si>
  <si>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</si>
  <si>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</si>
  <si>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</si>
  <si>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</si>
  <si>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</si>
  <si>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</si>
  <si>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</si>
  <si>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</si>
  <si>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</si>
  <si>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</si>
  <si>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</si>
  <si>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</si>
  <si>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</si>
  <si>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</si>
  <si>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</si>
  <si>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</si>
  <si>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</si>
  <si>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</si>
  <si>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</si>
  <si>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</si>
  <si>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</si>
  <si>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</si>
  <si>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</si>
  <si>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</si>
  <si>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</si>
  <si>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</si>
  <si>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</si>
  <si>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</si>
  <si>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</si>
  <si>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</si>
  <si>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</si>
  <si>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</si>
  <si>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</si>
  <si>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</si>
  <si>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</si>
  <si>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</si>
  <si>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</si>
  <si>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</si>
  <si>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</si>
  <si>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</si>
  <si>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</si>
  <si>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</si>
  <si>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</si>
  <si>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</si>
  <si>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</si>
  <si>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</si>
  <si>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</si>
  <si>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</si>
  <si>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</si>
  <si>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</si>
  <si>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</si>
  <si>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</si>
  <si>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</si>
  <si>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</si>
  <si>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</si>
  <si>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</si>
  <si>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</si>
  <si>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</si>
  <si>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</si>
  <si>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</si>
  <si>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</si>
  <si>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</si>
  <si>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</si>
  <si>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</si>
  <si>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</si>
  <si>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</si>
  <si>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</si>
  <si>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</si>
  <si>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</si>
  <si>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</si>
  <si>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</si>
  <si>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</si>
  <si>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</si>
  <si>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</si>
  <si>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</si>
  <si>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</si>
  <si>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</si>
  <si>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</si>
  <si>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</si>
  <si>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</si>
  <si>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</si>
  <si>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</si>
  <si>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</si>
  <si>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</si>
  <si>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</si>
  <si>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</si>
  <si>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</si>
  <si>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</si>
  <si>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</si>
  <si>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</si>
  <si>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</si>
  <si>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</si>
  <si>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</si>
  <si>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</si>
  <si>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</si>
  <si>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</si>
  <si>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</si>
  <si>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</si>
  <si>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</si>
  <si>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</si>
  <si>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</si>
  <si>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</si>
  <si>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</si>
  <si>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</si>
  <si>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</si>
  <si>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</si>
  <si>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</si>
  <si>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</si>
  <si>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</si>
  <si>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</si>
  <si>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</si>
  <si>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</si>
  <si>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</si>
  <si>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</si>
  <si>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</si>
  <si>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</si>
  <si>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</si>
  <si>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</si>
  <si>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</si>
  <si>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</si>
  <si>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</si>
  <si>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</si>
  <si>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</si>
  <si>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</si>
  <si>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</si>
  <si>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</si>
  <si>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</si>
  <si>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</si>
  <si>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</si>
  <si>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</si>
  <si>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</si>
  <si>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</si>
  <si>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</si>
  <si>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</si>
  <si>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</si>
  <si>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</si>
  <si>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</si>
  <si>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</si>
  <si>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</si>
  <si>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</si>
  <si>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</si>
  <si>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</si>
  <si>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</si>
  <si>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</si>
  <si>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</si>
  <si>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</si>
  <si>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</si>
  <si>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</si>
  <si>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</si>
  <si>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</si>
  <si>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</si>
  <si>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</si>
  <si>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</si>
  <si>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</si>
  <si>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</si>
  <si>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</si>
  <si>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</si>
  <si>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</si>
  <si>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</si>
  <si>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</si>
  <si>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</si>
  <si>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</si>
  <si>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</si>
  <si>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</si>
  <si>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</si>
  <si>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</si>
  <si>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</si>
  <si>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</si>
  <si>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</si>
  <si>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</si>
  <si>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</si>
  <si>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</si>
  <si>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</si>
  <si>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</si>
  <si>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</si>
  <si>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</si>
  <si>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</si>
  <si>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</si>
  <si>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</si>
  <si>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</si>
  <si>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</si>
  <si>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</si>
  <si>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</si>
  <si>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</si>
  <si>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</si>
  <si>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</si>
  <si>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</si>
  <si>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</si>
  <si>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</si>
  <si>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</si>
  <si>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</si>
  <si>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</si>
  <si>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</si>
  <si>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</si>
  <si>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</si>
  <si>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</si>
  <si>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</si>
  <si>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</si>
  <si>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</si>
  <si>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</si>
  <si>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</si>
  <si>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</si>
  <si>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</si>
  <si>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</si>
  <si>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</si>
  <si>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</si>
  <si>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</si>
  <si>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</si>
  <si>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</si>
  <si>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</si>
  <si>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</si>
  <si>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</si>
  <si>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</si>
  <si>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</si>
  <si>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</si>
  <si>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</si>
  <si>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</si>
  <si>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</si>
  <si>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</si>
  <si>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</si>
  <si>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</si>
  <si>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</si>
  <si>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</si>
  <si>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</si>
  <si>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</si>
  <si>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</si>
  <si>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</si>
  <si>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</si>
  <si>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</si>
  <si>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</si>
  <si>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</si>
  <si>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</si>
  <si>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</si>
  <si>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</si>
  <si>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</si>
  <si>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</si>
  <si>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</si>
  <si>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</si>
  <si>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</si>
  <si>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</si>
  <si>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</si>
  <si>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</si>
  <si>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</si>
  <si>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</si>
  <si>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</si>
  <si>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</si>
  <si>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</si>
  <si>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</si>
  <si>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</si>
  <si>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</si>
  <si>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</si>
  <si>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</si>
  <si>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</si>
  <si>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</si>
  <si>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</si>
  <si>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</si>
  <si>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</si>
  <si>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</si>
  <si>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</si>
  <si>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</si>
  <si>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</si>
  <si>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</si>
  <si>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</si>
  <si>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</si>
  <si>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</si>
  <si>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</si>
  <si>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</si>
  <si>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</si>
  <si>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</si>
  <si>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</si>
  <si>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</si>
  <si>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</si>
  <si>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</si>
  <si>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</si>
  <si>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</si>
  <si>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</si>
  <si>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减员偷取</t>
  </si>
  <si>
    <t>饥饿</t>
  </si>
  <si>
    <t>饥肠辘辘</t>
  </si>
  <si>
    <t>烹饪玩法</t>
  </si>
  <si>
    <t>总共农场坑位</t>
  </si>
  <si>
    <t>饱腹</t>
  </si>
  <si>
    <t>大肚翩翩</t>
  </si>
  <si>
    <t>满足</t>
  </si>
  <si>
    <t>心满意足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</si>
  <si>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</si>
  <si>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</si>
  <si>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</si>
  <si>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</si>
  <si>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</si>
  <si>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</si>
  <si>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</si>
  <si>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</si>
  <si>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</si>
  <si>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</si>
  <si>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</si>
  <si>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</si>
  <si>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</si>
  <si>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</si>
  <si>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</si>
  <si>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</si>
  <si>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</si>
  <si>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</si>
  <si>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</si>
  <si>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</si>
  <si>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</si>
  <si>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</si>
  <si>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</si>
  <si>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</si>
  <si>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</si>
  <si>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</si>
  <si>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</si>
  <si>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</si>
  <si>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</si>
  <si>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</si>
  <si>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</si>
  <si>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</si>
  <si>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</si>
  <si>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</si>
  <si>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</si>
  <si>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</si>
  <si>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</si>
  <si>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</si>
  <si>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</si>
  <si>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</si>
  <si>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</si>
  <si>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</si>
  <si>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</si>
  <si>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</si>
  <si>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</si>
  <si>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</si>
  <si>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</si>
  <si>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</si>
  <si>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</si>
  <si>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</si>
  <si>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</si>
  <si>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</si>
  <si>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</si>
  <si>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</si>
  <si>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</si>
  <si>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</si>
  <si>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</si>
  <si>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</si>
  <si>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</si>
  <si>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</si>
  <si>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</si>
  <si>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</si>
  <si>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</si>
  <si>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</si>
  <si>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</si>
  <si>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</si>
  <si>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</si>
  <si>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</si>
  <si>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</si>
  <si>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</si>
  <si>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</si>
  <si>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</si>
  <si>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</si>
  <si>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</si>
  <si>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</si>
  <si>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</si>
  <si>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</si>
  <si>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</si>
  <si>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</si>
  <si>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</si>
  <si>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</si>
  <si>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</si>
  <si>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</si>
  <si>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</si>
  <si>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</si>
  <si>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</si>
  <si>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</si>
  <si>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</si>
  <si>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</si>
  <si>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</si>
  <si>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</si>
  <si>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</si>
  <si>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</si>
  <si>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</si>
  <si>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</si>
  <si>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</si>
  <si>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</si>
  <si>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</si>
  <si>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</si>
  <si>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</si>
  <si>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</si>
  <si>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</si>
  <si>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</si>
  <si>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</si>
  <si>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</si>
  <si>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</si>
  <si>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</si>
  <si>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</si>
  <si>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</si>
  <si>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</si>
  <si>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</si>
  <si>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</si>
  <si>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</si>
  <si>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</si>
  <si>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</si>
  <si>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</si>
  <si>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</si>
  <si>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</si>
  <si>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</si>
  <si>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</si>
  <si>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</si>
  <si>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</si>
  <si>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</si>
  <si>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</si>
  <si>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</si>
  <si>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</si>
  <si>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</si>
  <si>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</si>
  <si>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</si>
  <si>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</si>
  <si>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</si>
  <si>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</si>
  <si>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</si>
  <si>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</si>
  <si>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</si>
  <si>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</si>
  <si>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</si>
  <si>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</si>
  <si>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</si>
  <si>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</si>
  <si>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</si>
  <si>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</si>
  <si>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</si>
  <si>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</si>
  <si>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</si>
  <si>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</si>
  <si>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</si>
  <si>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</si>
  <si>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</si>
  <si>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</si>
  <si>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</si>
  <si>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</si>
  <si>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</si>
  <si>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</si>
  <si>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</si>
  <si>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</si>
  <si>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</si>
  <si>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</si>
  <si>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</si>
  <si>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</si>
  <si>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</si>
  <si>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</si>
  <si>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</si>
  <si>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</si>
  <si>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</si>
  <si>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</si>
  <si>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</si>
  <si>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</si>
  <si>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</si>
  <si>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</si>
  <si>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</si>
  <si>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</si>
  <si>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</si>
  <si>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</si>
  <si>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</si>
  <si>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</si>
  <si>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</si>
  <si>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</si>
  <si>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</si>
  <si>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</si>
  <si>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系数</t>
    <phoneticPr fontId="22" type="noConversion"/>
  </si>
  <si>
    <t>家园等级</t>
    <phoneticPr fontId="22" type="noConversion"/>
  </si>
  <si>
    <t>100403,1,5</t>
  </si>
  <si>
    <t>100603,1,5</t>
  </si>
  <si>
    <t>100803,1,5</t>
  </si>
  <si>
    <t>100203,10,50</t>
  </si>
  <si>
    <t>119303,1,5</t>
  </si>
  <si>
    <t>119403,1,5</t>
  </si>
  <si>
    <t>119103,1,5</t>
  </si>
  <si>
    <t>119203,1,5</t>
  </si>
  <si>
    <t>105103,1,2</t>
  </si>
  <si>
    <t>105303,1,2</t>
  </si>
  <si>
    <t>105203,1,2</t>
  </si>
  <si>
    <t>105403,1,2</t>
  </si>
  <si>
    <t>105503,1,2</t>
  </si>
  <si>
    <t>109503,1,5</t>
  </si>
  <si>
    <t>110203,1,5</t>
  </si>
  <si>
    <t>110103,1,5</t>
  </si>
  <si>
    <t>120603,1,5</t>
  </si>
  <si>
    <t>120703,1,5</t>
  </si>
  <si>
    <t>3,8</t>
  </si>
  <si>
    <t>4,8</t>
  </si>
  <si>
    <t>4,9</t>
  </si>
  <si>
    <t>4,10</t>
  </si>
  <si>
    <t>5,11</t>
  </si>
  <si>
    <t>5,12</t>
  </si>
  <si>
    <t>6,13</t>
  </si>
  <si>
    <t>6,14</t>
  </si>
  <si>
    <t>7,15</t>
  </si>
  <si>
    <t>7,16</t>
  </si>
  <si>
    <t>7,17</t>
  </si>
  <si>
    <t>8,17</t>
  </si>
  <si>
    <t>家园资金</t>
  </si>
  <si>
    <t>游戏爆率提升5%</t>
    <phoneticPr fontId="22" type="noConversion"/>
  </si>
  <si>
    <t>游戏爆率提升10%</t>
    <phoneticPr fontId="22" type="noConversion"/>
  </si>
  <si>
    <t>偷取</t>
    <phoneticPr fontId="22" type="noConversion"/>
  </si>
  <si>
    <t>每个家园1天最多可以被偷取牧场和农场各3次</t>
    <phoneticPr fontId="22" type="noConversion"/>
  </si>
  <si>
    <t>打扫可以任意次数</t>
    <phoneticPr fontId="22" type="noConversion"/>
  </si>
  <si>
    <t>受到怪物伤害提升10%</t>
    <phoneticPr fontId="22" type="noConversion"/>
  </si>
  <si>
    <t>受到怪物伤害提升5%</t>
    <phoneticPr fontId="22" type="noConversion"/>
  </si>
  <si>
    <t>对怪物伤害额外提升5%</t>
    <phoneticPr fontId="22" type="noConversion"/>
  </si>
  <si>
    <t>对怪物伤害额外提升10%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</si>
</sst>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29654835657827"/>
        <bgColor indexed="64"/>
      </patternFill>
    </fill>
  </fills>
  <borders count="1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5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21" borderId="14" xfId="0" applyFont="1" applyFill="1" applyBorder="1" applyAlignment="1">
      <alignment horizontal="center" vertical="center"/>
    </xf>
    <xf numFmtId="0" fontId="23" fillId="21" borderId="15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H1" s="118" t="s">
        <v>7</v>
      </c>
      <c r="I1" s="118" t="s">
        <v>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14</v>
      </c>
      <c r="P1" s="118" t="s">
        <v>15</v>
      </c>
      <c r="R1" s="86" t="s">
        <v>16</v>
      </c>
      <c r="S1" s="2">
        <v>0.15</v>
      </c>
      <c r="U1" s="113" t="s">
        <v>17</v>
      </c>
    </row>
    <row r="2" spans="1:23" ht="20.100000000000001" customHeight="1" x14ac:dyDescent="0.2">
      <c r="A2" s="119">
        <v>1</v>
      </c>
      <c r="B2" s="120">
        <f>[1]总表!E2</f>
        <v>5.0000000000000001E-3</v>
      </c>
      <c r="C2" s="120">
        <f>E2*B2+J2*I2</f>
        <v>547.5</v>
      </c>
      <c r="D2" s="120">
        <f>SUM($C$2:C2)</f>
        <v>547.5</v>
      </c>
      <c r="E2" s="120">
        <f>(H2+O2)*$S$3</f>
        <v>19500</v>
      </c>
      <c r="F2" s="120">
        <v>10</v>
      </c>
      <c r="G2" s="120">
        <f t="shared" ref="G2:G33" si="0">F2*5</f>
        <v>50</v>
      </c>
      <c r="H2" s="120">
        <f t="shared" ref="H2:H33" si="1">ROUND(G2*$S$1,0)</f>
        <v>8</v>
      </c>
      <c r="I2" s="120">
        <v>3</v>
      </c>
      <c r="J2" s="120">
        <f>I2*任务!C2</f>
        <v>150</v>
      </c>
      <c r="K2" s="120">
        <v>20</v>
      </c>
      <c r="L2" s="120">
        <f t="shared" ref="L2:L33" si="2">K2*F2</f>
        <v>200</v>
      </c>
      <c r="M2" s="120">
        <v>1.5</v>
      </c>
      <c r="N2" s="120">
        <f t="shared" ref="N2:N33" si="3">ROUND(F2*M2,0)</f>
        <v>15</v>
      </c>
      <c r="O2" s="120">
        <f t="shared" ref="O2:O33" si="4">ROUND(N2*$S$2,0)</f>
        <v>5</v>
      </c>
      <c r="P2" s="121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9">
        <v>2</v>
      </c>
      <c r="B3" s="120">
        <f>[1]总表!E3</f>
        <v>0.01</v>
      </c>
      <c r="C3" s="120">
        <f t="shared" ref="C3:C66" si="5">E3*B3+J3*I3</f>
        <v>825</v>
      </c>
      <c r="D3" s="120">
        <f>SUM($C$2:C3)</f>
        <v>1372.5</v>
      </c>
      <c r="E3" s="120">
        <f t="shared" ref="E3:E66" si="6">(H3+O3)*$S$3</f>
        <v>24000</v>
      </c>
      <c r="F3" s="120">
        <f t="shared" ref="F3:F66" si="7">F2+3</f>
        <v>13</v>
      </c>
      <c r="G3" s="120">
        <f t="shared" si="0"/>
        <v>65</v>
      </c>
      <c r="H3" s="120">
        <f t="shared" si="1"/>
        <v>10</v>
      </c>
      <c r="I3" s="120">
        <v>3</v>
      </c>
      <c r="J3" s="120">
        <f>I3*任务!C3</f>
        <v>195</v>
      </c>
      <c r="K3" s="120">
        <v>20</v>
      </c>
      <c r="L3" s="120">
        <f t="shared" si="2"/>
        <v>260</v>
      </c>
      <c r="M3" s="120">
        <v>1.5</v>
      </c>
      <c r="N3" s="120">
        <f t="shared" si="3"/>
        <v>20</v>
      </c>
      <c r="O3" s="120">
        <f t="shared" si="4"/>
        <v>6</v>
      </c>
      <c r="P3" s="121">
        <v>0.1</v>
      </c>
      <c r="R3" s="86" t="s">
        <v>20</v>
      </c>
      <c r="S3" s="2">
        <v>1500</v>
      </c>
    </row>
    <row r="4" spans="1:23" ht="20.100000000000001" customHeight="1" x14ac:dyDescent="0.2">
      <c r="A4" s="119">
        <v>3</v>
      </c>
      <c r="B4" s="120">
        <f>[1]总表!E4</f>
        <v>0.02</v>
      </c>
      <c r="C4" s="120">
        <f t="shared" si="5"/>
        <v>1290</v>
      </c>
      <c r="D4" s="120">
        <f>SUM($C$2:C4)</f>
        <v>2662.5</v>
      </c>
      <c r="E4" s="120">
        <f t="shared" si="6"/>
        <v>28500</v>
      </c>
      <c r="F4" s="120">
        <f t="shared" si="7"/>
        <v>16</v>
      </c>
      <c r="G4" s="120">
        <f t="shared" si="0"/>
        <v>80</v>
      </c>
      <c r="H4" s="120">
        <f t="shared" si="1"/>
        <v>12</v>
      </c>
      <c r="I4" s="120">
        <v>3</v>
      </c>
      <c r="J4" s="120">
        <f>I4*任务!C4</f>
        <v>240</v>
      </c>
      <c r="K4" s="120">
        <v>20</v>
      </c>
      <c r="L4" s="120">
        <f t="shared" si="2"/>
        <v>320</v>
      </c>
      <c r="M4" s="120">
        <v>1.5</v>
      </c>
      <c r="N4" s="120">
        <f t="shared" si="3"/>
        <v>24</v>
      </c>
      <c r="O4" s="120">
        <f t="shared" si="4"/>
        <v>7</v>
      </c>
      <c r="P4" s="121">
        <v>0.1</v>
      </c>
      <c r="R4" s="86" t="s">
        <v>12</v>
      </c>
      <c r="S4" s="2">
        <v>10</v>
      </c>
    </row>
    <row r="5" spans="1:23" ht="20.100000000000001" customHeight="1" x14ac:dyDescent="0.2">
      <c r="A5" s="119">
        <v>4</v>
      </c>
      <c r="B5" s="120">
        <f>[1]总表!E5</f>
        <v>0.03</v>
      </c>
      <c r="C5" s="120">
        <f t="shared" si="5"/>
        <v>2745</v>
      </c>
      <c r="D5" s="120">
        <f>SUM($C$2:C5)</f>
        <v>5407.5</v>
      </c>
      <c r="E5" s="120">
        <f t="shared" si="6"/>
        <v>34500</v>
      </c>
      <c r="F5" s="120">
        <f t="shared" si="7"/>
        <v>19</v>
      </c>
      <c r="G5" s="120">
        <f t="shared" si="0"/>
        <v>95</v>
      </c>
      <c r="H5" s="120">
        <f t="shared" si="1"/>
        <v>14</v>
      </c>
      <c r="I5" s="120">
        <v>3</v>
      </c>
      <c r="J5" s="120">
        <f>I5*任务!C5</f>
        <v>570</v>
      </c>
      <c r="K5" s="120">
        <v>20</v>
      </c>
      <c r="L5" s="120">
        <f t="shared" si="2"/>
        <v>380</v>
      </c>
      <c r="M5" s="120">
        <v>1.5</v>
      </c>
      <c r="N5" s="120">
        <f t="shared" si="3"/>
        <v>29</v>
      </c>
      <c r="O5" s="120">
        <f t="shared" si="4"/>
        <v>9</v>
      </c>
      <c r="P5" s="121">
        <v>0.1</v>
      </c>
      <c r="R5" s="86"/>
      <c r="S5" s="2"/>
    </row>
    <row r="6" spans="1:23" ht="20.100000000000001" customHeight="1" x14ac:dyDescent="0.2">
      <c r="A6" s="119">
        <v>5</v>
      </c>
      <c r="B6" s="120">
        <f>[1]总表!E6</f>
        <v>0.05</v>
      </c>
      <c r="C6" s="120">
        <f t="shared" si="5"/>
        <v>4005</v>
      </c>
      <c r="D6" s="120">
        <f>SUM($C$2:C6)</f>
        <v>9412.5</v>
      </c>
      <c r="E6" s="120">
        <f t="shared" si="6"/>
        <v>40500</v>
      </c>
      <c r="F6" s="120">
        <f t="shared" si="7"/>
        <v>22</v>
      </c>
      <c r="G6" s="120">
        <f t="shared" si="0"/>
        <v>110</v>
      </c>
      <c r="H6" s="120">
        <f t="shared" si="1"/>
        <v>17</v>
      </c>
      <c r="I6" s="120">
        <v>3</v>
      </c>
      <c r="J6" s="120">
        <f>I6*任务!C6</f>
        <v>660</v>
      </c>
      <c r="K6" s="120">
        <v>20</v>
      </c>
      <c r="L6" s="120">
        <f t="shared" si="2"/>
        <v>440</v>
      </c>
      <c r="M6" s="120">
        <v>1.5</v>
      </c>
      <c r="N6" s="120">
        <f t="shared" si="3"/>
        <v>33</v>
      </c>
      <c r="O6" s="120">
        <f t="shared" si="4"/>
        <v>10</v>
      </c>
      <c r="P6" s="121">
        <v>0.1</v>
      </c>
    </row>
    <row r="7" spans="1:23" ht="20.100000000000001" customHeight="1" x14ac:dyDescent="0.2">
      <c r="A7" s="119">
        <v>6</v>
      </c>
      <c r="B7" s="120">
        <f>[1]总表!E7</f>
        <v>7.4999999999999997E-2</v>
      </c>
      <c r="C7" s="120">
        <f t="shared" si="5"/>
        <v>5625</v>
      </c>
      <c r="D7" s="120">
        <f>SUM($C$2:C7)</f>
        <v>15037.5</v>
      </c>
      <c r="E7" s="120">
        <f t="shared" si="6"/>
        <v>45000</v>
      </c>
      <c r="F7" s="120">
        <f t="shared" si="7"/>
        <v>25</v>
      </c>
      <c r="G7" s="120">
        <f t="shared" si="0"/>
        <v>125</v>
      </c>
      <c r="H7" s="120">
        <f t="shared" si="1"/>
        <v>19</v>
      </c>
      <c r="I7" s="120">
        <v>3</v>
      </c>
      <c r="J7" s="120">
        <f>I7*任务!C7</f>
        <v>750</v>
      </c>
      <c r="K7" s="120">
        <v>20</v>
      </c>
      <c r="L7" s="120">
        <f t="shared" si="2"/>
        <v>500</v>
      </c>
      <c r="M7" s="120">
        <v>1.5</v>
      </c>
      <c r="N7" s="120">
        <f t="shared" si="3"/>
        <v>38</v>
      </c>
      <c r="O7" s="120">
        <f t="shared" si="4"/>
        <v>11</v>
      </c>
      <c r="P7" s="121">
        <v>0.1</v>
      </c>
      <c r="R7" s="86"/>
    </row>
    <row r="8" spans="1:23" ht="20.100000000000001" customHeight="1" x14ac:dyDescent="0.2">
      <c r="A8" s="119">
        <v>7</v>
      </c>
      <c r="B8" s="120">
        <f>[1]总表!E8</f>
        <v>0.1</v>
      </c>
      <c r="C8" s="120">
        <f t="shared" si="5"/>
        <v>8880</v>
      </c>
      <c r="D8" s="120">
        <f>SUM($C$2:C8)</f>
        <v>23917.5</v>
      </c>
      <c r="E8" s="120">
        <f t="shared" si="6"/>
        <v>51000</v>
      </c>
      <c r="F8" s="120">
        <f t="shared" si="7"/>
        <v>28</v>
      </c>
      <c r="G8" s="120">
        <f t="shared" si="0"/>
        <v>140</v>
      </c>
      <c r="H8" s="120">
        <f t="shared" si="1"/>
        <v>21</v>
      </c>
      <c r="I8" s="120">
        <v>3</v>
      </c>
      <c r="J8" s="120">
        <f>I8*任务!C8</f>
        <v>1260</v>
      </c>
      <c r="K8" s="120">
        <v>20</v>
      </c>
      <c r="L8" s="120">
        <f t="shared" si="2"/>
        <v>560</v>
      </c>
      <c r="M8" s="120">
        <v>1.5</v>
      </c>
      <c r="N8" s="120">
        <f t="shared" si="3"/>
        <v>42</v>
      </c>
      <c r="O8" s="120">
        <f t="shared" si="4"/>
        <v>13</v>
      </c>
      <c r="P8" s="121">
        <v>0.1</v>
      </c>
      <c r="R8" s="122"/>
      <c r="S8" s="12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9">
        <v>8</v>
      </c>
      <c r="B9" s="120">
        <f>[1]总表!E9</f>
        <v>0.11</v>
      </c>
      <c r="C9" s="120">
        <f t="shared" si="5"/>
        <v>10290</v>
      </c>
      <c r="D9" s="120">
        <f>SUM($C$2:C9)</f>
        <v>34207.5</v>
      </c>
      <c r="E9" s="120">
        <f t="shared" si="6"/>
        <v>55500</v>
      </c>
      <c r="F9" s="120">
        <f t="shared" si="7"/>
        <v>31</v>
      </c>
      <c r="G9" s="120">
        <f t="shared" si="0"/>
        <v>155</v>
      </c>
      <c r="H9" s="120">
        <f t="shared" si="1"/>
        <v>23</v>
      </c>
      <c r="I9" s="120">
        <v>3</v>
      </c>
      <c r="J9" s="120">
        <f>I9*任务!C9</f>
        <v>1395</v>
      </c>
      <c r="K9" s="120">
        <v>20</v>
      </c>
      <c r="L9" s="120">
        <f t="shared" si="2"/>
        <v>620</v>
      </c>
      <c r="M9" s="120">
        <v>1.5</v>
      </c>
      <c r="N9" s="120">
        <f t="shared" si="3"/>
        <v>47</v>
      </c>
      <c r="O9" s="120">
        <f t="shared" si="4"/>
        <v>14</v>
      </c>
      <c r="P9" s="121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9">
        <v>9</v>
      </c>
      <c r="B10" s="120">
        <f>[1]总表!E10</f>
        <v>0.12</v>
      </c>
      <c r="C10" s="120">
        <f t="shared" si="5"/>
        <v>11970</v>
      </c>
      <c r="D10" s="120">
        <f>SUM($C$2:C10)</f>
        <v>46177.5</v>
      </c>
      <c r="E10" s="120">
        <f t="shared" si="6"/>
        <v>61500</v>
      </c>
      <c r="F10" s="120">
        <f t="shared" si="7"/>
        <v>34</v>
      </c>
      <c r="G10" s="120">
        <f t="shared" si="0"/>
        <v>170</v>
      </c>
      <c r="H10" s="120">
        <f t="shared" si="1"/>
        <v>26</v>
      </c>
      <c r="I10" s="120">
        <v>3</v>
      </c>
      <c r="J10" s="120">
        <f>I10*任务!C10</f>
        <v>1530</v>
      </c>
      <c r="K10" s="120">
        <v>20</v>
      </c>
      <c r="L10" s="120">
        <f t="shared" si="2"/>
        <v>680</v>
      </c>
      <c r="M10" s="120">
        <v>1.5</v>
      </c>
      <c r="N10" s="120">
        <f t="shared" si="3"/>
        <v>51</v>
      </c>
      <c r="O10" s="120">
        <f t="shared" si="4"/>
        <v>15</v>
      </c>
      <c r="P10" s="121">
        <v>0.1</v>
      </c>
      <c r="R10" s="12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9">
        <v>10</v>
      </c>
      <c r="B11" s="120">
        <f>[1]总表!E11</f>
        <v>0.13</v>
      </c>
      <c r="C11" s="120">
        <f t="shared" si="5"/>
        <v>15435</v>
      </c>
      <c r="D11" s="120">
        <f>SUM($C$2:C11)</f>
        <v>61612.5</v>
      </c>
      <c r="E11" s="120">
        <f t="shared" si="6"/>
        <v>67500</v>
      </c>
      <c r="F11" s="120">
        <f t="shared" si="7"/>
        <v>37</v>
      </c>
      <c r="G11" s="120">
        <f t="shared" si="0"/>
        <v>185</v>
      </c>
      <c r="H11" s="120">
        <f t="shared" si="1"/>
        <v>28</v>
      </c>
      <c r="I11" s="120">
        <v>3</v>
      </c>
      <c r="J11" s="120">
        <f>I11*任务!C11</f>
        <v>2220</v>
      </c>
      <c r="K11" s="120">
        <v>20</v>
      </c>
      <c r="L11" s="120">
        <f t="shared" si="2"/>
        <v>740</v>
      </c>
      <c r="M11" s="120">
        <v>1.5</v>
      </c>
      <c r="N11" s="120">
        <f t="shared" si="3"/>
        <v>56</v>
      </c>
      <c r="O11" s="120">
        <f t="shared" si="4"/>
        <v>17</v>
      </c>
      <c r="P11" s="121">
        <v>0.1</v>
      </c>
      <c r="R11" s="12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9">
        <v>11</v>
      </c>
      <c r="B12" s="120">
        <f>[1]总表!E12</f>
        <v>0.14000000000000001</v>
      </c>
      <c r="C12" s="120">
        <f t="shared" si="5"/>
        <v>17280</v>
      </c>
      <c r="D12" s="120">
        <f>SUM($C$2:C12)</f>
        <v>78892.5</v>
      </c>
      <c r="E12" s="120">
        <f t="shared" si="6"/>
        <v>72000</v>
      </c>
      <c r="F12" s="120">
        <f t="shared" si="7"/>
        <v>40</v>
      </c>
      <c r="G12" s="120">
        <f t="shared" si="0"/>
        <v>200</v>
      </c>
      <c r="H12" s="120">
        <f t="shared" si="1"/>
        <v>30</v>
      </c>
      <c r="I12" s="120">
        <v>3</v>
      </c>
      <c r="J12" s="120">
        <f>I12*任务!C12</f>
        <v>2400</v>
      </c>
      <c r="K12" s="120">
        <v>20</v>
      </c>
      <c r="L12" s="120">
        <f t="shared" si="2"/>
        <v>800</v>
      </c>
      <c r="M12" s="120">
        <v>1.5</v>
      </c>
      <c r="N12" s="120">
        <f t="shared" si="3"/>
        <v>60</v>
      </c>
      <c r="O12" s="120">
        <f t="shared" si="4"/>
        <v>18</v>
      </c>
      <c r="P12" s="121">
        <v>0.1</v>
      </c>
      <c r="R12" s="12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9">
        <v>12</v>
      </c>
      <c r="B13" s="120">
        <f>[1]总表!E13</f>
        <v>0.15</v>
      </c>
      <c r="C13" s="120">
        <f t="shared" si="5"/>
        <v>19440</v>
      </c>
      <c r="D13" s="120">
        <f>SUM($C$2:C13)</f>
        <v>98332.5</v>
      </c>
      <c r="E13" s="120">
        <f t="shared" si="6"/>
        <v>78000</v>
      </c>
      <c r="F13" s="120">
        <f t="shared" si="7"/>
        <v>43</v>
      </c>
      <c r="G13" s="120">
        <f t="shared" si="0"/>
        <v>215</v>
      </c>
      <c r="H13" s="120">
        <f t="shared" si="1"/>
        <v>32</v>
      </c>
      <c r="I13" s="120">
        <v>3</v>
      </c>
      <c r="J13" s="120">
        <f>I13*任务!C13</f>
        <v>2580</v>
      </c>
      <c r="K13" s="120">
        <v>20</v>
      </c>
      <c r="L13" s="120">
        <f t="shared" si="2"/>
        <v>860</v>
      </c>
      <c r="M13" s="120">
        <v>1.5</v>
      </c>
      <c r="N13" s="120">
        <f t="shared" si="3"/>
        <v>65</v>
      </c>
      <c r="O13" s="120">
        <f t="shared" si="4"/>
        <v>20</v>
      </c>
      <c r="P13" s="121">
        <v>0.1</v>
      </c>
      <c r="R13" s="12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9">
        <v>13</v>
      </c>
      <c r="B14" s="120">
        <f>[1]总表!E14</f>
        <v>0.16</v>
      </c>
      <c r="C14" s="120">
        <f t="shared" si="5"/>
        <v>21720</v>
      </c>
      <c r="D14" s="120">
        <f>SUM($C$2:C14)</f>
        <v>120052.5</v>
      </c>
      <c r="E14" s="120">
        <f t="shared" si="6"/>
        <v>84000</v>
      </c>
      <c r="F14" s="120">
        <f t="shared" si="7"/>
        <v>46</v>
      </c>
      <c r="G14" s="120">
        <f t="shared" si="0"/>
        <v>230</v>
      </c>
      <c r="H14" s="120">
        <f t="shared" si="1"/>
        <v>35</v>
      </c>
      <c r="I14" s="120">
        <v>3</v>
      </c>
      <c r="J14" s="120">
        <f>I14*任务!C14</f>
        <v>2760</v>
      </c>
      <c r="K14" s="120">
        <v>20</v>
      </c>
      <c r="L14" s="120">
        <f t="shared" si="2"/>
        <v>920</v>
      </c>
      <c r="M14" s="120">
        <v>1.5</v>
      </c>
      <c r="N14" s="120">
        <f t="shared" si="3"/>
        <v>69</v>
      </c>
      <c r="O14" s="120">
        <f t="shared" si="4"/>
        <v>21</v>
      </c>
      <c r="P14" s="121">
        <v>0.1</v>
      </c>
      <c r="R14" s="124"/>
      <c r="S14" s="4"/>
      <c r="T14" s="4"/>
      <c r="U14" s="4"/>
      <c r="V14" s="4"/>
      <c r="W14" s="4"/>
    </row>
    <row r="15" spans="1:23" ht="20.100000000000001" customHeight="1" x14ac:dyDescent="0.2">
      <c r="A15" s="119">
        <v>14</v>
      </c>
      <c r="B15" s="120">
        <f>[1]总表!E15</f>
        <v>0.17</v>
      </c>
      <c r="C15" s="120">
        <f t="shared" si="5"/>
        <v>23865</v>
      </c>
      <c r="D15" s="120">
        <f>SUM($C$2:C15)</f>
        <v>143917.5</v>
      </c>
      <c r="E15" s="120">
        <f t="shared" si="6"/>
        <v>88500</v>
      </c>
      <c r="F15" s="120">
        <f t="shared" si="7"/>
        <v>49</v>
      </c>
      <c r="G15" s="120">
        <f t="shared" si="0"/>
        <v>245</v>
      </c>
      <c r="H15" s="120">
        <f t="shared" si="1"/>
        <v>37</v>
      </c>
      <c r="I15" s="120">
        <v>3</v>
      </c>
      <c r="J15" s="120">
        <f>I15*任务!C15</f>
        <v>2940</v>
      </c>
      <c r="K15" s="120">
        <v>20</v>
      </c>
      <c r="L15" s="120">
        <f t="shared" si="2"/>
        <v>980</v>
      </c>
      <c r="M15" s="120">
        <v>1.5</v>
      </c>
      <c r="N15" s="120">
        <f t="shared" si="3"/>
        <v>74</v>
      </c>
      <c r="O15" s="120">
        <f t="shared" si="4"/>
        <v>22</v>
      </c>
      <c r="P15" s="121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9">
        <v>15</v>
      </c>
      <c r="B16" s="120">
        <f>[1]总表!E16</f>
        <v>0.1</v>
      </c>
      <c r="C16" s="120">
        <f t="shared" si="5"/>
        <v>18660</v>
      </c>
      <c r="D16" s="120">
        <f>SUM($C$2:C16)</f>
        <v>162577.5</v>
      </c>
      <c r="E16" s="120">
        <f t="shared" si="6"/>
        <v>93000</v>
      </c>
      <c r="F16" s="120">
        <f t="shared" si="7"/>
        <v>52</v>
      </c>
      <c r="G16" s="120">
        <f t="shared" si="0"/>
        <v>260</v>
      </c>
      <c r="H16" s="120">
        <f t="shared" si="1"/>
        <v>39</v>
      </c>
      <c r="I16" s="120">
        <v>3</v>
      </c>
      <c r="J16" s="120">
        <f>I16*任务!C16</f>
        <v>3120</v>
      </c>
      <c r="K16" s="120">
        <v>20</v>
      </c>
      <c r="L16" s="120">
        <f t="shared" si="2"/>
        <v>1040</v>
      </c>
      <c r="M16" s="120">
        <v>1.5</v>
      </c>
      <c r="N16" s="120">
        <f t="shared" si="3"/>
        <v>78</v>
      </c>
      <c r="O16" s="120">
        <f t="shared" si="4"/>
        <v>23</v>
      </c>
      <c r="P16" s="121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9">
        <v>16</v>
      </c>
      <c r="B17" s="120">
        <f>[1]总表!E17</f>
        <v>0.11</v>
      </c>
      <c r="C17" s="120">
        <f t="shared" si="5"/>
        <v>20790</v>
      </c>
      <c r="D17" s="120">
        <f>SUM($C$2:C17)</f>
        <v>183367.5</v>
      </c>
      <c r="E17" s="120">
        <f t="shared" si="6"/>
        <v>99000</v>
      </c>
      <c r="F17" s="120">
        <f t="shared" si="7"/>
        <v>55</v>
      </c>
      <c r="G17" s="120">
        <f t="shared" si="0"/>
        <v>275</v>
      </c>
      <c r="H17" s="120">
        <f t="shared" si="1"/>
        <v>41</v>
      </c>
      <c r="I17" s="120">
        <v>3</v>
      </c>
      <c r="J17" s="120">
        <f>I17*任务!C17</f>
        <v>3300</v>
      </c>
      <c r="K17" s="120">
        <v>20</v>
      </c>
      <c r="L17" s="120">
        <f t="shared" si="2"/>
        <v>1100</v>
      </c>
      <c r="M17" s="120">
        <v>1.5</v>
      </c>
      <c r="N17" s="120">
        <f t="shared" si="3"/>
        <v>83</v>
      </c>
      <c r="O17" s="120">
        <f t="shared" si="4"/>
        <v>25</v>
      </c>
      <c r="P17" s="121">
        <v>0.1</v>
      </c>
      <c r="R17" s="12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9">
        <v>17</v>
      </c>
      <c r="B18" s="120">
        <f>[1]总表!E18</f>
        <v>0.12</v>
      </c>
      <c r="C18" s="120">
        <f t="shared" si="5"/>
        <v>23040</v>
      </c>
      <c r="D18" s="120">
        <f>SUM($C$2:C18)</f>
        <v>206407.5</v>
      </c>
      <c r="E18" s="120">
        <f t="shared" si="6"/>
        <v>105000</v>
      </c>
      <c r="F18" s="120">
        <f t="shared" si="7"/>
        <v>58</v>
      </c>
      <c r="G18" s="120">
        <f t="shared" si="0"/>
        <v>290</v>
      </c>
      <c r="H18" s="120">
        <f t="shared" si="1"/>
        <v>44</v>
      </c>
      <c r="I18" s="120">
        <v>3</v>
      </c>
      <c r="J18" s="120">
        <f>I18*任务!C18</f>
        <v>3480</v>
      </c>
      <c r="K18" s="120">
        <v>20</v>
      </c>
      <c r="L18" s="120">
        <f t="shared" si="2"/>
        <v>1160</v>
      </c>
      <c r="M18" s="120">
        <v>1.5</v>
      </c>
      <c r="N18" s="120">
        <f t="shared" si="3"/>
        <v>87</v>
      </c>
      <c r="O18" s="120">
        <f t="shared" si="4"/>
        <v>26</v>
      </c>
      <c r="P18" s="121">
        <v>0.1</v>
      </c>
      <c r="R18" s="12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9">
        <v>18</v>
      </c>
      <c r="B19" s="120">
        <f>[1]总表!E19</f>
        <v>0.13</v>
      </c>
      <c r="C19" s="120">
        <f t="shared" si="5"/>
        <v>25410</v>
      </c>
      <c r="D19" s="120">
        <f>SUM($C$2:C19)</f>
        <v>231817.5</v>
      </c>
      <c r="E19" s="120">
        <f t="shared" si="6"/>
        <v>111000</v>
      </c>
      <c r="F19" s="120">
        <f t="shared" si="7"/>
        <v>61</v>
      </c>
      <c r="G19" s="120">
        <f t="shared" si="0"/>
        <v>305</v>
      </c>
      <c r="H19" s="120">
        <f t="shared" si="1"/>
        <v>46</v>
      </c>
      <c r="I19" s="120">
        <v>3</v>
      </c>
      <c r="J19" s="120">
        <f>I19*任务!C19</f>
        <v>3660</v>
      </c>
      <c r="K19" s="120">
        <v>20</v>
      </c>
      <c r="L19" s="120">
        <f t="shared" si="2"/>
        <v>1220</v>
      </c>
      <c r="M19" s="120">
        <v>1.5</v>
      </c>
      <c r="N19" s="120">
        <f t="shared" si="3"/>
        <v>92</v>
      </c>
      <c r="O19" s="120">
        <f t="shared" si="4"/>
        <v>28</v>
      </c>
      <c r="P19" s="12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9">
        <v>19</v>
      </c>
      <c r="B20" s="120">
        <f>[1]总表!E20</f>
        <v>0.2</v>
      </c>
      <c r="C20" s="120">
        <f t="shared" si="5"/>
        <v>34620</v>
      </c>
      <c r="D20" s="120">
        <f>SUM($C$2:C20)</f>
        <v>266437.5</v>
      </c>
      <c r="E20" s="120">
        <f t="shared" si="6"/>
        <v>115500</v>
      </c>
      <c r="F20" s="120">
        <f t="shared" si="7"/>
        <v>64</v>
      </c>
      <c r="G20" s="120">
        <f t="shared" si="0"/>
        <v>320</v>
      </c>
      <c r="H20" s="120">
        <f t="shared" si="1"/>
        <v>48</v>
      </c>
      <c r="I20" s="120">
        <v>3</v>
      </c>
      <c r="J20" s="120">
        <f>I20*任务!C20</f>
        <v>3840</v>
      </c>
      <c r="K20" s="120">
        <v>20</v>
      </c>
      <c r="L20" s="120">
        <f t="shared" si="2"/>
        <v>1280</v>
      </c>
      <c r="M20" s="120">
        <v>1.5</v>
      </c>
      <c r="N20" s="120">
        <f t="shared" si="3"/>
        <v>96</v>
      </c>
      <c r="O20" s="120">
        <f t="shared" si="4"/>
        <v>29</v>
      </c>
      <c r="P20" s="12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9">
        <v>20</v>
      </c>
      <c r="B21" s="120">
        <f>[1]总表!E21</f>
        <v>0.21</v>
      </c>
      <c r="C21" s="120">
        <f t="shared" si="5"/>
        <v>37260</v>
      </c>
      <c r="D21" s="120">
        <f>SUM($C$2:C21)</f>
        <v>303697.5</v>
      </c>
      <c r="E21" s="120">
        <f t="shared" si="6"/>
        <v>120000</v>
      </c>
      <c r="F21" s="120">
        <f t="shared" si="7"/>
        <v>67</v>
      </c>
      <c r="G21" s="120">
        <f t="shared" si="0"/>
        <v>335</v>
      </c>
      <c r="H21" s="120">
        <f t="shared" si="1"/>
        <v>50</v>
      </c>
      <c r="I21" s="120">
        <v>3</v>
      </c>
      <c r="J21" s="120">
        <f>I21*任务!C21</f>
        <v>4020</v>
      </c>
      <c r="K21" s="120">
        <v>20</v>
      </c>
      <c r="L21" s="120">
        <f t="shared" si="2"/>
        <v>1340</v>
      </c>
      <c r="M21" s="120">
        <v>1.5</v>
      </c>
      <c r="N21" s="120">
        <f t="shared" si="3"/>
        <v>101</v>
      </c>
      <c r="O21" s="120">
        <f t="shared" si="4"/>
        <v>30</v>
      </c>
      <c r="P21" s="12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9">
        <v>21</v>
      </c>
      <c r="B22" s="120">
        <f>[1]总表!E22</f>
        <v>0.22</v>
      </c>
      <c r="C22" s="120">
        <f t="shared" si="5"/>
        <v>40650</v>
      </c>
      <c r="D22" s="120">
        <f>SUM($C$2:C22)</f>
        <v>344347.5</v>
      </c>
      <c r="E22" s="120">
        <f t="shared" si="6"/>
        <v>127500</v>
      </c>
      <c r="F22" s="120">
        <f t="shared" si="7"/>
        <v>70</v>
      </c>
      <c r="G22" s="120">
        <f t="shared" si="0"/>
        <v>350</v>
      </c>
      <c r="H22" s="120">
        <f t="shared" si="1"/>
        <v>53</v>
      </c>
      <c r="I22" s="120">
        <v>3</v>
      </c>
      <c r="J22" s="120">
        <f>I22*任务!C22</f>
        <v>4200</v>
      </c>
      <c r="K22" s="120">
        <v>20</v>
      </c>
      <c r="L22" s="120">
        <f t="shared" si="2"/>
        <v>1400</v>
      </c>
      <c r="M22" s="120">
        <v>1.5</v>
      </c>
      <c r="N22" s="120">
        <f t="shared" si="3"/>
        <v>105</v>
      </c>
      <c r="O22" s="120">
        <f t="shared" si="4"/>
        <v>32</v>
      </c>
      <c r="P22" s="12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9">
        <v>22</v>
      </c>
      <c r="B23" s="120">
        <f>[1]总表!E23</f>
        <v>0.23</v>
      </c>
      <c r="C23" s="120">
        <f t="shared" si="5"/>
        <v>43500</v>
      </c>
      <c r="D23" s="120">
        <f>SUM($C$2:C23)</f>
        <v>387847.5</v>
      </c>
      <c r="E23" s="120">
        <f t="shared" si="6"/>
        <v>132000</v>
      </c>
      <c r="F23" s="120">
        <f t="shared" si="7"/>
        <v>73</v>
      </c>
      <c r="G23" s="120">
        <f t="shared" si="0"/>
        <v>365</v>
      </c>
      <c r="H23" s="120">
        <f t="shared" si="1"/>
        <v>55</v>
      </c>
      <c r="I23" s="120">
        <v>3</v>
      </c>
      <c r="J23" s="120">
        <f>I23*任务!C23</f>
        <v>4380</v>
      </c>
      <c r="K23" s="120">
        <v>20</v>
      </c>
      <c r="L23" s="120">
        <f t="shared" si="2"/>
        <v>1460</v>
      </c>
      <c r="M23" s="120">
        <v>1.5</v>
      </c>
      <c r="N23" s="120">
        <f t="shared" si="3"/>
        <v>110</v>
      </c>
      <c r="O23" s="120">
        <f t="shared" si="4"/>
        <v>33</v>
      </c>
      <c r="P23" s="12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9">
        <v>23</v>
      </c>
      <c r="B24" s="120">
        <f>[1]总表!E24</f>
        <v>0.24</v>
      </c>
      <c r="C24" s="120">
        <f t="shared" si="5"/>
        <v>46440</v>
      </c>
      <c r="D24" s="120">
        <f>SUM($C$2:C24)</f>
        <v>434287.5</v>
      </c>
      <c r="E24" s="120">
        <f t="shared" si="6"/>
        <v>136500</v>
      </c>
      <c r="F24" s="120">
        <f t="shared" si="7"/>
        <v>76</v>
      </c>
      <c r="G24" s="120">
        <f t="shared" si="0"/>
        <v>380</v>
      </c>
      <c r="H24" s="120">
        <f t="shared" si="1"/>
        <v>57</v>
      </c>
      <c r="I24" s="120">
        <v>3</v>
      </c>
      <c r="J24" s="120">
        <f>I24*任务!C24</f>
        <v>4560</v>
      </c>
      <c r="K24" s="120">
        <v>20</v>
      </c>
      <c r="L24" s="120">
        <f t="shared" si="2"/>
        <v>1520</v>
      </c>
      <c r="M24" s="120">
        <v>1.5</v>
      </c>
      <c r="N24" s="120">
        <f t="shared" si="3"/>
        <v>114</v>
      </c>
      <c r="O24" s="120">
        <f t="shared" si="4"/>
        <v>34</v>
      </c>
      <c r="P24" s="12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9">
        <v>24</v>
      </c>
      <c r="B25" s="120">
        <f>[1]总表!E25</f>
        <v>0.25</v>
      </c>
      <c r="C25" s="120">
        <f t="shared" si="5"/>
        <v>49845</v>
      </c>
      <c r="D25" s="120">
        <f>SUM($C$2:C25)</f>
        <v>484132.5</v>
      </c>
      <c r="E25" s="120">
        <f t="shared" si="6"/>
        <v>142500</v>
      </c>
      <c r="F25" s="120">
        <f t="shared" si="7"/>
        <v>79</v>
      </c>
      <c r="G25" s="120">
        <f t="shared" si="0"/>
        <v>395</v>
      </c>
      <c r="H25" s="120">
        <f t="shared" si="1"/>
        <v>59</v>
      </c>
      <c r="I25" s="120">
        <v>3</v>
      </c>
      <c r="J25" s="120">
        <f>I25*任务!C25</f>
        <v>4740</v>
      </c>
      <c r="K25" s="120">
        <v>20</v>
      </c>
      <c r="L25" s="120">
        <f t="shared" si="2"/>
        <v>1580</v>
      </c>
      <c r="M25" s="120">
        <v>1.5</v>
      </c>
      <c r="N25" s="120">
        <f t="shared" si="3"/>
        <v>119</v>
      </c>
      <c r="O25" s="120">
        <f t="shared" si="4"/>
        <v>36</v>
      </c>
      <c r="P25" s="12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9">
        <v>25</v>
      </c>
      <c r="B26" s="120">
        <f>[1]总表!E26</f>
        <v>0.26</v>
      </c>
      <c r="C26" s="120">
        <f t="shared" si="5"/>
        <v>53370</v>
      </c>
      <c r="D26" s="120">
        <f>SUM($C$2:C26)</f>
        <v>537502.5</v>
      </c>
      <c r="E26" s="120">
        <f t="shared" si="6"/>
        <v>148500</v>
      </c>
      <c r="F26" s="120">
        <f t="shared" si="7"/>
        <v>82</v>
      </c>
      <c r="G26" s="120">
        <f t="shared" si="0"/>
        <v>410</v>
      </c>
      <c r="H26" s="120">
        <f t="shared" si="1"/>
        <v>62</v>
      </c>
      <c r="I26" s="120">
        <v>3</v>
      </c>
      <c r="J26" s="120">
        <f>I26*任务!C26</f>
        <v>4920</v>
      </c>
      <c r="K26" s="120">
        <v>20</v>
      </c>
      <c r="L26" s="120">
        <f t="shared" si="2"/>
        <v>1640</v>
      </c>
      <c r="M26" s="120">
        <v>1.5</v>
      </c>
      <c r="N26" s="120">
        <f t="shared" si="3"/>
        <v>123</v>
      </c>
      <c r="O26" s="120">
        <f t="shared" si="4"/>
        <v>37</v>
      </c>
      <c r="P26" s="121">
        <v>0.1</v>
      </c>
    </row>
    <row r="27" spans="1:23" ht="20.100000000000001" customHeight="1" x14ac:dyDescent="0.2">
      <c r="A27" s="119">
        <v>26</v>
      </c>
      <c r="B27" s="120">
        <f>[1]总表!E27</f>
        <v>0.27</v>
      </c>
      <c r="C27" s="120">
        <f t="shared" si="5"/>
        <v>56610</v>
      </c>
      <c r="D27" s="120">
        <f>SUM($C$2:C27)</f>
        <v>594112.5</v>
      </c>
      <c r="E27" s="120">
        <f t="shared" si="6"/>
        <v>153000</v>
      </c>
      <c r="F27" s="120">
        <f t="shared" si="7"/>
        <v>85</v>
      </c>
      <c r="G27" s="120">
        <f t="shared" si="0"/>
        <v>425</v>
      </c>
      <c r="H27" s="120">
        <f t="shared" si="1"/>
        <v>64</v>
      </c>
      <c r="I27" s="120">
        <v>3</v>
      </c>
      <c r="J27" s="120">
        <f>I27*任务!C27</f>
        <v>5100</v>
      </c>
      <c r="K27" s="120">
        <v>20</v>
      </c>
      <c r="L27" s="120">
        <f t="shared" si="2"/>
        <v>1700</v>
      </c>
      <c r="M27" s="120">
        <v>1.5</v>
      </c>
      <c r="N27" s="120">
        <f t="shared" si="3"/>
        <v>128</v>
      </c>
      <c r="O27" s="120">
        <f t="shared" si="4"/>
        <v>38</v>
      </c>
      <c r="P27" s="121">
        <v>0.1</v>
      </c>
    </row>
    <row r="28" spans="1:23" ht="20.100000000000001" customHeight="1" x14ac:dyDescent="0.2">
      <c r="A28" s="119">
        <v>27</v>
      </c>
      <c r="B28" s="120">
        <f>[1]总表!E28</f>
        <v>0.28000000000000003</v>
      </c>
      <c r="C28" s="120">
        <f t="shared" si="5"/>
        <v>60360.000000000007</v>
      </c>
      <c r="D28" s="120">
        <f>SUM($C$2:C28)</f>
        <v>654472.5</v>
      </c>
      <c r="E28" s="120">
        <f t="shared" si="6"/>
        <v>159000</v>
      </c>
      <c r="F28" s="120">
        <f t="shared" si="7"/>
        <v>88</v>
      </c>
      <c r="G28" s="120">
        <f t="shared" si="0"/>
        <v>440</v>
      </c>
      <c r="H28" s="120">
        <f t="shared" si="1"/>
        <v>66</v>
      </c>
      <c r="I28" s="120">
        <v>3</v>
      </c>
      <c r="J28" s="120">
        <f>I28*任务!C28</f>
        <v>5280</v>
      </c>
      <c r="K28" s="120">
        <v>20</v>
      </c>
      <c r="L28" s="120">
        <f t="shared" si="2"/>
        <v>1760</v>
      </c>
      <c r="M28" s="120">
        <v>1.5</v>
      </c>
      <c r="N28" s="120">
        <f t="shared" si="3"/>
        <v>132</v>
      </c>
      <c r="O28" s="120">
        <f t="shared" si="4"/>
        <v>40</v>
      </c>
      <c r="P28" s="121">
        <v>0.1</v>
      </c>
    </row>
    <row r="29" spans="1:23" ht="20.100000000000001" customHeight="1" x14ac:dyDescent="0.2">
      <c r="A29" s="119">
        <v>28</v>
      </c>
      <c r="B29" s="120">
        <f>[1]总表!E29</f>
        <v>0.28999999999999998</v>
      </c>
      <c r="C29" s="120">
        <f t="shared" si="5"/>
        <v>63795</v>
      </c>
      <c r="D29" s="120">
        <f>SUM($C$2:C29)</f>
        <v>718267.5</v>
      </c>
      <c r="E29" s="120">
        <f t="shared" si="6"/>
        <v>163500</v>
      </c>
      <c r="F29" s="120">
        <f t="shared" si="7"/>
        <v>91</v>
      </c>
      <c r="G29" s="120">
        <f t="shared" si="0"/>
        <v>455</v>
      </c>
      <c r="H29" s="120">
        <f t="shared" si="1"/>
        <v>68</v>
      </c>
      <c r="I29" s="120">
        <v>3</v>
      </c>
      <c r="J29" s="120">
        <f>I29*任务!C29</f>
        <v>5460</v>
      </c>
      <c r="K29" s="120">
        <v>20</v>
      </c>
      <c r="L29" s="120">
        <f t="shared" si="2"/>
        <v>1820</v>
      </c>
      <c r="M29" s="120">
        <v>1.5</v>
      </c>
      <c r="N29" s="120">
        <f t="shared" si="3"/>
        <v>137</v>
      </c>
      <c r="O29" s="120">
        <f t="shared" si="4"/>
        <v>41</v>
      </c>
      <c r="P29" s="121">
        <v>0.1</v>
      </c>
    </row>
    <row r="30" spans="1:23" ht="20.100000000000001" customHeight="1" x14ac:dyDescent="0.2">
      <c r="A30" s="119">
        <v>29</v>
      </c>
      <c r="B30" s="120">
        <f>[1]总表!E30</f>
        <v>0.35</v>
      </c>
      <c r="C30" s="120">
        <f t="shared" si="5"/>
        <v>76245</v>
      </c>
      <c r="D30" s="120">
        <f>SUM($C$2:C30)</f>
        <v>794512.5</v>
      </c>
      <c r="E30" s="120">
        <f t="shared" si="6"/>
        <v>169500</v>
      </c>
      <c r="F30" s="120">
        <f t="shared" si="7"/>
        <v>94</v>
      </c>
      <c r="G30" s="120">
        <f t="shared" si="0"/>
        <v>470</v>
      </c>
      <c r="H30" s="120">
        <f t="shared" si="1"/>
        <v>71</v>
      </c>
      <c r="I30" s="120">
        <v>3</v>
      </c>
      <c r="J30" s="120">
        <f>I30*任务!C30</f>
        <v>5640</v>
      </c>
      <c r="K30" s="120">
        <v>20</v>
      </c>
      <c r="L30" s="120">
        <f t="shared" si="2"/>
        <v>1880</v>
      </c>
      <c r="M30" s="120">
        <v>1.5</v>
      </c>
      <c r="N30" s="120">
        <f t="shared" si="3"/>
        <v>141</v>
      </c>
      <c r="O30" s="120">
        <f t="shared" si="4"/>
        <v>42</v>
      </c>
      <c r="P30" s="121">
        <v>0.1</v>
      </c>
    </row>
    <row r="31" spans="1:23" ht="20.100000000000001" customHeight="1" x14ac:dyDescent="0.2">
      <c r="A31" s="119">
        <v>30</v>
      </c>
      <c r="B31" s="120">
        <f>[1]总表!E31</f>
        <v>0.36</v>
      </c>
      <c r="C31" s="120">
        <f t="shared" si="5"/>
        <v>80640</v>
      </c>
      <c r="D31" s="120">
        <f>SUM($C$2:C31)</f>
        <v>875152.5</v>
      </c>
      <c r="E31" s="120">
        <f t="shared" si="6"/>
        <v>175500</v>
      </c>
      <c r="F31" s="120">
        <f t="shared" si="7"/>
        <v>97</v>
      </c>
      <c r="G31" s="120">
        <f t="shared" si="0"/>
        <v>485</v>
      </c>
      <c r="H31" s="120">
        <f t="shared" si="1"/>
        <v>73</v>
      </c>
      <c r="I31" s="120">
        <v>3</v>
      </c>
      <c r="J31" s="120">
        <f>I31*任务!C31</f>
        <v>5820</v>
      </c>
      <c r="K31" s="120">
        <v>20</v>
      </c>
      <c r="L31" s="120">
        <f t="shared" si="2"/>
        <v>1940</v>
      </c>
      <c r="M31" s="120">
        <v>1.5</v>
      </c>
      <c r="N31" s="120">
        <f t="shared" si="3"/>
        <v>146</v>
      </c>
      <c r="O31" s="120">
        <f t="shared" si="4"/>
        <v>44</v>
      </c>
      <c r="P31" s="121">
        <v>0.1</v>
      </c>
    </row>
    <row r="32" spans="1:23" ht="20.100000000000001" customHeight="1" x14ac:dyDescent="0.2">
      <c r="A32" s="119">
        <v>31</v>
      </c>
      <c r="B32" s="120">
        <f>[1]总表!E32</f>
        <v>0.37</v>
      </c>
      <c r="C32" s="120">
        <f t="shared" si="5"/>
        <v>84600</v>
      </c>
      <c r="D32" s="120">
        <f>SUM($C$2:C32)</f>
        <v>959752.5</v>
      </c>
      <c r="E32" s="120">
        <f t="shared" si="6"/>
        <v>180000</v>
      </c>
      <c r="F32" s="120">
        <f t="shared" si="7"/>
        <v>100</v>
      </c>
      <c r="G32" s="120">
        <f t="shared" si="0"/>
        <v>500</v>
      </c>
      <c r="H32" s="120">
        <f t="shared" si="1"/>
        <v>75</v>
      </c>
      <c r="I32" s="120">
        <v>3</v>
      </c>
      <c r="J32" s="120">
        <f>I32*任务!C32</f>
        <v>6000</v>
      </c>
      <c r="K32" s="120">
        <v>20</v>
      </c>
      <c r="L32" s="120">
        <f t="shared" si="2"/>
        <v>2000</v>
      </c>
      <c r="M32" s="120">
        <v>1.5</v>
      </c>
      <c r="N32" s="120">
        <f t="shared" si="3"/>
        <v>150</v>
      </c>
      <c r="O32" s="120">
        <f t="shared" si="4"/>
        <v>45</v>
      </c>
      <c r="P32" s="121">
        <v>0.1</v>
      </c>
    </row>
    <row r="33" spans="1:16" ht="20.100000000000001" customHeight="1" x14ac:dyDescent="0.2">
      <c r="A33" s="119">
        <v>32</v>
      </c>
      <c r="B33" s="120">
        <f>[1]总表!E33</f>
        <v>0.38</v>
      </c>
      <c r="C33" s="120">
        <f t="shared" si="5"/>
        <v>89220</v>
      </c>
      <c r="D33" s="120">
        <f>SUM($C$2:C33)</f>
        <v>1048972.5</v>
      </c>
      <c r="E33" s="120">
        <f t="shared" si="6"/>
        <v>186000</v>
      </c>
      <c r="F33" s="120">
        <f t="shared" si="7"/>
        <v>103</v>
      </c>
      <c r="G33" s="120">
        <f t="shared" si="0"/>
        <v>515</v>
      </c>
      <c r="H33" s="120">
        <f t="shared" si="1"/>
        <v>77</v>
      </c>
      <c r="I33" s="120">
        <v>3</v>
      </c>
      <c r="J33" s="120">
        <f>I33*任务!C33</f>
        <v>6180</v>
      </c>
      <c r="K33" s="120">
        <v>20</v>
      </c>
      <c r="L33" s="120">
        <f t="shared" si="2"/>
        <v>2060</v>
      </c>
      <c r="M33" s="120">
        <v>1.5</v>
      </c>
      <c r="N33" s="120">
        <f t="shared" si="3"/>
        <v>155</v>
      </c>
      <c r="O33" s="120">
        <f t="shared" si="4"/>
        <v>47</v>
      </c>
      <c r="P33" s="121">
        <v>0.1</v>
      </c>
    </row>
    <row r="34" spans="1:16" ht="20.100000000000001" customHeight="1" x14ac:dyDescent="0.2">
      <c r="A34" s="119">
        <v>33</v>
      </c>
      <c r="B34" s="120">
        <f>[1]总表!E34</f>
        <v>0.39</v>
      </c>
      <c r="C34" s="120">
        <f t="shared" si="5"/>
        <v>93960</v>
      </c>
      <c r="D34" s="120">
        <f>SUM($C$2:C34)</f>
        <v>1142932.5</v>
      </c>
      <c r="E34" s="120">
        <f t="shared" si="6"/>
        <v>192000</v>
      </c>
      <c r="F34" s="120">
        <f t="shared" si="7"/>
        <v>106</v>
      </c>
      <c r="G34" s="120">
        <f t="shared" ref="G34:G65" si="8">F34*5</f>
        <v>530</v>
      </c>
      <c r="H34" s="120">
        <f t="shared" ref="H34:H65" si="9">ROUND(G34*$S$1,0)</f>
        <v>80</v>
      </c>
      <c r="I34" s="120">
        <v>3</v>
      </c>
      <c r="J34" s="120">
        <f>I34*任务!C34</f>
        <v>6360</v>
      </c>
      <c r="K34" s="120">
        <v>20</v>
      </c>
      <c r="L34" s="120">
        <f t="shared" ref="L34:L65" si="10">K34*F34</f>
        <v>2120</v>
      </c>
      <c r="M34" s="120">
        <v>1.5</v>
      </c>
      <c r="N34" s="120">
        <f t="shared" ref="N34:N65" si="11">ROUND(F34*M34,0)</f>
        <v>159</v>
      </c>
      <c r="O34" s="120">
        <f t="shared" ref="O34:O65" si="12">ROUND(N34*$S$2,0)</f>
        <v>48</v>
      </c>
      <c r="P34" s="121">
        <v>0.1</v>
      </c>
    </row>
    <row r="35" spans="1:16" ht="20.100000000000001" customHeight="1" x14ac:dyDescent="0.2">
      <c r="A35" s="119">
        <v>34</v>
      </c>
      <c r="B35" s="120">
        <f>[1]总表!E35</f>
        <v>0.4</v>
      </c>
      <c r="C35" s="120">
        <f t="shared" si="5"/>
        <v>98220</v>
      </c>
      <c r="D35" s="120">
        <f>SUM($C$2:C35)</f>
        <v>1241152.5</v>
      </c>
      <c r="E35" s="120">
        <f t="shared" si="6"/>
        <v>196500</v>
      </c>
      <c r="F35" s="120">
        <f t="shared" si="7"/>
        <v>109</v>
      </c>
      <c r="G35" s="120">
        <f t="shared" si="8"/>
        <v>545</v>
      </c>
      <c r="H35" s="120">
        <f t="shared" si="9"/>
        <v>82</v>
      </c>
      <c r="I35" s="120">
        <v>3</v>
      </c>
      <c r="J35" s="120">
        <f>I35*任务!C35</f>
        <v>6540</v>
      </c>
      <c r="K35" s="120">
        <v>20</v>
      </c>
      <c r="L35" s="120">
        <f t="shared" si="10"/>
        <v>2180</v>
      </c>
      <c r="M35" s="120">
        <v>1.5</v>
      </c>
      <c r="N35" s="120">
        <f t="shared" si="11"/>
        <v>164</v>
      </c>
      <c r="O35" s="120">
        <f t="shared" si="12"/>
        <v>49</v>
      </c>
      <c r="P35" s="121">
        <v>0.1</v>
      </c>
    </row>
    <row r="36" spans="1:16" ht="20.100000000000001" customHeight="1" x14ac:dyDescent="0.2">
      <c r="A36" s="119">
        <v>35</v>
      </c>
      <c r="B36" s="120">
        <f>[1]总表!E36</f>
        <v>0.41</v>
      </c>
      <c r="C36" s="120">
        <f t="shared" si="5"/>
        <v>102570</v>
      </c>
      <c r="D36" s="120">
        <f>SUM($C$2:C36)</f>
        <v>1343722.5</v>
      </c>
      <c r="E36" s="120">
        <f t="shared" si="6"/>
        <v>201000</v>
      </c>
      <c r="F36" s="120">
        <f t="shared" si="7"/>
        <v>112</v>
      </c>
      <c r="G36" s="120">
        <f t="shared" si="8"/>
        <v>560</v>
      </c>
      <c r="H36" s="120">
        <f t="shared" si="9"/>
        <v>84</v>
      </c>
      <c r="I36" s="120">
        <v>3</v>
      </c>
      <c r="J36" s="120">
        <f>I36*任务!C36</f>
        <v>6720</v>
      </c>
      <c r="K36" s="120">
        <v>20</v>
      </c>
      <c r="L36" s="120">
        <f t="shared" si="10"/>
        <v>2240</v>
      </c>
      <c r="M36" s="120">
        <v>1.5</v>
      </c>
      <c r="N36" s="120">
        <f t="shared" si="11"/>
        <v>168</v>
      </c>
      <c r="O36" s="120">
        <f t="shared" si="12"/>
        <v>50</v>
      </c>
      <c r="P36" s="121">
        <v>0.1</v>
      </c>
    </row>
    <row r="37" spans="1:16" ht="20.100000000000001" customHeight="1" x14ac:dyDescent="0.2">
      <c r="A37" s="119">
        <v>36</v>
      </c>
      <c r="B37" s="120">
        <f>[1]总表!E37</f>
        <v>0.42</v>
      </c>
      <c r="C37" s="120">
        <f t="shared" si="5"/>
        <v>107640</v>
      </c>
      <c r="D37" s="120">
        <f>SUM($C$2:C37)</f>
        <v>1451362.5</v>
      </c>
      <c r="E37" s="120">
        <f t="shared" si="6"/>
        <v>207000</v>
      </c>
      <c r="F37" s="120">
        <f t="shared" si="7"/>
        <v>115</v>
      </c>
      <c r="G37" s="120">
        <f t="shared" si="8"/>
        <v>575</v>
      </c>
      <c r="H37" s="120">
        <f t="shared" si="9"/>
        <v>86</v>
      </c>
      <c r="I37" s="120">
        <v>3</v>
      </c>
      <c r="J37" s="120">
        <f>I37*任务!C37</f>
        <v>6900</v>
      </c>
      <c r="K37" s="120">
        <v>20</v>
      </c>
      <c r="L37" s="120">
        <f t="shared" si="10"/>
        <v>2300</v>
      </c>
      <c r="M37" s="120">
        <v>1.5</v>
      </c>
      <c r="N37" s="120">
        <f t="shared" si="11"/>
        <v>173</v>
      </c>
      <c r="O37" s="120">
        <f t="shared" si="12"/>
        <v>52</v>
      </c>
      <c r="P37" s="121">
        <v>0.1</v>
      </c>
    </row>
    <row r="38" spans="1:16" ht="20.100000000000001" customHeight="1" x14ac:dyDescent="0.2">
      <c r="A38" s="119">
        <v>37</v>
      </c>
      <c r="B38" s="120">
        <f>[1]总表!E38</f>
        <v>0.43</v>
      </c>
      <c r="C38" s="120">
        <f t="shared" si="5"/>
        <v>112830</v>
      </c>
      <c r="D38" s="120">
        <f>SUM($C$2:C38)</f>
        <v>1564192.5</v>
      </c>
      <c r="E38" s="120">
        <f t="shared" si="6"/>
        <v>213000</v>
      </c>
      <c r="F38" s="120">
        <f t="shared" si="7"/>
        <v>118</v>
      </c>
      <c r="G38" s="120">
        <f t="shared" si="8"/>
        <v>590</v>
      </c>
      <c r="H38" s="120">
        <f t="shared" si="9"/>
        <v>89</v>
      </c>
      <c r="I38" s="120">
        <v>3</v>
      </c>
      <c r="J38" s="120">
        <f>I38*任务!C38</f>
        <v>7080</v>
      </c>
      <c r="K38" s="120">
        <v>20</v>
      </c>
      <c r="L38" s="120">
        <f t="shared" si="10"/>
        <v>2360</v>
      </c>
      <c r="M38" s="120">
        <v>1.5</v>
      </c>
      <c r="N38" s="120">
        <f t="shared" si="11"/>
        <v>177</v>
      </c>
      <c r="O38" s="120">
        <f t="shared" si="12"/>
        <v>53</v>
      </c>
      <c r="P38" s="121">
        <v>0.1</v>
      </c>
    </row>
    <row r="39" spans="1:16" ht="20.100000000000001" customHeight="1" x14ac:dyDescent="0.2">
      <c r="A39" s="119">
        <v>38</v>
      </c>
      <c r="B39" s="120">
        <f>[1]总表!E39</f>
        <v>0.44</v>
      </c>
      <c r="C39" s="120">
        <f t="shared" si="5"/>
        <v>118140</v>
      </c>
      <c r="D39" s="120">
        <f>SUM($C$2:C39)</f>
        <v>1682332.5</v>
      </c>
      <c r="E39" s="120">
        <f t="shared" si="6"/>
        <v>219000</v>
      </c>
      <c r="F39" s="120">
        <f t="shared" si="7"/>
        <v>121</v>
      </c>
      <c r="G39" s="120">
        <f t="shared" si="8"/>
        <v>605</v>
      </c>
      <c r="H39" s="120">
        <f t="shared" si="9"/>
        <v>91</v>
      </c>
      <c r="I39" s="120">
        <v>3</v>
      </c>
      <c r="J39" s="120">
        <f>I39*任务!C39</f>
        <v>7260</v>
      </c>
      <c r="K39" s="120">
        <v>20</v>
      </c>
      <c r="L39" s="120">
        <f t="shared" si="10"/>
        <v>2420</v>
      </c>
      <c r="M39" s="120">
        <v>1.5</v>
      </c>
      <c r="N39" s="120">
        <f t="shared" si="11"/>
        <v>182</v>
      </c>
      <c r="O39" s="120">
        <f t="shared" si="12"/>
        <v>55</v>
      </c>
      <c r="P39" s="121">
        <v>0.1</v>
      </c>
    </row>
    <row r="40" spans="1:16" ht="20.100000000000001" customHeight="1" x14ac:dyDescent="0.2">
      <c r="A40" s="119">
        <v>39</v>
      </c>
      <c r="B40" s="120">
        <f>[1]总表!E40</f>
        <v>0.5</v>
      </c>
      <c r="C40" s="120">
        <f t="shared" si="5"/>
        <v>134070</v>
      </c>
      <c r="D40" s="120">
        <f>SUM($C$2:C40)</f>
        <v>1816402.5</v>
      </c>
      <c r="E40" s="120">
        <f t="shared" si="6"/>
        <v>223500</v>
      </c>
      <c r="F40" s="120">
        <f t="shared" si="7"/>
        <v>124</v>
      </c>
      <c r="G40" s="120">
        <f t="shared" si="8"/>
        <v>620</v>
      </c>
      <c r="H40" s="120">
        <f t="shared" si="9"/>
        <v>93</v>
      </c>
      <c r="I40" s="120">
        <v>3</v>
      </c>
      <c r="J40" s="120">
        <f>I40*任务!C40</f>
        <v>7440</v>
      </c>
      <c r="K40" s="120">
        <v>20</v>
      </c>
      <c r="L40" s="120">
        <f t="shared" si="10"/>
        <v>2480</v>
      </c>
      <c r="M40" s="120">
        <v>1.5</v>
      </c>
      <c r="N40" s="120">
        <f t="shared" si="11"/>
        <v>186</v>
      </c>
      <c r="O40" s="120">
        <f t="shared" si="12"/>
        <v>56</v>
      </c>
      <c r="P40" s="121">
        <v>0.1</v>
      </c>
    </row>
    <row r="41" spans="1:16" ht="20.100000000000001" customHeight="1" x14ac:dyDescent="0.2">
      <c r="A41" s="119">
        <v>40</v>
      </c>
      <c r="B41" s="120">
        <f>[1]总表!E41</f>
        <v>0.51</v>
      </c>
      <c r="C41" s="120">
        <f t="shared" si="5"/>
        <v>139140</v>
      </c>
      <c r="D41" s="120">
        <f>SUM($C$2:C41)</f>
        <v>1955542.5</v>
      </c>
      <c r="E41" s="120">
        <f t="shared" si="6"/>
        <v>228000</v>
      </c>
      <c r="F41" s="120">
        <f t="shared" si="7"/>
        <v>127</v>
      </c>
      <c r="G41" s="120">
        <f t="shared" si="8"/>
        <v>635</v>
      </c>
      <c r="H41" s="120">
        <f t="shared" si="9"/>
        <v>95</v>
      </c>
      <c r="I41" s="120">
        <v>3</v>
      </c>
      <c r="J41" s="120">
        <f>I41*任务!C41</f>
        <v>7620</v>
      </c>
      <c r="K41" s="120">
        <v>20</v>
      </c>
      <c r="L41" s="120">
        <f t="shared" si="10"/>
        <v>2540</v>
      </c>
      <c r="M41" s="120">
        <v>1.5</v>
      </c>
      <c r="N41" s="120">
        <f t="shared" si="11"/>
        <v>191</v>
      </c>
      <c r="O41" s="120">
        <f t="shared" si="12"/>
        <v>57</v>
      </c>
      <c r="P41" s="121">
        <v>0.1</v>
      </c>
    </row>
    <row r="42" spans="1:16" ht="20.100000000000001" customHeight="1" x14ac:dyDescent="0.2">
      <c r="A42" s="119">
        <v>41</v>
      </c>
      <c r="B42" s="120">
        <f>[1]总表!E42</f>
        <v>0.52</v>
      </c>
      <c r="C42" s="120">
        <f t="shared" si="5"/>
        <v>145860</v>
      </c>
      <c r="D42" s="120">
        <f>SUM($C$2:C42)</f>
        <v>2101402.5</v>
      </c>
      <c r="E42" s="120">
        <f t="shared" si="6"/>
        <v>235500</v>
      </c>
      <c r="F42" s="120">
        <f t="shared" si="7"/>
        <v>130</v>
      </c>
      <c r="G42" s="120">
        <f t="shared" si="8"/>
        <v>650</v>
      </c>
      <c r="H42" s="120">
        <f t="shared" si="9"/>
        <v>98</v>
      </c>
      <c r="I42" s="120">
        <v>3</v>
      </c>
      <c r="J42" s="120">
        <f>I42*任务!C42</f>
        <v>7800</v>
      </c>
      <c r="K42" s="120">
        <v>20</v>
      </c>
      <c r="L42" s="120">
        <f t="shared" si="10"/>
        <v>2600</v>
      </c>
      <c r="M42" s="120">
        <v>1.5</v>
      </c>
      <c r="N42" s="120">
        <f t="shared" si="11"/>
        <v>195</v>
      </c>
      <c r="O42" s="120">
        <f t="shared" si="12"/>
        <v>59</v>
      </c>
      <c r="P42" s="121">
        <v>0.1</v>
      </c>
    </row>
    <row r="43" spans="1:16" ht="20.100000000000001" customHeight="1" x14ac:dyDescent="0.2">
      <c r="A43" s="119">
        <v>42</v>
      </c>
      <c r="B43" s="120">
        <f>[1]总表!E43</f>
        <v>0.53</v>
      </c>
      <c r="C43" s="120">
        <f t="shared" si="5"/>
        <v>151140</v>
      </c>
      <c r="D43" s="120">
        <f>SUM($C$2:C43)</f>
        <v>2252542.5</v>
      </c>
      <c r="E43" s="120">
        <f t="shared" si="6"/>
        <v>240000</v>
      </c>
      <c r="F43" s="120">
        <f t="shared" si="7"/>
        <v>133</v>
      </c>
      <c r="G43" s="120">
        <f t="shared" si="8"/>
        <v>665</v>
      </c>
      <c r="H43" s="120">
        <f t="shared" si="9"/>
        <v>100</v>
      </c>
      <c r="I43" s="120">
        <v>3</v>
      </c>
      <c r="J43" s="120">
        <f>I43*任务!C43</f>
        <v>7980</v>
      </c>
      <c r="K43" s="120">
        <v>20</v>
      </c>
      <c r="L43" s="120">
        <f t="shared" si="10"/>
        <v>2660</v>
      </c>
      <c r="M43" s="120">
        <v>1.5</v>
      </c>
      <c r="N43" s="120">
        <f t="shared" si="11"/>
        <v>200</v>
      </c>
      <c r="O43" s="120">
        <f t="shared" si="12"/>
        <v>60</v>
      </c>
      <c r="P43" s="121">
        <v>0.1</v>
      </c>
    </row>
    <row r="44" spans="1:16" ht="20.100000000000001" customHeight="1" x14ac:dyDescent="0.2">
      <c r="A44" s="119">
        <v>43</v>
      </c>
      <c r="B44" s="120">
        <f>[1]总表!E44</f>
        <v>0.54</v>
      </c>
      <c r="C44" s="120">
        <f t="shared" si="5"/>
        <v>156510</v>
      </c>
      <c r="D44" s="120">
        <f>SUM($C$2:C44)</f>
        <v>2409052.5</v>
      </c>
      <c r="E44" s="120">
        <f t="shared" si="6"/>
        <v>244500</v>
      </c>
      <c r="F44" s="120">
        <f t="shared" si="7"/>
        <v>136</v>
      </c>
      <c r="G44" s="120">
        <f t="shared" si="8"/>
        <v>680</v>
      </c>
      <c r="H44" s="120">
        <f t="shared" si="9"/>
        <v>102</v>
      </c>
      <c r="I44" s="120">
        <v>3</v>
      </c>
      <c r="J44" s="120">
        <f>I44*任务!C44</f>
        <v>8160</v>
      </c>
      <c r="K44" s="120">
        <v>20</v>
      </c>
      <c r="L44" s="120">
        <f t="shared" si="10"/>
        <v>2720</v>
      </c>
      <c r="M44" s="120">
        <v>1.5</v>
      </c>
      <c r="N44" s="120">
        <f t="shared" si="11"/>
        <v>204</v>
      </c>
      <c r="O44" s="120">
        <f t="shared" si="12"/>
        <v>61</v>
      </c>
      <c r="P44" s="121">
        <v>0.1</v>
      </c>
    </row>
    <row r="45" spans="1:16" ht="20.100000000000001" customHeight="1" x14ac:dyDescent="0.2">
      <c r="A45" s="119">
        <v>44</v>
      </c>
      <c r="B45" s="120">
        <f>[1]总表!E45</f>
        <v>0.55000000000000004</v>
      </c>
      <c r="C45" s="120">
        <f t="shared" si="5"/>
        <v>162795</v>
      </c>
      <c r="D45" s="120">
        <f>SUM($C$2:C45)</f>
        <v>2571847.5</v>
      </c>
      <c r="E45" s="120">
        <f t="shared" si="6"/>
        <v>250500</v>
      </c>
      <c r="F45" s="120">
        <f t="shared" si="7"/>
        <v>139</v>
      </c>
      <c r="G45" s="120">
        <f t="shared" si="8"/>
        <v>695</v>
      </c>
      <c r="H45" s="120">
        <f t="shared" si="9"/>
        <v>104</v>
      </c>
      <c r="I45" s="120">
        <v>3</v>
      </c>
      <c r="J45" s="120">
        <f>I45*任务!C45</f>
        <v>8340</v>
      </c>
      <c r="K45" s="120">
        <v>20</v>
      </c>
      <c r="L45" s="120">
        <f t="shared" si="10"/>
        <v>2780</v>
      </c>
      <c r="M45" s="120">
        <v>1.5</v>
      </c>
      <c r="N45" s="120">
        <f t="shared" si="11"/>
        <v>209</v>
      </c>
      <c r="O45" s="120">
        <f t="shared" si="12"/>
        <v>63</v>
      </c>
      <c r="P45" s="121">
        <v>0.1</v>
      </c>
    </row>
    <row r="46" spans="1:16" ht="20.100000000000001" customHeight="1" x14ac:dyDescent="0.2">
      <c r="A46" s="119">
        <v>45</v>
      </c>
      <c r="B46" s="120">
        <f>[1]总表!E46</f>
        <v>0.56000000000000005</v>
      </c>
      <c r="C46" s="120">
        <f t="shared" si="5"/>
        <v>169200</v>
      </c>
      <c r="D46" s="120">
        <f>SUM($C$2:C46)</f>
        <v>2741047.5</v>
      </c>
      <c r="E46" s="120">
        <f t="shared" si="6"/>
        <v>256500</v>
      </c>
      <c r="F46" s="120">
        <f t="shared" si="7"/>
        <v>142</v>
      </c>
      <c r="G46" s="120">
        <f t="shared" si="8"/>
        <v>710</v>
      </c>
      <c r="H46" s="120">
        <f t="shared" si="9"/>
        <v>107</v>
      </c>
      <c r="I46" s="120">
        <v>3</v>
      </c>
      <c r="J46" s="120">
        <f>I46*任务!C46</f>
        <v>8520</v>
      </c>
      <c r="K46" s="120">
        <v>20</v>
      </c>
      <c r="L46" s="120">
        <f t="shared" si="10"/>
        <v>2840</v>
      </c>
      <c r="M46" s="120">
        <v>1.5</v>
      </c>
      <c r="N46" s="120">
        <f t="shared" si="11"/>
        <v>213</v>
      </c>
      <c r="O46" s="120">
        <f t="shared" si="12"/>
        <v>64</v>
      </c>
      <c r="P46" s="121">
        <v>0.1</v>
      </c>
    </row>
    <row r="47" spans="1:16" ht="20.100000000000001" customHeight="1" x14ac:dyDescent="0.2">
      <c r="A47" s="119">
        <v>46</v>
      </c>
      <c r="B47" s="120">
        <f>[1]总表!E47</f>
        <v>0.56999999999999995</v>
      </c>
      <c r="C47" s="120">
        <f t="shared" si="5"/>
        <v>174870</v>
      </c>
      <c r="D47" s="120">
        <f>SUM($C$2:C47)</f>
        <v>2915917.5</v>
      </c>
      <c r="E47" s="120">
        <f t="shared" si="6"/>
        <v>261000</v>
      </c>
      <c r="F47" s="120">
        <f t="shared" si="7"/>
        <v>145</v>
      </c>
      <c r="G47" s="120">
        <f t="shared" si="8"/>
        <v>725</v>
      </c>
      <c r="H47" s="120">
        <f t="shared" si="9"/>
        <v>109</v>
      </c>
      <c r="I47" s="120">
        <v>3</v>
      </c>
      <c r="J47" s="120">
        <f>I47*任务!C47</f>
        <v>8700</v>
      </c>
      <c r="K47" s="120">
        <v>20</v>
      </c>
      <c r="L47" s="120">
        <f t="shared" si="10"/>
        <v>2900</v>
      </c>
      <c r="M47" s="120">
        <v>1.5</v>
      </c>
      <c r="N47" s="120">
        <f t="shared" si="11"/>
        <v>218</v>
      </c>
      <c r="O47" s="120">
        <f t="shared" si="12"/>
        <v>65</v>
      </c>
      <c r="P47" s="121">
        <v>0.1</v>
      </c>
    </row>
    <row r="48" spans="1:16" ht="20.100000000000001" customHeight="1" x14ac:dyDescent="0.2">
      <c r="A48" s="119">
        <v>47</v>
      </c>
      <c r="B48" s="120">
        <f>[1]总表!E48</f>
        <v>0.57999999999999996</v>
      </c>
      <c r="C48" s="120">
        <f t="shared" si="5"/>
        <v>181500</v>
      </c>
      <c r="D48" s="120">
        <f>SUM($C$2:C48)</f>
        <v>3097417.5</v>
      </c>
      <c r="E48" s="120">
        <f t="shared" si="6"/>
        <v>267000</v>
      </c>
      <c r="F48" s="120">
        <f t="shared" si="7"/>
        <v>148</v>
      </c>
      <c r="G48" s="120">
        <f t="shared" si="8"/>
        <v>740</v>
      </c>
      <c r="H48" s="120">
        <f t="shared" si="9"/>
        <v>111</v>
      </c>
      <c r="I48" s="120">
        <v>3</v>
      </c>
      <c r="J48" s="120">
        <f>I48*任务!C48</f>
        <v>8880</v>
      </c>
      <c r="K48" s="120">
        <v>20</v>
      </c>
      <c r="L48" s="120">
        <f t="shared" si="10"/>
        <v>2960</v>
      </c>
      <c r="M48" s="120">
        <v>1.5</v>
      </c>
      <c r="N48" s="120">
        <f t="shared" si="11"/>
        <v>222</v>
      </c>
      <c r="O48" s="120">
        <f t="shared" si="12"/>
        <v>67</v>
      </c>
      <c r="P48" s="121">
        <v>0.1</v>
      </c>
    </row>
    <row r="49" spans="1:16" ht="20.100000000000001" customHeight="1" x14ac:dyDescent="0.2">
      <c r="A49" s="119">
        <v>48</v>
      </c>
      <c r="B49" s="120">
        <f>[1]总表!E49</f>
        <v>0.59</v>
      </c>
      <c r="C49" s="120">
        <f t="shared" si="5"/>
        <v>187365</v>
      </c>
      <c r="D49" s="120">
        <f>SUM($C$2:C49)</f>
        <v>3284782.5</v>
      </c>
      <c r="E49" s="120">
        <f t="shared" si="6"/>
        <v>271500</v>
      </c>
      <c r="F49" s="120">
        <f t="shared" si="7"/>
        <v>151</v>
      </c>
      <c r="G49" s="120">
        <f t="shared" si="8"/>
        <v>755</v>
      </c>
      <c r="H49" s="120">
        <f t="shared" si="9"/>
        <v>113</v>
      </c>
      <c r="I49" s="120">
        <v>3</v>
      </c>
      <c r="J49" s="120">
        <f>I49*任务!C49</f>
        <v>9060</v>
      </c>
      <c r="K49" s="120">
        <v>20</v>
      </c>
      <c r="L49" s="120">
        <f t="shared" si="10"/>
        <v>3020</v>
      </c>
      <c r="M49" s="120">
        <v>1.5</v>
      </c>
      <c r="N49" s="120">
        <f t="shared" si="11"/>
        <v>227</v>
      </c>
      <c r="O49" s="120">
        <f t="shared" si="12"/>
        <v>68</v>
      </c>
      <c r="P49" s="121">
        <v>0.1</v>
      </c>
    </row>
    <row r="50" spans="1:16" ht="20.100000000000001" customHeight="1" x14ac:dyDescent="0.2">
      <c r="A50" s="119">
        <v>49</v>
      </c>
      <c r="B50" s="120">
        <f>[1]总表!E50</f>
        <v>0.7</v>
      </c>
      <c r="C50" s="120">
        <f t="shared" si="5"/>
        <v>221970</v>
      </c>
      <c r="D50" s="120">
        <f>SUM($C$2:C50)</f>
        <v>3506752.5</v>
      </c>
      <c r="E50" s="120">
        <f t="shared" si="6"/>
        <v>277500</v>
      </c>
      <c r="F50" s="120">
        <f t="shared" si="7"/>
        <v>154</v>
      </c>
      <c r="G50" s="120">
        <f t="shared" si="8"/>
        <v>770</v>
      </c>
      <c r="H50" s="120">
        <f t="shared" si="9"/>
        <v>116</v>
      </c>
      <c r="I50" s="120">
        <v>3</v>
      </c>
      <c r="J50" s="120">
        <f>I50*任务!C50</f>
        <v>9240</v>
      </c>
      <c r="K50" s="120">
        <v>20</v>
      </c>
      <c r="L50" s="120">
        <f t="shared" si="10"/>
        <v>3080</v>
      </c>
      <c r="M50" s="120">
        <v>1.5</v>
      </c>
      <c r="N50" s="120">
        <f t="shared" si="11"/>
        <v>231</v>
      </c>
      <c r="O50" s="120">
        <f t="shared" si="12"/>
        <v>69</v>
      </c>
      <c r="P50" s="121">
        <v>0.1</v>
      </c>
    </row>
    <row r="51" spans="1:16" ht="20.100000000000001" customHeight="1" x14ac:dyDescent="0.2">
      <c r="A51" s="119">
        <v>50</v>
      </c>
      <c r="B51" s="120">
        <f>[1]总表!E51</f>
        <v>0.75</v>
      </c>
      <c r="C51" s="120">
        <f t="shared" si="5"/>
        <v>240885</v>
      </c>
      <c r="D51" s="120">
        <f>SUM($C$2:C51)</f>
        <v>3747637.5</v>
      </c>
      <c r="E51" s="120">
        <f t="shared" si="6"/>
        <v>283500</v>
      </c>
      <c r="F51" s="120">
        <f t="shared" si="7"/>
        <v>157</v>
      </c>
      <c r="G51" s="120">
        <f t="shared" si="8"/>
        <v>785</v>
      </c>
      <c r="H51" s="120">
        <f t="shared" si="9"/>
        <v>118</v>
      </c>
      <c r="I51" s="120">
        <v>3</v>
      </c>
      <c r="J51" s="120">
        <f>I51*任务!C51</f>
        <v>9420</v>
      </c>
      <c r="K51" s="120">
        <v>20</v>
      </c>
      <c r="L51" s="120">
        <f t="shared" si="10"/>
        <v>3140</v>
      </c>
      <c r="M51" s="120">
        <v>1.5</v>
      </c>
      <c r="N51" s="120">
        <f t="shared" si="11"/>
        <v>236</v>
      </c>
      <c r="O51" s="120">
        <f t="shared" si="12"/>
        <v>71</v>
      </c>
      <c r="P51" s="121">
        <v>0.1</v>
      </c>
    </row>
    <row r="52" spans="1:16" ht="20.100000000000001" customHeight="1" x14ac:dyDescent="0.2">
      <c r="A52" s="119">
        <v>51</v>
      </c>
      <c r="B52" s="120">
        <f>[1]总表!E52</f>
        <v>0.8</v>
      </c>
      <c r="C52" s="120">
        <f t="shared" si="5"/>
        <v>259200</v>
      </c>
      <c r="D52" s="120">
        <f>SUM($C$2:C52)</f>
        <v>4006837.5</v>
      </c>
      <c r="E52" s="120">
        <f t="shared" si="6"/>
        <v>288000</v>
      </c>
      <c r="F52" s="120">
        <f t="shared" si="7"/>
        <v>160</v>
      </c>
      <c r="G52" s="120">
        <f t="shared" si="8"/>
        <v>800</v>
      </c>
      <c r="H52" s="120">
        <f t="shared" si="9"/>
        <v>120</v>
      </c>
      <c r="I52" s="120">
        <v>3</v>
      </c>
      <c r="J52" s="120">
        <f>I52*任务!C52</f>
        <v>9600</v>
      </c>
      <c r="K52" s="120">
        <v>20</v>
      </c>
      <c r="L52" s="120">
        <f t="shared" si="10"/>
        <v>3200</v>
      </c>
      <c r="M52" s="120">
        <v>1.5</v>
      </c>
      <c r="N52" s="120">
        <f t="shared" si="11"/>
        <v>240</v>
      </c>
      <c r="O52" s="120">
        <f t="shared" si="12"/>
        <v>72</v>
      </c>
      <c r="P52" s="121">
        <v>0.1</v>
      </c>
    </row>
    <row r="53" spans="1:16" ht="20.100000000000001" customHeight="1" x14ac:dyDescent="0.2">
      <c r="A53" s="119">
        <v>52</v>
      </c>
      <c r="B53" s="120">
        <f>[1]总表!E53</f>
        <v>0.85</v>
      </c>
      <c r="C53" s="120">
        <f t="shared" si="5"/>
        <v>279240</v>
      </c>
      <c r="D53" s="120">
        <f>SUM($C$2:C53)</f>
        <v>4286077.5</v>
      </c>
      <c r="E53" s="120">
        <f t="shared" si="6"/>
        <v>294000</v>
      </c>
      <c r="F53" s="120">
        <f t="shared" si="7"/>
        <v>163</v>
      </c>
      <c r="G53" s="120">
        <f t="shared" si="8"/>
        <v>815</v>
      </c>
      <c r="H53" s="120">
        <f t="shared" si="9"/>
        <v>122</v>
      </c>
      <c r="I53" s="120">
        <v>3</v>
      </c>
      <c r="J53" s="120">
        <f>I53*任务!C53</f>
        <v>9780</v>
      </c>
      <c r="K53" s="120">
        <v>20</v>
      </c>
      <c r="L53" s="120">
        <f t="shared" si="10"/>
        <v>3260</v>
      </c>
      <c r="M53" s="120">
        <v>1.5</v>
      </c>
      <c r="N53" s="120">
        <f t="shared" si="11"/>
        <v>245</v>
      </c>
      <c r="O53" s="120">
        <f t="shared" si="12"/>
        <v>74</v>
      </c>
      <c r="P53" s="121">
        <v>0.1</v>
      </c>
    </row>
    <row r="54" spans="1:16" ht="20.100000000000001" customHeight="1" x14ac:dyDescent="0.2">
      <c r="A54" s="119">
        <v>53</v>
      </c>
      <c r="B54" s="120">
        <f>[1]总表!E54</f>
        <v>0.9</v>
      </c>
      <c r="C54" s="120">
        <f t="shared" si="5"/>
        <v>299880</v>
      </c>
      <c r="D54" s="120">
        <f>SUM($C$2:C54)</f>
        <v>4585957.5</v>
      </c>
      <c r="E54" s="120">
        <f t="shared" si="6"/>
        <v>300000</v>
      </c>
      <c r="F54" s="120">
        <f t="shared" si="7"/>
        <v>166</v>
      </c>
      <c r="G54" s="120">
        <f t="shared" si="8"/>
        <v>830</v>
      </c>
      <c r="H54" s="120">
        <f t="shared" si="9"/>
        <v>125</v>
      </c>
      <c r="I54" s="120">
        <v>3</v>
      </c>
      <c r="J54" s="120">
        <f>I54*任务!C54</f>
        <v>9960</v>
      </c>
      <c r="K54" s="120">
        <v>20</v>
      </c>
      <c r="L54" s="120">
        <f t="shared" si="10"/>
        <v>3320</v>
      </c>
      <c r="M54" s="120">
        <v>1.5</v>
      </c>
      <c r="N54" s="120">
        <f t="shared" si="11"/>
        <v>249</v>
      </c>
      <c r="O54" s="120">
        <f t="shared" si="12"/>
        <v>75</v>
      </c>
      <c r="P54" s="121">
        <v>0.1</v>
      </c>
    </row>
    <row r="55" spans="1:16" ht="20.100000000000001" customHeight="1" x14ac:dyDescent="0.2">
      <c r="A55" s="119">
        <v>54</v>
      </c>
      <c r="B55" s="120">
        <f>[1]总表!E55</f>
        <v>0.95</v>
      </c>
      <c r="C55" s="120">
        <f t="shared" si="5"/>
        <v>319695</v>
      </c>
      <c r="D55" s="120">
        <f>SUM($C$2:C55)</f>
        <v>4905652.5</v>
      </c>
      <c r="E55" s="120">
        <f t="shared" si="6"/>
        <v>304500</v>
      </c>
      <c r="F55" s="120">
        <f t="shared" si="7"/>
        <v>169</v>
      </c>
      <c r="G55" s="120">
        <f t="shared" si="8"/>
        <v>845</v>
      </c>
      <c r="H55" s="120">
        <f t="shared" si="9"/>
        <v>127</v>
      </c>
      <c r="I55" s="120">
        <v>3</v>
      </c>
      <c r="J55" s="120">
        <f>I55*任务!C55</f>
        <v>10140</v>
      </c>
      <c r="K55" s="120">
        <v>20</v>
      </c>
      <c r="L55" s="120">
        <f t="shared" si="10"/>
        <v>3380</v>
      </c>
      <c r="M55" s="120">
        <v>1.5</v>
      </c>
      <c r="N55" s="120">
        <f t="shared" si="11"/>
        <v>254</v>
      </c>
      <c r="O55" s="120">
        <f t="shared" si="12"/>
        <v>76</v>
      </c>
      <c r="P55" s="121">
        <v>0.1</v>
      </c>
    </row>
    <row r="56" spans="1:16" ht="20.100000000000001" customHeight="1" x14ac:dyDescent="0.2">
      <c r="A56" s="119">
        <v>55</v>
      </c>
      <c r="B56" s="120">
        <f>[1]总表!E56</f>
        <v>1</v>
      </c>
      <c r="C56" s="120">
        <f t="shared" si="5"/>
        <v>339960</v>
      </c>
      <c r="D56" s="120">
        <f>SUM($C$2:C56)</f>
        <v>5245612.5</v>
      </c>
      <c r="E56" s="120">
        <f t="shared" si="6"/>
        <v>309000</v>
      </c>
      <c r="F56" s="120">
        <f t="shared" si="7"/>
        <v>172</v>
      </c>
      <c r="G56" s="120">
        <f t="shared" si="8"/>
        <v>860</v>
      </c>
      <c r="H56" s="120">
        <f t="shared" si="9"/>
        <v>129</v>
      </c>
      <c r="I56" s="120">
        <v>3</v>
      </c>
      <c r="J56" s="120">
        <f>I56*任务!C56</f>
        <v>10320</v>
      </c>
      <c r="K56" s="120">
        <v>20</v>
      </c>
      <c r="L56" s="120">
        <f t="shared" si="10"/>
        <v>3440</v>
      </c>
      <c r="M56" s="120">
        <v>1.5</v>
      </c>
      <c r="N56" s="120">
        <f t="shared" si="11"/>
        <v>258</v>
      </c>
      <c r="O56" s="120">
        <f t="shared" si="12"/>
        <v>77</v>
      </c>
      <c r="P56" s="121">
        <v>0.1</v>
      </c>
    </row>
    <row r="57" spans="1:16" ht="20.100000000000001" customHeight="1" x14ac:dyDescent="0.2">
      <c r="A57" s="119">
        <v>56</v>
      </c>
      <c r="B57" s="120">
        <f>[1]总表!E57</f>
        <v>1.05</v>
      </c>
      <c r="C57" s="120">
        <f t="shared" si="5"/>
        <v>362250</v>
      </c>
      <c r="D57" s="120">
        <f>SUM($C$2:C57)</f>
        <v>5607862.5</v>
      </c>
      <c r="E57" s="120">
        <f t="shared" si="6"/>
        <v>315000</v>
      </c>
      <c r="F57" s="120">
        <f t="shared" si="7"/>
        <v>175</v>
      </c>
      <c r="G57" s="120">
        <f t="shared" si="8"/>
        <v>875</v>
      </c>
      <c r="H57" s="120">
        <f t="shared" si="9"/>
        <v>131</v>
      </c>
      <c r="I57" s="120">
        <v>3</v>
      </c>
      <c r="J57" s="120">
        <f>I57*任务!C57</f>
        <v>10500</v>
      </c>
      <c r="K57" s="120">
        <v>20</v>
      </c>
      <c r="L57" s="120">
        <f t="shared" si="10"/>
        <v>3500</v>
      </c>
      <c r="M57" s="120">
        <v>1.5</v>
      </c>
      <c r="N57" s="120">
        <f t="shared" si="11"/>
        <v>263</v>
      </c>
      <c r="O57" s="120">
        <f t="shared" si="12"/>
        <v>79</v>
      </c>
      <c r="P57" s="121">
        <v>0.1</v>
      </c>
    </row>
    <row r="58" spans="1:16" ht="20.100000000000001" customHeight="1" x14ac:dyDescent="0.2">
      <c r="A58" s="119">
        <v>57</v>
      </c>
      <c r="B58" s="120">
        <f>[1]总表!E58</f>
        <v>1.1000000000000001</v>
      </c>
      <c r="C58" s="120">
        <f t="shared" si="5"/>
        <v>385140</v>
      </c>
      <c r="D58" s="120">
        <f>SUM($C$2:C58)</f>
        <v>5993002.5</v>
      </c>
      <c r="E58" s="120">
        <f t="shared" si="6"/>
        <v>321000</v>
      </c>
      <c r="F58" s="120">
        <f t="shared" si="7"/>
        <v>178</v>
      </c>
      <c r="G58" s="120">
        <f t="shared" si="8"/>
        <v>890</v>
      </c>
      <c r="H58" s="120">
        <f t="shared" si="9"/>
        <v>134</v>
      </c>
      <c r="I58" s="120">
        <v>3</v>
      </c>
      <c r="J58" s="120">
        <f>I58*任务!C58</f>
        <v>10680</v>
      </c>
      <c r="K58" s="120">
        <v>20</v>
      </c>
      <c r="L58" s="120">
        <f t="shared" si="10"/>
        <v>3560</v>
      </c>
      <c r="M58" s="120">
        <v>1.5</v>
      </c>
      <c r="N58" s="120">
        <f t="shared" si="11"/>
        <v>267</v>
      </c>
      <c r="O58" s="120">
        <f t="shared" si="12"/>
        <v>80</v>
      </c>
      <c r="P58" s="121">
        <v>0.1</v>
      </c>
    </row>
    <row r="59" spans="1:16" ht="20.100000000000001" customHeight="1" x14ac:dyDescent="0.2">
      <c r="A59" s="119">
        <v>58</v>
      </c>
      <c r="B59" s="120">
        <f>[1]总表!E59</f>
        <v>1.1499999999999999</v>
      </c>
      <c r="C59" s="120">
        <f t="shared" si="5"/>
        <v>408630</v>
      </c>
      <c r="D59" s="120">
        <f>SUM($C$2:C59)</f>
        <v>6401632.5</v>
      </c>
      <c r="E59" s="120">
        <f t="shared" si="6"/>
        <v>327000</v>
      </c>
      <c r="F59" s="120">
        <f t="shared" si="7"/>
        <v>181</v>
      </c>
      <c r="G59" s="120">
        <f t="shared" si="8"/>
        <v>905</v>
      </c>
      <c r="H59" s="120">
        <f t="shared" si="9"/>
        <v>136</v>
      </c>
      <c r="I59" s="120">
        <v>3</v>
      </c>
      <c r="J59" s="120">
        <f>I59*任务!C59</f>
        <v>10860</v>
      </c>
      <c r="K59" s="120">
        <v>20</v>
      </c>
      <c r="L59" s="120">
        <f t="shared" si="10"/>
        <v>3620</v>
      </c>
      <c r="M59" s="120">
        <v>1.5</v>
      </c>
      <c r="N59" s="120">
        <f t="shared" si="11"/>
        <v>272</v>
      </c>
      <c r="O59" s="120">
        <f t="shared" si="12"/>
        <v>82</v>
      </c>
      <c r="P59" s="121">
        <v>0.1</v>
      </c>
    </row>
    <row r="60" spans="1:16" ht="20.100000000000001" customHeight="1" x14ac:dyDescent="0.2">
      <c r="A60" s="119">
        <v>59</v>
      </c>
      <c r="B60" s="120">
        <f>[1]总表!E60</f>
        <v>1.2</v>
      </c>
      <c r="C60" s="120">
        <f t="shared" si="5"/>
        <v>430920</v>
      </c>
      <c r="D60" s="120">
        <f>SUM($C$2:C60)</f>
        <v>6832552.5</v>
      </c>
      <c r="E60" s="120">
        <f t="shared" si="6"/>
        <v>331500</v>
      </c>
      <c r="F60" s="120">
        <f t="shared" si="7"/>
        <v>184</v>
      </c>
      <c r="G60" s="120">
        <f t="shared" si="8"/>
        <v>920</v>
      </c>
      <c r="H60" s="120">
        <f t="shared" si="9"/>
        <v>138</v>
      </c>
      <c r="I60" s="120">
        <v>3</v>
      </c>
      <c r="J60" s="120">
        <f>I60*任务!C60</f>
        <v>11040</v>
      </c>
      <c r="K60" s="120">
        <v>20</v>
      </c>
      <c r="L60" s="120">
        <f t="shared" si="10"/>
        <v>3680</v>
      </c>
      <c r="M60" s="120">
        <v>1.5</v>
      </c>
      <c r="N60" s="120">
        <f t="shared" si="11"/>
        <v>276</v>
      </c>
      <c r="O60" s="120">
        <f t="shared" si="12"/>
        <v>83</v>
      </c>
      <c r="P60" s="121">
        <v>0.1</v>
      </c>
    </row>
    <row r="61" spans="1:16" ht="20.100000000000001" customHeight="1" x14ac:dyDescent="0.2">
      <c r="A61" s="119">
        <v>60</v>
      </c>
      <c r="B61" s="120">
        <f>[1]总表!E61</f>
        <v>1.25</v>
      </c>
      <c r="C61" s="120">
        <f t="shared" si="5"/>
        <v>453660</v>
      </c>
      <c r="D61" s="120">
        <f>SUM($C$2:C61)</f>
        <v>7286212.5</v>
      </c>
      <c r="E61" s="120">
        <f t="shared" si="6"/>
        <v>336000</v>
      </c>
      <c r="F61" s="120">
        <f t="shared" si="7"/>
        <v>187</v>
      </c>
      <c r="G61" s="120">
        <f t="shared" si="8"/>
        <v>935</v>
      </c>
      <c r="H61" s="120">
        <f t="shared" si="9"/>
        <v>140</v>
      </c>
      <c r="I61" s="120">
        <v>3</v>
      </c>
      <c r="J61" s="120">
        <f>I61*任务!C61</f>
        <v>11220</v>
      </c>
      <c r="K61" s="120">
        <v>20</v>
      </c>
      <c r="L61" s="120">
        <f t="shared" si="10"/>
        <v>3740</v>
      </c>
      <c r="M61" s="120">
        <v>1.5</v>
      </c>
      <c r="N61" s="120">
        <f t="shared" si="11"/>
        <v>281</v>
      </c>
      <c r="O61" s="120">
        <f t="shared" si="12"/>
        <v>84</v>
      </c>
      <c r="P61" s="121">
        <v>0.1</v>
      </c>
    </row>
    <row r="62" spans="1:16" ht="20.100000000000001" customHeight="1" x14ac:dyDescent="0.2">
      <c r="A62" s="119">
        <v>61</v>
      </c>
      <c r="B62" s="120">
        <f>[1]总表!E62</f>
        <v>1.75</v>
      </c>
      <c r="C62" s="120">
        <f t="shared" si="5"/>
        <v>635325</v>
      </c>
      <c r="D62" s="120">
        <f>SUM($C$2:C62)</f>
        <v>7921537.5</v>
      </c>
      <c r="E62" s="120">
        <f t="shared" si="6"/>
        <v>343500</v>
      </c>
      <c r="F62" s="120">
        <f t="shared" si="7"/>
        <v>190</v>
      </c>
      <c r="G62" s="120">
        <f t="shared" si="8"/>
        <v>950</v>
      </c>
      <c r="H62" s="120">
        <f t="shared" si="9"/>
        <v>143</v>
      </c>
      <c r="I62" s="120">
        <v>3</v>
      </c>
      <c r="J62" s="120">
        <f>I62*任务!C62</f>
        <v>11400</v>
      </c>
      <c r="K62" s="120">
        <v>20</v>
      </c>
      <c r="L62" s="120">
        <f t="shared" si="10"/>
        <v>3800</v>
      </c>
      <c r="M62" s="120">
        <v>1.5</v>
      </c>
      <c r="N62" s="120">
        <f t="shared" si="11"/>
        <v>285</v>
      </c>
      <c r="O62" s="120">
        <f t="shared" si="12"/>
        <v>86</v>
      </c>
      <c r="P62" s="121">
        <v>0.1</v>
      </c>
    </row>
    <row r="63" spans="1:16" ht="20.100000000000001" customHeight="1" x14ac:dyDescent="0.2">
      <c r="A63" s="119">
        <v>62</v>
      </c>
      <c r="B63" s="120">
        <f>[1]总表!E63</f>
        <v>2.25</v>
      </c>
      <c r="C63" s="120">
        <f t="shared" si="5"/>
        <v>817740</v>
      </c>
      <c r="D63" s="120">
        <f>SUM($C$2:C63)</f>
        <v>8739277.5</v>
      </c>
      <c r="E63" s="120">
        <f t="shared" si="6"/>
        <v>348000</v>
      </c>
      <c r="F63" s="120">
        <f t="shared" si="7"/>
        <v>193</v>
      </c>
      <c r="G63" s="120">
        <f t="shared" si="8"/>
        <v>965</v>
      </c>
      <c r="H63" s="120">
        <f t="shared" si="9"/>
        <v>145</v>
      </c>
      <c r="I63" s="120">
        <v>3</v>
      </c>
      <c r="J63" s="120">
        <f>I63*任务!C63</f>
        <v>11580</v>
      </c>
      <c r="K63" s="120">
        <v>20</v>
      </c>
      <c r="L63" s="120">
        <f t="shared" si="10"/>
        <v>3860</v>
      </c>
      <c r="M63" s="120">
        <v>1.5</v>
      </c>
      <c r="N63" s="120">
        <f t="shared" si="11"/>
        <v>290</v>
      </c>
      <c r="O63" s="120">
        <f t="shared" si="12"/>
        <v>87</v>
      </c>
      <c r="P63" s="121">
        <v>0.1</v>
      </c>
    </row>
    <row r="64" spans="1:16" ht="20.100000000000001" customHeight="1" x14ac:dyDescent="0.2">
      <c r="A64" s="119">
        <v>63</v>
      </c>
      <c r="B64" s="120">
        <f>[1]总表!E64</f>
        <v>2.75</v>
      </c>
      <c r="C64" s="120">
        <f t="shared" si="5"/>
        <v>1004655</v>
      </c>
      <c r="D64" s="120">
        <f>SUM($C$2:C64)</f>
        <v>9743932.5</v>
      </c>
      <c r="E64" s="120">
        <f t="shared" si="6"/>
        <v>352500</v>
      </c>
      <c r="F64" s="120">
        <f t="shared" si="7"/>
        <v>196</v>
      </c>
      <c r="G64" s="120">
        <f t="shared" si="8"/>
        <v>980</v>
      </c>
      <c r="H64" s="120">
        <f t="shared" si="9"/>
        <v>147</v>
      </c>
      <c r="I64" s="120">
        <v>3</v>
      </c>
      <c r="J64" s="120">
        <f>I64*任务!C64</f>
        <v>11760</v>
      </c>
      <c r="K64" s="120">
        <v>20</v>
      </c>
      <c r="L64" s="120">
        <f t="shared" si="10"/>
        <v>3920</v>
      </c>
      <c r="M64" s="120">
        <v>1.5</v>
      </c>
      <c r="N64" s="120">
        <f t="shared" si="11"/>
        <v>294</v>
      </c>
      <c r="O64" s="120">
        <f t="shared" si="12"/>
        <v>88</v>
      </c>
      <c r="P64" s="121">
        <v>0.1</v>
      </c>
    </row>
    <row r="65" spans="1:16" ht="20.100000000000001" customHeight="1" x14ac:dyDescent="0.2">
      <c r="A65" s="119">
        <v>64</v>
      </c>
      <c r="B65" s="120">
        <f>[1]总表!E65</f>
        <v>3.25</v>
      </c>
      <c r="C65" s="120">
        <f t="shared" si="5"/>
        <v>1200945</v>
      </c>
      <c r="D65" s="120">
        <f>SUM($C$2:C65)</f>
        <v>10944877.5</v>
      </c>
      <c r="E65" s="120">
        <f t="shared" si="6"/>
        <v>358500</v>
      </c>
      <c r="F65" s="120">
        <f t="shared" si="7"/>
        <v>199</v>
      </c>
      <c r="G65" s="120">
        <f t="shared" si="8"/>
        <v>995</v>
      </c>
      <c r="H65" s="120">
        <f t="shared" si="9"/>
        <v>149</v>
      </c>
      <c r="I65" s="120">
        <v>3</v>
      </c>
      <c r="J65" s="120">
        <f>I65*任务!C65</f>
        <v>11940</v>
      </c>
      <c r="K65" s="120">
        <v>20</v>
      </c>
      <c r="L65" s="120">
        <f t="shared" si="10"/>
        <v>3980</v>
      </c>
      <c r="M65" s="120">
        <v>1.5</v>
      </c>
      <c r="N65" s="120">
        <f t="shared" si="11"/>
        <v>299</v>
      </c>
      <c r="O65" s="120">
        <f t="shared" si="12"/>
        <v>90</v>
      </c>
      <c r="P65" s="121">
        <v>0.1</v>
      </c>
    </row>
    <row r="66" spans="1:16" ht="20.100000000000001" customHeight="1" x14ac:dyDescent="0.2">
      <c r="A66" s="119">
        <v>65</v>
      </c>
      <c r="B66" s="120">
        <f>[1]总表!E66</f>
        <v>3.75</v>
      </c>
      <c r="C66" s="120">
        <f t="shared" si="5"/>
        <v>1403235</v>
      </c>
      <c r="D66" s="120">
        <f>SUM($C$2:C66)</f>
        <v>12348112.5</v>
      </c>
      <c r="E66" s="120">
        <f t="shared" si="6"/>
        <v>364500</v>
      </c>
      <c r="F66" s="120">
        <f t="shared" si="7"/>
        <v>202</v>
      </c>
      <c r="G66" s="120">
        <f t="shared" ref="G66" si="13">F66*5</f>
        <v>1010</v>
      </c>
      <c r="H66" s="120">
        <f t="shared" ref="H66" si="14">ROUND(G66*$S$1,0)</f>
        <v>152</v>
      </c>
      <c r="I66" s="120">
        <v>3</v>
      </c>
      <c r="J66" s="120">
        <f>I66*任务!C66</f>
        <v>12120</v>
      </c>
      <c r="K66" s="120">
        <v>20</v>
      </c>
      <c r="L66" s="120">
        <f t="shared" ref="L66" si="15">K66*F66</f>
        <v>4040</v>
      </c>
      <c r="M66" s="120">
        <v>1.5</v>
      </c>
      <c r="N66" s="120">
        <f t="shared" ref="N66" si="16">ROUND(F66*M66,0)</f>
        <v>303</v>
      </c>
      <c r="O66" s="120">
        <f t="shared" ref="O66" si="17">ROUND(N66*$S$2,0)</f>
        <v>91</v>
      </c>
      <c r="P66" s="12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3">
        <v>10000143</v>
      </c>
      <c r="C5" s="24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pans="2:22" s="4" customFormat="1" ht="20.100000000000001" customHeight="1" x14ac:dyDescent="0.2">
      <c r="B6" s="23">
        <v>10000141</v>
      </c>
      <c r="C6" s="24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pans="2:22" s="4" customFormat="1" ht="20.100000000000001" customHeight="1" x14ac:dyDescent="0.2">
      <c r="B7" s="23">
        <v>10000142</v>
      </c>
      <c r="C7" s="24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pans="2:22" s="4" customFormat="1" ht="20.100000000000001" customHeight="1" x14ac:dyDescent="0.2">
      <c r="B8" s="23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pans="2:22" s="4" customFormat="1" ht="20.100000000000001" customHeight="1" x14ac:dyDescent="0.2">
      <c r="B9" s="23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pans="2:22" s="4" customFormat="1" ht="20.100000000000001" customHeight="1" x14ac:dyDescent="0.2">
      <c r="B10" s="23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pans="2:22" s="4" customFormat="1" ht="20.100000000000001" customHeight="1" x14ac:dyDescent="0.2">
      <c r="B11" s="23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pans="2:22" s="4" customFormat="1" ht="20.100000000000001" customHeight="1" x14ac:dyDescent="0.2">
      <c r="B12" s="27">
        <v>10010098</v>
      </c>
      <c r="C12" s="28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pans="2:22" s="4" customFormat="1" ht="20.100000000000001" customHeight="1" x14ac:dyDescent="0.2">
      <c r="B13" s="27">
        <v>10010099</v>
      </c>
      <c r="C13" s="28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pans="2:22" s="4" customFormat="1" ht="20.100000000000001" customHeight="1" x14ac:dyDescent="0.2">
      <c r="B14" s="23">
        <v>10000101</v>
      </c>
      <c r="C14" s="24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pans="2:22" s="4" customFormat="1" ht="20.100000000000001" customHeight="1" x14ac:dyDescent="0.2">
      <c r="B15" s="23">
        <v>10000102</v>
      </c>
      <c r="C15" s="24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3">
        <v>10000103</v>
      </c>
      <c r="C16" s="24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3">
        <v>10000104</v>
      </c>
      <c r="C17" s="24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3">
        <v>10000121</v>
      </c>
      <c r="C18" s="24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3">
        <v>10000122</v>
      </c>
      <c r="C19" s="24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3">
        <v>10000123</v>
      </c>
      <c r="C20" s="24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3">
        <v>10000124</v>
      </c>
      <c r="C21" s="24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3">
        <v>10000125</v>
      </c>
      <c r="C22" s="24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9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pans="2:23" s="9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3">
        <v>10010083</v>
      </c>
      <c r="J4" s="29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pans="2:23" s="9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3">
        <v>10010045</v>
      </c>
      <c r="J5" s="24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pans="2:23" s="9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3">
        <v>10000131</v>
      </c>
      <c r="J6" s="24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pans="2:23" s="9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7">
        <v>10010098</v>
      </c>
      <c r="J7" s="28" t="s">
        <v>669</v>
      </c>
      <c r="K7" s="2">
        <v>1</v>
      </c>
      <c r="L7" s="2">
        <v>2</v>
      </c>
      <c r="M7" s="2"/>
      <c r="N7" s="2"/>
    </row>
    <row r="8" spans="2:23" s="9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3">
        <v>10000132</v>
      </c>
      <c r="J8" s="24" t="s">
        <v>114</v>
      </c>
      <c r="K8" s="2">
        <v>1</v>
      </c>
      <c r="L8" s="2">
        <v>5</v>
      </c>
      <c r="M8" s="2"/>
      <c r="N8" s="2"/>
      <c r="R8" s="23">
        <v>10000142</v>
      </c>
      <c r="S8" s="24" t="s">
        <v>108</v>
      </c>
      <c r="T8" s="2">
        <v>1</v>
      </c>
    </row>
    <row r="9" spans="2:23" s="9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3">
        <v>10000144</v>
      </c>
      <c r="J9" s="23" t="s">
        <v>874</v>
      </c>
      <c r="K9" s="2">
        <v>1</v>
      </c>
      <c r="L9" s="2">
        <v>5</v>
      </c>
      <c r="M9" s="2"/>
      <c r="N9" s="2"/>
    </row>
    <row r="10" spans="2:23" s="9" customFormat="1" ht="20.100000000000001" customHeight="1" x14ac:dyDescent="0.2">
      <c r="H10" s="2"/>
      <c r="I10" s="23">
        <v>10000145</v>
      </c>
      <c r="J10" s="23" t="s">
        <v>875</v>
      </c>
      <c r="K10" s="2">
        <v>1</v>
      </c>
      <c r="L10" s="2">
        <v>5</v>
      </c>
      <c r="M10" s="2"/>
      <c r="N10" s="2"/>
    </row>
    <row r="11" spans="2:23" s="9" customFormat="1" ht="20.100000000000001" customHeight="1" x14ac:dyDescent="0.2">
      <c r="D11" s="9">
        <f>SUM(D4:D9)</f>
        <v>50</v>
      </c>
      <c r="H11" s="2"/>
      <c r="I11" s="23">
        <v>10000146</v>
      </c>
      <c r="J11" s="23" t="s">
        <v>876</v>
      </c>
      <c r="K11" s="2">
        <v>1</v>
      </c>
      <c r="L11" s="2">
        <v>5</v>
      </c>
      <c r="M11" s="2"/>
      <c r="N11" s="2"/>
    </row>
    <row r="12" spans="2:23" s="9" customFormat="1" ht="20.100000000000001" customHeight="1" x14ac:dyDescent="0.2">
      <c r="B12" s="9" t="s">
        <v>877</v>
      </c>
      <c r="D12" s="9">
        <v>10</v>
      </c>
      <c r="I12" s="23">
        <v>10000147</v>
      </c>
      <c r="J12" s="23" t="s">
        <v>878</v>
      </c>
      <c r="K12" s="2">
        <v>1</v>
      </c>
      <c r="L12" s="2">
        <v>5</v>
      </c>
    </row>
    <row r="13" spans="2:23" s="9" customFormat="1" ht="20.100000000000001" customHeight="1" x14ac:dyDescent="0.2">
      <c r="I13" s="23">
        <v>10000121</v>
      </c>
      <c r="J13" s="24" t="s">
        <v>855</v>
      </c>
      <c r="K13" s="2">
        <v>1</v>
      </c>
      <c r="L13" s="2">
        <v>35</v>
      </c>
    </row>
    <row r="14" spans="2:23" s="9" customFormat="1" ht="20.100000000000001" customHeight="1" x14ac:dyDescent="0.2">
      <c r="I14" s="23">
        <v>10000122</v>
      </c>
      <c r="J14" s="24" t="s">
        <v>856</v>
      </c>
      <c r="K14" s="2">
        <v>1</v>
      </c>
      <c r="L14" s="2">
        <v>35</v>
      </c>
    </row>
    <row r="15" spans="2:23" s="9" customFormat="1" ht="20.100000000000001" customHeight="1" x14ac:dyDescent="0.2">
      <c r="I15" s="23">
        <v>10000123</v>
      </c>
      <c r="J15" s="24" t="s">
        <v>857</v>
      </c>
      <c r="K15" s="2">
        <v>1</v>
      </c>
      <c r="L15" s="2">
        <v>35</v>
      </c>
    </row>
    <row r="16" spans="2:23" s="9" customFormat="1" ht="20.100000000000001" customHeight="1" x14ac:dyDescent="0.2">
      <c r="I16" s="23">
        <v>10000124</v>
      </c>
      <c r="J16" s="24" t="s">
        <v>858</v>
      </c>
      <c r="K16" s="2">
        <v>1</v>
      </c>
      <c r="L16" s="2">
        <v>35</v>
      </c>
    </row>
    <row r="17" spans="9:22" s="9" customFormat="1" ht="20.100000000000001" customHeight="1" x14ac:dyDescent="0.2">
      <c r="I17" s="23">
        <v>10000125</v>
      </c>
      <c r="J17" s="24" t="s">
        <v>859</v>
      </c>
      <c r="K17" s="2">
        <v>1</v>
      </c>
      <c r="L17" s="2">
        <v>35</v>
      </c>
    </row>
    <row r="18" spans="9:22" s="9" customFormat="1" ht="20.100000000000001" customHeight="1" x14ac:dyDescent="0.2">
      <c r="I18" s="23">
        <v>10010046</v>
      </c>
      <c r="J18" s="23" t="s">
        <v>806</v>
      </c>
      <c r="K18" s="23">
        <v>1</v>
      </c>
      <c r="L18" s="23">
        <v>60</v>
      </c>
    </row>
    <row r="19" spans="9:22" s="9" customFormat="1" ht="20.100000000000001" customHeight="1" x14ac:dyDescent="0.2">
      <c r="I19" s="23">
        <v>10010085</v>
      </c>
      <c r="J19" s="23" t="s">
        <v>821</v>
      </c>
      <c r="K19" s="23">
        <v>1</v>
      </c>
      <c r="L19" s="23">
        <v>2</v>
      </c>
    </row>
    <row r="20" spans="9:22" ht="20.100000000000001" customHeight="1" x14ac:dyDescent="0.2">
      <c r="I20" s="78">
        <v>10021008</v>
      </c>
      <c r="J20" s="79" t="s">
        <v>246</v>
      </c>
      <c r="K20" s="2">
        <v>1</v>
      </c>
      <c r="L20" s="2">
        <v>15</v>
      </c>
    </row>
    <row r="21" spans="9:22" ht="20.100000000000001" customHeight="1" x14ac:dyDescent="0.2">
      <c r="I21" s="78">
        <v>10021009</v>
      </c>
      <c r="J21" s="79" t="s">
        <v>249</v>
      </c>
      <c r="K21" s="2">
        <v>1</v>
      </c>
      <c r="L21" s="2">
        <v>45</v>
      </c>
    </row>
    <row r="22" spans="9:22" ht="20.100000000000001" customHeight="1" x14ac:dyDescent="0.2">
      <c r="I22" s="78">
        <v>10022008</v>
      </c>
      <c r="J22" s="79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78">
        <v>10022009</v>
      </c>
      <c r="J23" s="79" t="s">
        <v>270</v>
      </c>
      <c r="K23" s="2">
        <v>1</v>
      </c>
      <c r="L23" s="2">
        <v>45</v>
      </c>
    </row>
    <row r="24" spans="9:22" ht="20.100000000000001" customHeight="1" x14ac:dyDescent="0.2">
      <c r="I24" s="78">
        <v>10023008</v>
      </c>
      <c r="J24" s="79" t="s">
        <v>290</v>
      </c>
      <c r="K24" s="2">
        <v>1</v>
      </c>
      <c r="L24" s="2">
        <v>15</v>
      </c>
    </row>
    <row r="25" spans="9:22" ht="20.100000000000001" customHeight="1" x14ac:dyDescent="0.2">
      <c r="I25" s="78">
        <v>10023009</v>
      </c>
      <c r="J25" s="79" t="s">
        <v>292</v>
      </c>
      <c r="K25" s="2">
        <v>1</v>
      </c>
      <c r="L25" s="2">
        <v>45</v>
      </c>
    </row>
    <row r="26" spans="9:22" ht="20.100000000000001" customHeight="1" x14ac:dyDescent="0.2">
      <c r="I26" s="78">
        <v>10024008</v>
      </c>
      <c r="J26" s="79" t="s">
        <v>311</v>
      </c>
      <c r="K26" s="2">
        <v>1</v>
      </c>
      <c r="L26" s="2">
        <v>15</v>
      </c>
    </row>
    <row r="27" spans="9:22" ht="20.100000000000001" customHeight="1" x14ac:dyDescent="0.2">
      <c r="I27" s="78">
        <v>10024009</v>
      </c>
      <c r="J27" s="79" t="s">
        <v>313</v>
      </c>
      <c r="K27" s="2">
        <v>1</v>
      </c>
      <c r="L27" s="2">
        <v>45</v>
      </c>
    </row>
    <row r="28" spans="9:22" ht="20.100000000000001" customHeight="1" x14ac:dyDescent="0.2">
      <c r="I28" s="78">
        <v>10025008</v>
      </c>
      <c r="J28" s="79" t="s">
        <v>333</v>
      </c>
      <c r="K28" s="2">
        <v>1</v>
      </c>
      <c r="L28" s="2">
        <v>15</v>
      </c>
    </row>
    <row r="29" spans="9:22" ht="20.100000000000001" customHeight="1" x14ac:dyDescent="0.2">
      <c r="I29" s="78">
        <v>10025009</v>
      </c>
      <c r="J29" s="7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6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6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spans="1:54" ht="20.100000000000001" customHeight="1" x14ac:dyDescent="0.2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spans="1:54" ht="20.100000000000001" customHeight="1" x14ac:dyDescent="0.2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spans="1:54" ht="20.100000000000001" customHeight="1" x14ac:dyDescent="0.2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spans="1:54" ht="20.100000000000001" customHeight="1" x14ac:dyDescent="0.2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spans="1:54" ht="20.100000000000001" customHeight="1" x14ac:dyDescent="0.2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spans="1:54" ht="20.100000000000001" customHeight="1" x14ac:dyDescent="0.2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spans="1:54" ht="20.100000000000001" customHeight="1" x14ac:dyDescent="0.2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spans="1:54" ht="20.100000000000001" customHeight="1" x14ac:dyDescent="0.2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spans="1:54" ht="20.100000000000001" customHeight="1" x14ac:dyDescent="0.2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spans="1:54" ht="20.100000000000001" customHeight="1" x14ac:dyDescent="0.2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spans="1:54" ht="20.100000000000001" customHeight="1" x14ac:dyDescent="0.2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spans="1:54" ht="20.100000000000001" customHeight="1" x14ac:dyDescent="0.2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spans="1:54" ht="20.100000000000001" customHeight="1" x14ac:dyDescent="0.2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spans="1:54" ht="20.100000000000001" customHeight="1" x14ac:dyDescent="0.2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spans="1:54" ht="20.100000000000001" customHeight="1" x14ac:dyDescent="0.2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spans="1:54" ht="20.100000000000001" customHeight="1" x14ac:dyDescent="0.2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spans="1:54" ht="20.100000000000001" customHeight="1" x14ac:dyDescent="0.2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spans="1:54" ht="20.100000000000001" customHeight="1" x14ac:dyDescent="0.2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spans="1:54" ht="20.100000000000001" customHeight="1" x14ac:dyDescent="0.2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spans="1:54" ht="20.100000000000001" customHeight="1" x14ac:dyDescent="0.2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spans="1:54" ht="20.100000000000001" customHeight="1" x14ac:dyDescent="0.2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spans="1:54" ht="20.100000000000001" customHeight="1" x14ac:dyDescent="0.2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spans="1:54" ht="20.100000000000001" customHeight="1" x14ac:dyDescent="0.2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6">
        <v>15210102</v>
      </c>
      <c r="V62" s="26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6">
        <v>15210104</v>
      </c>
      <c r="V63" s="26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6">
        <v>15310102</v>
      </c>
      <c r="V95" s="26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6">
        <v>15310104</v>
      </c>
      <c r="V96" s="26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54" x14ac:dyDescent="0.2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54" x14ac:dyDescent="0.2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54" x14ac:dyDescent="0.2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54" x14ac:dyDescent="0.2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54" x14ac:dyDescent="0.2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54" x14ac:dyDescent="0.2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 x14ac:dyDescent="0.2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 x14ac:dyDescent="0.2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 x14ac:dyDescent="0.2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 x14ac:dyDescent="0.2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 x14ac:dyDescent="0.2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 x14ac:dyDescent="0.2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16" x14ac:dyDescent="0.2">
      <c r="B183" s="63">
        <v>10010114</v>
      </c>
      <c r="C183" s="64" t="s">
        <v>979</v>
      </c>
      <c r="D183" s="65" t="s">
        <v>980</v>
      </c>
    </row>
    <row r="184" spans="2:16" x14ac:dyDescent="0.2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 x14ac:dyDescent="0.2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 x14ac:dyDescent="0.2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 x14ac:dyDescent="0.2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 x14ac:dyDescent="0.2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 x14ac:dyDescent="0.2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16" x14ac:dyDescent="0.2">
      <c r="B190" s="63">
        <v>10010207</v>
      </c>
      <c r="C190" s="64" t="s">
        <v>973</v>
      </c>
      <c r="D190" s="65" t="s">
        <v>974</v>
      </c>
    </row>
    <row r="191" spans="2:16" x14ac:dyDescent="0.2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 x14ac:dyDescent="0.2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 x14ac:dyDescent="0.2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 x14ac:dyDescent="0.2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 x14ac:dyDescent="0.2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 x14ac:dyDescent="0.2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16" x14ac:dyDescent="0.2">
      <c r="B197" s="63">
        <v>10010214</v>
      </c>
      <c r="C197" s="64" t="s">
        <v>1018</v>
      </c>
      <c r="D197" s="65" t="s">
        <v>1019</v>
      </c>
    </row>
    <row r="198" spans="2:16" x14ac:dyDescent="0.2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 x14ac:dyDescent="0.2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 x14ac:dyDescent="0.2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 x14ac:dyDescent="0.2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 x14ac:dyDescent="0.2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 x14ac:dyDescent="0.2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16" x14ac:dyDescent="0.2">
      <c r="B204" s="63">
        <v>10010307</v>
      </c>
      <c r="C204" s="64" t="s">
        <v>993</v>
      </c>
      <c r="D204" s="65" t="s">
        <v>994</v>
      </c>
    </row>
    <row r="205" spans="2:16" x14ac:dyDescent="0.2">
      <c r="B205" s="63">
        <v>10010308</v>
      </c>
      <c r="C205" s="64" t="s">
        <v>995</v>
      </c>
      <c r="D205" s="65" t="s">
        <v>996</v>
      </c>
    </row>
    <row r="206" spans="2:16" x14ac:dyDescent="0.2">
      <c r="B206" s="63">
        <v>10010309</v>
      </c>
      <c r="C206" s="64" t="s">
        <v>1036</v>
      </c>
      <c r="D206" s="65" t="s">
        <v>1037</v>
      </c>
    </row>
    <row r="207" spans="2:16" x14ac:dyDescent="0.2">
      <c r="B207" s="63">
        <v>10010310</v>
      </c>
      <c r="C207" s="64" t="s">
        <v>1038</v>
      </c>
      <c r="D207" s="65" t="s">
        <v>1039</v>
      </c>
    </row>
    <row r="208" spans="2:16" x14ac:dyDescent="0.2">
      <c r="B208" s="63">
        <v>10010311</v>
      </c>
      <c r="C208" s="64" t="s">
        <v>1040</v>
      </c>
      <c r="D208" s="65" t="s">
        <v>1041</v>
      </c>
    </row>
    <row r="209" spans="2:4" x14ac:dyDescent="0.2">
      <c r="B209" s="63">
        <v>10010312</v>
      </c>
      <c r="C209" s="64" t="s">
        <v>1042</v>
      </c>
      <c r="D209" s="65" t="s">
        <v>1043</v>
      </c>
    </row>
    <row r="210" spans="2:4" x14ac:dyDescent="0.2">
      <c r="B210" s="63">
        <v>10010313</v>
      </c>
      <c r="C210" s="64" t="s">
        <v>1044</v>
      </c>
      <c r="D210" s="65" t="s">
        <v>1045</v>
      </c>
    </row>
    <row r="211" spans="2:4" x14ac:dyDescent="0.2">
      <c r="B211" s="60">
        <v>10010401</v>
      </c>
      <c r="C211" s="61" t="s">
        <v>1046</v>
      </c>
      <c r="D211" s="62" t="s">
        <v>1047</v>
      </c>
    </row>
    <row r="212" spans="2:4" x14ac:dyDescent="0.2">
      <c r="B212" s="60">
        <v>10010402</v>
      </c>
      <c r="C212" s="61" t="s">
        <v>997</v>
      </c>
      <c r="D212" s="62" t="s">
        <v>998</v>
      </c>
    </row>
    <row r="213" spans="2:4" x14ac:dyDescent="0.2">
      <c r="B213" s="63">
        <v>10010403</v>
      </c>
      <c r="C213" s="64" t="s">
        <v>1001</v>
      </c>
      <c r="D213" s="65" t="s">
        <v>1002</v>
      </c>
    </row>
    <row r="214" spans="2:4" x14ac:dyDescent="0.2">
      <c r="B214" s="63">
        <v>10010404</v>
      </c>
      <c r="C214" s="64" t="s">
        <v>1005</v>
      </c>
      <c r="D214" s="65" t="s">
        <v>988</v>
      </c>
    </row>
    <row r="215" spans="2:4" x14ac:dyDescent="0.2">
      <c r="B215" s="63">
        <v>10010405</v>
      </c>
      <c r="C215" s="64" t="s">
        <v>1048</v>
      </c>
      <c r="D215" s="65" t="s">
        <v>1049</v>
      </c>
    </row>
    <row r="216" spans="2:4" x14ac:dyDescent="0.2">
      <c r="B216" s="63">
        <v>10010406</v>
      </c>
      <c r="C216" s="64" t="s">
        <v>1008</v>
      </c>
      <c r="D216" s="65" t="s">
        <v>1009</v>
      </c>
    </row>
    <row r="217" spans="2:4" x14ac:dyDescent="0.2">
      <c r="B217" s="63">
        <v>10010407</v>
      </c>
      <c r="C217" s="64" t="s">
        <v>1012</v>
      </c>
      <c r="D217" s="65" t="s">
        <v>1013</v>
      </c>
    </row>
    <row r="218" spans="2:4" x14ac:dyDescent="0.2">
      <c r="B218" s="63">
        <v>10010408</v>
      </c>
      <c r="C218" s="64" t="s">
        <v>1016</v>
      </c>
      <c r="D218" s="65" t="s">
        <v>1017</v>
      </c>
    </row>
    <row r="219" spans="2:4" x14ac:dyDescent="0.2">
      <c r="B219" s="63">
        <v>10010409</v>
      </c>
      <c r="C219" s="64" t="s">
        <v>1050</v>
      </c>
      <c r="D219" s="65" t="s">
        <v>1051</v>
      </c>
    </row>
    <row r="220" spans="2:4" x14ac:dyDescent="0.2">
      <c r="B220" s="63">
        <v>10010410</v>
      </c>
      <c r="C220" s="64" t="s">
        <v>1052</v>
      </c>
      <c r="D220" s="65" t="s">
        <v>1053</v>
      </c>
    </row>
    <row r="221" spans="2:4" x14ac:dyDescent="0.2">
      <c r="B221" s="63">
        <v>10010411</v>
      </c>
      <c r="C221" s="64" t="s">
        <v>1054</v>
      </c>
      <c r="D221" s="65" t="s">
        <v>1055</v>
      </c>
    </row>
    <row r="222" spans="2:4" x14ac:dyDescent="0.2">
      <c r="B222" s="60">
        <v>10010501</v>
      </c>
      <c r="C222" s="61" t="s">
        <v>1056</v>
      </c>
      <c r="D222" s="62" t="s">
        <v>1057</v>
      </c>
    </row>
    <row r="223" spans="2:4" x14ac:dyDescent="0.2">
      <c r="B223" s="60">
        <v>10010502</v>
      </c>
      <c r="C223" s="61" t="s">
        <v>1022</v>
      </c>
      <c r="D223" s="62" t="s">
        <v>1023</v>
      </c>
    </row>
    <row r="224" spans="2:4" x14ac:dyDescent="0.2">
      <c r="B224" s="63">
        <v>10010503</v>
      </c>
      <c r="C224" s="64" t="s">
        <v>1024</v>
      </c>
      <c r="D224" s="65" t="s">
        <v>1025</v>
      </c>
    </row>
    <row r="225" spans="2:53" x14ac:dyDescent="0.2">
      <c r="B225" s="63">
        <v>10010504</v>
      </c>
      <c r="C225" s="64" t="s">
        <v>1026</v>
      </c>
      <c r="D225" s="65" t="s">
        <v>1027</v>
      </c>
    </row>
    <row r="226" spans="2:53" x14ac:dyDescent="0.2">
      <c r="B226" s="63">
        <v>10010505</v>
      </c>
      <c r="C226" s="64" t="s">
        <v>1058</v>
      </c>
      <c r="D226" s="65" t="s">
        <v>1059</v>
      </c>
    </row>
    <row r="227" spans="2:53" x14ac:dyDescent="0.2">
      <c r="B227" s="63">
        <v>10010506</v>
      </c>
      <c r="C227" s="64" t="s">
        <v>1028</v>
      </c>
      <c r="D227" s="65" t="s">
        <v>1029</v>
      </c>
    </row>
    <row r="228" spans="2:53" x14ac:dyDescent="0.2">
      <c r="B228" s="63">
        <v>10010507</v>
      </c>
      <c r="C228" s="64" t="s">
        <v>1032</v>
      </c>
      <c r="D228" s="65" t="s">
        <v>1033</v>
      </c>
    </row>
    <row r="229" spans="2:53" x14ac:dyDescent="0.2">
      <c r="B229" s="63">
        <v>10010508</v>
      </c>
      <c r="C229" s="64" t="s">
        <v>1034</v>
      </c>
      <c r="D229" s="65" t="s">
        <v>1035</v>
      </c>
    </row>
    <row r="230" spans="2:53" x14ac:dyDescent="0.2">
      <c r="B230" s="63">
        <v>10010509</v>
      </c>
      <c r="C230" s="64" t="s">
        <v>1060</v>
      </c>
      <c r="D230" s="68" t="s">
        <v>1061</v>
      </c>
    </row>
    <row r="234" spans="2:53" x14ac:dyDescent="0.2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30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30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30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30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30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30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30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30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30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30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30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30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30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30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30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30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30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30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30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30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54" t="s">
        <v>1069</v>
      </c>
      <c r="L286" s="30"/>
      <c r="M286" s="7">
        <v>10020001</v>
      </c>
      <c r="N286" s="7" t="s">
        <v>95</v>
      </c>
      <c r="O286" s="7">
        <v>50</v>
      </c>
      <c r="P286" s="7"/>
      <c r="Q286" s="30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5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30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30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30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30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30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5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3">
        <v>10010085</v>
      </c>
      <c r="V311" s="29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3">
        <v>10010085</v>
      </c>
      <c r="V312" s="29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3">
        <v>10010085</v>
      </c>
      <c r="V313" s="29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3">
        <v>10010085</v>
      </c>
      <c r="V314" s="29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3">
        <v>10010085</v>
      </c>
      <c r="V315" s="29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3">
        <v>10010085</v>
      </c>
      <c r="V316" s="29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3">
        <v>10010085</v>
      </c>
      <c r="V317" s="29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3">
        <v>10010085</v>
      </c>
      <c r="V318" s="29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3">
        <v>10010085</v>
      </c>
      <c r="V319" s="29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3">
        <v>10010085</v>
      </c>
      <c r="V320" s="29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3">
        <v>10010085</v>
      </c>
      <c r="V321" s="29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3">
        <v>10010085</v>
      </c>
      <c r="V322" s="29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3">
        <v>10010085</v>
      </c>
      <c r="V323" s="29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3">
        <v>10010085</v>
      </c>
      <c r="V324" s="29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3">
        <v>10010085</v>
      </c>
      <c r="V325" s="29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3">
        <v>10010085</v>
      </c>
      <c r="V326" s="29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3">
        <v>10010085</v>
      </c>
      <c r="V327" s="29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3">
        <v>10010085</v>
      </c>
      <c r="V328" s="29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3">
        <v>10010085</v>
      </c>
      <c r="V329" s="29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3">
        <v>10010085</v>
      </c>
      <c r="V330" s="29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3">
        <v>10010085</v>
      </c>
      <c r="V331" s="29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9"/>
      <c r="K332" s="26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3">
        <v>10010085</v>
      </c>
      <c r="V332" s="29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9"/>
      <c r="K333" s="26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3">
        <v>10010085</v>
      </c>
      <c r="V333" s="29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3">
        <v>10010085</v>
      </c>
      <c r="V334" s="29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3">
        <v>10010085</v>
      </c>
      <c r="V335" s="29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3">
        <v>10010085</v>
      </c>
      <c r="V336" s="29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9"/>
      <c r="K339" s="26" t="s">
        <v>1113</v>
      </c>
      <c r="M339" s="2">
        <v>10020001</v>
      </c>
      <c r="N339" s="2" t="s">
        <v>95</v>
      </c>
      <c r="O339" s="42">
        <v>1000</v>
      </c>
      <c r="P339" s="2"/>
      <c r="Q339" s="23">
        <v>10000152</v>
      </c>
      <c r="R339" s="24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9"/>
      <c r="K340" s="26" t="s">
        <v>1114</v>
      </c>
      <c r="M340" s="2">
        <v>10020001</v>
      </c>
      <c r="N340" s="2" t="s">
        <v>95</v>
      </c>
      <c r="O340" s="42">
        <v>1000</v>
      </c>
      <c r="P340" s="2"/>
      <c r="Q340" s="23">
        <v>10000152</v>
      </c>
      <c r="R340" s="24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9"/>
      <c r="K341" s="26" t="s">
        <v>1115</v>
      </c>
      <c r="M341" s="2">
        <v>10020001</v>
      </c>
      <c r="N341" s="2" t="s">
        <v>95</v>
      </c>
      <c r="O341" s="42">
        <v>1000</v>
      </c>
      <c r="P341" s="2"/>
      <c r="Q341" s="23">
        <v>10000152</v>
      </c>
      <c r="R341" s="24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9"/>
      <c r="K342" s="26" t="s">
        <v>1116</v>
      </c>
      <c r="M342" s="2">
        <v>10020001</v>
      </c>
      <c r="N342" s="2" t="s">
        <v>95</v>
      </c>
      <c r="O342" s="42">
        <v>1000</v>
      </c>
      <c r="P342" s="2"/>
      <c r="Q342" s="23">
        <v>10000152</v>
      </c>
      <c r="R342" s="24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9"/>
      <c r="K343" s="26" t="s">
        <v>1117</v>
      </c>
      <c r="M343" s="2">
        <v>10020001</v>
      </c>
      <c r="N343" s="2" t="s">
        <v>95</v>
      </c>
      <c r="O343" s="42">
        <v>1000</v>
      </c>
      <c r="P343" s="2"/>
      <c r="Q343" s="23">
        <v>10000152</v>
      </c>
      <c r="R343" s="24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9"/>
      <c r="K344" s="26" t="s">
        <v>1118</v>
      </c>
      <c r="M344" s="2">
        <v>10020001</v>
      </c>
      <c r="N344" s="2" t="s">
        <v>95</v>
      </c>
      <c r="O344" s="42">
        <v>1000</v>
      </c>
      <c r="P344" s="2"/>
      <c r="Q344" s="23">
        <v>10000152</v>
      </c>
      <c r="R344" s="24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9"/>
      <c r="K345" s="26" t="s">
        <v>1119</v>
      </c>
      <c r="M345" s="2">
        <v>10020001</v>
      </c>
      <c r="N345" s="2" t="s">
        <v>95</v>
      </c>
      <c r="O345" s="42">
        <v>1000</v>
      </c>
      <c r="P345" s="2"/>
      <c r="Q345" s="23">
        <v>10000152</v>
      </c>
      <c r="R345" s="24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9"/>
      <c r="K346" s="26" t="s">
        <v>1120</v>
      </c>
      <c r="M346" s="2">
        <v>10020001</v>
      </c>
      <c r="N346" s="2" t="s">
        <v>95</v>
      </c>
      <c r="O346" s="42">
        <v>1000</v>
      </c>
      <c r="P346" s="2"/>
      <c r="Q346" s="23">
        <v>10000152</v>
      </c>
      <c r="R346" s="24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9"/>
      <c r="K347" s="26" t="s">
        <v>1121</v>
      </c>
      <c r="M347" s="2">
        <v>10020001</v>
      </c>
      <c r="N347" s="2" t="s">
        <v>95</v>
      </c>
      <c r="O347" s="42">
        <v>1000</v>
      </c>
      <c r="P347" s="2"/>
      <c r="Q347" s="23">
        <v>10000152</v>
      </c>
      <c r="R347" s="24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9"/>
      <c r="K348" s="26" t="s">
        <v>1122</v>
      </c>
      <c r="M348" s="2">
        <v>10020001</v>
      </c>
      <c r="N348" s="2" t="s">
        <v>95</v>
      </c>
      <c r="O348" s="42">
        <v>1000</v>
      </c>
      <c r="P348" s="2"/>
      <c r="Q348" s="23">
        <v>10000152</v>
      </c>
      <c r="R348" s="24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9"/>
      <c r="K349" s="26" t="s">
        <v>1123</v>
      </c>
      <c r="M349" s="2">
        <v>10020001</v>
      </c>
      <c r="N349" s="2" t="s">
        <v>95</v>
      </c>
      <c r="O349" s="42">
        <v>1000</v>
      </c>
      <c r="P349" s="2"/>
      <c r="Q349" s="23">
        <v>10000152</v>
      </c>
      <c r="R349" s="24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9"/>
      <c r="K350" s="26" t="s">
        <v>1124</v>
      </c>
      <c r="M350" s="2">
        <v>10020001</v>
      </c>
      <c r="N350" s="2" t="s">
        <v>95</v>
      </c>
      <c r="O350" s="42">
        <v>1000</v>
      </c>
      <c r="P350" s="2"/>
      <c r="Q350" s="23">
        <v>10000152</v>
      </c>
      <c r="R350" s="24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9"/>
      <c r="K351" s="26" t="s">
        <v>1125</v>
      </c>
      <c r="M351" s="2">
        <v>10020001</v>
      </c>
      <c r="N351" s="2" t="s">
        <v>95</v>
      </c>
      <c r="O351" s="42">
        <v>1000</v>
      </c>
      <c r="P351" s="2"/>
      <c r="Q351" s="23">
        <v>10000152</v>
      </c>
      <c r="R351" s="24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9"/>
      <c r="K352" s="26" t="s">
        <v>1126</v>
      </c>
      <c r="M352" s="2">
        <v>10020001</v>
      </c>
      <c r="N352" s="2" t="s">
        <v>95</v>
      </c>
      <c r="O352" s="42">
        <v>1000</v>
      </c>
      <c r="P352" s="2"/>
      <c r="Q352" s="23">
        <v>10000152</v>
      </c>
      <c r="R352" s="24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9"/>
      <c r="K353" s="26" t="s">
        <v>1127</v>
      </c>
      <c r="M353" s="2">
        <v>10020001</v>
      </c>
      <c r="N353" s="2" t="s">
        <v>95</v>
      </c>
      <c r="O353" s="42">
        <v>1000</v>
      </c>
      <c r="P353" s="2"/>
      <c r="Q353" s="23">
        <v>10000152</v>
      </c>
      <c r="R353" s="24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9"/>
      <c r="K354" s="26" t="s">
        <v>1128</v>
      </c>
      <c r="M354" s="2">
        <v>10020001</v>
      </c>
      <c r="N354" s="2" t="s">
        <v>95</v>
      </c>
      <c r="O354" s="42">
        <v>1750</v>
      </c>
      <c r="P354" s="2"/>
      <c r="Q354" s="23">
        <v>10000152</v>
      </c>
      <c r="R354" s="24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9"/>
      <c r="K355" s="26" t="s">
        <v>1129</v>
      </c>
      <c r="M355" s="2">
        <v>10020001</v>
      </c>
      <c r="N355" s="2" t="s">
        <v>95</v>
      </c>
      <c r="O355" s="42">
        <v>1750</v>
      </c>
      <c r="P355" s="2"/>
      <c r="Q355" s="23">
        <v>10000152</v>
      </c>
      <c r="R355" s="24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9"/>
      <c r="K356" s="26" t="s">
        <v>1130</v>
      </c>
      <c r="M356" s="2">
        <v>10020001</v>
      </c>
      <c r="N356" s="2" t="s">
        <v>95</v>
      </c>
      <c r="O356" s="42">
        <v>1750</v>
      </c>
      <c r="P356" s="2"/>
      <c r="Q356" s="23">
        <v>10000152</v>
      </c>
      <c r="R356" s="24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9"/>
      <c r="K357" s="26" t="s">
        <v>1131</v>
      </c>
      <c r="M357" s="2">
        <v>10020001</v>
      </c>
      <c r="N357" s="2" t="s">
        <v>95</v>
      </c>
      <c r="O357" s="42">
        <v>1750</v>
      </c>
      <c r="P357" s="2"/>
      <c r="Q357" s="23">
        <v>10000152</v>
      </c>
      <c r="R357" s="24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9"/>
      <c r="K358" s="26" t="s">
        <v>1132</v>
      </c>
      <c r="M358" s="2">
        <v>10020001</v>
      </c>
      <c r="N358" s="2" t="s">
        <v>95</v>
      </c>
      <c r="O358" s="42">
        <v>2500</v>
      </c>
      <c r="P358" s="2"/>
      <c r="Q358" s="23">
        <v>10000152</v>
      </c>
      <c r="R358" s="24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9"/>
      <c r="K359" s="26" t="s">
        <v>1133</v>
      </c>
      <c r="M359" s="2">
        <v>10020001</v>
      </c>
      <c r="N359" s="2" t="s">
        <v>95</v>
      </c>
      <c r="O359" s="42">
        <v>2500</v>
      </c>
      <c r="P359" s="2"/>
      <c r="Q359" s="23">
        <v>10000152</v>
      </c>
      <c r="R359" s="24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9"/>
      <c r="K360" s="26" t="s">
        <v>1134</v>
      </c>
      <c r="M360" s="2">
        <v>10020001</v>
      </c>
      <c r="N360" s="2" t="s">
        <v>95</v>
      </c>
      <c r="O360" s="42">
        <v>2500</v>
      </c>
      <c r="P360" s="2"/>
      <c r="Q360" s="23">
        <v>10000152</v>
      </c>
      <c r="R360" s="24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9"/>
      <c r="K361" s="26" t="s">
        <v>1135</v>
      </c>
      <c r="M361" s="2">
        <v>10020001</v>
      </c>
      <c r="N361" s="2" t="s">
        <v>95</v>
      </c>
      <c r="O361" s="42">
        <v>2500</v>
      </c>
      <c r="P361" s="2"/>
      <c r="Q361" s="23">
        <v>10000152</v>
      </c>
      <c r="R361" s="24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9"/>
      <c r="K362" s="26" t="s">
        <v>1136</v>
      </c>
      <c r="M362" s="2">
        <v>10020001</v>
      </c>
      <c r="N362" s="2" t="s">
        <v>95</v>
      </c>
      <c r="O362" s="42">
        <v>1500</v>
      </c>
      <c r="P362" s="2"/>
      <c r="Q362" s="23">
        <v>10000152</v>
      </c>
      <c r="R362" s="24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9"/>
      <c r="K363" s="26" t="s">
        <v>1137</v>
      </c>
      <c r="M363" s="2">
        <v>10020001</v>
      </c>
      <c r="N363" s="2" t="s">
        <v>95</v>
      </c>
      <c r="O363" s="42">
        <v>1500</v>
      </c>
      <c r="P363" s="2"/>
      <c r="Q363" s="23">
        <v>10000152</v>
      </c>
      <c r="R363" s="24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9"/>
      <c r="K364" s="26" t="s">
        <v>1138</v>
      </c>
      <c r="M364" s="2">
        <v>10020001</v>
      </c>
      <c r="N364" s="2" t="s">
        <v>95</v>
      </c>
      <c r="O364" s="42">
        <v>1500</v>
      </c>
      <c r="P364" s="2"/>
      <c r="Q364" s="23">
        <v>10000152</v>
      </c>
      <c r="R364" s="24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3">
        <v>10000144</v>
      </c>
      <c r="H367" s="23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3">
        <v>10000145</v>
      </c>
      <c r="H368" s="23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3">
        <v>10000146</v>
      </c>
      <c r="H369" s="23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3">
        <v>10000147</v>
      </c>
      <c r="H370" s="23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2">
        <v>10</v>
      </c>
      <c r="Q379" s="23">
        <v>10000145</v>
      </c>
      <c r="R379" s="23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2">
        <v>10</v>
      </c>
      <c r="Q380" s="23">
        <v>10000145</v>
      </c>
      <c r="R380" s="23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2">
        <v>10</v>
      </c>
      <c r="Q381" s="23">
        <v>10000145</v>
      </c>
      <c r="R381" s="23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2">
        <v>10</v>
      </c>
      <c r="Q382" s="23">
        <v>10000145</v>
      </c>
      <c r="R382" s="23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2">
        <v>10</v>
      </c>
      <c r="Q383" s="23">
        <v>10000145</v>
      </c>
      <c r="R383" s="23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2">
        <v>10</v>
      </c>
      <c r="Q384" s="23">
        <v>10000145</v>
      </c>
      <c r="R384" s="23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2">
        <v>10</v>
      </c>
      <c r="Q385" s="23">
        <v>10000145</v>
      </c>
      <c r="R385" s="23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2">
        <v>10</v>
      </c>
      <c r="Q386" s="23">
        <v>10000145</v>
      </c>
      <c r="R386" s="23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2">
        <v>10</v>
      </c>
      <c r="Q387" s="23">
        <v>10000145</v>
      </c>
      <c r="R387" s="23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2">
        <v>10</v>
      </c>
      <c r="Q388" s="23">
        <v>10000145</v>
      </c>
      <c r="R388" s="23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2">
        <v>10</v>
      </c>
      <c r="Q389" s="23">
        <v>10000145</v>
      </c>
      <c r="R389" s="23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2">
        <v>10</v>
      </c>
      <c r="Q390" s="23">
        <v>10000145</v>
      </c>
      <c r="R390" s="23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2">
        <v>50</v>
      </c>
      <c r="Q391" s="23">
        <v>10000146</v>
      </c>
      <c r="R391" s="23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2">
        <v>50</v>
      </c>
      <c r="Q392" s="23">
        <v>10000146</v>
      </c>
      <c r="R392" s="23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2">
        <v>75</v>
      </c>
      <c r="Q393" s="23">
        <v>10000146</v>
      </c>
      <c r="R393" s="23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2">
        <v>75</v>
      </c>
      <c r="Q394" s="23">
        <v>10000146</v>
      </c>
      <c r="R394" s="23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2">
        <v>100</v>
      </c>
      <c r="Q395" s="23">
        <v>10000146</v>
      </c>
      <c r="R395" s="23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2">
        <v>100</v>
      </c>
      <c r="Q396" s="23">
        <v>10000146</v>
      </c>
      <c r="R396" s="23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42">
        <v>10</v>
      </c>
      <c r="Q397" s="23">
        <v>10000147</v>
      </c>
      <c r="R397" s="23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42">
        <v>10</v>
      </c>
      <c r="Q398" s="23">
        <v>10000147</v>
      </c>
      <c r="R398" s="23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7" t="s">
        <v>1173</v>
      </c>
      <c r="M399" s="2">
        <v>10020001</v>
      </c>
      <c r="N399" s="2" t="s">
        <v>95</v>
      </c>
      <c r="O399" s="42">
        <v>20</v>
      </c>
      <c r="Q399" s="23">
        <v>10000147</v>
      </c>
      <c r="R399" s="23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42">
        <v>10</v>
      </c>
      <c r="Q400" s="23">
        <v>10000147</v>
      </c>
      <c r="R400" s="23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42">
        <v>10</v>
      </c>
      <c r="Q401" s="23">
        <v>10000147</v>
      </c>
      <c r="R401" s="23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7" t="s">
        <v>1178</v>
      </c>
      <c r="M402" s="2">
        <v>10020001</v>
      </c>
      <c r="N402" s="2" t="s">
        <v>95</v>
      </c>
      <c r="O402" s="42">
        <v>20</v>
      </c>
      <c r="Q402" s="23">
        <v>10000147</v>
      </c>
      <c r="R402" s="23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42">
        <v>10</v>
      </c>
      <c r="Q403" s="23">
        <v>10000147</v>
      </c>
      <c r="R403" s="23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42">
        <v>10</v>
      </c>
      <c r="Q404" s="23">
        <v>10000147</v>
      </c>
      <c r="R404" s="23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7" t="s">
        <v>1183</v>
      </c>
      <c r="M405" s="2">
        <v>10020001</v>
      </c>
      <c r="N405" s="2" t="s">
        <v>95</v>
      </c>
      <c r="O405" s="42">
        <v>20</v>
      </c>
      <c r="Q405" s="23">
        <v>10000147</v>
      </c>
      <c r="R405" s="23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42">
        <v>10</v>
      </c>
      <c r="Q406" s="23">
        <v>10000147</v>
      </c>
      <c r="R406" s="23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42">
        <v>10</v>
      </c>
      <c r="Q407" s="23">
        <v>10000147</v>
      </c>
      <c r="R407" s="23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42">
        <v>10</v>
      </c>
      <c r="Q408" s="23">
        <v>10000147</v>
      </c>
      <c r="R408" s="23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7" t="s">
        <v>1189</v>
      </c>
      <c r="M409" s="2">
        <v>10020001</v>
      </c>
      <c r="N409" s="2" t="s">
        <v>95</v>
      </c>
      <c r="O409" s="42">
        <v>20</v>
      </c>
      <c r="Q409" s="23">
        <v>10000147</v>
      </c>
      <c r="R409" s="23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42">
        <v>10</v>
      </c>
      <c r="Q410" s="23">
        <v>10000147</v>
      </c>
      <c r="R410" s="23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42">
        <v>10</v>
      </c>
      <c r="Q411" s="23">
        <v>10000147</v>
      </c>
      <c r="R411" s="23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42">
        <v>10</v>
      </c>
      <c r="Q412" s="23">
        <v>10000147</v>
      </c>
      <c r="R412" s="23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7" t="s">
        <v>1193</v>
      </c>
      <c r="M413" s="2">
        <v>10020001</v>
      </c>
      <c r="N413" s="2" t="s">
        <v>95</v>
      </c>
      <c r="O413" s="42">
        <v>20</v>
      </c>
      <c r="Q413" s="23">
        <v>10000147</v>
      </c>
      <c r="R413" s="23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42">
        <v>10</v>
      </c>
      <c r="Q414" s="23">
        <v>10000147</v>
      </c>
      <c r="R414" s="23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42">
        <v>10</v>
      </c>
      <c r="Q415" s="23">
        <v>10000147</v>
      </c>
      <c r="R415" s="23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7" t="s">
        <v>1197</v>
      </c>
      <c r="M416" s="2">
        <v>10020001</v>
      </c>
      <c r="N416" s="2" t="s">
        <v>95</v>
      </c>
      <c r="O416" s="42">
        <v>20</v>
      </c>
      <c r="Q416" s="23">
        <v>10000147</v>
      </c>
      <c r="R416" s="23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3">
        <v>10000147</v>
      </c>
      <c r="R417" s="23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3">
        <v>10000147</v>
      </c>
      <c r="R418" s="23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3">
        <v>10000147</v>
      </c>
      <c r="R419" s="23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3">
        <v>10000147</v>
      </c>
      <c r="R420" s="23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3">
        <v>10000147</v>
      </c>
      <c r="R421" s="23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3">
        <v>10000147</v>
      </c>
      <c r="R422" s="23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3">
        <v>10000147</v>
      </c>
      <c r="R423" s="23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3">
        <v>10000147</v>
      </c>
      <c r="R424" s="23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3">
        <v>10000147</v>
      </c>
      <c r="R425" s="23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3">
        <v>10000147</v>
      </c>
      <c r="R426" s="23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3">
        <v>10000147</v>
      </c>
      <c r="R427" s="23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3">
        <v>10000147</v>
      </c>
      <c r="R428" s="23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3">
        <v>10000147</v>
      </c>
      <c r="R429" s="23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3">
        <v>10000147</v>
      </c>
      <c r="R430" s="23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3">
        <v>10000147</v>
      </c>
      <c r="R431" s="23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3">
        <v>10000147</v>
      </c>
      <c r="R432" s="23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3">
        <v>10000147</v>
      </c>
      <c r="R433" s="23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3">
        <v>10000147</v>
      </c>
      <c r="R434" s="23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3">
        <v>10000147</v>
      </c>
      <c r="R435" s="23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3">
        <v>10000147</v>
      </c>
      <c r="R436" s="23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3">
        <v>10000147</v>
      </c>
      <c r="R437" s="23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3">
        <v>10000147</v>
      </c>
      <c r="R438" s="23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3">
        <v>10000147</v>
      </c>
      <c r="R439" s="23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3">
        <v>10000147</v>
      </c>
      <c r="R440" s="23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3">
        <v>10000147</v>
      </c>
      <c r="R441" s="23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3">
        <v>10000147</v>
      </c>
      <c r="R442" s="23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3">
        <v>10000147</v>
      </c>
      <c r="R443" s="23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3">
        <v>10000147</v>
      </c>
      <c r="R444" s="23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3">
        <v>10000147</v>
      </c>
      <c r="R445" s="23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3">
        <v>10000147</v>
      </c>
      <c r="R446" s="23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3">
        <v>10000147</v>
      </c>
      <c r="R447" s="23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3">
        <v>10000147</v>
      </c>
      <c r="R448" s="23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3">
        <v>10000147</v>
      </c>
      <c r="R449" s="23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3">
        <v>10000147</v>
      </c>
      <c r="R450" s="23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3">
        <v>10000147</v>
      </c>
      <c r="R451" s="23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3">
        <v>10000147</v>
      </c>
      <c r="R452" s="23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3">
        <v>10000147</v>
      </c>
      <c r="R453" s="23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3">
        <v>10000147</v>
      </c>
      <c r="R454" s="23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3">
        <v>10000147</v>
      </c>
      <c r="R455" s="23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3">
        <v>10000147</v>
      </c>
      <c r="R456" s="23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3">
        <v>10000101</v>
      </c>
      <c r="I3" s="24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3">
        <v>10010083</v>
      </c>
      <c r="I4" s="29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3">
        <v>10000131</v>
      </c>
      <c r="I5" s="24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3">
        <v>10010085</v>
      </c>
      <c r="I6" s="29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3">
        <v>10000132</v>
      </c>
      <c r="I8" s="24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7">
        <v>10010098</v>
      </c>
      <c r="I9" s="28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3">
        <v>10010085</v>
      </c>
      <c r="I10" s="29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3">
        <v>10010083</v>
      </c>
      <c r="I11" s="29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3">
        <v>10000131</v>
      </c>
      <c r="I12" s="24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3">
        <v>10010085</v>
      </c>
      <c r="I13" s="29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3">
        <v>10000132</v>
      </c>
      <c r="I15" s="24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7">
        <v>10010098</v>
      </c>
      <c r="I16" s="28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3">
        <v>10010085</v>
      </c>
      <c r="I17" s="29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3">
        <v>10010083</v>
      </c>
      <c r="I18" s="29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3">
        <v>10000131</v>
      </c>
      <c r="I19" s="24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3">
        <v>10010085</v>
      </c>
      <c r="I20" s="29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3">
        <v>10000132</v>
      </c>
      <c r="I22" s="24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7">
        <v>10010098</v>
      </c>
      <c r="I23" s="28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3">
        <v>10010085</v>
      </c>
      <c r="I24" s="29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3">
        <v>10010083</v>
      </c>
      <c r="I25" s="29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3">
        <v>10000131</v>
      </c>
      <c r="I26" s="24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3">
        <v>10010085</v>
      </c>
      <c r="I27" s="29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3">
        <v>10000132</v>
      </c>
      <c r="I29" s="24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7">
        <v>10010098</v>
      </c>
      <c r="I30" s="28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3">
        <v>10010085</v>
      </c>
      <c r="I31" s="29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/>
    <row r="2" spans="1:14" s="9" customFormat="1" ht="20.100000000000001" customHeight="1" x14ac:dyDescent="0.2">
      <c r="B2" s="9" t="s">
        <v>1293</v>
      </c>
    </row>
    <row r="3" spans="1:14" s="9" customFormat="1" ht="20.100000000000001" customHeight="1" x14ac:dyDescent="0.2">
      <c r="B3" s="9" t="s">
        <v>1294</v>
      </c>
      <c r="C3" s="9">
        <v>1</v>
      </c>
      <c r="F3" s="2" t="s">
        <v>1295</v>
      </c>
      <c r="G3" s="2">
        <v>1</v>
      </c>
      <c r="H3" s="55">
        <v>0.5</v>
      </c>
    </row>
    <row r="4" spans="1:14" s="9" customFormat="1" ht="20.100000000000001" customHeight="1" x14ac:dyDescent="0.2">
      <c r="B4" s="9" t="s">
        <v>1296</v>
      </c>
      <c r="C4" s="9" t="s">
        <v>1297</v>
      </c>
      <c r="F4" s="2"/>
      <c r="G4" s="2">
        <v>2</v>
      </c>
      <c r="H4" s="55">
        <v>1</v>
      </c>
    </row>
    <row r="5" spans="1:14" s="9" customFormat="1" ht="20.100000000000001" customHeight="1" x14ac:dyDescent="0.2">
      <c r="B5" s="9" t="s">
        <v>1298</v>
      </c>
      <c r="C5" s="9" t="s">
        <v>1299</v>
      </c>
      <c r="F5" s="2"/>
      <c r="G5" s="2">
        <v>3</v>
      </c>
      <c r="H5" s="55">
        <v>1.2</v>
      </c>
    </row>
    <row r="6" spans="1:14" s="9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9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9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9" customFormat="1" ht="20.100000000000001" customHeight="1" x14ac:dyDescent="0.2">
      <c r="A9" s="2"/>
      <c r="B9" s="2" t="s">
        <v>1301</v>
      </c>
      <c r="C9" s="2">
        <v>3</v>
      </c>
      <c r="D9" s="2"/>
      <c r="E9" s="23">
        <v>10000143</v>
      </c>
      <c r="F9" s="24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9" customFormat="1" ht="20.100000000000001" customHeight="1" x14ac:dyDescent="0.2">
      <c r="A10" s="2"/>
      <c r="B10" s="2" t="s">
        <v>1302</v>
      </c>
      <c r="C10" s="2">
        <v>2</v>
      </c>
      <c r="D10" s="2"/>
      <c r="E10" s="23">
        <v>10010046</v>
      </c>
      <c r="F10" s="24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9" customFormat="1" ht="20.100000000000001" customHeight="1" x14ac:dyDescent="0.2">
      <c r="A11" s="2"/>
      <c r="B11" s="2" t="s">
        <v>1303</v>
      </c>
      <c r="C11" s="2">
        <v>1</v>
      </c>
      <c r="D11" s="2"/>
      <c r="E11" s="23">
        <v>10000150</v>
      </c>
      <c r="F11" s="23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9" customFormat="1" ht="20.100000000000001" customHeight="1" x14ac:dyDescent="0.2">
      <c r="A12" s="2"/>
      <c r="B12" s="2" t="s">
        <v>1305</v>
      </c>
      <c r="C12" s="2">
        <v>3</v>
      </c>
      <c r="D12" s="2"/>
      <c r="E12" s="23">
        <v>10010045</v>
      </c>
      <c r="F12" s="24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9" customFormat="1" ht="20.100000000000001" customHeight="1" x14ac:dyDescent="0.2">
      <c r="A13" s="2"/>
      <c r="D13" s="2"/>
      <c r="E13" s="23">
        <v>10010083</v>
      </c>
      <c r="F13" s="29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9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3">
        <v>10010085</v>
      </c>
      <c r="F14" s="29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9" customFormat="1" ht="20.100000000000001" customHeight="1" x14ac:dyDescent="0.2">
      <c r="A15" s="2"/>
      <c r="B15" s="2"/>
      <c r="C15" s="2"/>
      <c r="D15" s="2"/>
      <c r="E15" s="23">
        <v>10000121</v>
      </c>
      <c r="F15" s="24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9" customFormat="1" ht="20.100000000000001" customHeight="1" x14ac:dyDescent="0.2">
      <c r="A16" s="2"/>
      <c r="B16" s="2"/>
      <c r="C16" s="2"/>
      <c r="D16" s="2"/>
      <c r="E16" s="23">
        <v>10000122</v>
      </c>
      <c r="F16" s="24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9" customFormat="1" ht="20.100000000000001" customHeight="1" x14ac:dyDescent="0.2">
      <c r="A17" s="2"/>
      <c r="B17" s="23">
        <v>10000149</v>
      </c>
      <c r="C17" s="23" t="s">
        <v>1307</v>
      </c>
      <c r="D17" s="2"/>
      <c r="E17" s="23">
        <v>10000123</v>
      </c>
      <c r="F17" s="24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9" customFormat="1" ht="20.100000000000001" customHeight="1" x14ac:dyDescent="0.2">
      <c r="A18" s="2"/>
      <c r="B18" s="2"/>
      <c r="C18" s="2"/>
      <c r="D18" s="2"/>
      <c r="E18" s="23">
        <v>10000124</v>
      </c>
      <c r="F18" s="24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9" customFormat="1" ht="20.100000000000001" customHeight="1" x14ac:dyDescent="0.2">
      <c r="A19" s="2"/>
      <c r="B19" s="2"/>
      <c r="C19" s="2"/>
      <c r="D19" s="2"/>
      <c r="E19" s="23">
        <v>10000125</v>
      </c>
      <c r="F19" s="24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9" customFormat="1" ht="20.100000000000001" customHeight="1" x14ac:dyDescent="0.2">
      <c r="A20" s="2"/>
      <c r="B20" s="2"/>
      <c r="C20" s="2"/>
      <c r="D20" s="2"/>
      <c r="E20" s="23">
        <v>10000144</v>
      </c>
      <c r="F20" s="23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9" customFormat="1" ht="20.100000000000001" customHeight="1" x14ac:dyDescent="0.2">
      <c r="A21" s="2"/>
      <c r="B21" s="2"/>
      <c r="C21" s="2"/>
      <c r="D21" s="2"/>
      <c r="E21" s="23">
        <v>10000145</v>
      </c>
      <c r="F21" s="23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9" customFormat="1" ht="20.100000000000001" customHeight="1" x14ac:dyDescent="0.2">
      <c r="A22" s="2"/>
      <c r="B22" s="2"/>
      <c r="C22" s="2"/>
      <c r="D22" s="2"/>
      <c r="E22" s="23">
        <v>10000146</v>
      </c>
      <c r="F22" s="23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9" customFormat="1" ht="20.100000000000001" customHeight="1" x14ac:dyDescent="0.2">
      <c r="A23" s="2"/>
      <c r="B23" s="2"/>
      <c r="C23" s="2"/>
      <c r="D23" s="2"/>
      <c r="E23" s="23">
        <v>10000147</v>
      </c>
      <c r="F23" s="23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9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9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9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9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3">
        <v>10010041</v>
      </c>
      <c r="H3" s="24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3">
        <v>10010041</v>
      </c>
      <c r="O3" s="24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3">
        <v>10010041</v>
      </c>
      <c r="V3" s="24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3">
        <v>10010041</v>
      </c>
      <c r="AC3" s="24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3">
        <v>10010041</v>
      </c>
      <c r="AJ3" s="24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3">
        <v>10010042</v>
      </c>
      <c r="H4" s="25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3">
        <v>10010042</v>
      </c>
      <c r="O4" s="25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3">
        <v>10010042</v>
      </c>
      <c r="V4" s="25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3">
        <v>10010042</v>
      </c>
      <c r="AC4" s="25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3">
        <v>10010042</v>
      </c>
      <c r="AJ4" s="25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3">
        <v>10010083</v>
      </c>
      <c r="H5" s="29" t="s">
        <v>804</v>
      </c>
      <c r="I5" s="2">
        <v>4</v>
      </c>
      <c r="J5" s="2">
        <v>1</v>
      </c>
      <c r="K5" s="2">
        <v>5</v>
      </c>
      <c r="L5" s="2">
        <v>0.05</v>
      </c>
      <c r="N5" s="23">
        <v>10010083</v>
      </c>
      <c r="O5" s="29" t="s">
        <v>804</v>
      </c>
      <c r="P5" s="2">
        <v>4</v>
      </c>
      <c r="Q5" s="2">
        <v>1</v>
      </c>
      <c r="R5" s="2">
        <v>5</v>
      </c>
      <c r="S5" s="2">
        <v>0.05</v>
      </c>
      <c r="U5" s="23">
        <v>10010083</v>
      </c>
      <c r="V5" s="29" t="s">
        <v>804</v>
      </c>
      <c r="W5" s="2">
        <v>4</v>
      </c>
      <c r="X5" s="2">
        <v>1</v>
      </c>
      <c r="Y5" s="2">
        <v>5</v>
      </c>
      <c r="Z5" s="2">
        <v>0.05</v>
      </c>
      <c r="AB5" s="23">
        <v>10010083</v>
      </c>
      <c r="AC5" s="29" t="s">
        <v>804</v>
      </c>
      <c r="AD5" s="2">
        <v>4</v>
      </c>
      <c r="AE5" s="2">
        <v>1</v>
      </c>
      <c r="AF5" s="2">
        <v>5</v>
      </c>
      <c r="AG5" s="2">
        <v>0.05</v>
      </c>
      <c r="AI5" s="23">
        <v>10010083</v>
      </c>
      <c r="AJ5" s="29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7">
        <v>10010098</v>
      </c>
      <c r="H6" s="28" t="s">
        <v>1311</v>
      </c>
      <c r="I6" s="2">
        <v>4</v>
      </c>
      <c r="J6" s="2">
        <v>1</v>
      </c>
      <c r="K6" s="2">
        <v>5</v>
      </c>
      <c r="L6" s="2">
        <v>0.05</v>
      </c>
      <c r="N6" s="27">
        <v>10010098</v>
      </c>
      <c r="O6" s="28" t="s">
        <v>1311</v>
      </c>
      <c r="P6" s="2">
        <v>4</v>
      </c>
      <c r="Q6" s="2">
        <v>1</v>
      </c>
      <c r="R6" s="2">
        <v>5</v>
      </c>
      <c r="S6" s="2">
        <v>0.05</v>
      </c>
      <c r="U6" s="27">
        <v>10010098</v>
      </c>
      <c r="V6" s="28" t="s">
        <v>1311</v>
      </c>
      <c r="W6" s="2">
        <v>4</v>
      </c>
      <c r="X6" s="2">
        <v>1</v>
      </c>
      <c r="Y6" s="2">
        <v>5</v>
      </c>
      <c r="Z6" s="2">
        <v>0.05</v>
      </c>
      <c r="AB6" s="27">
        <v>10010098</v>
      </c>
      <c r="AC6" s="28" t="s">
        <v>1311</v>
      </c>
      <c r="AD6" s="2">
        <v>4</v>
      </c>
      <c r="AE6" s="2">
        <v>1</v>
      </c>
      <c r="AF6" s="2">
        <v>5</v>
      </c>
      <c r="AG6" s="2">
        <v>0.05</v>
      </c>
      <c r="AI6" s="27">
        <v>10010098</v>
      </c>
      <c r="AJ6" s="28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1.4999999999999999E-2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1.4999999999999999E-2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1.4999999999999999E-2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1.4999999999999999E-2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1.4999999999999999E-2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1.4999999999999999E-2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1.4999999999999999E-2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1.4999999999999999E-2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1.4999999999999999E-2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1.4999999999999999E-2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1.4999999999999999E-2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1.4999999999999999E-2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1.4999999999999999E-2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1.4999999999999999E-2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1.4999999999999999E-2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1.4999999999999999E-2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1.4999999999999999E-2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1.4999999999999999E-2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1.4999999999999999E-2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1.4999999999999999E-2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3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1.4999999999999999E-2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1.4999999999999999E-2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1.4999999999999999E-2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1.4999999999999999E-2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3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1.4999999999999999E-2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1.4999999999999999E-2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1.4999999999999999E-2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1.4999999999999999E-2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3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1.4999999999999999E-2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1.4999999999999999E-2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1.4999999999999999E-2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1.4999999999999999E-2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7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1.4999999999999999E-2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1.4999999999999999E-2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1.4999999999999999E-2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1.4999999999999999E-2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1.4999999999999999E-2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1.4999999999999999E-2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1.4999999999999999E-2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1.4999999999999999E-2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8">
        <v>3</v>
      </c>
      <c r="J18" s="2">
        <v>1</v>
      </c>
      <c r="K18" s="2">
        <v>1</v>
      </c>
      <c r="L18" s="2">
        <v>4.1666666666666701E-3</v>
      </c>
      <c r="N18" s="51">
        <v>10041101</v>
      </c>
      <c r="O18" s="51" t="s">
        <v>1315</v>
      </c>
      <c r="P18" s="28">
        <v>3</v>
      </c>
      <c r="Q18" s="2">
        <v>1</v>
      </c>
      <c r="R18" s="2">
        <v>1</v>
      </c>
      <c r="S18" s="2">
        <v>4.1666666666666701E-3</v>
      </c>
      <c r="U18" s="51">
        <v>10041201</v>
      </c>
      <c r="V18" s="51" t="s">
        <v>1316</v>
      </c>
      <c r="W18" s="28">
        <v>3</v>
      </c>
      <c r="X18" s="2">
        <v>1</v>
      </c>
      <c r="Y18" s="2">
        <v>1</v>
      </c>
      <c r="Z18" s="2">
        <v>4.1666666666666701E-3</v>
      </c>
      <c r="AB18" s="51">
        <v>10041301</v>
      </c>
      <c r="AC18" s="51" t="s">
        <v>1317</v>
      </c>
      <c r="AD18" s="28">
        <v>3</v>
      </c>
      <c r="AE18" s="2">
        <v>1</v>
      </c>
      <c r="AF18" s="2">
        <v>1</v>
      </c>
      <c r="AG18" s="2">
        <v>4.1666666666666701E-3</v>
      </c>
      <c r="AI18" s="51">
        <v>10041401</v>
      </c>
      <c r="AJ18" s="51" t="s">
        <v>1318</v>
      </c>
      <c r="AK18" s="28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8">
        <v>3</v>
      </c>
      <c r="J19" s="2">
        <v>1</v>
      </c>
      <c r="K19" s="2">
        <v>1</v>
      </c>
      <c r="L19" s="2">
        <v>4.1666666666666701E-3</v>
      </c>
      <c r="N19" s="51">
        <v>10041102</v>
      </c>
      <c r="O19" s="51" t="s">
        <v>1319</v>
      </c>
      <c r="P19" s="28">
        <v>3</v>
      </c>
      <c r="Q19" s="2">
        <v>1</v>
      </c>
      <c r="R19" s="2">
        <v>1</v>
      </c>
      <c r="S19" s="2">
        <v>4.1666666666666701E-3</v>
      </c>
      <c r="U19" s="51">
        <v>10041202</v>
      </c>
      <c r="V19" s="51" t="s">
        <v>1320</v>
      </c>
      <c r="W19" s="28">
        <v>3</v>
      </c>
      <c r="X19" s="2">
        <v>1</v>
      </c>
      <c r="Y19" s="2">
        <v>1</v>
      </c>
      <c r="Z19" s="2">
        <v>4.1666666666666701E-3</v>
      </c>
      <c r="AB19" s="51">
        <v>10041302</v>
      </c>
      <c r="AC19" s="51" t="s">
        <v>1321</v>
      </c>
      <c r="AD19" s="28">
        <v>3</v>
      </c>
      <c r="AE19" s="2">
        <v>1</v>
      </c>
      <c r="AF19" s="2">
        <v>1</v>
      </c>
      <c r="AG19" s="2">
        <v>4.1666666666666701E-3</v>
      </c>
      <c r="AI19" s="51">
        <v>10041402</v>
      </c>
      <c r="AJ19" s="51" t="s">
        <v>1322</v>
      </c>
      <c r="AK19" s="28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8">
        <v>3</v>
      </c>
      <c r="J20" s="2">
        <v>1</v>
      </c>
      <c r="K20" s="2">
        <v>1</v>
      </c>
      <c r="L20" s="2">
        <v>4.1666666666666701E-3</v>
      </c>
      <c r="N20" s="51">
        <v>10041103</v>
      </c>
      <c r="O20" s="51" t="s">
        <v>1324</v>
      </c>
      <c r="P20" s="28">
        <v>3</v>
      </c>
      <c r="Q20" s="2">
        <v>1</v>
      </c>
      <c r="R20" s="2">
        <v>1</v>
      </c>
      <c r="S20" s="2">
        <v>4.1666666666666701E-3</v>
      </c>
      <c r="U20" s="51">
        <v>10041203</v>
      </c>
      <c r="V20" s="51" t="s">
        <v>1325</v>
      </c>
      <c r="W20" s="28">
        <v>3</v>
      </c>
      <c r="X20" s="2">
        <v>1</v>
      </c>
      <c r="Y20" s="2">
        <v>1</v>
      </c>
      <c r="Z20" s="2">
        <v>4.1666666666666701E-3</v>
      </c>
      <c r="AB20" s="51">
        <v>10041303</v>
      </c>
      <c r="AC20" s="51" t="s">
        <v>1326</v>
      </c>
      <c r="AD20" s="28">
        <v>3</v>
      </c>
      <c r="AE20" s="2">
        <v>1</v>
      </c>
      <c r="AF20" s="2">
        <v>1</v>
      </c>
      <c r="AG20" s="2">
        <v>4.1666666666666701E-3</v>
      </c>
      <c r="AI20" s="51">
        <v>10041403</v>
      </c>
      <c r="AJ20" s="51" t="s">
        <v>1327</v>
      </c>
      <c r="AK20" s="28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8">
        <v>3</v>
      </c>
      <c r="J21" s="2">
        <v>1</v>
      </c>
      <c r="K21" s="2">
        <v>1</v>
      </c>
      <c r="L21" s="2">
        <v>4.1666666666666701E-3</v>
      </c>
      <c r="N21" s="51">
        <v>10041104</v>
      </c>
      <c r="O21" s="51" t="s">
        <v>1329</v>
      </c>
      <c r="P21" s="28">
        <v>3</v>
      </c>
      <c r="Q21" s="2">
        <v>1</v>
      </c>
      <c r="R21" s="2">
        <v>1</v>
      </c>
      <c r="S21" s="2">
        <v>4.1666666666666701E-3</v>
      </c>
      <c r="U21" s="51">
        <v>10041204</v>
      </c>
      <c r="V21" s="51" t="s">
        <v>1330</v>
      </c>
      <c r="W21" s="28">
        <v>3</v>
      </c>
      <c r="X21" s="2">
        <v>1</v>
      </c>
      <c r="Y21" s="2">
        <v>1</v>
      </c>
      <c r="Z21" s="2">
        <v>4.1666666666666701E-3</v>
      </c>
      <c r="AB21" s="51">
        <v>10041304</v>
      </c>
      <c r="AC21" s="51" t="s">
        <v>1331</v>
      </c>
      <c r="AD21" s="28">
        <v>3</v>
      </c>
      <c r="AE21" s="2">
        <v>1</v>
      </c>
      <c r="AF21" s="2">
        <v>1</v>
      </c>
      <c r="AG21" s="2">
        <v>4.1666666666666701E-3</v>
      </c>
      <c r="AI21" s="51">
        <v>10041404</v>
      </c>
      <c r="AJ21" s="51" t="s">
        <v>1332</v>
      </c>
      <c r="AK21" s="28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8">
        <v>3</v>
      </c>
      <c r="J22" s="2">
        <v>1</v>
      </c>
      <c r="K22" s="2">
        <v>1</v>
      </c>
      <c r="L22" s="2">
        <v>4.1666666666666701E-3</v>
      </c>
      <c r="N22" s="51">
        <v>10041105</v>
      </c>
      <c r="O22" s="51" t="s">
        <v>1334</v>
      </c>
      <c r="P22" s="28">
        <v>3</v>
      </c>
      <c r="Q22" s="2">
        <v>1</v>
      </c>
      <c r="R22" s="2">
        <v>1</v>
      </c>
      <c r="S22" s="2">
        <v>4.1666666666666701E-3</v>
      </c>
      <c r="U22" s="51">
        <v>10041205</v>
      </c>
      <c r="V22" s="51" t="s">
        <v>1335</v>
      </c>
      <c r="W22" s="28">
        <v>3</v>
      </c>
      <c r="X22" s="2">
        <v>1</v>
      </c>
      <c r="Y22" s="2">
        <v>1</v>
      </c>
      <c r="Z22" s="2">
        <v>4.1666666666666701E-3</v>
      </c>
      <c r="AB22" s="51">
        <v>10041305</v>
      </c>
      <c r="AC22" s="51" t="s">
        <v>1336</v>
      </c>
      <c r="AD22" s="28">
        <v>3</v>
      </c>
      <c r="AE22" s="2">
        <v>1</v>
      </c>
      <c r="AF22" s="2">
        <v>1</v>
      </c>
      <c r="AG22" s="2">
        <v>4.1666666666666701E-3</v>
      </c>
      <c r="AI22" s="51">
        <v>10041405</v>
      </c>
      <c r="AJ22" s="51" t="s">
        <v>1337</v>
      </c>
      <c r="AK22" s="28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8">
        <v>3</v>
      </c>
      <c r="J23" s="2">
        <v>1</v>
      </c>
      <c r="K23" s="2">
        <v>1</v>
      </c>
      <c r="L23" s="2">
        <v>4.1666666666666701E-3</v>
      </c>
      <c r="N23" s="51">
        <v>10041106</v>
      </c>
      <c r="O23" s="51" t="s">
        <v>1338</v>
      </c>
      <c r="P23" s="28">
        <v>3</v>
      </c>
      <c r="Q23" s="2">
        <v>1</v>
      </c>
      <c r="R23" s="2">
        <v>1</v>
      </c>
      <c r="S23" s="2">
        <v>4.1666666666666701E-3</v>
      </c>
      <c r="U23" s="51">
        <v>10041206</v>
      </c>
      <c r="V23" s="51" t="s">
        <v>1339</v>
      </c>
      <c r="W23" s="28">
        <v>3</v>
      </c>
      <c r="X23" s="2">
        <v>1</v>
      </c>
      <c r="Y23" s="2">
        <v>1</v>
      </c>
      <c r="Z23" s="2">
        <v>4.1666666666666701E-3</v>
      </c>
      <c r="AB23" s="51">
        <v>10041306</v>
      </c>
      <c r="AC23" s="51" t="s">
        <v>1340</v>
      </c>
      <c r="AD23" s="28">
        <v>3</v>
      </c>
      <c r="AE23" s="2">
        <v>1</v>
      </c>
      <c r="AF23" s="2">
        <v>1</v>
      </c>
      <c r="AG23" s="2">
        <v>4.1666666666666701E-3</v>
      </c>
      <c r="AI23" s="51">
        <v>10041406</v>
      </c>
      <c r="AJ23" s="51" t="s">
        <v>1341</v>
      </c>
      <c r="AK23" s="28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8">
        <v>3</v>
      </c>
      <c r="J24" s="2">
        <v>1</v>
      </c>
      <c r="K24" s="2">
        <v>1</v>
      </c>
      <c r="L24" s="2">
        <v>4.1666666666666701E-3</v>
      </c>
      <c r="N24" s="51">
        <v>10041107</v>
      </c>
      <c r="O24" s="51" t="s">
        <v>1342</v>
      </c>
      <c r="P24" s="28">
        <v>3</v>
      </c>
      <c r="Q24" s="2">
        <v>1</v>
      </c>
      <c r="R24" s="2">
        <v>1</v>
      </c>
      <c r="S24" s="2">
        <v>4.1666666666666701E-3</v>
      </c>
      <c r="U24" s="51">
        <v>10041207</v>
      </c>
      <c r="V24" s="51" t="s">
        <v>1343</v>
      </c>
      <c r="W24" s="28">
        <v>3</v>
      </c>
      <c r="X24" s="2">
        <v>1</v>
      </c>
      <c r="Y24" s="2">
        <v>1</v>
      </c>
      <c r="Z24" s="2">
        <v>4.1666666666666701E-3</v>
      </c>
      <c r="AB24" s="51">
        <v>10041307</v>
      </c>
      <c r="AC24" s="51" t="s">
        <v>1344</v>
      </c>
      <c r="AD24" s="28">
        <v>3</v>
      </c>
      <c r="AE24" s="2">
        <v>1</v>
      </c>
      <c r="AF24" s="2">
        <v>1</v>
      </c>
      <c r="AG24" s="2">
        <v>4.1666666666666701E-3</v>
      </c>
      <c r="AI24" s="51">
        <v>10041407</v>
      </c>
      <c r="AJ24" s="51" t="s">
        <v>1345</v>
      </c>
      <c r="AK24" s="28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4">
        <v>14100104</v>
      </c>
      <c r="C25" s="26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8">
        <v>3</v>
      </c>
      <c r="J25" s="2">
        <v>1</v>
      </c>
      <c r="K25" s="2">
        <v>1</v>
      </c>
      <c r="L25" s="2">
        <v>4.1666666666666701E-3</v>
      </c>
      <c r="N25" s="51">
        <v>10041108</v>
      </c>
      <c r="O25" s="51" t="s">
        <v>1347</v>
      </c>
      <c r="P25" s="28">
        <v>3</v>
      </c>
      <c r="Q25" s="2">
        <v>1</v>
      </c>
      <c r="R25" s="2">
        <v>1</v>
      </c>
      <c r="S25" s="2">
        <v>4.1666666666666701E-3</v>
      </c>
      <c r="U25" s="51">
        <v>10041208</v>
      </c>
      <c r="V25" s="51" t="s">
        <v>1348</v>
      </c>
      <c r="W25" s="28">
        <v>3</v>
      </c>
      <c r="X25" s="2">
        <v>1</v>
      </c>
      <c r="Y25" s="2">
        <v>1</v>
      </c>
      <c r="Z25" s="2">
        <v>4.1666666666666701E-3</v>
      </c>
      <c r="AB25" s="51">
        <v>10041308</v>
      </c>
      <c r="AC25" s="51" t="s">
        <v>1349</v>
      </c>
      <c r="AD25" s="28">
        <v>3</v>
      </c>
      <c r="AE25" s="2">
        <v>1</v>
      </c>
      <c r="AF25" s="2">
        <v>1</v>
      </c>
      <c r="AG25" s="2">
        <v>4.1666666666666701E-3</v>
      </c>
      <c r="AI25" s="51">
        <v>10041408</v>
      </c>
      <c r="AJ25" s="51" t="s">
        <v>1350</v>
      </c>
      <c r="AK25" s="28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4">
        <v>14100108</v>
      </c>
      <c r="C26" s="26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8">
        <v>4</v>
      </c>
      <c r="J26" s="2">
        <v>1</v>
      </c>
      <c r="K26" s="2">
        <v>1</v>
      </c>
      <c r="L26" s="2">
        <v>4.1666666666666701E-3</v>
      </c>
      <c r="N26" s="51">
        <v>10041109</v>
      </c>
      <c r="O26" s="51" t="s">
        <v>1352</v>
      </c>
      <c r="P26" s="28">
        <v>4</v>
      </c>
      <c r="Q26" s="2">
        <v>1</v>
      </c>
      <c r="R26" s="2">
        <v>1</v>
      </c>
      <c r="S26" s="2">
        <v>4.1666666666666701E-3</v>
      </c>
      <c r="U26" s="51">
        <v>10041209</v>
      </c>
      <c r="V26" s="51" t="s">
        <v>1353</v>
      </c>
      <c r="W26" s="28">
        <v>4</v>
      </c>
      <c r="X26" s="2">
        <v>1</v>
      </c>
      <c r="Y26" s="2">
        <v>1</v>
      </c>
      <c r="Z26" s="2">
        <v>4.1666666666666701E-3</v>
      </c>
      <c r="AB26" s="51">
        <v>10041309</v>
      </c>
      <c r="AC26" s="51" t="s">
        <v>1354</v>
      </c>
      <c r="AD26" s="28">
        <v>4</v>
      </c>
      <c r="AE26" s="2">
        <v>1</v>
      </c>
      <c r="AF26" s="2">
        <v>1</v>
      </c>
      <c r="AG26" s="2">
        <v>4.1666666666666701E-3</v>
      </c>
      <c r="AI26" s="51">
        <v>10041409</v>
      </c>
      <c r="AJ26" s="51" t="s">
        <v>1355</v>
      </c>
      <c r="AK26" s="28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8">
        <v>4</v>
      </c>
      <c r="J27" s="2">
        <v>1</v>
      </c>
      <c r="K27" s="2">
        <v>1</v>
      </c>
      <c r="L27" s="2">
        <v>4.1666666666666701E-3</v>
      </c>
      <c r="N27" s="51">
        <v>10041110</v>
      </c>
      <c r="O27" s="51" t="s">
        <v>1356</v>
      </c>
      <c r="P27" s="28">
        <v>4</v>
      </c>
      <c r="Q27" s="2">
        <v>1</v>
      </c>
      <c r="R27" s="2">
        <v>1</v>
      </c>
      <c r="S27" s="2">
        <v>4.1666666666666701E-3</v>
      </c>
      <c r="U27" s="51">
        <v>10041210</v>
      </c>
      <c r="V27" s="51" t="s">
        <v>1357</v>
      </c>
      <c r="W27" s="28">
        <v>4</v>
      </c>
      <c r="X27" s="2">
        <v>1</v>
      </c>
      <c r="Y27" s="2">
        <v>1</v>
      </c>
      <c r="Z27" s="2">
        <v>4.1666666666666701E-3</v>
      </c>
      <c r="AB27" s="51">
        <v>10041310</v>
      </c>
      <c r="AC27" s="51" t="s">
        <v>1358</v>
      </c>
      <c r="AD27" s="28">
        <v>4</v>
      </c>
      <c r="AE27" s="2">
        <v>1</v>
      </c>
      <c r="AF27" s="2">
        <v>1</v>
      </c>
      <c r="AG27" s="2">
        <v>4.1666666666666701E-3</v>
      </c>
      <c r="AI27" s="51">
        <v>10041410</v>
      </c>
      <c r="AJ27" s="51" t="s">
        <v>1359</v>
      </c>
      <c r="AK27" s="28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8">
        <v>4</v>
      </c>
      <c r="J28" s="2">
        <v>1</v>
      </c>
      <c r="K28" s="2">
        <v>1</v>
      </c>
      <c r="L28" s="2">
        <v>4.1666666666666701E-3</v>
      </c>
      <c r="N28" s="51">
        <v>10041111</v>
      </c>
      <c r="O28" s="51" t="s">
        <v>1360</v>
      </c>
      <c r="P28" s="28">
        <v>4</v>
      </c>
      <c r="Q28" s="2">
        <v>1</v>
      </c>
      <c r="R28" s="2">
        <v>1</v>
      </c>
      <c r="S28" s="2">
        <v>4.1666666666666701E-3</v>
      </c>
      <c r="U28" s="51">
        <v>10041211</v>
      </c>
      <c r="V28" s="51" t="s">
        <v>1361</v>
      </c>
      <c r="W28" s="28">
        <v>4</v>
      </c>
      <c r="X28" s="2">
        <v>1</v>
      </c>
      <c r="Y28" s="2">
        <v>1</v>
      </c>
      <c r="Z28" s="2">
        <v>4.1666666666666701E-3</v>
      </c>
      <c r="AB28" s="51">
        <v>10041311</v>
      </c>
      <c r="AC28" s="51" t="s">
        <v>1362</v>
      </c>
      <c r="AD28" s="28">
        <v>4</v>
      </c>
      <c r="AE28" s="2">
        <v>1</v>
      </c>
      <c r="AF28" s="2">
        <v>1</v>
      </c>
      <c r="AG28" s="2">
        <v>4.1666666666666701E-3</v>
      </c>
      <c r="AI28" s="51">
        <v>10041411</v>
      </c>
      <c r="AJ28" s="51" t="s">
        <v>1363</v>
      </c>
      <c r="AK28" s="28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8">
        <v>4</v>
      </c>
      <c r="J29" s="2">
        <v>1</v>
      </c>
      <c r="K29" s="2">
        <v>1</v>
      </c>
      <c r="L29" s="2">
        <v>4.1666666666666701E-3</v>
      </c>
      <c r="N29" s="51">
        <v>10041112</v>
      </c>
      <c r="O29" s="51" t="s">
        <v>1364</v>
      </c>
      <c r="P29" s="28">
        <v>4</v>
      </c>
      <c r="Q29" s="2">
        <v>1</v>
      </c>
      <c r="R29" s="2">
        <v>1</v>
      </c>
      <c r="S29" s="2">
        <v>4.1666666666666701E-3</v>
      </c>
      <c r="U29" s="51">
        <v>10041212</v>
      </c>
      <c r="V29" s="51" t="s">
        <v>1365</v>
      </c>
      <c r="W29" s="28">
        <v>4</v>
      </c>
      <c r="X29" s="2">
        <v>1</v>
      </c>
      <c r="Y29" s="2">
        <v>1</v>
      </c>
      <c r="Z29" s="2">
        <v>4.1666666666666701E-3</v>
      </c>
      <c r="AB29" s="51">
        <v>10041312</v>
      </c>
      <c r="AC29" s="51" t="s">
        <v>1366</v>
      </c>
      <c r="AD29" s="28">
        <v>4</v>
      </c>
      <c r="AE29" s="2">
        <v>1</v>
      </c>
      <c r="AF29" s="2">
        <v>1</v>
      </c>
      <c r="AG29" s="2">
        <v>4.1666666666666701E-3</v>
      </c>
      <c r="AI29" s="51">
        <v>10041412</v>
      </c>
      <c r="AJ29" s="51" t="s">
        <v>1367</v>
      </c>
      <c r="AK29" s="28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8">
        <v>4</v>
      </c>
      <c r="J30" s="2">
        <v>1</v>
      </c>
      <c r="K30" s="2">
        <v>1</v>
      </c>
      <c r="L30" s="2">
        <v>4.1666666666666701E-3</v>
      </c>
      <c r="N30" s="51">
        <v>10045101</v>
      </c>
      <c r="O30" s="51" t="s">
        <v>1368</v>
      </c>
      <c r="P30" s="28">
        <v>4</v>
      </c>
      <c r="Q30" s="2">
        <v>1</v>
      </c>
      <c r="R30" s="2">
        <v>1</v>
      </c>
      <c r="S30" s="2">
        <v>4.1666666666666701E-3</v>
      </c>
      <c r="U30" s="51">
        <v>10045101</v>
      </c>
      <c r="V30" s="51" t="s">
        <v>1368</v>
      </c>
      <c r="W30" s="28">
        <v>4</v>
      </c>
      <c r="X30" s="2">
        <v>1</v>
      </c>
      <c r="Y30" s="2">
        <v>1</v>
      </c>
      <c r="Z30" s="2">
        <v>4.1666666666666701E-3</v>
      </c>
      <c r="AB30" s="51">
        <v>10045101</v>
      </c>
      <c r="AC30" s="51" t="s">
        <v>1368</v>
      </c>
      <c r="AD30" s="28">
        <v>4</v>
      </c>
      <c r="AE30" s="2">
        <v>1</v>
      </c>
      <c r="AF30" s="2">
        <v>1</v>
      </c>
      <c r="AG30" s="2">
        <v>4.1666666666666701E-3</v>
      </c>
      <c r="AI30" s="51">
        <v>10045101</v>
      </c>
      <c r="AJ30" s="51" t="s">
        <v>1368</v>
      </c>
      <c r="AK30" s="28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8">
        <v>4</v>
      </c>
      <c r="J31" s="2">
        <v>1</v>
      </c>
      <c r="K31" s="2">
        <v>1</v>
      </c>
      <c r="L31" s="2">
        <v>4.1666666666666701E-3</v>
      </c>
      <c r="N31" s="51">
        <v>10045102</v>
      </c>
      <c r="O31" s="51" t="s">
        <v>1369</v>
      </c>
      <c r="P31" s="28">
        <v>4</v>
      </c>
      <c r="Q31" s="2">
        <v>1</v>
      </c>
      <c r="R31" s="2">
        <v>1</v>
      </c>
      <c r="S31" s="2">
        <v>4.1666666666666701E-3</v>
      </c>
      <c r="U31" s="51">
        <v>10045102</v>
      </c>
      <c r="V31" s="51" t="s">
        <v>1369</v>
      </c>
      <c r="W31" s="28">
        <v>4</v>
      </c>
      <c r="X31" s="2">
        <v>1</v>
      </c>
      <c r="Y31" s="2">
        <v>1</v>
      </c>
      <c r="Z31" s="2">
        <v>4.1666666666666701E-3</v>
      </c>
      <c r="AB31" s="51">
        <v>10045102</v>
      </c>
      <c r="AC31" s="51" t="s">
        <v>1369</v>
      </c>
      <c r="AD31" s="28">
        <v>4</v>
      </c>
      <c r="AE31" s="2">
        <v>1</v>
      </c>
      <c r="AF31" s="2">
        <v>1</v>
      </c>
      <c r="AG31" s="2">
        <v>4.1666666666666701E-3</v>
      </c>
      <c r="AI31" s="51">
        <v>10045102</v>
      </c>
      <c r="AJ31" s="51" t="s">
        <v>1369</v>
      </c>
      <c r="AK31" s="28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1">
        <v>10045103</v>
      </c>
      <c r="H32" s="51" t="s">
        <v>1370</v>
      </c>
      <c r="I32" s="28">
        <v>4</v>
      </c>
      <c r="J32" s="2">
        <v>1</v>
      </c>
      <c r="K32" s="2">
        <v>1</v>
      </c>
      <c r="L32" s="2">
        <v>4.1666666666666701E-3</v>
      </c>
      <c r="N32" s="51">
        <v>10045103</v>
      </c>
      <c r="O32" s="51" t="s">
        <v>1370</v>
      </c>
      <c r="P32" s="28">
        <v>4</v>
      </c>
      <c r="Q32" s="2">
        <v>1</v>
      </c>
      <c r="R32" s="2">
        <v>1</v>
      </c>
      <c r="S32" s="2">
        <v>4.1666666666666701E-3</v>
      </c>
      <c r="U32" s="51">
        <v>10045103</v>
      </c>
      <c r="V32" s="51" t="s">
        <v>1370</v>
      </c>
      <c r="W32" s="28">
        <v>4</v>
      </c>
      <c r="X32" s="2">
        <v>1</v>
      </c>
      <c r="Y32" s="2">
        <v>1</v>
      </c>
      <c r="Z32" s="2">
        <v>4.1666666666666701E-3</v>
      </c>
      <c r="AB32" s="51">
        <v>10045103</v>
      </c>
      <c r="AC32" s="51" t="s">
        <v>1370</v>
      </c>
      <c r="AD32" s="28">
        <v>4</v>
      </c>
      <c r="AE32" s="2">
        <v>1</v>
      </c>
      <c r="AF32" s="2">
        <v>1</v>
      </c>
      <c r="AG32" s="2">
        <v>4.1666666666666701E-3</v>
      </c>
      <c r="AI32" s="51">
        <v>10045103</v>
      </c>
      <c r="AJ32" s="51" t="s">
        <v>1370</v>
      </c>
      <c r="AK32" s="28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1">
        <v>10045104</v>
      </c>
      <c r="H33" s="51" t="s">
        <v>1371</v>
      </c>
      <c r="I33" s="28">
        <v>4</v>
      </c>
      <c r="J33" s="2">
        <v>1</v>
      </c>
      <c r="K33" s="2">
        <v>1</v>
      </c>
      <c r="L33" s="2">
        <v>4.1666666666666701E-3</v>
      </c>
      <c r="N33" s="51">
        <v>10045104</v>
      </c>
      <c r="O33" s="51" t="s">
        <v>1371</v>
      </c>
      <c r="P33" s="28">
        <v>4</v>
      </c>
      <c r="Q33" s="2">
        <v>1</v>
      </c>
      <c r="R33" s="2">
        <v>1</v>
      </c>
      <c r="S33" s="2">
        <v>4.1666666666666701E-3</v>
      </c>
      <c r="U33" s="51">
        <v>10045104</v>
      </c>
      <c r="V33" s="51" t="s">
        <v>1371</v>
      </c>
      <c r="W33" s="28">
        <v>4</v>
      </c>
      <c r="X33" s="2">
        <v>1</v>
      </c>
      <c r="Y33" s="2">
        <v>1</v>
      </c>
      <c r="Z33" s="2">
        <v>4.1666666666666701E-3</v>
      </c>
      <c r="AB33" s="51">
        <v>10045104</v>
      </c>
      <c r="AC33" s="51" t="s">
        <v>1371</v>
      </c>
      <c r="AD33" s="28">
        <v>4</v>
      </c>
      <c r="AE33" s="2">
        <v>1</v>
      </c>
      <c r="AF33" s="2">
        <v>1</v>
      </c>
      <c r="AG33" s="2">
        <v>4.1666666666666701E-3</v>
      </c>
      <c r="AI33" s="51">
        <v>10045104</v>
      </c>
      <c r="AJ33" s="51" t="s">
        <v>1371</v>
      </c>
      <c r="AK33" s="28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3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8">
        <v>4</v>
      </c>
      <c r="J34" s="2">
        <v>1</v>
      </c>
      <c r="K34" s="2">
        <v>1</v>
      </c>
      <c r="L34" s="2">
        <v>4.1666666666666701E-3</v>
      </c>
      <c r="N34" s="51">
        <v>10045105</v>
      </c>
      <c r="O34" s="51" t="s">
        <v>1372</v>
      </c>
      <c r="P34" s="28">
        <v>4</v>
      </c>
      <c r="Q34" s="2">
        <v>1</v>
      </c>
      <c r="R34" s="2">
        <v>1</v>
      </c>
      <c r="S34" s="2">
        <v>4.1666666666666701E-3</v>
      </c>
      <c r="U34" s="51">
        <v>10045105</v>
      </c>
      <c r="V34" s="51" t="s">
        <v>1372</v>
      </c>
      <c r="W34" s="28">
        <v>4</v>
      </c>
      <c r="X34" s="2">
        <v>1</v>
      </c>
      <c r="Y34" s="2">
        <v>1</v>
      </c>
      <c r="Z34" s="2">
        <v>4.1666666666666701E-3</v>
      </c>
      <c r="AB34" s="51">
        <v>10045105</v>
      </c>
      <c r="AC34" s="51" t="s">
        <v>1372</v>
      </c>
      <c r="AD34" s="28">
        <v>4</v>
      </c>
      <c r="AE34" s="2">
        <v>1</v>
      </c>
      <c r="AF34" s="2">
        <v>1</v>
      </c>
      <c r="AG34" s="2">
        <v>4.1666666666666701E-3</v>
      </c>
      <c r="AI34" s="51">
        <v>10045105</v>
      </c>
      <c r="AJ34" s="51" t="s">
        <v>1372</v>
      </c>
      <c r="AK34" s="28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3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8">
        <v>4</v>
      </c>
      <c r="J35" s="2">
        <v>1</v>
      </c>
      <c r="K35" s="2">
        <v>1</v>
      </c>
      <c r="L35" s="2">
        <v>4.1666666666666701E-3</v>
      </c>
      <c r="N35" s="51">
        <v>10045106</v>
      </c>
      <c r="O35" s="51" t="s">
        <v>1373</v>
      </c>
      <c r="P35" s="28">
        <v>4</v>
      </c>
      <c r="Q35" s="2">
        <v>1</v>
      </c>
      <c r="R35" s="2">
        <v>1</v>
      </c>
      <c r="S35" s="2">
        <v>4.1666666666666701E-3</v>
      </c>
      <c r="U35" s="51">
        <v>10045106</v>
      </c>
      <c r="V35" s="51" t="s">
        <v>1373</v>
      </c>
      <c r="W35" s="28">
        <v>4</v>
      </c>
      <c r="X35" s="2">
        <v>1</v>
      </c>
      <c r="Y35" s="2">
        <v>1</v>
      </c>
      <c r="Z35" s="2">
        <v>4.1666666666666701E-3</v>
      </c>
      <c r="AB35" s="51">
        <v>10045106</v>
      </c>
      <c r="AC35" s="51" t="s">
        <v>1373</v>
      </c>
      <c r="AD35" s="28">
        <v>4</v>
      </c>
      <c r="AE35" s="2">
        <v>1</v>
      </c>
      <c r="AF35" s="2">
        <v>1</v>
      </c>
      <c r="AG35" s="2">
        <v>4.1666666666666701E-3</v>
      </c>
      <c r="AI35" s="51">
        <v>10045106</v>
      </c>
      <c r="AJ35" s="51" t="s">
        <v>1373</v>
      </c>
      <c r="AK35" s="28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3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8">
        <v>4</v>
      </c>
      <c r="J36" s="2">
        <v>1</v>
      </c>
      <c r="K36" s="2">
        <v>1</v>
      </c>
      <c r="L36" s="2">
        <v>4.1666666666666701E-3</v>
      </c>
      <c r="N36" s="51">
        <v>10045201</v>
      </c>
      <c r="O36" s="51" t="s">
        <v>1374</v>
      </c>
      <c r="P36" s="28">
        <v>4</v>
      </c>
      <c r="Q36" s="2">
        <v>1</v>
      </c>
      <c r="R36" s="2">
        <v>1</v>
      </c>
      <c r="S36" s="2">
        <v>4.1666666666666701E-3</v>
      </c>
      <c r="U36" s="51">
        <v>10045201</v>
      </c>
      <c r="V36" s="51" t="s">
        <v>1374</v>
      </c>
      <c r="W36" s="28">
        <v>4</v>
      </c>
      <c r="X36" s="2">
        <v>1</v>
      </c>
      <c r="Y36" s="2">
        <v>1</v>
      </c>
      <c r="Z36" s="2">
        <v>4.1666666666666701E-3</v>
      </c>
      <c r="AB36" s="51">
        <v>10045201</v>
      </c>
      <c r="AC36" s="51" t="s">
        <v>1374</v>
      </c>
      <c r="AD36" s="28">
        <v>4</v>
      </c>
      <c r="AE36" s="2">
        <v>1</v>
      </c>
      <c r="AF36" s="2">
        <v>1</v>
      </c>
      <c r="AG36" s="2">
        <v>4.1666666666666701E-3</v>
      </c>
      <c r="AI36" s="51">
        <v>10045201</v>
      </c>
      <c r="AJ36" s="51" t="s">
        <v>1374</v>
      </c>
      <c r="AK36" s="28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7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8">
        <v>4</v>
      </c>
      <c r="J37" s="2">
        <v>1</v>
      </c>
      <c r="K37" s="2">
        <v>1</v>
      </c>
      <c r="L37" s="2">
        <v>4.1666666666666701E-3</v>
      </c>
      <c r="N37" s="51">
        <v>10045202</v>
      </c>
      <c r="O37" s="51" t="s">
        <v>1375</v>
      </c>
      <c r="P37" s="28">
        <v>4</v>
      </c>
      <c r="Q37" s="2">
        <v>1</v>
      </c>
      <c r="R37" s="2">
        <v>1</v>
      </c>
      <c r="S37" s="2">
        <v>4.1666666666666701E-3</v>
      </c>
      <c r="U37" s="51">
        <v>10045202</v>
      </c>
      <c r="V37" s="51" t="s">
        <v>1375</v>
      </c>
      <c r="W37" s="28">
        <v>4</v>
      </c>
      <c r="X37" s="2">
        <v>1</v>
      </c>
      <c r="Y37" s="2">
        <v>1</v>
      </c>
      <c r="Z37" s="2">
        <v>4.1666666666666701E-3</v>
      </c>
      <c r="AB37" s="51">
        <v>10045202</v>
      </c>
      <c r="AC37" s="51" t="s">
        <v>1375</v>
      </c>
      <c r="AD37" s="28">
        <v>4</v>
      </c>
      <c r="AE37" s="2">
        <v>1</v>
      </c>
      <c r="AF37" s="2">
        <v>1</v>
      </c>
      <c r="AG37" s="2">
        <v>4.1666666666666701E-3</v>
      </c>
      <c r="AI37" s="51">
        <v>10045202</v>
      </c>
      <c r="AJ37" s="51" t="s">
        <v>1375</v>
      </c>
      <c r="AK37" s="28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8">
        <v>4</v>
      </c>
      <c r="J38" s="2">
        <v>1</v>
      </c>
      <c r="K38" s="2">
        <v>1</v>
      </c>
      <c r="L38" s="2">
        <v>4.1666666666666701E-3</v>
      </c>
      <c r="N38" s="51">
        <v>10045203</v>
      </c>
      <c r="O38" s="51" t="s">
        <v>1376</v>
      </c>
      <c r="P38" s="28">
        <v>4</v>
      </c>
      <c r="Q38" s="2">
        <v>1</v>
      </c>
      <c r="R38" s="2">
        <v>1</v>
      </c>
      <c r="S38" s="2">
        <v>4.1666666666666701E-3</v>
      </c>
      <c r="U38" s="51">
        <v>10045203</v>
      </c>
      <c r="V38" s="51" t="s">
        <v>1376</v>
      </c>
      <c r="W38" s="28">
        <v>4</v>
      </c>
      <c r="X38" s="2">
        <v>1</v>
      </c>
      <c r="Y38" s="2">
        <v>1</v>
      </c>
      <c r="Z38" s="2">
        <v>4.1666666666666701E-3</v>
      </c>
      <c r="AB38" s="51">
        <v>10045203</v>
      </c>
      <c r="AC38" s="51" t="s">
        <v>1376</v>
      </c>
      <c r="AD38" s="28">
        <v>4</v>
      </c>
      <c r="AE38" s="2">
        <v>1</v>
      </c>
      <c r="AF38" s="2">
        <v>1</v>
      </c>
      <c r="AG38" s="2">
        <v>4.1666666666666701E-3</v>
      </c>
      <c r="AI38" s="51">
        <v>10045203</v>
      </c>
      <c r="AJ38" s="51" t="s">
        <v>1376</v>
      </c>
      <c r="AK38" s="28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8">
        <v>4</v>
      </c>
      <c r="J39" s="2">
        <v>1</v>
      </c>
      <c r="K39" s="2">
        <v>1</v>
      </c>
      <c r="L39" s="2">
        <v>4.1666666666666701E-3</v>
      </c>
      <c r="N39" s="51">
        <v>10045204</v>
      </c>
      <c r="O39" s="51" t="s">
        <v>1377</v>
      </c>
      <c r="P39" s="28">
        <v>4</v>
      </c>
      <c r="Q39" s="2">
        <v>1</v>
      </c>
      <c r="R39" s="2">
        <v>1</v>
      </c>
      <c r="S39" s="2">
        <v>4.1666666666666701E-3</v>
      </c>
      <c r="U39" s="51">
        <v>10045204</v>
      </c>
      <c r="V39" s="51" t="s">
        <v>1377</v>
      </c>
      <c r="W39" s="28">
        <v>4</v>
      </c>
      <c r="X39" s="2">
        <v>1</v>
      </c>
      <c r="Y39" s="2">
        <v>1</v>
      </c>
      <c r="Z39" s="2">
        <v>4.1666666666666701E-3</v>
      </c>
      <c r="AB39" s="51">
        <v>10045204</v>
      </c>
      <c r="AC39" s="51" t="s">
        <v>1377</v>
      </c>
      <c r="AD39" s="28">
        <v>4</v>
      </c>
      <c r="AE39" s="2">
        <v>1</v>
      </c>
      <c r="AF39" s="2">
        <v>1</v>
      </c>
      <c r="AG39" s="2">
        <v>4.1666666666666701E-3</v>
      </c>
      <c r="AI39" s="51">
        <v>10045204</v>
      </c>
      <c r="AJ39" s="51" t="s">
        <v>1377</v>
      </c>
      <c r="AK39" s="28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8">
        <v>4</v>
      </c>
      <c r="J40" s="2">
        <v>1</v>
      </c>
      <c r="K40" s="2">
        <v>1</v>
      </c>
      <c r="L40" s="2">
        <v>4.1666666666666701E-3</v>
      </c>
      <c r="N40" s="51">
        <v>10045205</v>
      </c>
      <c r="O40" s="51" t="s">
        <v>1378</v>
      </c>
      <c r="P40" s="28">
        <v>4</v>
      </c>
      <c r="Q40" s="2">
        <v>1</v>
      </c>
      <c r="R40" s="2">
        <v>1</v>
      </c>
      <c r="S40" s="2">
        <v>4.1666666666666701E-3</v>
      </c>
      <c r="U40" s="51">
        <v>10045205</v>
      </c>
      <c r="V40" s="51" t="s">
        <v>1378</v>
      </c>
      <c r="W40" s="28">
        <v>4</v>
      </c>
      <c r="X40" s="2">
        <v>1</v>
      </c>
      <c r="Y40" s="2">
        <v>1</v>
      </c>
      <c r="Z40" s="2">
        <v>4.1666666666666701E-3</v>
      </c>
      <c r="AB40" s="51">
        <v>10045205</v>
      </c>
      <c r="AC40" s="51" t="s">
        <v>1378</v>
      </c>
      <c r="AD40" s="28">
        <v>4</v>
      </c>
      <c r="AE40" s="2">
        <v>1</v>
      </c>
      <c r="AF40" s="2">
        <v>1</v>
      </c>
      <c r="AG40" s="2">
        <v>4.1666666666666701E-3</v>
      </c>
      <c r="AI40" s="51">
        <v>10045205</v>
      </c>
      <c r="AJ40" s="51" t="s">
        <v>1378</v>
      </c>
      <c r="AK40" s="28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8">
        <v>4</v>
      </c>
      <c r="J41" s="2">
        <v>1</v>
      </c>
      <c r="K41" s="2">
        <v>1</v>
      </c>
      <c r="L41" s="2">
        <v>4.1666666666666701E-3</v>
      </c>
      <c r="N41" s="51">
        <v>10045206</v>
      </c>
      <c r="O41" s="51" t="s">
        <v>1323</v>
      </c>
      <c r="P41" s="28">
        <v>4</v>
      </c>
      <c r="Q41" s="2">
        <v>1</v>
      </c>
      <c r="R41" s="2">
        <v>1</v>
      </c>
      <c r="S41" s="2">
        <v>4.1666666666666701E-3</v>
      </c>
      <c r="U41" s="51">
        <v>10045206</v>
      </c>
      <c r="V41" s="51" t="s">
        <v>1323</v>
      </c>
      <c r="W41" s="28">
        <v>4</v>
      </c>
      <c r="X41" s="2">
        <v>1</v>
      </c>
      <c r="Y41" s="2">
        <v>1</v>
      </c>
      <c r="Z41" s="2">
        <v>4.1666666666666701E-3</v>
      </c>
      <c r="AB41" s="51">
        <v>10045206</v>
      </c>
      <c r="AC41" s="51" t="s">
        <v>1323</v>
      </c>
      <c r="AD41" s="28">
        <v>4</v>
      </c>
      <c r="AE41" s="2">
        <v>1</v>
      </c>
      <c r="AF41" s="2">
        <v>1</v>
      </c>
      <c r="AG41" s="2">
        <v>4.1666666666666701E-3</v>
      </c>
      <c r="AI41" s="51">
        <v>10045206</v>
      </c>
      <c r="AJ41" s="51" t="s">
        <v>1323</v>
      </c>
      <c r="AK41" s="28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8">
        <v>4</v>
      </c>
      <c r="J42" s="2">
        <v>1</v>
      </c>
      <c r="K42" s="2">
        <v>1</v>
      </c>
      <c r="L42" s="2">
        <v>4.1666666666666701E-3</v>
      </c>
      <c r="N42" s="51">
        <v>10045301</v>
      </c>
      <c r="O42" s="51" t="s">
        <v>1379</v>
      </c>
      <c r="P42" s="28">
        <v>4</v>
      </c>
      <c r="Q42" s="2">
        <v>1</v>
      </c>
      <c r="R42" s="2">
        <v>1</v>
      </c>
      <c r="S42" s="2">
        <v>4.1666666666666701E-3</v>
      </c>
      <c r="U42" s="51">
        <v>10045301</v>
      </c>
      <c r="V42" s="51" t="s">
        <v>1379</v>
      </c>
      <c r="W42" s="28">
        <v>4</v>
      </c>
      <c r="X42" s="2">
        <v>1</v>
      </c>
      <c r="Y42" s="2">
        <v>1</v>
      </c>
      <c r="Z42" s="2">
        <v>4.1666666666666701E-3</v>
      </c>
      <c r="AB42" s="51">
        <v>10045301</v>
      </c>
      <c r="AC42" s="51" t="s">
        <v>1379</v>
      </c>
      <c r="AD42" s="28">
        <v>4</v>
      </c>
      <c r="AE42" s="2">
        <v>1</v>
      </c>
      <c r="AF42" s="2">
        <v>1</v>
      </c>
      <c r="AG42" s="2">
        <v>4.1666666666666701E-3</v>
      </c>
      <c r="AI42" s="51">
        <v>10045301</v>
      </c>
      <c r="AJ42" s="51" t="s">
        <v>1379</v>
      </c>
      <c r="AK42" s="28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8">
        <v>4</v>
      </c>
      <c r="J43" s="2">
        <v>1</v>
      </c>
      <c r="K43" s="2">
        <v>1</v>
      </c>
      <c r="L43" s="2">
        <v>4.1666666666666701E-3</v>
      </c>
      <c r="N43" s="51">
        <v>10045302</v>
      </c>
      <c r="O43" s="51" t="s">
        <v>1380</v>
      </c>
      <c r="P43" s="28">
        <v>4</v>
      </c>
      <c r="Q43" s="2">
        <v>1</v>
      </c>
      <c r="R43" s="2">
        <v>1</v>
      </c>
      <c r="S43" s="2">
        <v>4.1666666666666701E-3</v>
      </c>
      <c r="U43" s="51">
        <v>10045302</v>
      </c>
      <c r="V43" s="51" t="s">
        <v>1380</v>
      </c>
      <c r="W43" s="28">
        <v>4</v>
      </c>
      <c r="X43" s="2">
        <v>1</v>
      </c>
      <c r="Y43" s="2">
        <v>1</v>
      </c>
      <c r="Z43" s="2">
        <v>4.1666666666666701E-3</v>
      </c>
      <c r="AB43" s="51">
        <v>10045302</v>
      </c>
      <c r="AC43" s="51" t="s">
        <v>1380</v>
      </c>
      <c r="AD43" s="28">
        <v>4</v>
      </c>
      <c r="AE43" s="2">
        <v>1</v>
      </c>
      <c r="AF43" s="2">
        <v>1</v>
      </c>
      <c r="AG43" s="2">
        <v>4.1666666666666701E-3</v>
      </c>
      <c r="AI43" s="51">
        <v>10045302</v>
      </c>
      <c r="AJ43" s="51" t="s">
        <v>1380</v>
      </c>
      <c r="AK43" s="28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8">
        <v>4</v>
      </c>
      <c r="J44" s="2">
        <v>1</v>
      </c>
      <c r="K44" s="2">
        <v>1</v>
      </c>
      <c r="L44" s="2">
        <v>4.1666666666666701E-3</v>
      </c>
      <c r="N44" s="51">
        <v>10045303</v>
      </c>
      <c r="O44" s="51" t="s">
        <v>1381</v>
      </c>
      <c r="P44" s="28">
        <v>4</v>
      </c>
      <c r="Q44" s="2">
        <v>1</v>
      </c>
      <c r="R44" s="2">
        <v>1</v>
      </c>
      <c r="S44" s="2">
        <v>4.1666666666666701E-3</v>
      </c>
      <c r="U44" s="51">
        <v>10045303</v>
      </c>
      <c r="V44" s="51" t="s">
        <v>1381</v>
      </c>
      <c r="W44" s="28">
        <v>4</v>
      </c>
      <c r="X44" s="2">
        <v>1</v>
      </c>
      <c r="Y44" s="2">
        <v>1</v>
      </c>
      <c r="Z44" s="2">
        <v>4.1666666666666701E-3</v>
      </c>
      <c r="AB44" s="51">
        <v>10045303</v>
      </c>
      <c r="AC44" s="51" t="s">
        <v>1381</v>
      </c>
      <c r="AD44" s="28">
        <v>4</v>
      </c>
      <c r="AE44" s="2">
        <v>1</v>
      </c>
      <c r="AF44" s="2">
        <v>1</v>
      </c>
      <c r="AG44" s="2">
        <v>4.1666666666666701E-3</v>
      </c>
      <c r="AI44" s="51">
        <v>10045303</v>
      </c>
      <c r="AJ44" s="51" t="s">
        <v>1381</v>
      </c>
      <c r="AK44" s="28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8">
        <v>4</v>
      </c>
      <c r="J45" s="2">
        <v>1</v>
      </c>
      <c r="K45" s="2">
        <v>1</v>
      </c>
      <c r="L45" s="2">
        <v>4.1666666666666701E-3</v>
      </c>
      <c r="N45" s="51">
        <v>10045304</v>
      </c>
      <c r="O45" s="51" t="s">
        <v>1382</v>
      </c>
      <c r="P45" s="28">
        <v>4</v>
      </c>
      <c r="Q45" s="2">
        <v>1</v>
      </c>
      <c r="R45" s="2">
        <v>1</v>
      </c>
      <c r="S45" s="2">
        <v>4.1666666666666701E-3</v>
      </c>
      <c r="U45" s="51">
        <v>10045304</v>
      </c>
      <c r="V45" s="51" t="s">
        <v>1382</v>
      </c>
      <c r="W45" s="28">
        <v>4</v>
      </c>
      <c r="X45" s="2">
        <v>1</v>
      </c>
      <c r="Y45" s="2">
        <v>1</v>
      </c>
      <c r="Z45" s="2">
        <v>4.1666666666666701E-3</v>
      </c>
      <c r="AB45" s="51">
        <v>10045304</v>
      </c>
      <c r="AC45" s="51" t="s">
        <v>1382</v>
      </c>
      <c r="AD45" s="28">
        <v>4</v>
      </c>
      <c r="AE45" s="2">
        <v>1</v>
      </c>
      <c r="AF45" s="2">
        <v>1</v>
      </c>
      <c r="AG45" s="2">
        <v>4.1666666666666701E-3</v>
      </c>
      <c r="AI45" s="51">
        <v>10045304</v>
      </c>
      <c r="AJ45" s="51" t="s">
        <v>1382</v>
      </c>
      <c r="AK45" s="28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8">
        <v>4</v>
      </c>
      <c r="J46" s="2">
        <v>1</v>
      </c>
      <c r="K46" s="2">
        <v>1</v>
      </c>
      <c r="L46" s="2">
        <v>4.1666666666666701E-3</v>
      </c>
      <c r="N46" s="51">
        <v>10045305</v>
      </c>
      <c r="O46" s="51" t="s">
        <v>1384</v>
      </c>
      <c r="P46" s="28">
        <v>4</v>
      </c>
      <c r="Q46" s="2">
        <v>1</v>
      </c>
      <c r="R46" s="2">
        <v>1</v>
      </c>
      <c r="S46" s="2">
        <v>4.1666666666666701E-3</v>
      </c>
      <c r="U46" s="51">
        <v>10045305</v>
      </c>
      <c r="V46" s="51" t="s">
        <v>1384</v>
      </c>
      <c r="W46" s="28">
        <v>4</v>
      </c>
      <c r="X46" s="2">
        <v>1</v>
      </c>
      <c r="Y46" s="2">
        <v>1</v>
      </c>
      <c r="Z46" s="2">
        <v>4.1666666666666701E-3</v>
      </c>
      <c r="AB46" s="51">
        <v>10045305</v>
      </c>
      <c r="AC46" s="51" t="s">
        <v>1384</v>
      </c>
      <c r="AD46" s="28">
        <v>4</v>
      </c>
      <c r="AE46" s="2">
        <v>1</v>
      </c>
      <c r="AF46" s="2">
        <v>1</v>
      </c>
      <c r="AG46" s="2">
        <v>4.1666666666666701E-3</v>
      </c>
      <c r="AI46" s="51">
        <v>10045305</v>
      </c>
      <c r="AJ46" s="51" t="s">
        <v>1384</v>
      </c>
      <c r="AK46" s="28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8">
        <v>4</v>
      </c>
      <c r="J47" s="2">
        <v>1</v>
      </c>
      <c r="K47" s="2">
        <v>1</v>
      </c>
      <c r="L47" s="2">
        <v>4.1666666666666701E-3</v>
      </c>
      <c r="N47" s="51">
        <v>10045306</v>
      </c>
      <c r="O47" s="51" t="s">
        <v>1328</v>
      </c>
      <c r="P47" s="28">
        <v>4</v>
      </c>
      <c r="Q47" s="2">
        <v>1</v>
      </c>
      <c r="R47" s="2">
        <v>1</v>
      </c>
      <c r="S47" s="2">
        <v>4.1666666666666701E-3</v>
      </c>
      <c r="U47" s="51">
        <v>10045306</v>
      </c>
      <c r="V47" s="51" t="s">
        <v>1328</v>
      </c>
      <c r="W47" s="28">
        <v>4</v>
      </c>
      <c r="X47" s="2">
        <v>1</v>
      </c>
      <c r="Y47" s="2">
        <v>1</v>
      </c>
      <c r="Z47" s="2">
        <v>4.1666666666666701E-3</v>
      </c>
      <c r="AB47" s="51">
        <v>10045306</v>
      </c>
      <c r="AC47" s="51" t="s">
        <v>1328</v>
      </c>
      <c r="AD47" s="28">
        <v>4</v>
      </c>
      <c r="AE47" s="2">
        <v>1</v>
      </c>
      <c r="AF47" s="2">
        <v>1</v>
      </c>
      <c r="AG47" s="2">
        <v>4.1666666666666701E-3</v>
      </c>
      <c r="AI47" s="51">
        <v>10045306</v>
      </c>
      <c r="AJ47" s="51" t="s">
        <v>1328</v>
      </c>
      <c r="AK47" s="28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8">
        <v>4</v>
      </c>
      <c r="J48" s="2">
        <v>1</v>
      </c>
      <c r="K48" s="2">
        <v>1</v>
      </c>
      <c r="L48" s="2">
        <v>4.1666666666666701E-3</v>
      </c>
      <c r="N48" s="51">
        <v>10045401</v>
      </c>
      <c r="O48" s="51" t="s">
        <v>1386</v>
      </c>
      <c r="P48" s="28">
        <v>4</v>
      </c>
      <c r="Q48" s="2">
        <v>1</v>
      </c>
      <c r="R48" s="2">
        <v>1</v>
      </c>
      <c r="S48" s="2">
        <v>4.1666666666666701E-3</v>
      </c>
      <c r="U48" s="51">
        <v>10045401</v>
      </c>
      <c r="V48" s="51" t="s">
        <v>1386</v>
      </c>
      <c r="W48" s="28">
        <v>4</v>
      </c>
      <c r="X48" s="2">
        <v>1</v>
      </c>
      <c r="Y48" s="2">
        <v>1</v>
      </c>
      <c r="Z48" s="2">
        <v>4.1666666666666701E-3</v>
      </c>
      <c r="AB48" s="51">
        <v>10045401</v>
      </c>
      <c r="AC48" s="51" t="s">
        <v>1386</v>
      </c>
      <c r="AD48" s="28">
        <v>4</v>
      </c>
      <c r="AE48" s="2">
        <v>1</v>
      </c>
      <c r="AF48" s="2">
        <v>1</v>
      </c>
      <c r="AG48" s="2">
        <v>4.1666666666666701E-3</v>
      </c>
      <c r="AI48" s="51">
        <v>10045401</v>
      </c>
      <c r="AJ48" s="51" t="s">
        <v>1386</v>
      </c>
      <c r="AK48" s="28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8">
        <v>4</v>
      </c>
      <c r="J49" s="2">
        <v>1</v>
      </c>
      <c r="K49" s="2">
        <v>1</v>
      </c>
      <c r="L49" s="2">
        <v>4.1666666666666701E-3</v>
      </c>
      <c r="N49" s="51">
        <v>10045402</v>
      </c>
      <c r="O49" s="51" t="s">
        <v>1387</v>
      </c>
      <c r="P49" s="28">
        <v>4</v>
      </c>
      <c r="Q49" s="2">
        <v>1</v>
      </c>
      <c r="R49" s="2">
        <v>1</v>
      </c>
      <c r="S49" s="2">
        <v>4.1666666666666701E-3</v>
      </c>
      <c r="U49" s="51">
        <v>10045402</v>
      </c>
      <c r="V49" s="51" t="s">
        <v>1387</v>
      </c>
      <c r="W49" s="28">
        <v>4</v>
      </c>
      <c r="X49" s="2">
        <v>1</v>
      </c>
      <c r="Y49" s="2">
        <v>1</v>
      </c>
      <c r="Z49" s="2">
        <v>4.1666666666666701E-3</v>
      </c>
      <c r="AB49" s="51">
        <v>10045402</v>
      </c>
      <c r="AC49" s="51" t="s">
        <v>1387</v>
      </c>
      <c r="AD49" s="28">
        <v>4</v>
      </c>
      <c r="AE49" s="2">
        <v>1</v>
      </c>
      <c r="AF49" s="2">
        <v>1</v>
      </c>
      <c r="AG49" s="2">
        <v>4.1666666666666701E-3</v>
      </c>
      <c r="AI49" s="51">
        <v>10045402</v>
      </c>
      <c r="AJ49" s="51" t="s">
        <v>1387</v>
      </c>
      <c r="AK49" s="28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8">
        <v>4</v>
      </c>
      <c r="J50" s="2">
        <v>1</v>
      </c>
      <c r="K50" s="2">
        <v>1</v>
      </c>
      <c r="L50" s="2">
        <v>4.1666666666666701E-3</v>
      </c>
      <c r="N50" s="51">
        <v>10045403</v>
      </c>
      <c r="O50" s="51" t="s">
        <v>1388</v>
      </c>
      <c r="P50" s="28">
        <v>4</v>
      </c>
      <c r="Q50" s="2">
        <v>1</v>
      </c>
      <c r="R50" s="2">
        <v>1</v>
      </c>
      <c r="S50" s="2">
        <v>4.1666666666666701E-3</v>
      </c>
      <c r="U50" s="51">
        <v>10045403</v>
      </c>
      <c r="V50" s="51" t="s">
        <v>1388</v>
      </c>
      <c r="W50" s="28">
        <v>4</v>
      </c>
      <c r="X50" s="2">
        <v>1</v>
      </c>
      <c r="Y50" s="2">
        <v>1</v>
      </c>
      <c r="Z50" s="2">
        <v>4.1666666666666701E-3</v>
      </c>
      <c r="AB50" s="51">
        <v>10045403</v>
      </c>
      <c r="AC50" s="51" t="s">
        <v>1388</v>
      </c>
      <c r="AD50" s="28">
        <v>4</v>
      </c>
      <c r="AE50" s="2">
        <v>1</v>
      </c>
      <c r="AF50" s="2">
        <v>1</v>
      </c>
      <c r="AG50" s="2">
        <v>4.1666666666666701E-3</v>
      </c>
      <c r="AI50" s="51">
        <v>10045403</v>
      </c>
      <c r="AJ50" s="51" t="s">
        <v>1388</v>
      </c>
      <c r="AK50" s="28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8">
        <v>4</v>
      </c>
      <c r="J51" s="2">
        <v>1</v>
      </c>
      <c r="K51" s="2">
        <v>1</v>
      </c>
      <c r="L51" s="2">
        <v>4.1666666666666701E-3</v>
      </c>
      <c r="N51" s="51">
        <v>10045404</v>
      </c>
      <c r="O51" s="51" t="s">
        <v>1389</v>
      </c>
      <c r="P51" s="28">
        <v>4</v>
      </c>
      <c r="Q51" s="2">
        <v>1</v>
      </c>
      <c r="R51" s="2">
        <v>1</v>
      </c>
      <c r="S51" s="2">
        <v>4.1666666666666701E-3</v>
      </c>
      <c r="U51" s="51">
        <v>10045404</v>
      </c>
      <c r="V51" s="51" t="s">
        <v>1389</v>
      </c>
      <c r="W51" s="28">
        <v>4</v>
      </c>
      <c r="X51" s="2">
        <v>1</v>
      </c>
      <c r="Y51" s="2">
        <v>1</v>
      </c>
      <c r="Z51" s="2">
        <v>4.1666666666666701E-3</v>
      </c>
      <c r="AB51" s="51">
        <v>10045404</v>
      </c>
      <c r="AC51" s="51" t="s">
        <v>1389</v>
      </c>
      <c r="AD51" s="28">
        <v>4</v>
      </c>
      <c r="AE51" s="2">
        <v>1</v>
      </c>
      <c r="AF51" s="2">
        <v>1</v>
      </c>
      <c r="AG51" s="2">
        <v>4.1666666666666701E-3</v>
      </c>
      <c r="AI51" s="51">
        <v>10045404</v>
      </c>
      <c r="AJ51" s="51" t="s">
        <v>1389</v>
      </c>
      <c r="AK51" s="28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8">
        <v>4</v>
      </c>
      <c r="J52" s="2">
        <v>1</v>
      </c>
      <c r="K52" s="2">
        <v>1</v>
      </c>
      <c r="L52" s="2">
        <v>4.1666666666666701E-3</v>
      </c>
      <c r="N52" s="51">
        <v>10045405</v>
      </c>
      <c r="O52" s="51" t="s">
        <v>1390</v>
      </c>
      <c r="P52" s="28">
        <v>4</v>
      </c>
      <c r="Q52" s="2">
        <v>1</v>
      </c>
      <c r="R52" s="2">
        <v>1</v>
      </c>
      <c r="S52" s="2">
        <v>4.1666666666666701E-3</v>
      </c>
      <c r="U52" s="51">
        <v>10045405</v>
      </c>
      <c r="V52" s="51" t="s">
        <v>1390</v>
      </c>
      <c r="W52" s="28">
        <v>4</v>
      </c>
      <c r="X52" s="2">
        <v>1</v>
      </c>
      <c r="Y52" s="2">
        <v>1</v>
      </c>
      <c r="Z52" s="2">
        <v>4.1666666666666701E-3</v>
      </c>
      <c r="AB52" s="51">
        <v>10045405</v>
      </c>
      <c r="AC52" s="51" t="s">
        <v>1390</v>
      </c>
      <c r="AD52" s="28">
        <v>4</v>
      </c>
      <c r="AE52" s="2">
        <v>1</v>
      </c>
      <c r="AF52" s="2">
        <v>1</v>
      </c>
      <c r="AG52" s="2">
        <v>4.1666666666666701E-3</v>
      </c>
      <c r="AI52" s="51">
        <v>10045405</v>
      </c>
      <c r="AJ52" s="51" t="s">
        <v>1390</v>
      </c>
      <c r="AK52" s="28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1">
        <v>10045406</v>
      </c>
      <c r="H53" s="51" t="s">
        <v>1333</v>
      </c>
      <c r="I53" s="28">
        <v>4</v>
      </c>
      <c r="J53" s="2">
        <v>1</v>
      </c>
      <c r="K53" s="2">
        <v>1</v>
      </c>
      <c r="L53" s="2">
        <v>4.1666666666666701E-3</v>
      </c>
      <c r="N53" s="51">
        <v>10045406</v>
      </c>
      <c r="O53" s="51" t="s">
        <v>1333</v>
      </c>
      <c r="P53" s="28">
        <v>4</v>
      </c>
      <c r="Q53" s="2">
        <v>1</v>
      </c>
      <c r="R53" s="2">
        <v>1</v>
      </c>
      <c r="S53" s="2">
        <v>4.1666666666666701E-3</v>
      </c>
      <c r="U53" s="51">
        <v>10045406</v>
      </c>
      <c r="V53" s="51" t="s">
        <v>1333</v>
      </c>
      <c r="W53" s="28">
        <v>4</v>
      </c>
      <c r="X53" s="2">
        <v>1</v>
      </c>
      <c r="Y53" s="2">
        <v>1</v>
      </c>
      <c r="Z53" s="2">
        <v>4.1666666666666701E-3</v>
      </c>
      <c r="AB53" s="51">
        <v>10045406</v>
      </c>
      <c r="AC53" s="51" t="s">
        <v>1333</v>
      </c>
      <c r="AD53" s="28">
        <v>4</v>
      </c>
      <c r="AE53" s="2">
        <v>1</v>
      </c>
      <c r="AF53" s="2">
        <v>1</v>
      </c>
      <c r="AG53" s="2">
        <v>4.1666666666666701E-3</v>
      </c>
      <c r="AI53" s="51">
        <v>10045406</v>
      </c>
      <c r="AJ53" s="51" t="s">
        <v>1333</v>
      </c>
      <c r="AK53" s="28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4.9019607843137298E-3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9.6153846153846194E-3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9.6153846153846194E-3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9.6153846153846194E-3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3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4.9019607843137298E-3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9.6153846153846194E-3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9.6153846153846194E-3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9.6153846153846194E-3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3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4.9019607843137298E-3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9.6153846153846194E-3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9.6153846153846194E-3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9.6153846153846194E-3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3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4.9019607843137298E-3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9.6153846153846194E-3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9.6153846153846194E-3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9.6153846153846194E-3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7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4.9019607843137298E-3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9.6153846153846194E-3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9.6153846153846194E-3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9.6153846153846194E-3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4.9019607843137298E-3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9.6153846153846194E-3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9.6153846153846194E-3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9.6153846153846194E-3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4.9019607843137298E-3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9.6153846153846194E-3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9.6153846153846194E-3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9.6153846153846194E-3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4.9019607843137298E-3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9.6153846153846194E-3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9.6153846153846194E-3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9.6153846153846194E-3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4.9019607843137298E-3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9.6153846153846194E-3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9.6153846153846194E-3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9.6153846153846194E-3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4.9019607843137298E-3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9.6153846153846194E-3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9.6153846153846194E-3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9.6153846153846194E-3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4.9019607843137298E-3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9.6153846153846194E-3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9.6153846153846194E-3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9.6153846153846194E-3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4.9019607843137298E-3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9.6153846153846194E-3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9.6153846153846194E-3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9.6153846153846194E-3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4.9019607843137298E-3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9.6153846153846194E-3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9.6153846153846194E-3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9.6153846153846194E-3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4.9019607843137298E-3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9.6153846153846194E-3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9.6153846153846194E-3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9.6153846153846194E-3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4.9019607843137298E-3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9.6153846153846194E-3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9.6153846153846194E-3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9.6153846153846194E-3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4.9019607843137298E-3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9.6153846153846194E-3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9.6153846153846194E-3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9.6153846153846194E-3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4.9019607843137298E-3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9.6153846153846194E-3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9.6153846153846194E-3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9.6153846153846194E-3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4.9019607843137298E-3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9.6153846153846194E-3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9.6153846153846194E-3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9.6153846153846194E-3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4.9019607843137298E-3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9.6153846153846194E-3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9.6153846153846194E-3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9.6153846153846194E-3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4.9019607843137298E-3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9.6153846153846194E-3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9.6153846153846194E-3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9.6153846153846194E-3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4.9019607843137298E-3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9.6153846153846194E-3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9.6153846153846194E-3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9.6153846153846194E-3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4.9019607843137298E-3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9.6153846153846194E-3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9.6153846153846194E-3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9.6153846153846194E-3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3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4.9019607843137298E-3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9.6153846153846194E-3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9.6153846153846194E-3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9.6153846153846194E-3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3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4.9019607843137298E-3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9.6153846153846194E-3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9.6153846153846194E-3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9.6153846153846194E-3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3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4.9019607843137298E-3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9.6153846153846194E-3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9.6153846153846194E-3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9.6153846153846194E-3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7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4.9019607843137298E-3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9.6153846153846194E-3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9.6153846153846194E-3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9.6153846153846194E-3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4.9019607843137298E-3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9.6153846153846194E-3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9.6153846153846194E-3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9.6153846153846194E-3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4.9019607843137298E-3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9.6153846153846194E-3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9.6153846153846194E-3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9.6153846153846194E-3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4.9019607843137298E-3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9.6153846153846194E-3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9.6153846153846194E-3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9.6153846153846194E-3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4.9019607843137298E-3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9.6153846153846194E-3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9.6153846153846194E-3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9.6153846153846194E-3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4.9019607843137298E-3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9.6153846153846194E-3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9.6153846153846194E-3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9.6153846153846194E-3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4.9019607843137298E-3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9.6153846153846194E-3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9.6153846153846194E-3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9.6153846153846194E-3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4.9019607843137298E-3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9.6153846153846194E-3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9.6153846153846194E-3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9.6153846153846194E-3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4.9019607843137298E-3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9.6153846153846194E-3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9.6153846153846194E-3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9.6153846153846194E-3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4.9019607843137298E-3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9.6153846153846194E-3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9.6153846153846194E-3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9.6153846153846194E-3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4.9019607843137298E-3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9.6153846153846194E-3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9.6153846153846194E-3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9.6153846153846194E-3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4.9019607843137298E-3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9.6153846153846194E-3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9.6153846153846194E-3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9.6153846153846194E-3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4.9019607843137298E-3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9.6153846153846194E-3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9.6153846153846194E-3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9.6153846153846194E-3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4.9019607843137298E-3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9.6153846153846194E-3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9.6153846153846194E-3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9.6153846153846194E-3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4.9019607843137298E-3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9.6153846153846194E-3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9.6153846153846194E-3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9.6153846153846194E-3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4.9019607843137298E-3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9.6153846153846194E-3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9.6153846153846194E-3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9.6153846153846194E-3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4.9019607843137298E-3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9.6153846153846194E-3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9.6153846153846194E-3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9.6153846153846194E-3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3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3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3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7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4.9019607843137298E-3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9.6153846153846194E-3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9.6153846153846194E-3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9.6153846153846194E-3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4.9019607843137298E-3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9.6153846153846194E-3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9.6153846153846194E-3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9.6153846153846194E-3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9.6153846153846194E-3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9.6153846153846194E-3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9.6153846153846194E-3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9.6153846153846194E-3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9.6153846153846194E-3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9.6153846153846194E-3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9.6153846153846194E-3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9.6153846153846194E-3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9.6153846153846194E-3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9.6153846153846194E-3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9.6153846153846194E-3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9.6153846153846194E-3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54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54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4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4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4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4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4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4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4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4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5" t="s">
        <v>126</v>
      </c>
      <c r="E25" s="23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3">
        <v>10010083</v>
      </c>
      <c r="K41" s="29" t="s">
        <v>804</v>
      </c>
      <c r="L41" s="2">
        <f>I41*4</f>
        <v>20</v>
      </c>
      <c r="M41" s="23">
        <v>10010087</v>
      </c>
      <c r="N41" s="26" t="s">
        <v>851</v>
      </c>
      <c r="O41" s="2">
        <v>3</v>
      </c>
      <c r="P41" s="23">
        <v>10010046</v>
      </c>
      <c r="Q41" s="24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3">
        <v>10010083</v>
      </c>
      <c r="K42" s="29" t="s">
        <v>804</v>
      </c>
      <c r="L42" s="2">
        <v>25</v>
      </c>
      <c r="M42" s="23">
        <v>10010033</v>
      </c>
      <c r="N42" s="24" t="s">
        <v>798</v>
      </c>
      <c r="O42" s="2">
        <v>1</v>
      </c>
      <c r="P42" s="23">
        <v>10000131</v>
      </c>
      <c r="Q42" s="24" t="s">
        <v>661</v>
      </c>
      <c r="R42" s="53">
        <v>100</v>
      </c>
      <c r="S42" s="23">
        <v>10010093</v>
      </c>
      <c r="T42" s="26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3">
        <v>10010083</v>
      </c>
      <c r="K43" s="29" t="s">
        <v>804</v>
      </c>
      <c r="L43" s="2">
        <v>30</v>
      </c>
      <c r="M43" s="27">
        <v>10010099</v>
      </c>
      <c r="N43" s="28" t="s">
        <v>1423</v>
      </c>
      <c r="O43" s="9">
        <v>1</v>
      </c>
      <c r="P43" s="23">
        <v>10010046</v>
      </c>
      <c r="Q43" s="24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3">
        <v>10010083</v>
      </c>
      <c r="K44" s="29" t="s">
        <v>804</v>
      </c>
      <c r="L44" s="2">
        <v>35</v>
      </c>
      <c r="M44" s="23">
        <v>10010026</v>
      </c>
      <c r="N44" s="24" t="s">
        <v>98</v>
      </c>
      <c r="O44" s="2">
        <v>1</v>
      </c>
      <c r="P44" s="23">
        <v>10000143</v>
      </c>
      <c r="Q44" s="24" t="s">
        <v>122</v>
      </c>
      <c r="R44" s="2">
        <v>5</v>
      </c>
      <c r="S44" s="23">
        <v>10000134</v>
      </c>
      <c r="T44" s="24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3">
        <v>10010083</v>
      </c>
      <c r="K45" s="29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3">
        <v>10000135</v>
      </c>
      <c r="Q45" s="24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3">
        <v>10010083</v>
      </c>
      <c r="K46" s="29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3">
        <v>10000143</v>
      </c>
      <c r="Q46" s="24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3">
        <v>10010083</v>
      </c>
      <c r="K47" s="29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3">
        <v>10000104</v>
      </c>
      <c r="Q47" s="24" t="s">
        <v>118</v>
      </c>
      <c r="R47" s="2">
        <v>5</v>
      </c>
      <c r="S47" s="23">
        <v>10000134</v>
      </c>
      <c r="T47" s="24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3">
        <v>10010083</v>
      </c>
      <c r="K48" s="29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3">
        <v>10000143</v>
      </c>
      <c r="Q48" s="24" t="s">
        <v>122</v>
      </c>
      <c r="R48" s="2">
        <v>10</v>
      </c>
      <c r="S48" s="23">
        <v>10010026</v>
      </c>
      <c r="T48" s="24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3">
        <v>10010083</v>
      </c>
      <c r="K49" s="29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3">
        <v>10010046</v>
      </c>
      <c r="Q49" s="24" t="s">
        <v>806</v>
      </c>
      <c r="R49" s="52">
        <v>1</v>
      </c>
      <c r="S49" s="23">
        <v>10000134</v>
      </c>
      <c r="T49" s="24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3">
        <v>10010083</v>
      </c>
      <c r="K50" s="29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3">
        <v>10000143</v>
      </c>
      <c r="Q50" s="24" t="s">
        <v>122</v>
      </c>
      <c r="R50" s="2">
        <v>10</v>
      </c>
      <c r="S50" s="23">
        <v>10010026</v>
      </c>
      <c r="T50" s="24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3">
        <v>10010083</v>
      </c>
      <c r="K51" s="29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3">
        <v>10000143</v>
      </c>
      <c r="Q51" s="24" t="s">
        <v>122</v>
      </c>
      <c r="R51" s="2">
        <v>20</v>
      </c>
      <c r="S51" s="23">
        <v>10000134</v>
      </c>
      <c r="T51" s="24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3">
        <v>10010083</v>
      </c>
      <c r="K52" s="29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3">
        <v>10000143</v>
      </c>
      <c r="Q52" s="24" t="s">
        <v>122</v>
      </c>
      <c r="R52" s="2">
        <v>20</v>
      </c>
      <c r="S52" s="23">
        <v>10010026</v>
      </c>
      <c r="T52" s="24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3">
        <v>10010083</v>
      </c>
      <c r="K53" s="29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3">
        <v>10000143</v>
      </c>
      <c r="Q53" s="24" t="s">
        <v>122</v>
      </c>
      <c r="R53" s="2">
        <v>20</v>
      </c>
      <c r="S53" s="23">
        <v>10010026</v>
      </c>
      <c r="T53" s="24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3">
        <v>1</v>
      </c>
      <c r="D58" s="29" t="s">
        <v>808</v>
      </c>
      <c r="E58" s="2">
        <v>150000</v>
      </c>
      <c r="F58" s="23">
        <v>10010085</v>
      </c>
      <c r="G58" s="29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3">
        <v>1</v>
      </c>
      <c r="D59" s="29" t="s">
        <v>808</v>
      </c>
      <c r="E59" s="2">
        <v>100000</v>
      </c>
      <c r="F59" s="23">
        <v>10010085</v>
      </c>
      <c r="G59" s="29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3">
        <v>1</v>
      </c>
      <c r="D60" s="29" t="s">
        <v>808</v>
      </c>
      <c r="E60" s="2">
        <v>75000</v>
      </c>
      <c r="F60" s="23">
        <v>10010085</v>
      </c>
      <c r="G60" s="29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3">
        <v>1</v>
      </c>
      <c r="D61" s="29" t="s">
        <v>808</v>
      </c>
      <c r="E61" s="2">
        <v>50000</v>
      </c>
      <c r="F61" s="23">
        <v>10010085</v>
      </c>
      <c r="G61" s="29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3">
        <v>1</v>
      </c>
      <c r="D62" s="29" t="s">
        <v>808</v>
      </c>
      <c r="E62" s="2">
        <v>50000</v>
      </c>
      <c r="F62" s="23">
        <v>10010085</v>
      </c>
      <c r="G62" s="29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3">
        <v>1</v>
      </c>
      <c r="D63" s="29" t="s">
        <v>808</v>
      </c>
      <c r="E63" s="2">
        <v>50000</v>
      </c>
      <c r="F63" s="23">
        <v>10010085</v>
      </c>
      <c r="G63" s="29" t="s">
        <v>821</v>
      </c>
      <c r="H63" s="2">
        <v>40</v>
      </c>
    </row>
    <row r="64" spans="1:23" ht="20.100000000000001" customHeight="1" x14ac:dyDescent="0.2">
      <c r="B64" s="2">
        <v>7</v>
      </c>
      <c r="C64" s="23">
        <v>1</v>
      </c>
      <c r="D64" s="29" t="s">
        <v>808</v>
      </c>
      <c r="E64" s="2">
        <v>30000</v>
      </c>
      <c r="F64" s="23">
        <v>10010085</v>
      </c>
      <c r="G64" s="29" t="s">
        <v>821</v>
      </c>
      <c r="H64" s="2">
        <v>30</v>
      </c>
    </row>
    <row r="65" spans="1:8" ht="20.100000000000001" customHeight="1" x14ac:dyDescent="0.2">
      <c r="B65" s="2">
        <v>8</v>
      </c>
      <c r="C65" s="23">
        <v>1</v>
      </c>
      <c r="D65" s="29" t="s">
        <v>808</v>
      </c>
      <c r="E65" s="2">
        <v>30000</v>
      </c>
      <c r="F65" s="23">
        <v>10010085</v>
      </c>
      <c r="G65" s="29" t="s">
        <v>821</v>
      </c>
      <c r="H65" s="2">
        <v>30</v>
      </c>
    </row>
    <row r="66" spans="1:8" ht="20.100000000000001" customHeight="1" x14ac:dyDescent="0.2">
      <c r="B66" s="2">
        <v>9</v>
      </c>
      <c r="C66" s="23">
        <v>1</v>
      </c>
      <c r="D66" s="29" t="s">
        <v>808</v>
      </c>
      <c r="E66" s="2">
        <v>30000</v>
      </c>
      <c r="F66" s="23">
        <v>10010085</v>
      </c>
      <c r="G66" s="29" t="s">
        <v>821</v>
      </c>
      <c r="H66" s="2">
        <v>30</v>
      </c>
    </row>
    <row r="67" spans="1:8" ht="20.100000000000001" customHeight="1" x14ac:dyDescent="0.2">
      <c r="B67" s="2">
        <v>10</v>
      </c>
      <c r="C67" s="23">
        <v>1</v>
      </c>
      <c r="D67" s="29" t="s">
        <v>808</v>
      </c>
      <c r="E67" s="2">
        <v>20000</v>
      </c>
      <c r="F67" s="23">
        <v>10010085</v>
      </c>
      <c r="G67" s="29" t="s">
        <v>821</v>
      </c>
      <c r="H67" s="2">
        <v>30</v>
      </c>
    </row>
    <row r="68" spans="1:8" ht="20.100000000000001" customHeight="1" x14ac:dyDescent="0.2">
      <c r="B68" s="2">
        <v>11</v>
      </c>
      <c r="C68" s="23">
        <v>1</v>
      </c>
      <c r="D68" s="29" t="s">
        <v>808</v>
      </c>
      <c r="E68" s="2">
        <v>20000</v>
      </c>
      <c r="F68" s="23">
        <v>10010085</v>
      </c>
      <c r="G68" s="29" t="s">
        <v>821</v>
      </c>
      <c r="H68" s="2">
        <v>20</v>
      </c>
    </row>
    <row r="69" spans="1:8" ht="20.100000000000001" customHeight="1" x14ac:dyDescent="0.2">
      <c r="B69" s="2">
        <v>12</v>
      </c>
      <c r="C69" s="23">
        <v>1</v>
      </c>
      <c r="D69" s="29" t="s">
        <v>808</v>
      </c>
      <c r="E69" s="2">
        <v>20000</v>
      </c>
      <c r="F69" s="23">
        <v>10010085</v>
      </c>
      <c r="G69" s="29" t="s">
        <v>821</v>
      </c>
      <c r="H69" s="2">
        <v>20</v>
      </c>
    </row>
    <row r="70" spans="1:8" ht="20.100000000000001" customHeight="1" x14ac:dyDescent="0.2">
      <c r="B70" s="2">
        <v>13</v>
      </c>
      <c r="C70" s="23">
        <v>1</v>
      </c>
      <c r="D70" s="29" t="s">
        <v>808</v>
      </c>
      <c r="E70" s="2">
        <v>20000</v>
      </c>
      <c r="F70" s="23">
        <v>10010085</v>
      </c>
      <c r="G70" s="29" t="s">
        <v>821</v>
      </c>
      <c r="H70" s="2">
        <v>20</v>
      </c>
    </row>
    <row r="71" spans="1:8" ht="20.100000000000001" customHeight="1" x14ac:dyDescent="0.2">
      <c r="B71" s="2">
        <v>14</v>
      </c>
      <c r="C71" s="23">
        <v>1</v>
      </c>
      <c r="D71" s="29" t="s">
        <v>808</v>
      </c>
      <c r="E71" s="2">
        <v>20000</v>
      </c>
      <c r="F71" s="23">
        <v>10010085</v>
      </c>
      <c r="G71" s="29" t="s">
        <v>821</v>
      </c>
      <c r="H71" s="2">
        <v>20</v>
      </c>
    </row>
    <row r="72" spans="1:8" ht="20.100000000000001" customHeight="1" x14ac:dyDescent="0.2">
      <c r="B72" s="2">
        <v>15</v>
      </c>
      <c r="C72" s="23">
        <v>1</v>
      </c>
      <c r="D72" s="29" t="s">
        <v>808</v>
      </c>
      <c r="E72" s="2">
        <v>20000</v>
      </c>
      <c r="F72" s="23">
        <v>10010085</v>
      </c>
      <c r="G72" s="29" t="s">
        <v>821</v>
      </c>
      <c r="H72" s="2">
        <v>20</v>
      </c>
    </row>
    <row r="73" spans="1:8" ht="20.100000000000001" customHeight="1" x14ac:dyDescent="0.2">
      <c r="B73" s="2">
        <v>16</v>
      </c>
      <c r="C73" s="23">
        <v>1</v>
      </c>
      <c r="D73" s="29" t="s">
        <v>808</v>
      </c>
      <c r="E73" s="2">
        <v>20000</v>
      </c>
      <c r="F73" s="23">
        <v>10010085</v>
      </c>
      <c r="G73" s="29" t="s">
        <v>821</v>
      </c>
      <c r="H73" s="2">
        <v>20</v>
      </c>
    </row>
    <row r="74" spans="1:8" ht="20.100000000000001" customHeight="1" x14ac:dyDescent="0.2">
      <c r="B74" s="2">
        <v>17</v>
      </c>
      <c r="C74" s="23">
        <v>1</v>
      </c>
      <c r="D74" s="29" t="s">
        <v>808</v>
      </c>
      <c r="E74" s="2">
        <v>20000</v>
      </c>
      <c r="F74" s="23">
        <v>10010085</v>
      </c>
      <c r="G74" s="29" t="s">
        <v>821</v>
      </c>
      <c r="H74" s="2">
        <v>20</v>
      </c>
    </row>
    <row r="75" spans="1:8" ht="20.100000000000001" customHeight="1" x14ac:dyDescent="0.2">
      <c r="B75" s="2">
        <v>18</v>
      </c>
      <c r="C75" s="23">
        <v>1</v>
      </c>
      <c r="D75" s="29" t="s">
        <v>808</v>
      </c>
      <c r="E75" s="2">
        <v>20000</v>
      </c>
      <c r="F75" s="23">
        <v>10010085</v>
      </c>
      <c r="G75" s="29" t="s">
        <v>821</v>
      </c>
      <c r="H75" s="2">
        <v>20</v>
      </c>
    </row>
    <row r="76" spans="1:8" ht="20.100000000000001" customHeight="1" x14ac:dyDescent="0.2">
      <c r="B76" s="2">
        <v>19</v>
      </c>
      <c r="C76" s="23">
        <v>1</v>
      </c>
      <c r="D76" s="29" t="s">
        <v>808</v>
      </c>
      <c r="E76" s="2">
        <v>20000</v>
      </c>
      <c r="F76" s="23">
        <v>10010085</v>
      </c>
      <c r="G76" s="29" t="s">
        <v>821</v>
      </c>
      <c r="H76" s="2">
        <v>20</v>
      </c>
    </row>
    <row r="77" spans="1:8" ht="20.100000000000001" customHeight="1" x14ac:dyDescent="0.2">
      <c r="B77" s="2">
        <v>20</v>
      </c>
      <c r="C77" s="23">
        <v>1</v>
      </c>
      <c r="D77" s="29" t="s">
        <v>808</v>
      </c>
      <c r="E77" s="2">
        <v>20000</v>
      </c>
      <c r="F77" s="23">
        <v>10010085</v>
      </c>
      <c r="G77" s="29" t="s">
        <v>821</v>
      </c>
      <c r="H77" s="2">
        <v>20</v>
      </c>
    </row>
    <row r="78" spans="1:8" ht="20.100000000000001" customHeight="1" x14ac:dyDescent="0.2">
      <c r="A78" s="9"/>
      <c r="B78" s="2"/>
      <c r="C78" s="23"/>
      <c r="D78" s="29"/>
      <c r="E78" s="2"/>
      <c r="F78" s="23"/>
      <c r="G78" s="29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6.25E-2</v>
      </c>
      <c r="L2" s="51">
        <v>10041301</v>
      </c>
      <c r="M2" s="51" t="s">
        <v>1317</v>
      </c>
      <c r="N2" s="2">
        <f>1/16</f>
        <v>6.25E-2</v>
      </c>
      <c r="P2" s="51">
        <v>10041401</v>
      </c>
      <c r="Q2" s="51" t="s">
        <v>1318</v>
      </c>
      <c r="R2" s="2">
        <f>1/16</f>
        <v>6.25E-2</v>
      </c>
      <c r="U2" s="2" t="s">
        <v>1435</v>
      </c>
      <c r="W2" s="51">
        <v>10041101</v>
      </c>
      <c r="X2" s="51" t="s">
        <v>1315</v>
      </c>
      <c r="Y2" s="2">
        <f>1/20*$U$3</f>
        <v>5.0000000000000001E-4</v>
      </c>
      <c r="Z2" s="2">
        <f>Y2*1000000</f>
        <v>500</v>
      </c>
      <c r="AA2" s="51">
        <v>10041201</v>
      </c>
      <c r="AB2" s="51" t="s">
        <v>1316</v>
      </c>
      <c r="AC2" s="2">
        <f>1/16*$U$3</f>
        <v>6.2500000000000001E-4</v>
      </c>
      <c r="AD2" s="2">
        <f>AC2*100</f>
        <v>6.25E-2</v>
      </c>
      <c r="AE2" s="51">
        <v>10041301</v>
      </c>
      <c r="AF2" s="51" t="s">
        <v>1317</v>
      </c>
      <c r="AG2" s="2">
        <f>1/16*$U$3</f>
        <v>6.2500000000000001E-4</v>
      </c>
      <c r="AI2" s="51">
        <v>10041401</v>
      </c>
      <c r="AJ2" s="51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6.25E-2</v>
      </c>
      <c r="L3" s="51">
        <v>10041302</v>
      </c>
      <c r="M3" s="51" t="s">
        <v>1321</v>
      </c>
      <c r="N3" s="2">
        <f t="shared" ref="N3:N17" si="2">1/16</f>
        <v>6.25E-2</v>
      </c>
      <c r="P3" s="51">
        <v>10041402</v>
      </c>
      <c r="Q3" s="51" t="s">
        <v>1322</v>
      </c>
      <c r="R3" s="2">
        <f t="shared" ref="R3:R17" si="3">1/16</f>
        <v>6.25E-2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5.0000000000000001E-4</v>
      </c>
      <c r="AA3" s="51">
        <v>10041202</v>
      </c>
      <c r="AB3" s="51" t="s">
        <v>1320</v>
      </c>
      <c r="AC3" s="2">
        <f t="shared" ref="AC3:AC17" si="5">1/16*$U$3</f>
        <v>6.2500000000000001E-4</v>
      </c>
      <c r="AE3" s="51">
        <v>10041302</v>
      </c>
      <c r="AF3" s="51" t="s">
        <v>1321</v>
      </c>
      <c r="AG3" s="2">
        <f t="shared" ref="AG3:AG17" si="6">1/16*$U$3</f>
        <v>6.2500000000000001E-4</v>
      </c>
      <c r="AI3" s="51">
        <v>10041402</v>
      </c>
      <c r="AJ3" s="51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6.25E-2</v>
      </c>
      <c r="L4" s="51">
        <v>10041303</v>
      </c>
      <c r="M4" s="51" t="s">
        <v>1326</v>
      </c>
      <c r="N4" s="2">
        <f t="shared" si="2"/>
        <v>6.25E-2</v>
      </c>
      <c r="P4" s="51">
        <v>10041403</v>
      </c>
      <c r="Q4" s="51" t="s">
        <v>1327</v>
      </c>
      <c r="R4" s="2">
        <f t="shared" si="3"/>
        <v>6.25E-2</v>
      </c>
      <c r="W4" s="51">
        <v>10041103</v>
      </c>
      <c r="X4" s="51" t="s">
        <v>1324</v>
      </c>
      <c r="Y4" s="2">
        <f t="shared" si="4"/>
        <v>5.0000000000000001E-4</v>
      </c>
      <c r="AA4" s="51">
        <v>10041203</v>
      </c>
      <c r="AB4" s="51" t="s">
        <v>1325</v>
      </c>
      <c r="AC4" s="2">
        <f t="shared" si="5"/>
        <v>6.2500000000000001E-4</v>
      </c>
      <c r="AE4" s="51">
        <v>10041303</v>
      </c>
      <c r="AF4" s="51" t="s">
        <v>1326</v>
      </c>
      <c r="AG4" s="2">
        <f t="shared" si="6"/>
        <v>6.2500000000000001E-4</v>
      </c>
      <c r="AI4" s="51">
        <v>10041403</v>
      </c>
      <c r="AJ4" s="51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6.25E-2</v>
      </c>
      <c r="L5" s="51">
        <v>10041304</v>
      </c>
      <c r="M5" s="51" t="s">
        <v>1331</v>
      </c>
      <c r="N5" s="2">
        <f t="shared" si="2"/>
        <v>6.25E-2</v>
      </c>
      <c r="P5" s="51">
        <v>10041404</v>
      </c>
      <c r="Q5" s="51" t="s">
        <v>1332</v>
      </c>
      <c r="R5" s="2">
        <f t="shared" si="3"/>
        <v>6.25E-2</v>
      </c>
      <c r="W5" s="51">
        <v>10041104</v>
      </c>
      <c r="X5" s="51" t="s">
        <v>1329</v>
      </c>
      <c r="Y5" s="2">
        <f t="shared" si="4"/>
        <v>5.0000000000000001E-4</v>
      </c>
      <c r="AA5" s="51">
        <v>10041204</v>
      </c>
      <c r="AB5" s="51" t="s">
        <v>1330</v>
      </c>
      <c r="AC5" s="2">
        <f t="shared" si="5"/>
        <v>6.2500000000000001E-4</v>
      </c>
      <c r="AE5" s="51">
        <v>10041304</v>
      </c>
      <c r="AF5" s="51" t="s">
        <v>1331</v>
      </c>
      <c r="AG5" s="2">
        <f t="shared" si="6"/>
        <v>6.2500000000000001E-4</v>
      </c>
      <c r="AI5" s="51">
        <v>10041404</v>
      </c>
      <c r="AJ5" s="51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6.25E-2</v>
      </c>
      <c r="L6" s="51">
        <v>10041305</v>
      </c>
      <c r="M6" s="51" t="s">
        <v>1336</v>
      </c>
      <c r="N6" s="2">
        <f t="shared" si="2"/>
        <v>6.25E-2</v>
      </c>
      <c r="P6" s="51">
        <v>10041405</v>
      </c>
      <c r="Q6" s="51" t="s">
        <v>1337</v>
      </c>
      <c r="R6" s="2">
        <f t="shared" si="3"/>
        <v>6.25E-2</v>
      </c>
      <c r="U6" s="2" t="s">
        <v>162</v>
      </c>
      <c r="W6" s="51">
        <v>10041105</v>
      </c>
      <c r="X6" s="51" t="s">
        <v>1334</v>
      </c>
      <c r="Y6" s="2">
        <f t="shared" si="4"/>
        <v>5.0000000000000001E-4</v>
      </c>
      <c r="AA6" s="51">
        <v>10041205</v>
      </c>
      <c r="AB6" s="51" t="s">
        <v>1335</v>
      </c>
      <c r="AC6" s="2">
        <f t="shared" si="5"/>
        <v>6.2500000000000001E-4</v>
      </c>
      <c r="AE6" s="51">
        <v>10041305</v>
      </c>
      <c r="AF6" s="51" t="s">
        <v>1336</v>
      </c>
      <c r="AG6" s="2">
        <f t="shared" si="6"/>
        <v>6.2500000000000001E-4</v>
      </c>
      <c r="AI6" s="51">
        <v>10041405</v>
      </c>
      <c r="AJ6" s="51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6.25E-2</v>
      </c>
      <c r="L7" s="51">
        <v>10041306</v>
      </c>
      <c r="M7" s="51" t="s">
        <v>1340</v>
      </c>
      <c r="N7" s="2">
        <f t="shared" si="2"/>
        <v>6.25E-2</v>
      </c>
      <c r="P7" s="51">
        <v>10041406</v>
      </c>
      <c r="Q7" s="51" t="s">
        <v>1341</v>
      </c>
      <c r="R7" s="2">
        <f t="shared" si="3"/>
        <v>6.25E-2</v>
      </c>
      <c r="U7" s="2">
        <v>1</v>
      </c>
      <c r="W7" s="51">
        <v>10041106</v>
      </c>
      <c r="X7" s="51" t="s">
        <v>1338</v>
      </c>
      <c r="Y7" s="2">
        <f t="shared" si="4"/>
        <v>5.0000000000000001E-4</v>
      </c>
      <c r="AA7" s="51">
        <v>10041206</v>
      </c>
      <c r="AB7" s="51" t="s">
        <v>1339</v>
      </c>
      <c r="AC7" s="2">
        <f t="shared" si="5"/>
        <v>6.2500000000000001E-4</v>
      </c>
      <c r="AE7" s="51">
        <v>10041306</v>
      </c>
      <c r="AF7" s="51" t="s">
        <v>1340</v>
      </c>
      <c r="AG7" s="2">
        <f t="shared" si="6"/>
        <v>6.2500000000000001E-4</v>
      </c>
      <c r="AI7" s="51">
        <v>10041406</v>
      </c>
      <c r="AJ7" s="51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6.25E-2</v>
      </c>
      <c r="L8" s="51">
        <v>10041307</v>
      </c>
      <c r="M8" s="51" t="s">
        <v>1344</v>
      </c>
      <c r="N8" s="2">
        <f t="shared" si="2"/>
        <v>6.25E-2</v>
      </c>
      <c r="P8" s="51">
        <v>10041407</v>
      </c>
      <c r="Q8" s="51" t="s">
        <v>1345</v>
      </c>
      <c r="R8" s="2">
        <f t="shared" si="3"/>
        <v>6.25E-2</v>
      </c>
      <c r="W8" s="51">
        <v>10041107</v>
      </c>
      <c r="X8" s="51" t="s">
        <v>1342</v>
      </c>
      <c r="Y8" s="2">
        <f t="shared" si="4"/>
        <v>5.0000000000000001E-4</v>
      </c>
      <c r="AA8" s="51">
        <v>10041207</v>
      </c>
      <c r="AB8" s="51" t="s">
        <v>1343</v>
      </c>
      <c r="AC8" s="2">
        <f t="shared" si="5"/>
        <v>6.2500000000000001E-4</v>
      </c>
      <c r="AE8" s="51">
        <v>10041307</v>
      </c>
      <c r="AF8" s="51" t="s">
        <v>1344</v>
      </c>
      <c r="AG8" s="2">
        <f t="shared" si="6"/>
        <v>6.2500000000000001E-4</v>
      </c>
      <c r="AI8" s="51">
        <v>10041407</v>
      </c>
      <c r="AJ8" s="51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6.25E-2</v>
      </c>
      <c r="L9" s="51">
        <v>10041308</v>
      </c>
      <c r="M9" s="51" t="s">
        <v>1349</v>
      </c>
      <c r="N9" s="2">
        <f t="shared" si="2"/>
        <v>6.25E-2</v>
      </c>
      <c r="P9" s="51">
        <v>10041408</v>
      </c>
      <c r="Q9" s="51" t="s">
        <v>1350</v>
      </c>
      <c r="R9" s="2">
        <f t="shared" si="3"/>
        <v>6.25E-2</v>
      </c>
      <c r="W9" s="51">
        <v>10041108</v>
      </c>
      <c r="X9" s="51" t="s">
        <v>1347</v>
      </c>
      <c r="Y9" s="2">
        <f t="shared" si="4"/>
        <v>5.0000000000000001E-4</v>
      </c>
      <c r="AA9" s="51">
        <v>10041208</v>
      </c>
      <c r="AB9" s="51" t="s">
        <v>1348</v>
      </c>
      <c r="AC9" s="2">
        <f t="shared" si="5"/>
        <v>6.2500000000000001E-4</v>
      </c>
      <c r="AE9" s="51">
        <v>10041308</v>
      </c>
      <c r="AF9" s="51" t="s">
        <v>1349</v>
      </c>
      <c r="AG9" s="2">
        <f t="shared" si="6"/>
        <v>6.2500000000000001E-4</v>
      </c>
      <c r="AI9" s="51">
        <v>10041408</v>
      </c>
      <c r="AJ9" s="51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6.25E-2</v>
      </c>
      <c r="L10" s="51">
        <v>10041309</v>
      </c>
      <c r="M10" s="51" t="s">
        <v>1354</v>
      </c>
      <c r="N10" s="2">
        <f t="shared" si="2"/>
        <v>6.25E-2</v>
      </c>
      <c r="P10" s="51">
        <v>10041409</v>
      </c>
      <c r="Q10" s="51" t="s">
        <v>1355</v>
      </c>
      <c r="R10" s="2">
        <f t="shared" si="3"/>
        <v>6.25E-2</v>
      </c>
      <c r="W10" s="51">
        <v>10041109</v>
      </c>
      <c r="X10" s="51" t="s">
        <v>1352</v>
      </c>
      <c r="Y10" s="2">
        <f t="shared" si="4"/>
        <v>5.0000000000000001E-4</v>
      </c>
      <c r="AA10" s="51">
        <v>10041209</v>
      </c>
      <c r="AB10" s="51" t="s">
        <v>1353</v>
      </c>
      <c r="AC10" s="2">
        <f t="shared" si="5"/>
        <v>6.2500000000000001E-4</v>
      </c>
      <c r="AE10" s="51">
        <v>10041309</v>
      </c>
      <c r="AF10" s="51" t="s">
        <v>1354</v>
      </c>
      <c r="AG10" s="2">
        <f t="shared" si="6"/>
        <v>6.2500000000000001E-4</v>
      </c>
      <c r="AI10" s="51">
        <v>10041409</v>
      </c>
      <c r="AJ10" s="51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6.25E-2</v>
      </c>
      <c r="L11" s="51">
        <v>10041310</v>
      </c>
      <c r="M11" s="51" t="s">
        <v>1358</v>
      </c>
      <c r="N11" s="2">
        <f t="shared" si="2"/>
        <v>6.25E-2</v>
      </c>
      <c r="P11" s="51">
        <v>10041410</v>
      </c>
      <c r="Q11" s="51" t="s">
        <v>1359</v>
      </c>
      <c r="R11" s="2">
        <f t="shared" si="3"/>
        <v>6.25E-2</v>
      </c>
      <c r="W11" s="51">
        <v>10041110</v>
      </c>
      <c r="X11" s="51" t="s">
        <v>1356</v>
      </c>
      <c r="Y11" s="2">
        <f t="shared" si="4"/>
        <v>5.0000000000000001E-4</v>
      </c>
      <c r="AA11" s="51">
        <v>10041210</v>
      </c>
      <c r="AB11" s="51" t="s">
        <v>1357</v>
      </c>
      <c r="AC11" s="2">
        <f t="shared" si="5"/>
        <v>6.2500000000000001E-4</v>
      </c>
      <c r="AE11" s="51">
        <v>10041310</v>
      </c>
      <c r="AF11" s="51" t="s">
        <v>1358</v>
      </c>
      <c r="AG11" s="2">
        <f t="shared" si="6"/>
        <v>6.2500000000000001E-4</v>
      </c>
      <c r="AI11" s="51">
        <v>10041410</v>
      </c>
      <c r="AJ11" s="51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6.25E-2</v>
      </c>
      <c r="L12" s="51">
        <v>10041311</v>
      </c>
      <c r="M12" s="51" t="s">
        <v>1362</v>
      </c>
      <c r="N12" s="2">
        <f t="shared" si="2"/>
        <v>6.25E-2</v>
      </c>
      <c r="P12" s="51">
        <v>10041411</v>
      </c>
      <c r="Q12" s="51" t="s">
        <v>1363</v>
      </c>
      <c r="R12" s="2">
        <f t="shared" si="3"/>
        <v>6.25E-2</v>
      </c>
      <c r="W12" s="51">
        <v>10041111</v>
      </c>
      <c r="X12" s="51" t="s">
        <v>1360</v>
      </c>
      <c r="Y12" s="2">
        <f t="shared" si="4"/>
        <v>5.0000000000000001E-4</v>
      </c>
      <c r="AA12" s="51">
        <v>10041211</v>
      </c>
      <c r="AB12" s="51" t="s">
        <v>1361</v>
      </c>
      <c r="AC12" s="2">
        <f t="shared" si="5"/>
        <v>6.2500000000000001E-4</v>
      </c>
      <c r="AE12" s="51">
        <v>10041311</v>
      </c>
      <c r="AF12" s="51" t="s">
        <v>1362</v>
      </c>
      <c r="AG12" s="2">
        <f t="shared" si="6"/>
        <v>6.2500000000000001E-4</v>
      </c>
      <c r="AI12" s="51">
        <v>10041411</v>
      </c>
      <c r="AJ12" s="51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6.25E-2</v>
      </c>
      <c r="L13" s="51">
        <v>10041312</v>
      </c>
      <c r="M13" s="51" t="s">
        <v>1366</v>
      </c>
      <c r="N13" s="2">
        <f t="shared" si="2"/>
        <v>6.25E-2</v>
      </c>
      <c r="P13" s="51">
        <v>10041412</v>
      </c>
      <c r="Q13" s="51" t="s">
        <v>1367</v>
      </c>
      <c r="R13" s="2">
        <f t="shared" si="3"/>
        <v>6.25E-2</v>
      </c>
      <c r="W13" s="51">
        <v>10041112</v>
      </c>
      <c r="X13" s="51" t="s">
        <v>1364</v>
      </c>
      <c r="Y13" s="2">
        <f t="shared" si="4"/>
        <v>5.0000000000000001E-4</v>
      </c>
      <c r="AA13" s="51">
        <v>10041212</v>
      </c>
      <c r="AB13" s="51" t="s">
        <v>1365</v>
      </c>
      <c r="AC13" s="2">
        <f t="shared" si="5"/>
        <v>6.2500000000000001E-4</v>
      </c>
      <c r="AE13" s="51">
        <v>10041312</v>
      </c>
      <c r="AF13" s="51" t="s">
        <v>1366</v>
      </c>
      <c r="AG13" s="2">
        <f t="shared" si="6"/>
        <v>6.2500000000000001E-4</v>
      </c>
      <c r="AI13" s="51">
        <v>10041412</v>
      </c>
      <c r="AJ13" s="51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6.25E-2</v>
      </c>
      <c r="L14" s="51">
        <f>H14+1</f>
        <v>10045104</v>
      </c>
      <c r="M14" s="51" t="s">
        <v>1370</v>
      </c>
      <c r="N14" s="2">
        <f t="shared" si="2"/>
        <v>6.25E-2</v>
      </c>
      <c r="P14" s="51">
        <f>L14+1</f>
        <v>10045105</v>
      </c>
      <c r="Q14" s="51" t="s">
        <v>1370</v>
      </c>
      <c r="R14" s="2">
        <f t="shared" si="3"/>
        <v>6.25E-2</v>
      </c>
      <c r="W14" s="51">
        <v>10045101</v>
      </c>
      <c r="X14" s="51" t="s">
        <v>1368</v>
      </c>
      <c r="Y14" s="2">
        <f t="shared" si="4"/>
        <v>5.0000000000000001E-4</v>
      </c>
      <c r="AA14" s="51">
        <v>10045103</v>
      </c>
      <c r="AB14" s="51" t="s">
        <v>1370</v>
      </c>
      <c r="AC14" s="2">
        <f t="shared" si="5"/>
        <v>6.2500000000000001E-4</v>
      </c>
      <c r="AE14" s="51">
        <f>AA14+1</f>
        <v>10045104</v>
      </c>
      <c r="AF14" s="51" t="s">
        <v>1370</v>
      </c>
      <c r="AG14" s="2">
        <f t="shared" si="6"/>
        <v>6.2500000000000001E-4</v>
      </c>
      <c r="AI14" s="51">
        <f>AE14+1</f>
        <v>10045105</v>
      </c>
      <c r="AJ14" s="51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6.25E-2</v>
      </c>
      <c r="L15" s="51">
        <f t="shared" ref="L15:L17" si="8">H15+1</f>
        <v>10045204</v>
      </c>
      <c r="M15" s="51" t="s">
        <v>1376</v>
      </c>
      <c r="N15" s="2">
        <f t="shared" si="2"/>
        <v>6.25E-2</v>
      </c>
      <c r="P15" s="51">
        <f t="shared" ref="P15:P17" si="9">L15+1</f>
        <v>10045205</v>
      </c>
      <c r="Q15" s="51" t="s">
        <v>1376</v>
      </c>
      <c r="R15" s="2">
        <f t="shared" si="3"/>
        <v>6.25E-2</v>
      </c>
      <c r="W15" s="51">
        <v>10045102</v>
      </c>
      <c r="X15" s="51" t="s">
        <v>1369</v>
      </c>
      <c r="Y15" s="2">
        <f t="shared" si="4"/>
        <v>5.0000000000000001E-4</v>
      </c>
      <c r="AA15" s="51">
        <v>10045203</v>
      </c>
      <c r="AB15" s="51" t="s">
        <v>1376</v>
      </c>
      <c r="AC15" s="2">
        <f t="shared" si="5"/>
        <v>6.2500000000000001E-4</v>
      </c>
      <c r="AE15" s="51">
        <f t="shared" ref="AE15:AE17" si="10">AA15+1</f>
        <v>10045204</v>
      </c>
      <c r="AF15" s="51" t="s">
        <v>1376</v>
      </c>
      <c r="AG15" s="2">
        <f t="shared" si="6"/>
        <v>6.2500000000000001E-4</v>
      </c>
      <c r="AI15" s="51">
        <f t="shared" ref="AI15:AI17" si="11">AE15+1</f>
        <v>10045205</v>
      </c>
      <c r="AJ15" s="51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6.25E-2</v>
      </c>
      <c r="L16" s="51">
        <f t="shared" si="8"/>
        <v>10045304</v>
      </c>
      <c r="M16" s="51" t="s">
        <v>1381</v>
      </c>
      <c r="N16" s="2">
        <f t="shared" si="2"/>
        <v>6.25E-2</v>
      </c>
      <c r="P16" s="51">
        <f t="shared" si="9"/>
        <v>10045305</v>
      </c>
      <c r="Q16" s="51" t="s">
        <v>1381</v>
      </c>
      <c r="R16" s="2">
        <f t="shared" si="3"/>
        <v>6.25E-2</v>
      </c>
      <c r="W16" s="51">
        <v>10045201</v>
      </c>
      <c r="X16" s="51" t="s">
        <v>1374</v>
      </c>
      <c r="Y16" s="2">
        <f t="shared" si="4"/>
        <v>5.0000000000000001E-4</v>
      </c>
      <c r="AA16" s="51">
        <v>10045303</v>
      </c>
      <c r="AB16" s="51" t="s">
        <v>1381</v>
      </c>
      <c r="AC16" s="2">
        <f t="shared" si="5"/>
        <v>6.2500000000000001E-4</v>
      </c>
      <c r="AE16" s="51">
        <f t="shared" si="10"/>
        <v>10045304</v>
      </c>
      <c r="AF16" s="51" t="s">
        <v>1381</v>
      </c>
      <c r="AG16" s="2">
        <f t="shared" si="6"/>
        <v>6.2500000000000001E-4</v>
      </c>
      <c r="AI16" s="51">
        <f t="shared" si="11"/>
        <v>10045305</v>
      </c>
      <c r="AJ16" s="51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6.25E-2</v>
      </c>
      <c r="L17" s="51">
        <f t="shared" si="8"/>
        <v>10045404</v>
      </c>
      <c r="M17" s="51" t="s">
        <v>1388</v>
      </c>
      <c r="N17" s="2">
        <f t="shared" si="2"/>
        <v>6.25E-2</v>
      </c>
      <c r="P17" s="51">
        <f t="shared" si="9"/>
        <v>10045405</v>
      </c>
      <c r="Q17" s="51" t="s">
        <v>1388</v>
      </c>
      <c r="R17" s="2">
        <f t="shared" si="3"/>
        <v>6.25E-2</v>
      </c>
      <c r="W17" s="51">
        <v>10045202</v>
      </c>
      <c r="X17" s="51" t="s">
        <v>1375</v>
      </c>
      <c r="Y17" s="2">
        <f t="shared" si="4"/>
        <v>5.0000000000000001E-4</v>
      </c>
      <c r="AA17" s="51">
        <v>10045403</v>
      </c>
      <c r="AB17" s="51" t="s">
        <v>1388</v>
      </c>
      <c r="AC17" s="2">
        <f t="shared" si="5"/>
        <v>6.2500000000000001E-4</v>
      </c>
      <c r="AE17" s="51">
        <f t="shared" si="10"/>
        <v>10045404</v>
      </c>
      <c r="AF17" s="51" t="s">
        <v>1388</v>
      </c>
      <c r="AG17" s="2">
        <f t="shared" si="6"/>
        <v>6.2500000000000001E-4</v>
      </c>
      <c r="AI17" s="51">
        <f t="shared" si="11"/>
        <v>10045405</v>
      </c>
      <c r="AJ17" s="51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4">
        <v>15201002</v>
      </c>
      <c r="I28" s="44" t="s">
        <v>340</v>
      </c>
      <c r="J28" s="2">
        <f>1/26</f>
        <v>3.8461538461538464E-2</v>
      </c>
      <c r="L28" s="44">
        <v>15301002</v>
      </c>
      <c r="M28" s="44" t="s">
        <v>400</v>
      </c>
      <c r="N28" s="2">
        <f>1/26</f>
        <v>3.8461538461538464E-2</v>
      </c>
      <c r="P28" s="44">
        <v>15401002</v>
      </c>
      <c r="Q28" s="44" t="s">
        <v>445</v>
      </c>
      <c r="R28" s="2">
        <f>1/26</f>
        <v>3.8461538461538464E-2</v>
      </c>
      <c r="T28" s="44">
        <v>15501002</v>
      </c>
      <c r="U28" s="4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4">
        <v>15201004</v>
      </c>
      <c r="I29" s="44" t="s">
        <v>344</v>
      </c>
      <c r="J29" s="2">
        <f t="shared" ref="J29:J53" si="13">1/26</f>
        <v>3.8461538461538464E-2</v>
      </c>
      <c r="L29" s="44">
        <v>15301004</v>
      </c>
      <c r="M29" s="44" t="s">
        <v>402</v>
      </c>
      <c r="N29" s="2">
        <f t="shared" ref="N29:N53" si="14">1/26</f>
        <v>3.8461538461538464E-2</v>
      </c>
      <c r="P29" s="44">
        <v>15401004</v>
      </c>
      <c r="Q29" s="44" t="s">
        <v>447</v>
      </c>
      <c r="R29" s="2">
        <f t="shared" ref="R29:R53" si="15">1/26</f>
        <v>3.8461538461538464E-2</v>
      </c>
      <c r="T29" s="44">
        <v>15501004</v>
      </c>
      <c r="U29" s="4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4">
        <v>15201006</v>
      </c>
      <c r="I30" s="44" t="s">
        <v>347</v>
      </c>
      <c r="J30" s="2">
        <f t="shared" si="13"/>
        <v>3.8461538461538464E-2</v>
      </c>
      <c r="L30" s="44">
        <v>15301006</v>
      </c>
      <c r="M30" s="44" t="s">
        <v>404</v>
      </c>
      <c r="N30" s="2">
        <f t="shared" si="14"/>
        <v>3.8461538461538464E-2</v>
      </c>
      <c r="P30" s="44">
        <v>15401006</v>
      </c>
      <c r="Q30" s="44" t="s">
        <v>449</v>
      </c>
      <c r="R30" s="2">
        <f t="shared" si="15"/>
        <v>3.8461538461538464E-2</v>
      </c>
      <c r="T30" s="44">
        <v>15501006</v>
      </c>
      <c r="U30" s="4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4">
        <v>15202002</v>
      </c>
      <c r="I31" s="44" t="s">
        <v>350</v>
      </c>
      <c r="J31" s="2">
        <f t="shared" si="13"/>
        <v>3.8461538461538464E-2</v>
      </c>
      <c r="L31" s="44">
        <v>15302002</v>
      </c>
      <c r="M31" s="44" t="s">
        <v>406</v>
      </c>
      <c r="N31" s="2">
        <f t="shared" si="14"/>
        <v>3.8461538461538464E-2</v>
      </c>
      <c r="P31" s="44">
        <v>15402002</v>
      </c>
      <c r="Q31" s="44" t="s">
        <v>451</v>
      </c>
      <c r="R31" s="2">
        <f t="shared" si="15"/>
        <v>3.8461538461538464E-2</v>
      </c>
      <c r="T31" s="44">
        <v>15502002</v>
      </c>
      <c r="U31" s="4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4">
        <v>15202004</v>
      </c>
      <c r="I32" s="44" t="s">
        <v>352</v>
      </c>
      <c r="J32" s="2">
        <f t="shared" si="13"/>
        <v>3.8461538461538464E-2</v>
      </c>
      <c r="L32" s="44">
        <v>15302004</v>
      </c>
      <c r="M32" s="44" t="s">
        <v>408</v>
      </c>
      <c r="N32" s="2">
        <f t="shared" si="14"/>
        <v>3.8461538461538464E-2</v>
      </c>
      <c r="P32" s="44">
        <v>15402004</v>
      </c>
      <c r="Q32" s="44" t="s">
        <v>453</v>
      </c>
      <c r="R32" s="2">
        <f t="shared" si="15"/>
        <v>3.8461538461538464E-2</v>
      </c>
      <c r="T32" s="44">
        <v>15502004</v>
      </c>
      <c r="U32" s="4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4">
        <v>15202006</v>
      </c>
      <c r="I33" s="44" t="s">
        <v>354</v>
      </c>
      <c r="J33" s="2">
        <f t="shared" si="13"/>
        <v>3.8461538461538464E-2</v>
      </c>
      <c r="L33" s="44">
        <v>15302006</v>
      </c>
      <c r="M33" s="44" t="s">
        <v>410</v>
      </c>
      <c r="N33" s="2">
        <f t="shared" si="14"/>
        <v>3.8461538461538464E-2</v>
      </c>
      <c r="P33" s="44">
        <v>15402006</v>
      </c>
      <c r="Q33" s="44" t="s">
        <v>455</v>
      </c>
      <c r="R33" s="2">
        <f t="shared" si="15"/>
        <v>3.8461538461538464E-2</v>
      </c>
      <c r="T33" s="44">
        <v>15502006</v>
      </c>
      <c r="U33" s="4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4">
        <v>15203002</v>
      </c>
      <c r="I34" s="44" t="s">
        <v>357</v>
      </c>
      <c r="J34" s="2">
        <f t="shared" si="13"/>
        <v>3.8461538461538464E-2</v>
      </c>
      <c r="L34" s="44">
        <v>15303002</v>
      </c>
      <c r="M34" s="44" t="s">
        <v>412</v>
      </c>
      <c r="N34" s="2">
        <f t="shared" si="14"/>
        <v>3.8461538461538464E-2</v>
      </c>
      <c r="P34" s="44">
        <v>15403002</v>
      </c>
      <c r="Q34" s="44" t="s">
        <v>457</v>
      </c>
      <c r="R34" s="2">
        <f t="shared" si="15"/>
        <v>3.8461538461538464E-2</v>
      </c>
      <c r="T34" s="44">
        <v>15503002</v>
      </c>
      <c r="U34" s="4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4">
        <v>15203004</v>
      </c>
      <c r="I35" s="44" t="s">
        <v>360</v>
      </c>
      <c r="J35" s="2">
        <f t="shared" si="13"/>
        <v>3.8461538461538464E-2</v>
      </c>
      <c r="L35" s="44">
        <v>15303004</v>
      </c>
      <c r="M35" s="44" t="s">
        <v>414</v>
      </c>
      <c r="N35" s="2">
        <f t="shared" si="14"/>
        <v>3.8461538461538464E-2</v>
      </c>
      <c r="P35" s="44">
        <v>15403004</v>
      </c>
      <c r="Q35" s="44" t="s">
        <v>459</v>
      </c>
      <c r="R35" s="2">
        <f t="shared" si="15"/>
        <v>3.8461538461538464E-2</v>
      </c>
      <c r="T35" s="44">
        <v>15503004</v>
      </c>
      <c r="U35" s="4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4">
        <v>15203006</v>
      </c>
      <c r="I36" s="44" t="s">
        <v>364</v>
      </c>
      <c r="J36" s="2">
        <f t="shared" si="13"/>
        <v>3.8461538461538464E-2</v>
      </c>
      <c r="L36" s="44">
        <v>15303006</v>
      </c>
      <c r="M36" s="44" t="s">
        <v>416</v>
      </c>
      <c r="N36" s="2">
        <f t="shared" si="14"/>
        <v>3.8461538461538464E-2</v>
      </c>
      <c r="P36" s="44">
        <v>15403006</v>
      </c>
      <c r="Q36" s="44" t="s">
        <v>461</v>
      </c>
      <c r="R36" s="2">
        <f t="shared" si="15"/>
        <v>3.8461538461538464E-2</v>
      </c>
      <c r="T36" s="44">
        <v>15503006</v>
      </c>
      <c r="U36" s="4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4">
        <v>15204002</v>
      </c>
      <c r="I37" s="44" t="s">
        <v>368</v>
      </c>
      <c r="J37" s="2">
        <f t="shared" si="13"/>
        <v>3.8461538461538464E-2</v>
      </c>
      <c r="L37" s="44">
        <v>15304002</v>
      </c>
      <c r="M37" s="44" t="s">
        <v>418</v>
      </c>
      <c r="N37" s="2">
        <f t="shared" si="14"/>
        <v>3.8461538461538464E-2</v>
      </c>
      <c r="P37" s="44">
        <v>15404002</v>
      </c>
      <c r="Q37" s="44" t="s">
        <v>463</v>
      </c>
      <c r="R37" s="2">
        <f t="shared" si="15"/>
        <v>3.8461538461538464E-2</v>
      </c>
      <c r="T37" s="44">
        <v>15504002</v>
      </c>
      <c r="U37" s="4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4">
        <v>15204004</v>
      </c>
      <c r="I38" s="44" t="s">
        <v>372</v>
      </c>
      <c r="J38" s="2">
        <f t="shared" si="13"/>
        <v>3.8461538461538464E-2</v>
      </c>
      <c r="L38" s="44">
        <v>15304004</v>
      </c>
      <c r="M38" s="44" t="s">
        <v>420</v>
      </c>
      <c r="N38" s="2">
        <f t="shared" si="14"/>
        <v>3.8461538461538464E-2</v>
      </c>
      <c r="P38" s="44">
        <v>15404004</v>
      </c>
      <c r="Q38" s="44" t="s">
        <v>465</v>
      </c>
      <c r="R38" s="2">
        <f t="shared" si="15"/>
        <v>3.8461538461538464E-2</v>
      </c>
      <c r="T38" s="44">
        <v>15504004</v>
      </c>
      <c r="U38" s="4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4">
        <v>15204006</v>
      </c>
      <c r="I39" s="44" t="s">
        <v>375</v>
      </c>
      <c r="J39" s="2">
        <f t="shared" si="13"/>
        <v>3.8461538461538464E-2</v>
      </c>
      <c r="L39" s="44">
        <v>15304006</v>
      </c>
      <c r="M39" s="44" t="s">
        <v>422</v>
      </c>
      <c r="N39" s="2">
        <f t="shared" si="14"/>
        <v>3.8461538461538464E-2</v>
      </c>
      <c r="P39" s="44">
        <v>15404006</v>
      </c>
      <c r="Q39" s="44" t="s">
        <v>467</v>
      </c>
      <c r="R39" s="2">
        <f t="shared" si="15"/>
        <v>3.8461538461538464E-2</v>
      </c>
      <c r="T39" s="44">
        <v>15504006</v>
      </c>
      <c r="U39" s="4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4">
        <v>15205002</v>
      </c>
      <c r="I40" s="44" t="s">
        <v>377</v>
      </c>
      <c r="J40" s="2">
        <f t="shared" si="13"/>
        <v>3.8461538461538464E-2</v>
      </c>
      <c r="L40" s="44">
        <v>15305002</v>
      </c>
      <c r="M40" s="44" t="s">
        <v>424</v>
      </c>
      <c r="N40" s="2">
        <f t="shared" si="14"/>
        <v>3.8461538461538464E-2</v>
      </c>
      <c r="P40" s="44">
        <v>15405002</v>
      </c>
      <c r="Q40" s="44" t="s">
        <v>469</v>
      </c>
      <c r="R40" s="2">
        <f t="shared" si="15"/>
        <v>3.8461538461538464E-2</v>
      </c>
      <c r="T40" s="44">
        <v>15505002</v>
      </c>
      <c r="U40" s="4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4">
        <v>15205004</v>
      </c>
      <c r="I41" s="44" t="s">
        <v>379</v>
      </c>
      <c r="J41" s="2">
        <f t="shared" si="13"/>
        <v>3.8461538461538464E-2</v>
      </c>
      <c r="L41" s="44">
        <v>15305004</v>
      </c>
      <c r="M41" s="44" t="s">
        <v>426</v>
      </c>
      <c r="N41" s="2">
        <f t="shared" si="14"/>
        <v>3.8461538461538464E-2</v>
      </c>
      <c r="P41" s="44">
        <v>15405004</v>
      </c>
      <c r="Q41" s="44" t="s">
        <v>471</v>
      </c>
      <c r="R41" s="2">
        <f t="shared" si="15"/>
        <v>3.8461538461538464E-2</v>
      </c>
      <c r="T41" s="44">
        <v>15505004</v>
      </c>
      <c r="U41" s="4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4">
        <v>15205006</v>
      </c>
      <c r="I42" s="44" t="s">
        <v>381</v>
      </c>
      <c r="J42" s="2">
        <f t="shared" si="13"/>
        <v>3.8461538461538464E-2</v>
      </c>
      <c r="L42" s="44">
        <v>15305006</v>
      </c>
      <c r="M42" s="44" t="s">
        <v>428</v>
      </c>
      <c r="N42" s="2">
        <f t="shared" si="14"/>
        <v>3.8461538461538464E-2</v>
      </c>
      <c r="P42" s="44">
        <v>15405006</v>
      </c>
      <c r="Q42" s="44" t="s">
        <v>473</v>
      </c>
      <c r="R42" s="2">
        <f t="shared" si="15"/>
        <v>3.8461538461538464E-2</v>
      </c>
      <c r="T42" s="44">
        <v>15505006</v>
      </c>
      <c r="U42" s="4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4">
        <v>15206002</v>
      </c>
      <c r="I43" s="44" t="s">
        <v>383</v>
      </c>
      <c r="J43" s="2">
        <f t="shared" si="13"/>
        <v>3.8461538461538464E-2</v>
      </c>
      <c r="L43" s="44">
        <v>15306002</v>
      </c>
      <c r="M43" s="44" t="s">
        <v>429</v>
      </c>
      <c r="N43" s="2">
        <f t="shared" si="14"/>
        <v>3.8461538461538464E-2</v>
      </c>
      <c r="P43" s="44">
        <v>15406002</v>
      </c>
      <c r="Q43" s="44" t="s">
        <v>475</v>
      </c>
      <c r="R43" s="2">
        <f t="shared" si="15"/>
        <v>3.8461538461538464E-2</v>
      </c>
      <c r="T43" s="44">
        <v>15506002</v>
      </c>
      <c r="U43" s="4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4">
        <v>15207002</v>
      </c>
      <c r="I44" s="44" t="s">
        <v>385</v>
      </c>
      <c r="J44" s="2">
        <f t="shared" si="13"/>
        <v>3.8461538461538464E-2</v>
      </c>
      <c r="L44" s="44">
        <v>15307002</v>
      </c>
      <c r="M44" s="44" t="s">
        <v>431</v>
      </c>
      <c r="N44" s="2">
        <f t="shared" si="14"/>
        <v>3.8461538461538464E-2</v>
      </c>
      <c r="P44" s="44">
        <v>15407002</v>
      </c>
      <c r="Q44" s="44" t="s">
        <v>477</v>
      </c>
      <c r="R44" s="2">
        <f t="shared" si="15"/>
        <v>3.8461538461538464E-2</v>
      </c>
      <c r="T44" s="44">
        <v>15507002</v>
      </c>
      <c r="U44" s="4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4">
        <v>15208002</v>
      </c>
      <c r="I45" s="44" t="s">
        <v>386</v>
      </c>
      <c r="J45" s="2">
        <f t="shared" si="13"/>
        <v>3.8461538461538464E-2</v>
      </c>
      <c r="L45" s="44">
        <v>15308002</v>
      </c>
      <c r="M45" s="44" t="s">
        <v>432</v>
      </c>
      <c r="N45" s="2">
        <f t="shared" si="14"/>
        <v>3.8461538461538464E-2</v>
      </c>
      <c r="P45" s="44">
        <v>15408002</v>
      </c>
      <c r="Q45" s="44" t="s">
        <v>478</v>
      </c>
      <c r="R45" s="2">
        <f t="shared" si="15"/>
        <v>3.8461538461538464E-2</v>
      </c>
      <c r="T45" s="44">
        <v>15508002</v>
      </c>
      <c r="U45" s="4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4">
        <v>15209002</v>
      </c>
      <c r="I46" s="44" t="s">
        <v>388</v>
      </c>
      <c r="J46" s="2">
        <f t="shared" si="13"/>
        <v>3.8461538461538464E-2</v>
      </c>
      <c r="L46" s="44">
        <v>15309002</v>
      </c>
      <c r="M46" s="44" t="s">
        <v>433</v>
      </c>
      <c r="N46" s="2">
        <f t="shared" si="14"/>
        <v>3.8461538461538464E-2</v>
      </c>
      <c r="P46" s="44">
        <v>15409002</v>
      </c>
      <c r="Q46" s="44" t="s">
        <v>480</v>
      </c>
      <c r="R46" s="2">
        <f t="shared" si="15"/>
        <v>3.8461538461538464E-2</v>
      </c>
      <c r="T46" s="44">
        <v>15509002</v>
      </c>
      <c r="U46" s="4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4">
        <v>15210002</v>
      </c>
      <c r="I47" s="44" t="s">
        <v>390</v>
      </c>
      <c r="J47" s="2">
        <f t="shared" si="13"/>
        <v>3.8461538461538464E-2</v>
      </c>
      <c r="L47" s="44">
        <v>15310002</v>
      </c>
      <c r="M47" s="44" t="s">
        <v>435</v>
      </c>
      <c r="N47" s="2">
        <f t="shared" si="14"/>
        <v>3.8461538461538464E-2</v>
      </c>
      <c r="P47" s="44">
        <v>15410002</v>
      </c>
      <c r="Q47" s="44" t="s">
        <v>482</v>
      </c>
      <c r="R47" s="2">
        <f t="shared" si="15"/>
        <v>3.8461538461538464E-2</v>
      </c>
      <c r="T47" s="44">
        <v>15510002</v>
      </c>
      <c r="U47" s="4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4">
        <v>15210004</v>
      </c>
      <c r="I48" s="44" t="s">
        <v>392</v>
      </c>
      <c r="J48" s="2">
        <f t="shared" si="13"/>
        <v>3.8461538461538464E-2</v>
      </c>
      <c r="L48" s="44">
        <v>15310004</v>
      </c>
      <c r="M48" s="44" t="s">
        <v>437</v>
      </c>
      <c r="N48" s="2">
        <f t="shared" si="14"/>
        <v>3.8461538461538464E-2</v>
      </c>
      <c r="P48" s="44">
        <v>15410004</v>
      </c>
      <c r="Q48" s="44" t="s">
        <v>1397</v>
      </c>
      <c r="R48" s="2">
        <f t="shared" si="15"/>
        <v>3.8461538461538464E-2</v>
      </c>
      <c r="T48" s="44">
        <v>15510004</v>
      </c>
      <c r="U48" s="4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44">
        <v>15410102</v>
      </c>
      <c r="Q49" s="44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44">
        <v>15410104</v>
      </c>
      <c r="Q50" s="44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4">
        <v>15211002</v>
      </c>
      <c r="I51" s="44" t="s">
        <v>394</v>
      </c>
      <c r="J51" s="2">
        <f t="shared" si="13"/>
        <v>3.8461538461538464E-2</v>
      </c>
      <c r="L51" s="44">
        <v>15311002</v>
      </c>
      <c r="M51" s="44" t="s">
        <v>439</v>
      </c>
      <c r="N51" s="2">
        <f t="shared" si="14"/>
        <v>3.8461538461538464E-2</v>
      </c>
      <c r="P51" s="44">
        <v>15411002</v>
      </c>
      <c r="Q51" s="44" t="s">
        <v>485</v>
      </c>
      <c r="R51" s="2">
        <f t="shared" si="15"/>
        <v>3.8461538461538464E-2</v>
      </c>
      <c r="T51" s="44">
        <v>15511002</v>
      </c>
      <c r="U51" s="4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4">
        <v>15211004</v>
      </c>
      <c r="I52" s="44" t="s">
        <v>396</v>
      </c>
      <c r="J52" s="2">
        <f t="shared" si="13"/>
        <v>3.8461538461538464E-2</v>
      </c>
      <c r="L52" s="44">
        <v>15311004</v>
      </c>
      <c r="M52" s="44" t="s">
        <v>441</v>
      </c>
      <c r="N52" s="2">
        <f t="shared" si="14"/>
        <v>3.8461538461538464E-2</v>
      </c>
      <c r="P52" s="44">
        <v>15411004</v>
      </c>
      <c r="Q52" s="44" t="s">
        <v>487</v>
      </c>
      <c r="R52" s="2">
        <f t="shared" si="15"/>
        <v>3.8461538461538464E-2</v>
      </c>
      <c r="T52" s="44">
        <v>15511004</v>
      </c>
      <c r="U52" s="4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4">
        <v>15211006</v>
      </c>
      <c r="I53" s="44" t="s">
        <v>398</v>
      </c>
      <c r="J53" s="2">
        <f t="shared" si="13"/>
        <v>3.8461538461538464E-2</v>
      </c>
      <c r="L53" s="44">
        <v>15311006</v>
      </c>
      <c r="M53" s="44" t="s">
        <v>443</v>
      </c>
      <c r="N53" s="2">
        <f t="shared" si="14"/>
        <v>3.8461538461538464E-2</v>
      </c>
      <c r="P53" s="44">
        <v>15411006</v>
      </c>
      <c r="Q53" s="44" t="s">
        <v>489</v>
      </c>
      <c r="R53" s="2">
        <f t="shared" si="15"/>
        <v>3.8461538461538464E-2</v>
      </c>
      <c r="T53" s="44">
        <v>15511006</v>
      </c>
      <c r="U53" s="4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17" customFormat="1" ht="24.95" customHeight="1" x14ac:dyDescent="0.2">
      <c r="A1" s="118" t="s">
        <v>0</v>
      </c>
      <c r="B1" s="118" t="s">
        <v>37</v>
      </c>
      <c r="C1" s="118" t="s">
        <v>38</v>
      </c>
    </row>
    <row r="2" spans="1:18" ht="20.100000000000001" customHeight="1" x14ac:dyDescent="0.2">
      <c r="A2" s="119">
        <v>1</v>
      </c>
      <c r="B2" s="120">
        <v>5</v>
      </c>
      <c r="C2" s="12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19">
        <v>2</v>
      </c>
      <c r="B3" s="120">
        <v>5</v>
      </c>
      <c r="C3" s="120">
        <f>经济总表!F3*B3</f>
        <v>65</v>
      </c>
    </row>
    <row r="4" spans="1:18" ht="20.100000000000001" customHeight="1" x14ac:dyDescent="0.2">
      <c r="A4" s="119">
        <v>3</v>
      </c>
      <c r="B4" s="120">
        <v>5</v>
      </c>
      <c r="C4" s="120">
        <f>经济总表!F4*B4</f>
        <v>80</v>
      </c>
    </row>
    <row r="5" spans="1:18" ht="20.100000000000001" customHeight="1" x14ac:dyDescent="0.2">
      <c r="A5" s="119">
        <v>4</v>
      </c>
      <c r="B5" s="120">
        <v>10</v>
      </c>
      <c r="C5" s="120">
        <f>经济总表!F5*B5</f>
        <v>190</v>
      </c>
    </row>
    <row r="6" spans="1:18" ht="20.100000000000001" customHeight="1" x14ac:dyDescent="0.2">
      <c r="A6" s="119">
        <v>5</v>
      </c>
      <c r="B6" s="120">
        <v>10</v>
      </c>
      <c r="C6" s="120">
        <f>经济总表!F6*B6</f>
        <v>220</v>
      </c>
    </row>
    <row r="7" spans="1:18" ht="20.100000000000001" customHeight="1" x14ac:dyDescent="0.2">
      <c r="A7" s="119">
        <v>6</v>
      </c>
      <c r="B7" s="120">
        <v>10</v>
      </c>
      <c r="C7" s="120">
        <f>经济总表!F7*B7</f>
        <v>250</v>
      </c>
    </row>
    <row r="8" spans="1:18" ht="20.100000000000001" customHeight="1" x14ac:dyDescent="0.2">
      <c r="A8" s="119">
        <v>7</v>
      </c>
      <c r="B8" s="120">
        <v>15</v>
      </c>
      <c r="C8" s="120">
        <f>经济总表!F8*B8</f>
        <v>420</v>
      </c>
    </row>
    <row r="9" spans="1:18" ht="20.100000000000001" customHeight="1" x14ac:dyDescent="0.2">
      <c r="A9" s="119">
        <v>8</v>
      </c>
      <c r="B9" s="120">
        <v>15</v>
      </c>
      <c r="C9" s="120">
        <f>经济总表!F9*B9</f>
        <v>465</v>
      </c>
    </row>
    <row r="10" spans="1:18" ht="20.100000000000001" customHeight="1" x14ac:dyDescent="0.2">
      <c r="A10" s="119">
        <v>9</v>
      </c>
      <c r="B10" s="120">
        <v>15</v>
      </c>
      <c r="C10" s="120">
        <f>经济总表!F10*B10</f>
        <v>510</v>
      </c>
    </row>
    <row r="11" spans="1:18" ht="20.100000000000001" customHeight="1" x14ac:dyDescent="0.2">
      <c r="A11" s="119">
        <v>10</v>
      </c>
      <c r="B11" s="120">
        <v>20</v>
      </c>
      <c r="C11" s="120">
        <f>经济总表!F11*B11</f>
        <v>740</v>
      </c>
    </row>
    <row r="12" spans="1:18" ht="20.100000000000001" customHeight="1" x14ac:dyDescent="0.2">
      <c r="A12" s="119">
        <v>11</v>
      </c>
      <c r="B12" s="120">
        <v>20</v>
      </c>
      <c r="C12" s="120">
        <f>经济总表!F12*B12</f>
        <v>800</v>
      </c>
    </row>
    <row r="13" spans="1:18" ht="20.100000000000001" customHeight="1" x14ac:dyDescent="0.2">
      <c r="A13" s="119">
        <v>12</v>
      </c>
      <c r="B13" s="120">
        <v>20</v>
      </c>
      <c r="C13" s="120">
        <f>经济总表!F13*B13</f>
        <v>860</v>
      </c>
    </row>
    <row r="14" spans="1:18" ht="20.100000000000001" customHeight="1" x14ac:dyDescent="0.2">
      <c r="A14" s="119">
        <v>13</v>
      </c>
      <c r="B14" s="120">
        <v>20</v>
      </c>
      <c r="C14" s="120">
        <f>经济总表!F14*B14</f>
        <v>920</v>
      </c>
    </row>
    <row r="15" spans="1:18" ht="20.100000000000001" customHeight="1" x14ac:dyDescent="0.2">
      <c r="A15" s="119">
        <v>14</v>
      </c>
      <c r="B15" s="120">
        <v>20</v>
      </c>
      <c r="C15" s="120">
        <f>经济总表!F15*B15</f>
        <v>980</v>
      </c>
    </row>
    <row r="16" spans="1:18" ht="20.100000000000001" customHeight="1" x14ac:dyDescent="0.2">
      <c r="A16" s="119">
        <v>15</v>
      </c>
      <c r="B16" s="120">
        <v>20</v>
      </c>
      <c r="C16" s="120">
        <f>经济总表!F16*B16</f>
        <v>1040</v>
      </c>
    </row>
    <row r="17" spans="1:3" ht="20.100000000000001" customHeight="1" x14ac:dyDescent="0.2">
      <c r="A17" s="119">
        <v>16</v>
      </c>
      <c r="B17" s="120">
        <v>20</v>
      </c>
      <c r="C17" s="120">
        <f>经济总表!F17*B17</f>
        <v>1100</v>
      </c>
    </row>
    <row r="18" spans="1:3" ht="20.100000000000001" customHeight="1" x14ac:dyDescent="0.2">
      <c r="A18" s="119">
        <v>17</v>
      </c>
      <c r="B18" s="120">
        <v>20</v>
      </c>
      <c r="C18" s="120">
        <f>经济总表!F18*B18</f>
        <v>1160</v>
      </c>
    </row>
    <row r="19" spans="1:3" ht="20.100000000000001" customHeight="1" x14ac:dyDescent="0.2">
      <c r="A19" s="119">
        <v>18</v>
      </c>
      <c r="B19" s="120">
        <v>20</v>
      </c>
      <c r="C19" s="120">
        <f>经济总表!F19*B19</f>
        <v>1220</v>
      </c>
    </row>
    <row r="20" spans="1:3" ht="20.100000000000001" customHeight="1" x14ac:dyDescent="0.2">
      <c r="A20" s="119">
        <v>19</v>
      </c>
      <c r="B20" s="120">
        <v>20</v>
      </c>
      <c r="C20" s="120">
        <f>经济总表!F20*B20</f>
        <v>1280</v>
      </c>
    </row>
    <row r="21" spans="1:3" ht="20.100000000000001" customHeight="1" x14ac:dyDescent="0.2">
      <c r="A21" s="119">
        <v>20</v>
      </c>
      <c r="B21" s="120">
        <v>20</v>
      </c>
      <c r="C21" s="120">
        <f>经济总表!F21*B21</f>
        <v>1340</v>
      </c>
    </row>
    <row r="22" spans="1:3" ht="20.100000000000001" customHeight="1" x14ac:dyDescent="0.2">
      <c r="A22" s="119">
        <v>21</v>
      </c>
      <c r="B22" s="120">
        <v>20</v>
      </c>
      <c r="C22" s="120">
        <f>经济总表!F22*B22</f>
        <v>1400</v>
      </c>
    </row>
    <row r="23" spans="1:3" ht="20.100000000000001" customHeight="1" x14ac:dyDescent="0.2">
      <c r="A23" s="119">
        <v>22</v>
      </c>
      <c r="B23" s="120">
        <v>20</v>
      </c>
      <c r="C23" s="120">
        <f>经济总表!F23*B23</f>
        <v>1460</v>
      </c>
    </row>
    <row r="24" spans="1:3" ht="20.100000000000001" customHeight="1" x14ac:dyDescent="0.2">
      <c r="A24" s="119">
        <v>23</v>
      </c>
      <c r="B24" s="120">
        <v>20</v>
      </c>
      <c r="C24" s="120">
        <f>经济总表!F24*B24</f>
        <v>1520</v>
      </c>
    </row>
    <row r="25" spans="1:3" ht="20.100000000000001" customHeight="1" x14ac:dyDescent="0.2">
      <c r="A25" s="119">
        <v>24</v>
      </c>
      <c r="B25" s="120">
        <v>20</v>
      </c>
      <c r="C25" s="120">
        <f>经济总表!F25*B25</f>
        <v>1580</v>
      </c>
    </row>
    <row r="26" spans="1:3" ht="20.100000000000001" customHeight="1" x14ac:dyDescent="0.2">
      <c r="A26" s="119">
        <v>25</v>
      </c>
      <c r="B26" s="120">
        <v>20</v>
      </c>
      <c r="C26" s="120">
        <f>经济总表!F26*B26</f>
        <v>1640</v>
      </c>
    </row>
    <row r="27" spans="1:3" ht="20.100000000000001" customHeight="1" x14ac:dyDescent="0.2">
      <c r="A27" s="119">
        <v>26</v>
      </c>
      <c r="B27" s="120">
        <v>20</v>
      </c>
      <c r="C27" s="120">
        <f>经济总表!F27*B27</f>
        <v>1700</v>
      </c>
    </row>
    <row r="28" spans="1:3" ht="20.100000000000001" customHeight="1" x14ac:dyDescent="0.2">
      <c r="A28" s="119">
        <v>27</v>
      </c>
      <c r="B28" s="120">
        <v>20</v>
      </c>
      <c r="C28" s="120">
        <f>经济总表!F28*B28</f>
        <v>1760</v>
      </c>
    </row>
    <row r="29" spans="1:3" ht="20.100000000000001" customHeight="1" x14ac:dyDescent="0.2">
      <c r="A29" s="119">
        <v>28</v>
      </c>
      <c r="B29" s="120">
        <v>20</v>
      </c>
      <c r="C29" s="120">
        <f>经济总表!F29*B29</f>
        <v>1820</v>
      </c>
    </row>
    <row r="30" spans="1:3" ht="20.100000000000001" customHeight="1" x14ac:dyDescent="0.2">
      <c r="A30" s="119">
        <v>29</v>
      </c>
      <c r="B30" s="120">
        <v>20</v>
      </c>
      <c r="C30" s="120">
        <f>经济总表!F30*B30</f>
        <v>1880</v>
      </c>
    </row>
    <row r="31" spans="1:3" ht="20.100000000000001" customHeight="1" x14ac:dyDescent="0.2">
      <c r="A31" s="119">
        <v>30</v>
      </c>
      <c r="B31" s="120">
        <v>20</v>
      </c>
      <c r="C31" s="120">
        <f>经济总表!F31*B31</f>
        <v>1940</v>
      </c>
    </row>
    <row r="32" spans="1:3" ht="20.100000000000001" customHeight="1" x14ac:dyDescent="0.2">
      <c r="A32" s="119">
        <v>31</v>
      </c>
      <c r="B32" s="120">
        <v>20</v>
      </c>
      <c r="C32" s="120">
        <f>经济总表!F32*B32</f>
        <v>2000</v>
      </c>
    </row>
    <row r="33" spans="1:3" ht="20.100000000000001" customHeight="1" x14ac:dyDescent="0.2">
      <c r="A33" s="119">
        <v>32</v>
      </c>
      <c r="B33" s="120">
        <v>20</v>
      </c>
      <c r="C33" s="120">
        <f>经济总表!F33*B33</f>
        <v>2060</v>
      </c>
    </row>
    <row r="34" spans="1:3" ht="20.100000000000001" customHeight="1" x14ac:dyDescent="0.2">
      <c r="A34" s="119">
        <v>33</v>
      </c>
      <c r="B34" s="120">
        <v>20</v>
      </c>
      <c r="C34" s="120">
        <f>经济总表!F34*B34</f>
        <v>2120</v>
      </c>
    </row>
    <row r="35" spans="1:3" ht="20.100000000000001" customHeight="1" x14ac:dyDescent="0.2">
      <c r="A35" s="119">
        <v>34</v>
      </c>
      <c r="B35" s="120">
        <v>20</v>
      </c>
      <c r="C35" s="120">
        <f>经济总表!F35*B35</f>
        <v>2180</v>
      </c>
    </row>
    <row r="36" spans="1:3" ht="20.100000000000001" customHeight="1" x14ac:dyDescent="0.2">
      <c r="A36" s="119">
        <v>35</v>
      </c>
      <c r="B36" s="120">
        <v>20</v>
      </c>
      <c r="C36" s="120">
        <f>经济总表!F36*B36</f>
        <v>2240</v>
      </c>
    </row>
    <row r="37" spans="1:3" ht="20.100000000000001" customHeight="1" x14ac:dyDescent="0.2">
      <c r="A37" s="119">
        <v>36</v>
      </c>
      <c r="B37" s="120">
        <v>20</v>
      </c>
      <c r="C37" s="120">
        <f>经济总表!F37*B37</f>
        <v>2300</v>
      </c>
    </row>
    <row r="38" spans="1:3" ht="20.100000000000001" customHeight="1" x14ac:dyDescent="0.2">
      <c r="A38" s="119">
        <v>37</v>
      </c>
      <c r="B38" s="120">
        <v>20</v>
      </c>
      <c r="C38" s="120">
        <f>经济总表!F38*B38</f>
        <v>2360</v>
      </c>
    </row>
    <row r="39" spans="1:3" ht="20.100000000000001" customHeight="1" x14ac:dyDescent="0.2">
      <c r="A39" s="119">
        <v>38</v>
      </c>
      <c r="B39" s="120">
        <v>20</v>
      </c>
      <c r="C39" s="120">
        <f>经济总表!F39*B39</f>
        <v>2420</v>
      </c>
    </row>
    <row r="40" spans="1:3" ht="20.100000000000001" customHeight="1" x14ac:dyDescent="0.2">
      <c r="A40" s="119">
        <v>39</v>
      </c>
      <c r="B40" s="120">
        <v>20</v>
      </c>
      <c r="C40" s="120">
        <f>经济总表!F40*B40</f>
        <v>2480</v>
      </c>
    </row>
    <row r="41" spans="1:3" ht="20.100000000000001" customHeight="1" x14ac:dyDescent="0.2">
      <c r="A41" s="119">
        <v>40</v>
      </c>
      <c r="B41" s="120">
        <v>20</v>
      </c>
      <c r="C41" s="120">
        <f>经济总表!F41*B41</f>
        <v>2540</v>
      </c>
    </row>
    <row r="42" spans="1:3" ht="20.100000000000001" customHeight="1" x14ac:dyDescent="0.2">
      <c r="A42" s="119">
        <v>41</v>
      </c>
      <c r="B42" s="120">
        <v>20</v>
      </c>
      <c r="C42" s="120">
        <f>经济总表!F42*B42</f>
        <v>2600</v>
      </c>
    </row>
    <row r="43" spans="1:3" ht="20.100000000000001" customHeight="1" x14ac:dyDescent="0.2">
      <c r="A43" s="119">
        <v>42</v>
      </c>
      <c r="B43" s="120">
        <v>20</v>
      </c>
      <c r="C43" s="120">
        <f>经济总表!F43*B43</f>
        <v>2660</v>
      </c>
    </row>
    <row r="44" spans="1:3" ht="20.100000000000001" customHeight="1" x14ac:dyDescent="0.2">
      <c r="A44" s="119">
        <v>43</v>
      </c>
      <c r="B44" s="120">
        <v>20</v>
      </c>
      <c r="C44" s="120">
        <f>经济总表!F44*B44</f>
        <v>2720</v>
      </c>
    </row>
    <row r="45" spans="1:3" ht="20.100000000000001" customHeight="1" x14ac:dyDescent="0.2">
      <c r="A45" s="119">
        <v>44</v>
      </c>
      <c r="B45" s="120">
        <v>20</v>
      </c>
      <c r="C45" s="120">
        <f>经济总表!F45*B45</f>
        <v>2780</v>
      </c>
    </row>
    <row r="46" spans="1:3" ht="20.100000000000001" customHeight="1" x14ac:dyDescent="0.2">
      <c r="A46" s="119">
        <v>45</v>
      </c>
      <c r="B46" s="120">
        <v>20</v>
      </c>
      <c r="C46" s="120">
        <f>经济总表!F46*B46</f>
        <v>2840</v>
      </c>
    </row>
    <row r="47" spans="1:3" ht="20.100000000000001" customHeight="1" x14ac:dyDescent="0.2">
      <c r="A47" s="119">
        <v>46</v>
      </c>
      <c r="B47" s="120">
        <v>20</v>
      </c>
      <c r="C47" s="120">
        <f>经济总表!F47*B47</f>
        <v>2900</v>
      </c>
    </row>
    <row r="48" spans="1:3" ht="20.100000000000001" customHeight="1" x14ac:dyDescent="0.2">
      <c r="A48" s="119">
        <v>47</v>
      </c>
      <c r="B48" s="120">
        <v>20</v>
      </c>
      <c r="C48" s="120">
        <f>经济总表!F48*B48</f>
        <v>2960</v>
      </c>
    </row>
    <row r="49" spans="1:3" ht="20.100000000000001" customHeight="1" x14ac:dyDescent="0.2">
      <c r="A49" s="119">
        <v>48</v>
      </c>
      <c r="B49" s="120">
        <v>20</v>
      </c>
      <c r="C49" s="120">
        <f>经济总表!F49*B49</f>
        <v>3020</v>
      </c>
    </row>
    <row r="50" spans="1:3" ht="20.100000000000001" customHeight="1" x14ac:dyDescent="0.2">
      <c r="A50" s="119">
        <v>49</v>
      </c>
      <c r="B50" s="120">
        <v>20</v>
      </c>
      <c r="C50" s="120">
        <f>经济总表!F50*B50</f>
        <v>3080</v>
      </c>
    </row>
    <row r="51" spans="1:3" ht="20.100000000000001" customHeight="1" x14ac:dyDescent="0.2">
      <c r="A51" s="119">
        <v>50</v>
      </c>
      <c r="B51" s="120">
        <v>20</v>
      </c>
      <c r="C51" s="120">
        <f>经济总表!F51*B51</f>
        <v>3140</v>
      </c>
    </row>
    <row r="52" spans="1:3" ht="20.100000000000001" customHeight="1" x14ac:dyDescent="0.2">
      <c r="A52" s="119">
        <v>51</v>
      </c>
      <c r="B52" s="120">
        <v>20</v>
      </c>
      <c r="C52" s="120">
        <f>经济总表!F52*B52</f>
        <v>3200</v>
      </c>
    </row>
    <row r="53" spans="1:3" ht="20.100000000000001" customHeight="1" x14ac:dyDescent="0.2">
      <c r="A53" s="119">
        <v>52</v>
      </c>
      <c r="B53" s="120">
        <v>20</v>
      </c>
      <c r="C53" s="120">
        <f>经济总表!F53*B53</f>
        <v>3260</v>
      </c>
    </row>
    <row r="54" spans="1:3" ht="20.100000000000001" customHeight="1" x14ac:dyDescent="0.2">
      <c r="A54" s="119">
        <v>53</v>
      </c>
      <c r="B54" s="120">
        <v>20</v>
      </c>
      <c r="C54" s="120">
        <f>经济总表!F54*B54</f>
        <v>3320</v>
      </c>
    </row>
    <row r="55" spans="1:3" ht="20.100000000000001" customHeight="1" x14ac:dyDescent="0.2">
      <c r="A55" s="119">
        <v>54</v>
      </c>
      <c r="B55" s="120">
        <v>20</v>
      </c>
      <c r="C55" s="120">
        <f>经济总表!F55*B55</f>
        <v>3380</v>
      </c>
    </row>
    <row r="56" spans="1:3" ht="20.100000000000001" customHeight="1" x14ac:dyDescent="0.2">
      <c r="A56" s="119">
        <v>55</v>
      </c>
      <c r="B56" s="120">
        <v>20</v>
      </c>
      <c r="C56" s="120">
        <f>经济总表!F56*B56</f>
        <v>3440</v>
      </c>
    </row>
    <row r="57" spans="1:3" ht="20.100000000000001" customHeight="1" x14ac:dyDescent="0.2">
      <c r="A57" s="119">
        <v>56</v>
      </c>
      <c r="B57" s="120">
        <v>20</v>
      </c>
      <c r="C57" s="120">
        <f>经济总表!F57*B57</f>
        <v>3500</v>
      </c>
    </row>
    <row r="58" spans="1:3" ht="20.100000000000001" customHeight="1" x14ac:dyDescent="0.2">
      <c r="A58" s="119">
        <v>57</v>
      </c>
      <c r="B58" s="120">
        <v>20</v>
      </c>
      <c r="C58" s="120">
        <f>经济总表!F58*B58</f>
        <v>3560</v>
      </c>
    </row>
    <row r="59" spans="1:3" ht="20.100000000000001" customHeight="1" x14ac:dyDescent="0.2">
      <c r="A59" s="119">
        <v>58</v>
      </c>
      <c r="B59" s="120">
        <v>20</v>
      </c>
      <c r="C59" s="120">
        <f>经济总表!F59*B59</f>
        <v>3620</v>
      </c>
    </row>
    <row r="60" spans="1:3" ht="20.100000000000001" customHeight="1" x14ac:dyDescent="0.2">
      <c r="A60" s="119">
        <v>59</v>
      </c>
      <c r="B60" s="120">
        <v>20</v>
      </c>
      <c r="C60" s="120">
        <f>经济总表!F60*B60</f>
        <v>3680</v>
      </c>
    </row>
    <row r="61" spans="1:3" ht="20.100000000000001" customHeight="1" x14ac:dyDescent="0.2">
      <c r="A61" s="119">
        <v>60</v>
      </c>
      <c r="B61" s="120">
        <v>20</v>
      </c>
      <c r="C61" s="120">
        <f>经济总表!F61*B61</f>
        <v>3740</v>
      </c>
    </row>
    <row r="62" spans="1:3" ht="20.100000000000001" customHeight="1" x14ac:dyDescent="0.2">
      <c r="A62" s="119">
        <v>61</v>
      </c>
      <c r="B62" s="120">
        <v>20</v>
      </c>
      <c r="C62" s="120">
        <f>经济总表!F62*B62</f>
        <v>3800</v>
      </c>
    </row>
    <row r="63" spans="1:3" ht="20.100000000000001" customHeight="1" x14ac:dyDescent="0.2">
      <c r="A63" s="119">
        <v>62</v>
      </c>
      <c r="B63" s="120">
        <v>20</v>
      </c>
      <c r="C63" s="120">
        <f>经济总表!F63*B63</f>
        <v>3860</v>
      </c>
    </row>
    <row r="64" spans="1:3" ht="20.100000000000001" customHeight="1" x14ac:dyDescent="0.2">
      <c r="A64" s="119">
        <v>63</v>
      </c>
      <c r="B64" s="120">
        <v>20</v>
      </c>
      <c r="C64" s="120">
        <f>经济总表!F64*B64</f>
        <v>3920</v>
      </c>
    </row>
    <row r="65" spans="1:3" ht="20.100000000000001" customHeight="1" x14ac:dyDescent="0.2">
      <c r="A65" s="119">
        <v>64</v>
      </c>
      <c r="B65" s="120">
        <v>20</v>
      </c>
      <c r="C65" s="120">
        <f>经济总表!F65*B65</f>
        <v>3980</v>
      </c>
    </row>
    <row r="66" spans="1:3" ht="20.100000000000001" customHeight="1" x14ac:dyDescent="0.2">
      <c r="A66" s="119">
        <v>65</v>
      </c>
      <c r="B66" s="120">
        <v>20</v>
      </c>
      <c r="C66" s="12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3">
        <v>10010011</v>
      </c>
      <c r="D3" s="24" t="s">
        <v>1442</v>
      </c>
      <c r="E3" s="2">
        <v>20</v>
      </c>
      <c r="F3" s="2" t="str">
        <f>C3&amp;","&amp;E3</f>
        <v>10010011,20</v>
      </c>
      <c r="H3" s="23">
        <v>10010087</v>
      </c>
      <c r="I3" s="26" t="s">
        <v>851</v>
      </c>
      <c r="J3" s="2">
        <v>1</v>
      </c>
      <c r="K3" s="2" t="str">
        <f>H3&amp;","&amp;J3</f>
        <v>10010087,1</v>
      </c>
      <c r="M3" s="23">
        <v>10010042</v>
      </c>
      <c r="N3" s="25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3">
        <v>10010042</v>
      </c>
      <c r="D4" s="25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3">
        <v>10000121</v>
      </c>
      <c r="N4" s="24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3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3">
        <v>10010091</v>
      </c>
      <c r="D6" s="26" t="s">
        <v>665</v>
      </c>
      <c r="E6" s="2">
        <v>1</v>
      </c>
      <c r="F6" s="2" t="str">
        <f t="shared" si="1"/>
        <v>10010091,1</v>
      </c>
      <c r="H6" s="23">
        <v>10010041</v>
      </c>
      <c r="I6" s="24" t="s">
        <v>805</v>
      </c>
      <c r="J6" s="2">
        <v>5</v>
      </c>
      <c r="K6" s="2" t="str">
        <f t="shared" si="2"/>
        <v>10010041,5</v>
      </c>
      <c r="M6" s="23">
        <v>10000101</v>
      </c>
      <c r="N6" s="24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3">
        <v>10000121</v>
      </c>
      <c r="N7" s="24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3">
        <v>10000121</v>
      </c>
      <c r="I8" s="24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3">
        <v>10000132</v>
      </c>
      <c r="D9" s="24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3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3">
        <v>10010083</v>
      </c>
      <c r="D10" s="29" t="s">
        <v>804</v>
      </c>
      <c r="E10" s="2">
        <v>5</v>
      </c>
      <c r="F10" s="2" t="str">
        <f t="shared" si="1"/>
        <v>10010083,5</v>
      </c>
      <c r="H10" s="23">
        <v>10010041</v>
      </c>
      <c r="I10" s="24" t="s">
        <v>805</v>
      </c>
      <c r="J10" s="2">
        <v>5</v>
      </c>
      <c r="K10" s="2" t="str">
        <f t="shared" si="2"/>
        <v>10010041,5</v>
      </c>
      <c r="M10" s="23">
        <v>10000132</v>
      </c>
      <c r="N10" s="24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3">
        <v>10000132</v>
      </c>
      <c r="I11" s="24" t="s">
        <v>114</v>
      </c>
      <c r="J11" s="2">
        <v>20</v>
      </c>
      <c r="K11" s="2" t="str">
        <f t="shared" si="2"/>
        <v>10000132,20</v>
      </c>
      <c r="M11" s="23">
        <v>10000122</v>
      </c>
      <c r="N11" s="24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27">
        <v>10010098</v>
      </c>
      <c r="D12" s="28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3">
        <v>10010083</v>
      </c>
      <c r="N12" s="29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3">
        <v>10000122</v>
      </c>
      <c r="I13" s="24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3">
        <v>10000132</v>
      </c>
      <c r="D14" s="24" t="s">
        <v>114</v>
      </c>
      <c r="E14" s="2">
        <v>10</v>
      </c>
      <c r="F14" s="2" t="str">
        <f t="shared" si="1"/>
        <v>10000132,10</v>
      </c>
      <c r="H14" s="23">
        <v>10010087</v>
      </c>
      <c r="I14" s="26" t="s">
        <v>851</v>
      </c>
      <c r="J14" s="2">
        <v>1</v>
      </c>
      <c r="K14" s="2" t="str">
        <f t="shared" si="2"/>
        <v>10010087,1</v>
      </c>
      <c r="M14" s="23">
        <v>10010085</v>
      </c>
      <c r="N14" s="29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ht="20.100000000000001" customHeight="1" x14ac:dyDescent="0.2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3">
        <v>10000132</v>
      </c>
      <c r="I15" s="24" t="s">
        <v>114</v>
      </c>
      <c r="J15" s="2">
        <v>20</v>
      </c>
      <c r="K15" s="2" t="str">
        <f t="shared" si="2"/>
        <v>10000132,20</v>
      </c>
      <c r="M15" s="23">
        <v>10010026</v>
      </c>
      <c r="N15" s="24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3">
        <v>10000123</v>
      </c>
      <c r="N16" s="24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27">
        <v>10010098</v>
      </c>
      <c r="D17" s="28" t="s">
        <v>1311</v>
      </c>
      <c r="E17" s="2">
        <v>3</v>
      </c>
      <c r="F17" s="2" t="str">
        <f t="shared" si="1"/>
        <v>10010098,3</v>
      </c>
      <c r="H17" s="23">
        <v>10000102</v>
      </c>
      <c r="I17" s="24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3">
        <v>10000123</v>
      </c>
      <c r="I18" s="24" t="s">
        <v>857</v>
      </c>
      <c r="J18" s="2">
        <v>1</v>
      </c>
      <c r="K18" s="2" t="str">
        <f t="shared" si="2"/>
        <v>10000123,1</v>
      </c>
      <c r="M18" s="23">
        <v>10000132</v>
      </c>
      <c r="N18" s="24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3">
        <v>10010085</v>
      </c>
      <c r="I19" s="29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3">
        <v>10000102</v>
      </c>
      <c r="D20" s="24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3">
        <v>10010083</v>
      </c>
      <c r="N20" s="29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3">
        <v>10000132</v>
      </c>
      <c r="I21" s="24" t="s">
        <v>114</v>
      </c>
      <c r="J21" s="2">
        <v>20</v>
      </c>
      <c r="K21" s="2" t="str">
        <f t="shared" si="2"/>
        <v>10000132,20</v>
      </c>
      <c r="M21" s="23">
        <v>10000124</v>
      </c>
      <c r="N21" s="24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27">
        <v>10010098</v>
      </c>
      <c r="D22" s="28" t="s">
        <v>1311</v>
      </c>
      <c r="E22" s="2">
        <v>3</v>
      </c>
      <c r="F22" s="2" t="str">
        <f t="shared" si="1"/>
        <v>10010098,3</v>
      </c>
      <c r="H22" s="23">
        <v>10000124</v>
      </c>
      <c r="I22" s="24" t="s">
        <v>858</v>
      </c>
      <c r="J22" s="2">
        <v>1</v>
      </c>
      <c r="K22" s="2" t="str">
        <f t="shared" si="2"/>
        <v>10000124,1</v>
      </c>
      <c r="M22" s="23">
        <v>10000103</v>
      </c>
      <c r="N22" s="24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3">
        <v>10000103</v>
      </c>
      <c r="I23" s="24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3">
        <v>10000132</v>
      </c>
      <c r="N24" s="24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3">
        <v>10000103</v>
      </c>
      <c r="D25" s="24" t="s">
        <v>854</v>
      </c>
      <c r="E25" s="2">
        <v>1</v>
      </c>
      <c r="F25" s="2" t="str">
        <f t="shared" si="1"/>
        <v>10000103,1</v>
      </c>
      <c r="H25" s="23">
        <v>10010085</v>
      </c>
      <c r="I25" s="29" t="s">
        <v>821</v>
      </c>
      <c r="J25" s="2">
        <v>100</v>
      </c>
      <c r="K25" s="2" t="str">
        <f t="shared" si="2"/>
        <v>10010085,100</v>
      </c>
      <c r="M25" s="23">
        <v>10010026</v>
      </c>
      <c r="N25" s="24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3">
        <v>10000104</v>
      </c>
      <c r="I26" s="24" t="s">
        <v>118</v>
      </c>
      <c r="J26" s="2">
        <v>1</v>
      </c>
      <c r="K26" s="2" t="str">
        <f t="shared" si="2"/>
        <v>10000104,1</v>
      </c>
      <c r="M26" s="23">
        <v>10000125</v>
      </c>
      <c r="N26" s="24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27">
        <v>10010098</v>
      </c>
      <c r="D27" s="28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3">
        <v>10010083</v>
      </c>
      <c r="N27" s="29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3">
        <v>10000125</v>
      </c>
      <c r="I28" s="24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3">
        <v>10000104</v>
      </c>
      <c r="N29" s="24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3">
        <v>10000104</v>
      </c>
      <c r="D30" s="24" t="s">
        <v>118</v>
      </c>
      <c r="E30" s="2">
        <v>1</v>
      </c>
      <c r="F30" s="2" t="str">
        <f t="shared" si="1"/>
        <v>10000104,1</v>
      </c>
      <c r="H30" s="27">
        <v>10010099</v>
      </c>
      <c r="I30" s="28" t="s">
        <v>1423</v>
      </c>
      <c r="J30" s="2">
        <v>1</v>
      </c>
      <c r="K30" s="2" t="str">
        <f t="shared" si="2"/>
        <v>10010099,1</v>
      </c>
      <c r="M30" s="23">
        <v>10010026</v>
      </c>
      <c r="N30" s="24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3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3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3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8">
        <v>10060101</v>
      </c>
      <c r="K6" s="49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2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2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2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8">
        <v>10060201</v>
      </c>
      <c r="K12" s="49" t="s">
        <v>1461</v>
      </c>
      <c r="L12" s="2">
        <v>3.5000000000000003E-2</v>
      </c>
    </row>
    <row r="13" spans="1:20" s="2" customFormat="1" ht="20.100000000000001" customHeight="1" x14ac:dyDescent="0.2">
      <c r="J13" s="48">
        <v>10060202</v>
      </c>
      <c r="K13" s="49" t="s">
        <v>1461</v>
      </c>
      <c r="L13" s="2">
        <v>0.03</v>
      </c>
    </row>
    <row r="14" spans="1:20" s="2" customFormat="1" ht="20.100000000000001" customHeight="1" x14ac:dyDescent="0.2">
      <c r="J14" s="48">
        <v>10060203</v>
      </c>
      <c r="K14" s="49" t="s">
        <v>1461</v>
      </c>
      <c r="L14" s="2">
        <v>0.03</v>
      </c>
    </row>
    <row r="15" spans="1:20" s="2" customFormat="1" ht="20.100000000000001" customHeight="1" x14ac:dyDescent="0.2">
      <c r="J15" s="48">
        <v>10060204</v>
      </c>
      <c r="K15" s="49" t="s">
        <v>1461</v>
      </c>
      <c r="L15" s="2">
        <v>0.02</v>
      </c>
    </row>
    <row r="16" spans="1:20" s="2" customFormat="1" ht="20.100000000000001" customHeight="1" x14ac:dyDescent="0.2">
      <c r="J16" s="48">
        <v>10060205</v>
      </c>
      <c r="K16" s="49" t="s">
        <v>1461</v>
      </c>
      <c r="L16" s="2">
        <v>0.01</v>
      </c>
    </row>
    <row r="17" spans="10:12" s="2" customFormat="1" ht="20.100000000000001" customHeight="1" x14ac:dyDescent="0.2">
      <c r="J17" s="48">
        <v>10060206</v>
      </c>
      <c r="K17" s="49" t="s">
        <v>1461</v>
      </c>
      <c r="L17" s="2">
        <v>5.0000000000000001E-3</v>
      </c>
    </row>
    <row r="18" spans="10:12" s="2" customFormat="1" ht="20.100000000000001" customHeight="1" x14ac:dyDescent="0.2">
      <c r="J18" s="48">
        <v>10060301</v>
      </c>
      <c r="K18" s="49" t="s">
        <v>1462</v>
      </c>
      <c r="L18" s="2">
        <v>3.5000000000000003E-2</v>
      </c>
    </row>
    <row r="19" spans="10:12" s="2" customFormat="1" ht="20.100000000000001" customHeight="1" x14ac:dyDescent="0.2">
      <c r="J19" s="48">
        <v>10060302</v>
      </c>
      <c r="K19" s="49" t="s">
        <v>1462</v>
      </c>
      <c r="L19" s="2">
        <v>0.03</v>
      </c>
    </row>
    <row r="20" spans="10:12" s="2" customFormat="1" ht="20.100000000000001" customHeight="1" x14ac:dyDescent="0.2">
      <c r="J20" s="48">
        <v>10060303</v>
      </c>
      <c r="K20" s="49" t="s">
        <v>1462</v>
      </c>
      <c r="L20" s="2">
        <v>0.03</v>
      </c>
    </row>
    <row r="21" spans="10:12" s="2" customFormat="1" ht="20.100000000000001" customHeight="1" x14ac:dyDescent="0.2">
      <c r="J21" s="48">
        <v>10060304</v>
      </c>
      <c r="K21" s="49" t="s">
        <v>1462</v>
      </c>
      <c r="L21" s="2">
        <v>0.02</v>
      </c>
    </row>
    <row r="22" spans="10:12" s="2" customFormat="1" ht="20.100000000000001" customHeight="1" x14ac:dyDescent="0.2">
      <c r="J22" s="48">
        <v>10060305</v>
      </c>
      <c r="K22" s="49" t="s">
        <v>1462</v>
      </c>
      <c r="L22" s="2">
        <v>0.01</v>
      </c>
    </row>
    <row r="23" spans="10:12" s="2" customFormat="1" ht="20.100000000000001" customHeight="1" x14ac:dyDescent="0.2">
      <c r="J23" s="48">
        <v>10060306</v>
      </c>
      <c r="K23" s="49" t="s">
        <v>1462</v>
      </c>
      <c r="L23" s="2">
        <v>5.0000000000000001E-3</v>
      </c>
    </row>
    <row r="24" spans="10:12" s="2" customFormat="1" ht="20.100000000000001" customHeight="1" x14ac:dyDescent="0.2">
      <c r="J24" s="48">
        <v>10060401</v>
      </c>
      <c r="K24" s="49" t="s">
        <v>1463</v>
      </c>
      <c r="L24" s="2">
        <v>3.5000000000000003E-2</v>
      </c>
    </row>
    <row r="25" spans="10:12" s="2" customFormat="1" ht="20.100000000000001" customHeight="1" x14ac:dyDescent="0.2">
      <c r="J25" s="48">
        <v>10060402</v>
      </c>
      <c r="K25" s="49" t="s">
        <v>1463</v>
      </c>
      <c r="L25" s="2">
        <v>0.03</v>
      </c>
    </row>
    <row r="26" spans="10:12" s="2" customFormat="1" ht="20.100000000000001" customHeight="1" x14ac:dyDescent="0.2">
      <c r="J26" s="48">
        <v>10060403</v>
      </c>
      <c r="K26" s="49" t="s">
        <v>1463</v>
      </c>
      <c r="L26" s="2">
        <v>0.03</v>
      </c>
    </row>
    <row r="27" spans="10:12" s="2" customFormat="1" ht="20.100000000000001" customHeight="1" x14ac:dyDescent="0.2">
      <c r="J27" s="48">
        <v>10060404</v>
      </c>
      <c r="K27" s="49" t="s">
        <v>1463</v>
      </c>
      <c r="L27" s="2">
        <v>0.02</v>
      </c>
    </row>
    <row r="28" spans="10:12" s="2" customFormat="1" ht="20.100000000000001" customHeight="1" x14ac:dyDescent="0.2">
      <c r="J28" s="48">
        <v>10060405</v>
      </c>
      <c r="K28" s="49" t="s">
        <v>1463</v>
      </c>
      <c r="L28" s="2">
        <v>0.01</v>
      </c>
    </row>
    <row r="29" spans="10:12" s="2" customFormat="1" ht="20.100000000000001" customHeight="1" x14ac:dyDescent="0.2">
      <c r="J29" s="48">
        <v>10060406</v>
      </c>
      <c r="K29" s="49" t="s">
        <v>1463</v>
      </c>
      <c r="L29" s="2">
        <v>5.0000000000000001E-3</v>
      </c>
    </row>
    <row r="30" spans="10:12" s="2" customFormat="1" ht="20.100000000000001" customHeight="1" x14ac:dyDescent="0.2">
      <c r="J30" s="48">
        <v>10060501</v>
      </c>
      <c r="K30" s="49" t="s">
        <v>1464</v>
      </c>
      <c r="L30" s="2">
        <v>3.5000000000000003E-2</v>
      </c>
    </row>
    <row r="31" spans="10:12" ht="20.100000000000001" customHeight="1" x14ac:dyDescent="0.2">
      <c r="J31" s="48">
        <v>10060502</v>
      </c>
      <c r="K31" s="49" t="s">
        <v>1464</v>
      </c>
      <c r="L31" s="2">
        <v>0.03</v>
      </c>
    </row>
    <row r="32" spans="10:12" ht="20.100000000000001" customHeight="1" x14ac:dyDescent="0.2">
      <c r="J32" s="48">
        <v>10060503</v>
      </c>
      <c r="K32" s="49" t="s">
        <v>1464</v>
      </c>
      <c r="L32" s="2">
        <v>0.03</v>
      </c>
    </row>
    <row r="33" spans="10:12" ht="20.100000000000001" customHeight="1" x14ac:dyDescent="0.2">
      <c r="J33" s="48">
        <v>10060504</v>
      </c>
      <c r="K33" s="49" t="s">
        <v>1464</v>
      </c>
      <c r="L33" s="2">
        <v>0.02</v>
      </c>
    </row>
    <row r="34" spans="10:12" ht="20.100000000000001" customHeight="1" x14ac:dyDescent="0.2">
      <c r="J34" s="48">
        <v>10060505</v>
      </c>
      <c r="K34" s="49" t="s">
        <v>1464</v>
      </c>
      <c r="L34" s="2">
        <v>0.01</v>
      </c>
    </row>
    <row r="35" spans="10:12" ht="20.100000000000001" customHeight="1" x14ac:dyDescent="0.2">
      <c r="J35" s="48">
        <v>10060506</v>
      </c>
      <c r="K35" s="49" t="s">
        <v>1464</v>
      </c>
      <c r="L35" s="2">
        <v>5.0000000000000001E-3</v>
      </c>
    </row>
    <row r="36" spans="10:12" ht="20.100000000000001" customHeight="1" x14ac:dyDescent="0.2">
      <c r="J36" s="48">
        <v>10060601</v>
      </c>
      <c r="K36" s="49" t="s">
        <v>1465</v>
      </c>
      <c r="L36" s="2">
        <v>3.5000000000000003E-2</v>
      </c>
    </row>
    <row r="37" spans="10:12" ht="20.100000000000001" customHeight="1" x14ac:dyDescent="0.2">
      <c r="J37" s="48">
        <v>10060602</v>
      </c>
      <c r="K37" s="49" t="s">
        <v>1465</v>
      </c>
      <c r="L37" s="2">
        <v>0.03</v>
      </c>
    </row>
    <row r="38" spans="10:12" ht="20.100000000000001" customHeight="1" x14ac:dyDescent="0.2">
      <c r="J38" s="48">
        <v>10060603</v>
      </c>
      <c r="K38" s="49" t="s">
        <v>1465</v>
      </c>
      <c r="L38" s="2">
        <v>0.03</v>
      </c>
    </row>
    <row r="39" spans="10:12" ht="20.100000000000001" customHeight="1" x14ac:dyDescent="0.2">
      <c r="J39" s="48">
        <v>10060604</v>
      </c>
      <c r="K39" s="49" t="s">
        <v>1465</v>
      </c>
      <c r="L39" s="2">
        <v>0.02</v>
      </c>
    </row>
    <row r="40" spans="10:12" ht="20.100000000000001" customHeight="1" x14ac:dyDescent="0.2">
      <c r="J40" s="48">
        <v>10060605</v>
      </c>
      <c r="K40" s="49" t="s">
        <v>1465</v>
      </c>
      <c r="L40" s="2">
        <v>0.01</v>
      </c>
    </row>
    <row r="41" spans="10:12" ht="20.100000000000001" customHeight="1" x14ac:dyDescent="0.2">
      <c r="J41" s="48">
        <v>10060606</v>
      </c>
      <c r="K41" s="49" t="s">
        <v>1465</v>
      </c>
      <c r="L41" s="2">
        <v>5.0000000000000001E-3</v>
      </c>
    </row>
    <row r="42" spans="10:12" ht="20.100000000000001" customHeight="1" x14ac:dyDescent="0.2">
      <c r="J42" s="48">
        <v>10060701</v>
      </c>
      <c r="K42" s="49" t="s">
        <v>1466</v>
      </c>
      <c r="L42" s="2">
        <v>3.5000000000000003E-2</v>
      </c>
    </row>
    <row r="43" spans="10:12" ht="20.100000000000001" customHeight="1" x14ac:dyDescent="0.2">
      <c r="J43" s="48">
        <v>10060702</v>
      </c>
      <c r="K43" s="49" t="s">
        <v>1466</v>
      </c>
      <c r="L43" s="2">
        <v>0.03</v>
      </c>
    </row>
    <row r="44" spans="10:12" ht="20.100000000000001" customHeight="1" x14ac:dyDescent="0.2">
      <c r="J44" s="48">
        <v>10060703</v>
      </c>
      <c r="K44" s="49" t="s">
        <v>1466</v>
      </c>
      <c r="L44" s="2">
        <v>0.03</v>
      </c>
    </row>
    <row r="45" spans="10:12" ht="20.100000000000001" customHeight="1" x14ac:dyDescent="0.2">
      <c r="J45" s="48">
        <v>10060704</v>
      </c>
      <c r="K45" s="49" t="s">
        <v>1466</v>
      </c>
      <c r="L45" s="2">
        <v>0.02</v>
      </c>
    </row>
    <row r="46" spans="10:12" ht="20.100000000000001" customHeight="1" x14ac:dyDescent="0.2">
      <c r="J46" s="48">
        <v>10060705</v>
      </c>
      <c r="K46" s="49" t="s">
        <v>1466</v>
      </c>
      <c r="L46" s="2">
        <v>0.01</v>
      </c>
    </row>
    <row r="47" spans="10:12" ht="20.100000000000001" customHeight="1" x14ac:dyDescent="0.2">
      <c r="J47" s="48">
        <v>10060706</v>
      </c>
      <c r="K47" s="49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3">
        <v>10000121</v>
      </c>
      <c r="G3" s="24" t="s">
        <v>855</v>
      </c>
      <c r="H3" s="31" t="s">
        <v>294</v>
      </c>
      <c r="I3" s="23">
        <v>10010083</v>
      </c>
      <c r="J3" s="29" t="s">
        <v>804</v>
      </c>
      <c r="K3" s="23">
        <v>10</v>
      </c>
      <c r="L3" s="23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3">
        <v>10000121</v>
      </c>
      <c r="G4" s="24" t="s">
        <v>855</v>
      </c>
      <c r="H4" s="24" t="s">
        <v>294</v>
      </c>
      <c r="I4" s="23">
        <v>10010083</v>
      </c>
      <c r="J4" s="29" t="s">
        <v>804</v>
      </c>
      <c r="K4" s="23">
        <v>20</v>
      </c>
      <c r="L4" s="23">
        <v>10010087</v>
      </c>
      <c r="M4" s="26" t="s">
        <v>851</v>
      </c>
      <c r="N4" s="26">
        <v>1</v>
      </c>
      <c r="O4" s="23">
        <v>10000143</v>
      </c>
      <c r="P4" s="24" t="s">
        <v>122</v>
      </c>
      <c r="Q4" s="24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3">
        <v>10000121</v>
      </c>
      <c r="G5" s="24" t="s">
        <v>855</v>
      </c>
      <c r="H5" s="24" t="s">
        <v>294</v>
      </c>
      <c r="I5" s="23">
        <v>10010083</v>
      </c>
      <c r="J5" s="29" t="s">
        <v>804</v>
      </c>
      <c r="K5" s="23">
        <v>30</v>
      </c>
      <c r="L5" s="23">
        <v>10010087</v>
      </c>
      <c r="M5" s="26" t="s">
        <v>851</v>
      </c>
      <c r="N5" s="26">
        <v>1</v>
      </c>
      <c r="O5" s="23">
        <v>10000143</v>
      </c>
      <c r="P5" s="24" t="s">
        <v>122</v>
      </c>
      <c r="Q5" s="24" t="s">
        <v>1467</v>
      </c>
      <c r="R5" s="23">
        <v>10010045</v>
      </c>
      <c r="S5" s="24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3">
        <v>10000121</v>
      </c>
      <c r="G8" s="24" t="s">
        <v>855</v>
      </c>
      <c r="H8" s="31" t="s">
        <v>294</v>
      </c>
      <c r="I8" s="23">
        <v>10010083</v>
      </c>
      <c r="J8" s="29" t="s">
        <v>804</v>
      </c>
      <c r="K8" s="23">
        <v>10</v>
      </c>
      <c r="L8" s="23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3">
        <v>10000121</v>
      </c>
      <c r="G9" s="24" t="s">
        <v>855</v>
      </c>
      <c r="H9" s="24" t="s">
        <v>294</v>
      </c>
      <c r="I9" s="23">
        <v>10010083</v>
      </c>
      <c r="J9" s="29" t="s">
        <v>804</v>
      </c>
      <c r="K9" s="23">
        <v>20</v>
      </c>
      <c r="L9" s="23">
        <v>10010087</v>
      </c>
      <c r="M9" s="26" t="s">
        <v>851</v>
      </c>
      <c r="N9" s="2">
        <v>1</v>
      </c>
      <c r="O9" s="23">
        <v>10000143</v>
      </c>
      <c r="P9" s="24" t="s">
        <v>122</v>
      </c>
      <c r="Q9" s="24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3">
        <v>10000121</v>
      </c>
      <c r="G10" s="24" t="s">
        <v>855</v>
      </c>
      <c r="H10" s="24" t="s">
        <v>294</v>
      </c>
      <c r="I10" s="23">
        <v>10010083</v>
      </c>
      <c r="J10" s="29" t="s">
        <v>804</v>
      </c>
      <c r="K10" s="23">
        <v>30</v>
      </c>
      <c r="L10" s="23">
        <v>10010087</v>
      </c>
      <c r="M10" s="26" t="s">
        <v>851</v>
      </c>
      <c r="N10" s="2">
        <v>1</v>
      </c>
      <c r="O10" s="23">
        <v>10000143</v>
      </c>
      <c r="P10" s="24" t="s">
        <v>122</v>
      </c>
      <c r="Q10" s="24" t="s">
        <v>1467</v>
      </c>
      <c r="R10" s="23">
        <v>10010045</v>
      </c>
      <c r="S10" s="24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3">
        <v>10000121</v>
      </c>
      <c r="G13" s="24" t="s">
        <v>855</v>
      </c>
      <c r="H13" s="31" t="s">
        <v>294</v>
      </c>
      <c r="I13" s="23">
        <v>10010083</v>
      </c>
      <c r="J13" s="29" t="s">
        <v>804</v>
      </c>
      <c r="K13" s="23">
        <v>10</v>
      </c>
      <c r="L13" s="23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3">
        <v>10000121</v>
      </c>
      <c r="G14" s="24" t="s">
        <v>855</v>
      </c>
      <c r="H14" s="24" t="s">
        <v>294</v>
      </c>
      <c r="I14" s="23">
        <v>10010083</v>
      </c>
      <c r="J14" s="29" t="s">
        <v>804</v>
      </c>
      <c r="K14" s="23">
        <v>20</v>
      </c>
      <c r="L14" s="23">
        <v>10010087</v>
      </c>
      <c r="M14" s="26" t="s">
        <v>851</v>
      </c>
      <c r="N14" s="2">
        <v>1</v>
      </c>
      <c r="O14" s="23">
        <v>10000143</v>
      </c>
      <c r="P14" s="24" t="s">
        <v>122</v>
      </c>
      <c r="Q14" s="24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3">
        <v>10000121</v>
      </c>
      <c r="G15" s="24" t="s">
        <v>855</v>
      </c>
      <c r="H15" s="24" t="s">
        <v>294</v>
      </c>
      <c r="I15" s="23">
        <v>10010083</v>
      </c>
      <c r="J15" s="29" t="s">
        <v>804</v>
      </c>
      <c r="K15" s="23">
        <v>30</v>
      </c>
      <c r="L15" s="23">
        <v>10010087</v>
      </c>
      <c r="M15" s="26" t="s">
        <v>851</v>
      </c>
      <c r="N15" s="2">
        <v>1</v>
      </c>
      <c r="O15" s="23">
        <v>10000143</v>
      </c>
      <c r="P15" s="24" t="s">
        <v>122</v>
      </c>
      <c r="Q15" s="24" t="s">
        <v>1467</v>
      </c>
      <c r="R15" s="23">
        <v>10010045</v>
      </c>
      <c r="S15" s="24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3">
        <v>10000121</v>
      </c>
      <c r="G18" s="24" t="s">
        <v>855</v>
      </c>
      <c r="H18" s="31" t="s">
        <v>294</v>
      </c>
      <c r="I18" s="23">
        <v>10010083</v>
      </c>
      <c r="J18" s="29" t="s">
        <v>804</v>
      </c>
      <c r="K18" s="23">
        <v>10</v>
      </c>
      <c r="L18" s="23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3">
        <v>10000121</v>
      </c>
      <c r="G19" s="24" t="s">
        <v>855</v>
      </c>
      <c r="H19" s="24" t="s">
        <v>294</v>
      </c>
      <c r="I19" s="23">
        <v>10010083</v>
      </c>
      <c r="J19" s="29" t="s">
        <v>804</v>
      </c>
      <c r="K19" s="23">
        <v>20</v>
      </c>
      <c r="L19" s="23">
        <v>10010087</v>
      </c>
      <c r="M19" s="26" t="s">
        <v>851</v>
      </c>
      <c r="N19" s="2">
        <v>1</v>
      </c>
      <c r="O19" s="23">
        <v>10000143</v>
      </c>
      <c r="P19" s="24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3">
        <v>10000121</v>
      </c>
      <c r="G20" s="24" t="s">
        <v>855</v>
      </c>
      <c r="H20" s="24" t="s">
        <v>294</v>
      </c>
      <c r="I20" s="23">
        <v>10010083</v>
      </c>
      <c r="J20" s="29" t="s">
        <v>804</v>
      </c>
      <c r="K20" s="23">
        <v>30</v>
      </c>
      <c r="L20" s="23">
        <v>10010087</v>
      </c>
      <c r="M20" s="26" t="s">
        <v>851</v>
      </c>
      <c r="N20" s="2">
        <v>1</v>
      </c>
      <c r="O20" s="23">
        <v>10000143</v>
      </c>
      <c r="P20" s="24" t="s">
        <v>122</v>
      </c>
      <c r="Q20" s="31" t="s">
        <v>1467</v>
      </c>
      <c r="R20" s="23">
        <v>10010045</v>
      </c>
      <c r="S20" s="24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3">
        <v>10000121</v>
      </c>
      <c r="G23" s="24" t="s">
        <v>855</v>
      </c>
      <c r="H23" s="31" t="s">
        <v>294</v>
      </c>
      <c r="I23" s="23">
        <v>10010083</v>
      </c>
      <c r="J23" s="29" t="s">
        <v>804</v>
      </c>
      <c r="K23" s="23">
        <v>10</v>
      </c>
      <c r="L23" s="23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3">
        <v>10000121</v>
      </c>
      <c r="G24" s="24" t="s">
        <v>855</v>
      </c>
      <c r="H24" s="24" t="s">
        <v>294</v>
      </c>
      <c r="I24" s="23">
        <v>10010083</v>
      </c>
      <c r="J24" s="29" t="s">
        <v>804</v>
      </c>
      <c r="K24" s="23">
        <v>20</v>
      </c>
      <c r="L24" s="23">
        <v>10010087</v>
      </c>
      <c r="M24" s="26" t="s">
        <v>851</v>
      </c>
      <c r="N24" s="2">
        <v>1</v>
      </c>
      <c r="O24" s="23">
        <v>10000143</v>
      </c>
      <c r="P24" s="24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3">
        <v>10000121</v>
      </c>
      <c r="G25" s="24" t="s">
        <v>855</v>
      </c>
      <c r="H25" s="24" t="s">
        <v>294</v>
      </c>
      <c r="I25" s="23">
        <v>10010083</v>
      </c>
      <c r="J25" s="29" t="s">
        <v>804</v>
      </c>
      <c r="K25" s="23">
        <v>30</v>
      </c>
      <c r="L25" s="23">
        <v>10010087</v>
      </c>
      <c r="M25" s="26" t="s">
        <v>851</v>
      </c>
      <c r="N25" s="2">
        <v>1</v>
      </c>
      <c r="O25" s="23">
        <v>10000143</v>
      </c>
      <c r="P25" s="24" t="s">
        <v>122</v>
      </c>
      <c r="Q25" s="31" t="s">
        <v>1467</v>
      </c>
      <c r="R25" s="23">
        <v>10010045</v>
      </c>
      <c r="S25" s="24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1">
        <v>10020001</v>
      </c>
      <c r="C2" s="44" t="s">
        <v>95</v>
      </c>
      <c r="D2" s="9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9">
        <f>K2*5</f>
        <v>250</v>
      </c>
      <c r="M2" s="9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9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9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9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9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9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9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9">
        <f t="shared" si="0"/>
        <v>280</v>
      </c>
      <c r="M5" s="9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9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9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9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9">
        <f t="shared" si="0"/>
        <v>290</v>
      </c>
      <c r="M6" s="9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9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9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9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9">
        <f t="shared" si="0"/>
        <v>300</v>
      </c>
      <c r="M7" s="9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9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9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9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9">
        <f t="shared" si="0"/>
        <v>310</v>
      </c>
      <c r="M8" s="9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9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9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9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9">
        <f>K9*20</f>
        <v>25000</v>
      </c>
      <c r="M9" s="9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9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9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9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9">
        <f>K10*20</f>
        <v>50000</v>
      </c>
      <c r="M10" s="9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9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9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9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9">
        <f t="shared" si="0"/>
        <v>375</v>
      </c>
      <c r="M11" s="9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9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9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9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7">
        <v>10010098</v>
      </c>
      <c r="E3" s="28" t="s">
        <v>669</v>
      </c>
      <c r="F3" s="2">
        <v>10</v>
      </c>
      <c r="G3" s="27">
        <v>10010099</v>
      </c>
      <c r="H3" s="28" t="s">
        <v>671</v>
      </c>
      <c r="I3" s="2">
        <v>1</v>
      </c>
      <c r="J3" s="23">
        <v>10000132</v>
      </c>
      <c r="K3" s="24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7">
        <v>10010098</v>
      </c>
      <c r="E4" s="28" t="s">
        <v>669</v>
      </c>
      <c r="F4" s="2">
        <v>10</v>
      </c>
      <c r="G4" s="27">
        <v>10010099</v>
      </c>
      <c r="H4" s="28" t="s">
        <v>671</v>
      </c>
      <c r="I4" s="2">
        <v>1</v>
      </c>
      <c r="J4" s="23">
        <v>10000131</v>
      </c>
      <c r="K4" s="24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3">
        <v>10010042</v>
      </c>
      <c r="E5" s="25" t="s">
        <v>126</v>
      </c>
      <c r="F5" s="2">
        <v>10</v>
      </c>
      <c r="G5" s="23">
        <v>10010042</v>
      </c>
      <c r="H5" s="25" t="s">
        <v>126</v>
      </c>
      <c r="I5" s="2">
        <v>10</v>
      </c>
      <c r="J5" s="23">
        <v>10010043</v>
      </c>
      <c r="K5" s="25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3">
        <v>10010042</v>
      </c>
      <c r="E6" s="25" t="s">
        <v>126</v>
      </c>
      <c r="F6" s="2">
        <v>10</v>
      </c>
      <c r="G6" s="23">
        <v>10010041</v>
      </c>
      <c r="H6" s="24" t="s">
        <v>805</v>
      </c>
      <c r="I6" s="2">
        <v>20</v>
      </c>
      <c r="J6" s="23">
        <v>10010041</v>
      </c>
      <c r="K6" s="24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3">
        <v>10010083</v>
      </c>
      <c r="E7" s="29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3">
        <v>10010083</v>
      </c>
      <c r="E8" s="29" t="s">
        <v>804</v>
      </c>
      <c r="F8" s="2">
        <v>20</v>
      </c>
      <c r="G8" s="23">
        <v>10010085</v>
      </c>
      <c r="H8" s="29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3">
        <v>10010042</v>
      </c>
      <c r="E14" s="25" t="s">
        <v>126</v>
      </c>
      <c r="F14" s="2">
        <v>5</v>
      </c>
      <c r="G14" s="23">
        <v>10000121</v>
      </c>
      <c r="H14" s="24" t="s">
        <v>855</v>
      </c>
      <c r="I14" s="2">
        <v>1</v>
      </c>
      <c r="J14" s="23">
        <v>10000121</v>
      </c>
      <c r="K14" s="24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3">
        <v>10010042</v>
      </c>
      <c r="E15" s="25" t="s">
        <v>126</v>
      </c>
      <c r="F15" s="2">
        <v>5</v>
      </c>
      <c r="G15" s="23">
        <v>10000122</v>
      </c>
      <c r="H15" s="24" t="s">
        <v>856</v>
      </c>
      <c r="I15" s="2">
        <v>1</v>
      </c>
      <c r="J15" s="23">
        <v>10000122</v>
      </c>
      <c r="K15" s="24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3">
        <v>10010042</v>
      </c>
      <c r="E16" s="25" t="s">
        <v>126</v>
      </c>
      <c r="F16" s="2">
        <v>5</v>
      </c>
      <c r="G16" s="23">
        <v>10000123</v>
      </c>
      <c r="H16" s="24" t="s">
        <v>857</v>
      </c>
      <c r="I16" s="2">
        <v>1</v>
      </c>
      <c r="J16" s="23">
        <v>10000123</v>
      </c>
      <c r="K16" s="24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3">
        <v>10010042</v>
      </c>
      <c r="E17" s="25" t="s">
        <v>126</v>
      </c>
      <c r="F17" s="2">
        <v>5</v>
      </c>
      <c r="G17" s="23">
        <v>10000124</v>
      </c>
      <c r="H17" s="24" t="s">
        <v>858</v>
      </c>
      <c r="I17" s="2">
        <v>1</v>
      </c>
      <c r="J17" s="23">
        <v>10000124</v>
      </c>
      <c r="K17" s="24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3">
        <v>10010042</v>
      </c>
      <c r="E18" s="25" t="s">
        <v>126</v>
      </c>
      <c r="F18" s="2">
        <v>5</v>
      </c>
      <c r="G18" s="23">
        <v>10000125</v>
      </c>
      <c r="H18" s="24" t="s">
        <v>859</v>
      </c>
      <c r="I18" s="2">
        <v>1</v>
      </c>
      <c r="J18" s="23">
        <v>10000125</v>
      </c>
      <c r="K18" s="24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3">
        <v>10010042</v>
      </c>
      <c r="E19" s="25" t="s">
        <v>126</v>
      </c>
      <c r="F19" s="2">
        <v>5</v>
      </c>
      <c r="G19" s="23">
        <v>10010087</v>
      </c>
      <c r="H19" s="26" t="s">
        <v>851</v>
      </c>
      <c r="I19" s="2">
        <v>1</v>
      </c>
      <c r="J19" s="23">
        <v>10000101</v>
      </c>
      <c r="K19" s="24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3">
        <v>10010042</v>
      </c>
      <c r="E20" s="25" t="s">
        <v>126</v>
      </c>
      <c r="F20" s="2">
        <v>5</v>
      </c>
      <c r="G20" s="23">
        <v>10010087</v>
      </c>
      <c r="H20" s="26" t="s">
        <v>851</v>
      </c>
      <c r="I20" s="2">
        <v>1</v>
      </c>
      <c r="J20" s="23">
        <v>10000102</v>
      </c>
      <c r="K20" s="24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3">
        <v>10010042</v>
      </c>
      <c r="E21" s="25" t="s">
        <v>126</v>
      </c>
      <c r="F21" s="2">
        <v>5</v>
      </c>
      <c r="G21" s="23">
        <v>10010087</v>
      </c>
      <c r="H21" s="26" t="s">
        <v>851</v>
      </c>
      <c r="I21" s="2">
        <v>1</v>
      </c>
      <c r="J21" s="23">
        <v>10000103</v>
      </c>
      <c r="K21" s="24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3">
        <v>10010042</v>
      </c>
      <c r="E22" s="25" t="s">
        <v>126</v>
      </c>
      <c r="F22" s="2">
        <v>5</v>
      </c>
      <c r="G22" s="23">
        <v>10010087</v>
      </c>
      <c r="H22" s="26" t="s">
        <v>851</v>
      </c>
      <c r="I22" s="2">
        <v>1</v>
      </c>
      <c r="J22" s="23">
        <v>10000104</v>
      </c>
      <c r="K22" s="24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3">
        <v>10000144</v>
      </c>
      <c r="V14" s="23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3">
        <v>10000145</v>
      </c>
      <c r="V15" s="23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3">
        <v>10000146</v>
      </c>
      <c r="V16" s="23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3">
        <v>10000147</v>
      </c>
      <c r="V17" s="23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3">
        <v>10010033</v>
      </c>
      <c r="V18" s="24" t="s">
        <v>798</v>
      </c>
      <c r="W18" s="32">
        <v>50</v>
      </c>
      <c r="X18" s="32"/>
      <c r="Y18" s="32"/>
      <c r="Z18" s="32"/>
      <c r="AA18" s="3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3">
        <v>10010083</v>
      </c>
      <c r="V19" s="29" t="s">
        <v>804</v>
      </c>
      <c r="W19" s="32">
        <v>5</v>
      </c>
      <c r="X19" s="32"/>
      <c r="Y19" s="32"/>
      <c r="Z19" s="32"/>
      <c r="AA19" s="3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7">
        <v>10010098</v>
      </c>
      <c r="V20" s="28" t="s">
        <v>669</v>
      </c>
      <c r="W20" s="32">
        <v>5</v>
      </c>
      <c r="X20" s="32"/>
      <c r="Y20" s="32"/>
      <c r="Z20" s="32"/>
      <c r="AA20" s="3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3">
        <v>10010085</v>
      </c>
      <c r="V21" s="29" t="s">
        <v>821</v>
      </c>
      <c r="W21" s="32">
        <v>2</v>
      </c>
      <c r="X21" s="32"/>
      <c r="Y21" s="32"/>
      <c r="Z21" s="32"/>
      <c r="AA21" s="3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3">
        <v>10000131</v>
      </c>
      <c r="V22" s="24" t="s">
        <v>661</v>
      </c>
      <c r="W22" s="32">
        <v>3</v>
      </c>
      <c r="X22" s="32"/>
      <c r="Y22" s="32"/>
      <c r="Z22" s="32"/>
      <c r="AA22" s="3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3">
        <v>10000132</v>
      </c>
      <c r="V23" s="24" t="s">
        <v>114</v>
      </c>
      <c r="W23" s="32">
        <v>3</v>
      </c>
      <c r="X23" s="32"/>
      <c r="Y23" s="32"/>
      <c r="Z23" s="32"/>
      <c r="AA23" s="3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spans="14:27" ht="20.100000000000001" customHeight="1" x14ac:dyDescent="0.2">
      <c r="U57" s="32"/>
      <c r="V57" s="32"/>
      <c r="W57" s="32"/>
      <c r="X57" s="32"/>
      <c r="Y57" s="32"/>
      <c r="Z57" s="32"/>
      <c r="AA57" s="32"/>
    </row>
    <row r="58" spans="14:27" ht="20.100000000000001" customHeight="1" x14ac:dyDescent="0.2">
      <c r="U58" s="32"/>
      <c r="V58" s="32"/>
      <c r="W58" s="32"/>
      <c r="X58" s="32"/>
      <c r="Y58" s="32"/>
      <c r="Z58" s="32"/>
      <c r="AA58" s="32"/>
    </row>
    <row r="59" spans="14:27" ht="20.100000000000001" customHeight="1" x14ac:dyDescent="0.2">
      <c r="U59" s="32"/>
      <c r="V59" s="32"/>
      <c r="W59" s="32"/>
      <c r="X59" s="32"/>
      <c r="Y59" s="32"/>
      <c r="Z59" s="32"/>
      <c r="AA59" s="32"/>
    </row>
    <row r="60" spans="14:27" ht="20.100000000000001" customHeight="1" x14ac:dyDescent="0.2">
      <c r="U60" s="32"/>
      <c r="V60" s="32"/>
      <c r="W60" s="32"/>
      <c r="X60" s="32"/>
      <c r="Y60" s="32"/>
      <c r="Z60" s="32"/>
      <c r="AA60" s="32"/>
    </row>
    <row r="61" spans="14:27" ht="20.100000000000001" customHeight="1" x14ac:dyDescent="0.2">
      <c r="U61" s="32"/>
      <c r="V61" s="32"/>
      <c r="W61" s="32"/>
      <c r="X61" s="32"/>
      <c r="Y61" s="32"/>
      <c r="Z61" s="32"/>
      <c r="AA61" s="32"/>
    </row>
    <row r="62" spans="14:27" ht="20.100000000000001" customHeight="1" x14ac:dyDescent="0.2">
      <c r="U62" s="33"/>
      <c r="V62" s="33"/>
      <c r="W62" s="33"/>
      <c r="X62" s="32"/>
      <c r="Y62" s="33"/>
      <c r="Z62" s="33"/>
      <c r="AA62" s="33"/>
    </row>
    <row r="63" spans="14:27" ht="20.100000000000001" customHeight="1" x14ac:dyDescent="0.2">
      <c r="U63" s="32"/>
      <c r="V63" s="32"/>
      <c r="W63" s="32"/>
      <c r="X63" s="32"/>
      <c r="Y63" s="32"/>
      <c r="Z63" s="32"/>
      <c r="AA63" s="32"/>
    </row>
    <row r="64" spans="14:27" ht="20.100000000000001" customHeight="1" x14ac:dyDescent="0.2">
      <c r="U64" s="33"/>
      <c r="V64" s="33"/>
      <c r="W64" s="33"/>
      <c r="X64" s="32"/>
      <c r="Y64" s="33"/>
      <c r="Z64" s="33"/>
      <c r="AA64" s="33"/>
    </row>
    <row r="65" spans="21:27" ht="20.100000000000001" customHeight="1" x14ac:dyDescent="0.2">
      <c r="U65" s="32"/>
      <c r="V65" s="32"/>
      <c r="W65" s="32"/>
      <c r="X65" s="32"/>
      <c r="Y65" s="32"/>
      <c r="Z65" s="32"/>
      <c r="AA65" s="32"/>
    </row>
    <row r="66" spans="21:27" ht="20.100000000000001" customHeight="1" x14ac:dyDescent="0.2">
      <c r="U66" s="32"/>
      <c r="V66" s="32"/>
      <c r="W66" s="32"/>
      <c r="X66" s="32"/>
      <c r="Y66" s="32"/>
      <c r="Z66" s="32"/>
      <c r="AA66" s="32"/>
    </row>
    <row r="67" spans="21:27" ht="20.100000000000001" customHeight="1" x14ac:dyDescent="0.2">
      <c r="U67" s="32"/>
      <c r="V67" s="32"/>
      <c r="W67" s="32"/>
      <c r="X67" s="32"/>
      <c r="Y67" s="32"/>
      <c r="Z67" s="32"/>
      <c r="AA67" s="32"/>
    </row>
    <row r="68" spans="21:27" ht="20.100000000000001" customHeight="1" x14ac:dyDescent="0.2">
      <c r="U68" s="36"/>
      <c r="V68" s="37"/>
      <c r="W68" s="37"/>
      <c r="X68" s="32"/>
      <c r="Y68" s="37"/>
      <c r="Z68" s="37"/>
      <c r="AA68" s="32"/>
    </row>
    <row r="69" spans="21:27" ht="20.100000000000001" customHeight="1" x14ac:dyDescent="0.2">
      <c r="U69" s="33"/>
      <c r="V69" s="33"/>
      <c r="W69" s="33"/>
      <c r="X69" s="32"/>
      <c r="Y69" s="33"/>
      <c r="Z69" s="33"/>
      <c r="AA69" s="33"/>
    </row>
    <row r="70" spans="21:27" ht="20.100000000000001" customHeight="1" x14ac:dyDescent="0.2">
      <c r="U70" s="33"/>
      <c r="V70" s="33"/>
      <c r="W70" s="33"/>
      <c r="X70" s="32"/>
      <c r="Y70" s="33"/>
      <c r="Z70" s="33"/>
      <c r="AA70" s="33"/>
    </row>
    <row r="71" spans="21:27" x14ac:dyDescent="0.2">
      <c r="U71" s="32"/>
      <c r="V71" s="32"/>
      <c r="W71" s="32"/>
      <c r="X71" s="32"/>
      <c r="Y71" s="32"/>
      <c r="Z71" s="32"/>
      <c r="AA71" s="32"/>
    </row>
    <row r="72" spans="21:27" x14ac:dyDescent="0.2">
      <c r="U72" s="33"/>
      <c r="V72" s="33"/>
      <c r="W72" s="33"/>
      <c r="X72" s="32"/>
      <c r="Y72" s="33"/>
      <c r="Z72" s="33"/>
      <c r="AA72" s="33"/>
    </row>
    <row r="73" spans="21:27" x14ac:dyDescent="0.2">
      <c r="U73" s="33"/>
      <c r="V73" s="33"/>
      <c r="W73" s="33"/>
      <c r="X73" s="32"/>
      <c r="Y73" s="33"/>
      <c r="Z73" s="33"/>
      <c r="AA73" s="33"/>
    </row>
    <row r="74" spans="21:27" x14ac:dyDescent="0.2">
      <c r="U74" s="33"/>
      <c r="V74" s="33"/>
      <c r="W74" s="33"/>
      <c r="X74" s="32"/>
      <c r="Y74" s="33"/>
      <c r="Z74" s="33"/>
      <c r="AA74" s="33"/>
    </row>
    <row r="75" spans="21:27" x14ac:dyDescent="0.2">
      <c r="U75" s="32"/>
      <c r="V75" s="32"/>
      <c r="W75" s="32"/>
      <c r="X75" s="32"/>
      <c r="Y75" s="32"/>
      <c r="Z75" s="32"/>
      <c r="AA75" s="32"/>
    </row>
    <row r="76" spans="21:27" x14ac:dyDescent="0.2">
      <c r="U76" s="32"/>
      <c r="V76" s="32"/>
      <c r="W76" s="32"/>
      <c r="X76" s="32"/>
      <c r="Y76" s="32"/>
      <c r="Z76" s="32"/>
      <c r="AA76" s="32"/>
    </row>
    <row r="77" spans="21:27" x14ac:dyDescent="0.2">
      <c r="U77" s="32"/>
      <c r="V77" s="32"/>
      <c r="W77" s="32"/>
      <c r="X77" s="32"/>
      <c r="Y77" s="32"/>
      <c r="Z77" s="32"/>
      <c r="AA77" s="32"/>
    </row>
    <row r="78" spans="21:27" x14ac:dyDescent="0.2">
      <c r="U78" s="32"/>
      <c r="V78" s="32"/>
      <c r="W78" s="32"/>
      <c r="X78" s="32"/>
      <c r="Y78" s="32"/>
      <c r="Z78" s="32"/>
      <c r="AA78" s="32"/>
    </row>
    <row r="79" spans="21:27" x14ac:dyDescent="0.2">
      <c r="U79" s="32"/>
      <c r="V79" s="32"/>
      <c r="W79" s="32"/>
      <c r="X79" s="32"/>
      <c r="Y79" s="32"/>
      <c r="Z79" s="32"/>
      <c r="AA79" s="32"/>
    </row>
    <row r="80" spans="21:27" x14ac:dyDescent="0.2">
      <c r="U80" s="32"/>
      <c r="V80" s="32"/>
      <c r="W80" s="32"/>
      <c r="X80" s="32"/>
      <c r="Y80" s="32"/>
      <c r="Z80" s="32"/>
      <c r="AA80" s="32"/>
    </row>
    <row r="81" spans="21:27" x14ac:dyDescent="0.2">
      <c r="U81" s="33"/>
      <c r="V81" s="33"/>
      <c r="W81" s="33"/>
      <c r="X81" s="32"/>
      <c r="Y81" s="33"/>
      <c r="Z81" s="33"/>
      <c r="AA81" s="33"/>
    </row>
    <row r="82" spans="21:27" x14ac:dyDescent="0.2">
      <c r="U82" s="32"/>
      <c r="V82" s="32"/>
      <c r="W82" s="32"/>
      <c r="X82" s="32"/>
      <c r="Y82" s="32"/>
      <c r="Z82" s="32"/>
      <c r="AA82" s="32"/>
    </row>
    <row r="83" spans="21:27" x14ac:dyDescent="0.2">
      <c r="U83" s="32"/>
      <c r="V83" s="32"/>
      <c r="W83" s="32"/>
      <c r="X83" s="32"/>
      <c r="Y83" s="32"/>
      <c r="Z83" s="32"/>
      <c r="AA83" s="32"/>
    </row>
    <row r="84" spans="21:27" x14ac:dyDescent="0.2">
      <c r="U84" s="32"/>
      <c r="V84" s="32"/>
      <c r="W84" s="32"/>
      <c r="X84" s="32"/>
      <c r="Y84" s="32"/>
      <c r="Z84" s="32"/>
      <c r="AA84" s="32"/>
    </row>
    <row r="85" spans="21:27" x14ac:dyDescent="0.2">
      <c r="U85" s="32"/>
      <c r="V85" s="32"/>
      <c r="W85" s="32"/>
      <c r="X85" s="32"/>
      <c r="Y85" s="32"/>
      <c r="Z85" s="32"/>
      <c r="AA85" s="32"/>
    </row>
    <row r="86" spans="21:27" x14ac:dyDescent="0.2">
      <c r="U86" s="32"/>
      <c r="V86" s="32"/>
      <c r="W86" s="32"/>
      <c r="X86" s="32"/>
      <c r="Y86" s="32"/>
      <c r="Z86" s="32"/>
      <c r="AA86" s="32"/>
    </row>
    <row r="87" spans="21:27" x14ac:dyDescent="0.2">
      <c r="U87" s="33"/>
      <c r="V87" s="33"/>
      <c r="W87" s="33"/>
      <c r="X87" s="32"/>
      <c r="Y87" s="33"/>
      <c r="Z87" s="33"/>
      <c r="AA87" s="33"/>
    </row>
    <row r="88" spans="21:27" x14ac:dyDescent="0.2">
      <c r="U88" s="33"/>
      <c r="V88" s="33"/>
      <c r="W88" s="33"/>
      <c r="X88" s="32"/>
      <c r="Y88" s="33"/>
      <c r="Z88" s="33"/>
      <c r="AA88" s="33"/>
    </row>
    <row r="89" spans="21:27" x14ac:dyDescent="0.2">
      <c r="U89" s="33"/>
      <c r="V89" s="33"/>
      <c r="W89" s="33"/>
      <c r="X89" s="32"/>
      <c r="Y89" s="33"/>
      <c r="Z89" s="33"/>
      <c r="AA89" s="33"/>
    </row>
    <row r="90" spans="21:27" x14ac:dyDescent="0.2">
      <c r="U90" s="32"/>
      <c r="V90" s="32"/>
      <c r="W90" s="32"/>
      <c r="X90" s="32"/>
      <c r="Y90" s="32"/>
      <c r="Z90" s="32"/>
      <c r="AA90" s="32"/>
    </row>
    <row r="91" spans="21:27" x14ac:dyDescent="0.2">
      <c r="U91" s="38"/>
      <c r="V91" s="38"/>
      <c r="W91" s="38"/>
      <c r="X91" s="32"/>
      <c r="Y91" s="38"/>
      <c r="Z91" s="38"/>
      <c r="AA91" s="38"/>
    </row>
    <row r="92" spans="21:27" x14ac:dyDescent="0.2">
      <c r="U92" s="32"/>
      <c r="V92" s="32"/>
      <c r="W92" s="32"/>
      <c r="X92" s="32"/>
      <c r="Y92" s="32"/>
      <c r="Z92" s="32"/>
      <c r="AA92" s="32"/>
    </row>
    <row r="93" spans="21:27" x14ac:dyDescent="0.2">
      <c r="U93" s="32"/>
      <c r="V93" s="32"/>
      <c r="W93" s="32"/>
      <c r="X93" s="32"/>
      <c r="Y93" s="32"/>
      <c r="Z93" s="32"/>
      <c r="AA93" s="32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3">
        <v>10000131</v>
      </c>
      <c r="B5" s="24" t="s">
        <v>661</v>
      </c>
      <c r="E5" s="9">
        <v>1</v>
      </c>
      <c r="F5" s="9" t="s">
        <v>808</v>
      </c>
      <c r="G5" s="9">
        <v>1</v>
      </c>
      <c r="H5" s="9">
        <v>300000</v>
      </c>
      <c r="I5" s="24" t="s">
        <v>114</v>
      </c>
      <c r="J5" s="23">
        <v>10000132</v>
      </c>
      <c r="K5" s="9">
        <v>100</v>
      </c>
      <c r="L5" s="24" t="s">
        <v>661</v>
      </c>
      <c r="M5" s="23">
        <v>10000131</v>
      </c>
      <c r="N5" s="9">
        <v>100</v>
      </c>
      <c r="O5" s="23">
        <v>10010083</v>
      </c>
      <c r="P5" s="29" t="s">
        <v>804</v>
      </c>
      <c r="Q5" s="9">
        <v>50</v>
      </c>
      <c r="R5" s="27">
        <v>10010099</v>
      </c>
      <c r="S5" s="28" t="s">
        <v>671</v>
      </c>
      <c r="T5">
        <v>1</v>
      </c>
      <c r="U5" s="23">
        <v>10010046</v>
      </c>
      <c r="V5" s="2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3">
        <v>10000132</v>
      </c>
      <c r="B6" s="24" t="s">
        <v>114</v>
      </c>
      <c r="E6" s="9">
        <v>2</v>
      </c>
      <c r="F6" s="9" t="s">
        <v>808</v>
      </c>
      <c r="G6" s="9">
        <v>1</v>
      </c>
      <c r="H6" s="9">
        <v>250000</v>
      </c>
      <c r="I6" s="24" t="s">
        <v>114</v>
      </c>
      <c r="J6" s="23">
        <v>10000132</v>
      </c>
      <c r="K6" s="9">
        <v>80</v>
      </c>
      <c r="L6" s="24" t="s">
        <v>661</v>
      </c>
      <c r="M6" s="23">
        <v>10000131</v>
      </c>
      <c r="N6" s="9">
        <v>80</v>
      </c>
      <c r="O6" s="23">
        <v>10010083</v>
      </c>
      <c r="P6" s="29" t="s">
        <v>804</v>
      </c>
      <c r="Q6" s="9">
        <v>40</v>
      </c>
      <c r="R6" s="27">
        <v>10010099</v>
      </c>
      <c r="S6" s="28" t="s">
        <v>671</v>
      </c>
      <c r="T6">
        <v>1</v>
      </c>
      <c r="U6" s="23"/>
      <c r="V6" s="2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7">
        <v>10010099</v>
      </c>
      <c r="B7" s="28" t="s">
        <v>671</v>
      </c>
      <c r="E7" s="9">
        <v>3</v>
      </c>
      <c r="F7" s="9" t="s">
        <v>808</v>
      </c>
      <c r="G7" s="9">
        <v>1</v>
      </c>
      <c r="H7" s="9">
        <v>200000</v>
      </c>
      <c r="I7" s="24" t="s">
        <v>114</v>
      </c>
      <c r="J7" s="23">
        <v>10000132</v>
      </c>
      <c r="K7" s="9">
        <v>60</v>
      </c>
      <c r="L7" s="24" t="s">
        <v>661</v>
      </c>
      <c r="M7" s="23">
        <v>10000131</v>
      </c>
      <c r="N7" s="9">
        <v>60</v>
      </c>
      <c r="O7" s="23">
        <v>10010083</v>
      </c>
      <c r="P7" s="29" t="s">
        <v>804</v>
      </c>
      <c r="Q7" s="9">
        <v>30</v>
      </c>
      <c r="R7" s="27">
        <v>10010099</v>
      </c>
      <c r="S7" s="28" t="s">
        <v>671</v>
      </c>
      <c r="T7">
        <v>1</v>
      </c>
      <c r="U7" s="23"/>
      <c r="V7" s="2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3">
        <v>10010083</v>
      </c>
      <c r="B8" s="29" t="s">
        <v>804</v>
      </c>
      <c r="E8" s="127" t="s">
        <v>1496</v>
      </c>
      <c r="F8" s="9" t="s">
        <v>808</v>
      </c>
      <c r="G8" s="9">
        <v>1</v>
      </c>
      <c r="H8" s="9">
        <v>150000</v>
      </c>
      <c r="I8" s="24" t="s">
        <v>114</v>
      </c>
      <c r="J8" s="23">
        <v>10000132</v>
      </c>
      <c r="K8" s="9">
        <v>50</v>
      </c>
      <c r="L8" s="24" t="s">
        <v>661</v>
      </c>
      <c r="M8" s="23">
        <v>10000131</v>
      </c>
      <c r="N8" s="9">
        <v>50</v>
      </c>
      <c r="O8" s="23">
        <v>10010083</v>
      </c>
      <c r="P8" s="29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8" t="s">
        <v>1497</v>
      </c>
      <c r="F9" s="9" t="s">
        <v>808</v>
      </c>
      <c r="G9" s="9">
        <v>1</v>
      </c>
      <c r="H9" s="9">
        <v>100000</v>
      </c>
      <c r="I9" s="24" t="s">
        <v>114</v>
      </c>
      <c r="J9" s="23">
        <v>10000132</v>
      </c>
      <c r="K9" s="9">
        <v>40</v>
      </c>
      <c r="L9" s="24" t="s">
        <v>661</v>
      </c>
      <c r="M9" s="23">
        <v>10000131</v>
      </c>
      <c r="N9" s="9">
        <v>40</v>
      </c>
      <c r="O9" s="23">
        <v>10010083</v>
      </c>
      <c r="P9" s="29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8" t="s">
        <v>1498</v>
      </c>
      <c r="F10" s="9" t="s">
        <v>808</v>
      </c>
      <c r="G10" s="9">
        <v>1</v>
      </c>
      <c r="H10" s="9">
        <v>80000</v>
      </c>
      <c r="I10" s="24" t="s">
        <v>114</v>
      </c>
      <c r="J10" s="23">
        <v>10000132</v>
      </c>
      <c r="K10" s="9">
        <v>30</v>
      </c>
      <c r="L10" s="24" t="s">
        <v>661</v>
      </c>
      <c r="M10" s="23">
        <v>10000131</v>
      </c>
      <c r="N10" s="9">
        <v>30</v>
      </c>
      <c r="O10" s="23">
        <v>10010083</v>
      </c>
      <c r="P10" s="29" t="s">
        <v>804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8" t="s">
        <v>1499</v>
      </c>
      <c r="F11" s="9" t="s">
        <v>808</v>
      </c>
      <c r="G11" s="9">
        <v>1</v>
      </c>
      <c r="H11" s="9">
        <v>60000</v>
      </c>
      <c r="I11" s="24" t="s">
        <v>114</v>
      </c>
      <c r="J11" s="23">
        <v>10000132</v>
      </c>
      <c r="K11" s="9">
        <v>20</v>
      </c>
      <c r="L11" s="24" t="s">
        <v>661</v>
      </c>
      <c r="M11" s="23">
        <v>10000131</v>
      </c>
      <c r="N11" s="9">
        <v>20</v>
      </c>
      <c r="O11" s="23">
        <v>10010083</v>
      </c>
      <c r="P11" s="29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8" t="s">
        <v>1500</v>
      </c>
      <c r="F12" s="9" t="s">
        <v>808</v>
      </c>
      <c r="G12" s="9">
        <v>1</v>
      </c>
      <c r="H12" s="9">
        <v>40000</v>
      </c>
      <c r="I12" s="24" t="s">
        <v>114</v>
      </c>
      <c r="J12" s="23">
        <v>10000132</v>
      </c>
      <c r="K12" s="9">
        <v>15</v>
      </c>
      <c r="L12" s="24" t="s">
        <v>661</v>
      </c>
      <c r="M12" s="23">
        <v>10000131</v>
      </c>
      <c r="N12" s="9">
        <v>10</v>
      </c>
      <c r="O12" s="23"/>
      <c r="P12" s="29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8" t="s">
        <v>1501</v>
      </c>
      <c r="F13" s="9" t="s">
        <v>808</v>
      </c>
      <c r="G13" s="9">
        <v>1</v>
      </c>
      <c r="H13" s="9">
        <v>30000</v>
      </c>
      <c r="I13" s="24" t="s">
        <v>114</v>
      </c>
      <c r="J13" s="23">
        <v>10000132</v>
      </c>
      <c r="K13" s="9">
        <v>10</v>
      </c>
      <c r="L13" s="24" t="s">
        <v>661</v>
      </c>
      <c r="M13" s="23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28" t="s">
        <v>1502</v>
      </c>
      <c r="F14" s="9" t="s">
        <v>808</v>
      </c>
      <c r="G14" s="9">
        <v>1</v>
      </c>
      <c r="H14" s="9">
        <v>20000</v>
      </c>
      <c r="I14" s="24" t="s">
        <v>114</v>
      </c>
      <c r="J14" s="23">
        <v>10000132</v>
      </c>
      <c r="K14" s="9">
        <v>7</v>
      </c>
      <c r="L14" s="24"/>
      <c r="M14" s="31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28" t="s">
        <v>1503</v>
      </c>
      <c r="F15" s="9" t="s">
        <v>808</v>
      </c>
      <c r="G15" s="9">
        <v>1</v>
      </c>
      <c r="H15" s="9">
        <v>10000</v>
      </c>
      <c r="I15" s="24" t="s">
        <v>114</v>
      </c>
      <c r="J15" s="23">
        <v>10000132</v>
      </c>
      <c r="K15" s="9">
        <v>5</v>
      </c>
      <c r="L15" s="24"/>
      <c r="M15" s="31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24"/>
      <c r="J16" s="31"/>
      <c r="K16" s="9"/>
      <c r="L16" s="24"/>
      <c r="M16" s="31"/>
      <c r="N16" s="9"/>
      <c r="AQ16" s="23">
        <v>10000143</v>
      </c>
      <c r="AR16" s="24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808</v>
      </c>
      <c r="G18" s="9">
        <v>1</v>
      </c>
      <c r="H18" s="9">
        <v>500000</v>
      </c>
      <c r="I18" s="29" t="s">
        <v>821</v>
      </c>
      <c r="J18">
        <v>10010085</v>
      </c>
      <c r="K18">
        <v>300</v>
      </c>
      <c r="L18" s="29" t="s">
        <v>804</v>
      </c>
      <c r="M18" s="23">
        <v>10010083</v>
      </c>
      <c r="N18" s="9">
        <v>100</v>
      </c>
      <c r="O18" s="23">
        <v>10000142</v>
      </c>
      <c r="P18" s="24" t="s">
        <v>108</v>
      </c>
      <c r="Q18" s="9">
        <v>1</v>
      </c>
      <c r="R18" s="23">
        <v>10000143</v>
      </c>
      <c r="S18" s="24" t="s">
        <v>122</v>
      </c>
      <c r="T18">
        <v>5</v>
      </c>
      <c r="U18" s="23">
        <v>10010046</v>
      </c>
      <c r="V18" s="2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808</v>
      </c>
      <c r="G19" s="9">
        <v>1</v>
      </c>
      <c r="H19" s="9">
        <v>350000</v>
      </c>
      <c r="I19" s="29" t="s">
        <v>821</v>
      </c>
      <c r="J19">
        <v>10010085</v>
      </c>
      <c r="K19">
        <v>240</v>
      </c>
      <c r="L19" s="29" t="s">
        <v>804</v>
      </c>
      <c r="M19" s="23">
        <v>10010083</v>
      </c>
      <c r="N19" s="9">
        <v>80</v>
      </c>
      <c r="O19" s="23">
        <v>10000142</v>
      </c>
      <c r="P19" s="24" t="s">
        <v>108</v>
      </c>
      <c r="Q19" s="9">
        <v>1</v>
      </c>
      <c r="R19" s="23">
        <v>10000143</v>
      </c>
      <c r="S19" s="24" t="s">
        <v>122</v>
      </c>
      <c r="T19">
        <v>3</v>
      </c>
      <c r="U19" s="23"/>
      <c r="V19" s="2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808</v>
      </c>
      <c r="G20" s="9">
        <v>1</v>
      </c>
      <c r="H20" s="9">
        <v>250000</v>
      </c>
      <c r="I20" s="29" t="s">
        <v>821</v>
      </c>
      <c r="J20">
        <v>10010085</v>
      </c>
      <c r="K20">
        <v>180</v>
      </c>
      <c r="L20" s="29" t="s">
        <v>804</v>
      </c>
      <c r="M20" s="23">
        <v>10010083</v>
      </c>
      <c r="N20" s="9">
        <v>60</v>
      </c>
      <c r="O20" s="23">
        <v>10000142</v>
      </c>
      <c r="P20" s="24" t="s">
        <v>108</v>
      </c>
      <c r="Q20" s="9">
        <v>1</v>
      </c>
      <c r="R20" s="23">
        <v>10000143</v>
      </c>
      <c r="S20" s="24" t="s">
        <v>122</v>
      </c>
      <c r="T20">
        <v>2</v>
      </c>
      <c r="U20" s="23"/>
      <c r="V20" s="2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7" t="s">
        <v>1496</v>
      </c>
      <c r="F21" s="9" t="s">
        <v>808</v>
      </c>
      <c r="G21" s="9">
        <v>1</v>
      </c>
      <c r="H21" s="9">
        <v>200000</v>
      </c>
      <c r="I21" s="29" t="s">
        <v>821</v>
      </c>
      <c r="J21">
        <v>10010085</v>
      </c>
      <c r="K21">
        <v>150</v>
      </c>
      <c r="L21" s="29" t="s">
        <v>804</v>
      </c>
      <c r="M21" s="23">
        <v>10010083</v>
      </c>
      <c r="N21" s="9">
        <v>40</v>
      </c>
      <c r="O21" s="23">
        <v>10000142</v>
      </c>
      <c r="P21" s="24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8" t="s">
        <v>1497</v>
      </c>
      <c r="F22" s="9" t="s">
        <v>808</v>
      </c>
      <c r="G22" s="9">
        <v>1</v>
      </c>
      <c r="H22" s="9">
        <v>150000</v>
      </c>
      <c r="I22" s="29" t="s">
        <v>821</v>
      </c>
      <c r="J22">
        <v>10010085</v>
      </c>
      <c r="K22">
        <v>120</v>
      </c>
      <c r="L22" s="29" t="s">
        <v>804</v>
      </c>
      <c r="M22" s="23">
        <v>10010083</v>
      </c>
      <c r="N22" s="9">
        <v>30</v>
      </c>
      <c r="O22" s="23">
        <v>10000142</v>
      </c>
      <c r="P22" s="24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8" t="s">
        <v>1498</v>
      </c>
      <c r="F23" s="9" t="s">
        <v>808</v>
      </c>
      <c r="G23" s="9">
        <v>1</v>
      </c>
      <c r="H23" s="9">
        <v>120000</v>
      </c>
      <c r="I23" s="29" t="s">
        <v>821</v>
      </c>
      <c r="J23">
        <v>10010085</v>
      </c>
      <c r="K23">
        <v>90</v>
      </c>
      <c r="L23" s="29" t="s">
        <v>804</v>
      </c>
      <c r="M23" s="23">
        <v>10010083</v>
      </c>
      <c r="N23" s="9">
        <v>20</v>
      </c>
      <c r="O23" s="23">
        <v>10000142</v>
      </c>
      <c r="P23" s="24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8" t="s">
        <v>1499</v>
      </c>
      <c r="F24" s="9" t="s">
        <v>808</v>
      </c>
      <c r="G24" s="9">
        <v>1</v>
      </c>
      <c r="H24" s="9">
        <v>90000</v>
      </c>
      <c r="I24" s="29" t="s">
        <v>821</v>
      </c>
      <c r="J24">
        <v>10010085</v>
      </c>
      <c r="K24">
        <v>60</v>
      </c>
      <c r="L24" s="29" t="s">
        <v>804</v>
      </c>
      <c r="M24" s="23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8" t="s">
        <v>1500</v>
      </c>
      <c r="F25" s="9" t="s">
        <v>808</v>
      </c>
      <c r="G25" s="9">
        <v>1</v>
      </c>
      <c r="H25" s="9">
        <v>60000</v>
      </c>
      <c r="I25" s="29" t="s">
        <v>821</v>
      </c>
      <c r="J25">
        <v>10010085</v>
      </c>
      <c r="K25">
        <v>40</v>
      </c>
      <c r="L25" s="29" t="s">
        <v>804</v>
      </c>
      <c r="M25" s="23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3"/>
      <c r="AM25" s="24"/>
      <c r="AN25" s="9"/>
    </row>
    <row r="26" spans="5:40" ht="20.100000000000001" customHeight="1" x14ac:dyDescent="0.2">
      <c r="E26" s="128" t="s">
        <v>1501</v>
      </c>
      <c r="F26" s="9" t="s">
        <v>808</v>
      </c>
      <c r="G26" s="9">
        <v>1</v>
      </c>
      <c r="H26" s="9">
        <v>45000</v>
      </c>
      <c r="I26" s="29" t="s">
        <v>821</v>
      </c>
      <c r="J26">
        <v>10010085</v>
      </c>
      <c r="K26">
        <v>30</v>
      </c>
      <c r="L26" s="29" t="s">
        <v>804</v>
      </c>
      <c r="M26" s="23">
        <v>10010083</v>
      </c>
      <c r="N26" s="9">
        <v>5</v>
      </c>
      <c r="Y26" t="str">
        <f t="shared" si="3"/>
        <v>1;45000@10010085;30@10010083;5</v>
      </c>
      <c r="AL26" s="23"/>
      <c r="AM26" s="24"/>
      <c r="AN26" s="9"/>
    </row>
    <row r="27" spans="5:40" ht="20.100000000000001" customHeight="1" x14ac:dyDescent="0.2">
      <c r="E27" s="128" t="s">
        <v>1502</v>
      </c>
      <c r="F27" s="9" t="s">
        <v>808</v>
      </c>
      <c r="G27" s="9">
        <v>1</v>
      </c>
      <c r="H27" s="9">
        <v>30000</v>
      </c>
      <c r="I27" s="29" t="s">
        <v>821</v>
      </c>
      <c r="J27">
        <v>10010085</v>
      </c>
      <c r="K27">
        <v>20</v>
      </c>
      <c r="L27" s="9"/>
      <c r="M27" s="23"/>
      <c r="N27" s="9"/>
      <c r="U27" s="23">
        <v>10000104</v>
      </c>
      <c r="V27" s="24" t="s">
        <v>118</v>
      </c>
      <c r="Y27" t="str">
        <f>G27&amp;";"&amp;H27&amp;"@"&amp;J27&amp;";"&amp;K27</f>
        <v>1;30000@10010085;20</v>
      </c>
      <c r="AL27" s="23"/>
      <c r="AM27" s="24"/>
      <c r="AN27" s="9"/>
    </row>
    <row r="28" spans="5:40" ht="20.100000000000001" customHeight="1" x14ac:dyDescent="0.2">
      <c r="E28" s="128" t="s">
        <v>1503</v>
      </c>
      <c r="F28" s="9" t="s">
        <v>808</v>
      </c>
      <c r="G28" s="9">
        <v>1</v>
      </c>
      <c r="H28" s="9">
        <v>15000</v>
      </c>
      <c r="I28" s="29" t="s">
        <v>821</v>
      </c>
      <c r="J28">
        <v>10010085</v>
      </c>
      <c r="K28">
        <v>10</v>
      </c>
      <c r="L28" s="9"/>
      <c r="M28" s="24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9" t="s">
        <v>1504</v>
      </c>
      <c r="F37" s="9" t="s">
        <v>1505</v>
      </c>
    </row>
    <row r="38" spans="5:7" ht="20.100000000000001" customHeight="1" x14ac:dyDescent="0.2">
      <c r="F38" s="9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24" t="s">
        <v>114</v>
      </c>
      <c r="G41" s="128" t="s">
        <v>1508</v>
      </c>
    </row>
    <row r="42" spans="5:7" ht="20.100000000000001" customHeight="1" x14ac:dyDescent="0.2">
      <c r="F42" s="24" t="s">
        <v>661</v>
      </c>
      <c r="G42" s="128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7"/>
      <c r="I2" s="117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E20" sqref="E20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3">
        <v>10010083</v>
      </c>
      <c r="Y8" s="29" t="s">
        <v>804</v>
      </c>
      <c r="Z8" s="9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3">
        <v>10010041</v>
      </c>
      <c r="J9" s="24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3">
        <v>10010092</v>
      </c>
      <c r="Y10" s="26" t="s">
        <v>666</v>
      </c>
      <c r="Z10" s="9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3">
        <v>10010046</v>
      </c>
      <c r="Y11" s="24" t="s">
        <v>806</v>
      </c>
      <c r="Z11" s="9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3">
        <v>10010042</v>
      </c>
      <c r="J16" s="25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3">
        <v>10000102</v>
      </c>
      <c r="J17" s="24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3">
        <v>10010092</v>
      </c>
      <c r="J18" s="26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7">
        <v>10010098</v>
      </c>
      <c r="J19" s="28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3">
        <v>10000155</v>
      </c>
      <c r="J20" s="24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3">
        <v>10010052</v>
      </c>
      <c r="J21" s="29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3">
        <v>10010088</v>
      </c>
      <c r="J22" s="26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3">
        <v>10000123</v>
      </c>
      <c r="J23" s="24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3">
        <v>10010046</v>
      </c>
      <c r="J24" s="24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3">
        <v>10000131</v>
      </c>
      <c r="J29" s="24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3">
        <v>10010046</v>
      </c>
      <c r="J31" s="24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3">
        <v>10000143</v>
      </c>
      <c r="J32" s="24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3">
        <v>10010088</v>
      </c>
      <c r="J34" s="26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3">
        <v>10010043</v>
      </c>
      <c r="J35" s="25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7">
        <v>10010099</v>
      </c>
      <c r="J36" s="28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3">
        <v>10010026</v>
      </c>
      <c r="J37" s="24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3">
        <v>10010046</v>
      </c>
      <c r="J40" s="24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3">
        <v>10010043</v>
      </c>
      <c r="J42" s="25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3">
        <v>10010093</v>
      </c>
      <c r="J44" s="26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3">
        <v>10000104</v>
      </c>
      <c r="J45" s="24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3">
        <v>10000105</v>
      </c>
      <c r="J49" s="24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3">
        <v>10010088</v>
      </c>
      <c r="J53" s="26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3"/>
      <c r="J55" s="24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3">
        <v>10010041</v>
      </c>
      <c r="J56" s="24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3">
        <v>10010046</v>
      </c>
      <c r="J57" s="24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3">
        <v>10010093</v>
      </c>
      <c r="J58" s="26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3">
        <v>10000104</v>
      </c>
      <c r="J59" s="24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3">
        <v>10000143</v>
      </c>
      <c r="J60" s="24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3">
        <v>10010088</v>
      </c>
      <c r="J61" s="26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3">
        <v>10000150</v>
      </c>
      <c r="J62" s="23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3">
        <v>10000141</v>
      </c>
      <c r="J63" s="24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3">
        <v>10010086</v>
      </c>
      <c r="J64" s="26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3">
        <v>10010026</v>
      </c>
      <c r="J65" s="24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30" t="s">
        <v>1533</v>
      </c>
      <c r="H70" s="30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abSelected="1" topLeftCell="A13" workbookViewId="0">
      <selection activeCell="H20" sqref="H20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1553</v>
      </c>
      <c r="D2" s="130"/>
      <c r="E2" s="2"/>
      <c r="F2" s="2" t="s">
        <v>1544</v>
      </c>
      <c r="G2" s="2"/>
      <c r="H2" s="2" t="s">
        <v>1545</v>
      </c>
      <c r="I2" s="2" t="s">
        <v>1546</v>
      </c>
      <c r="J2" s="2" t="s">
        <v>1547</v>
      </c>
      <c r="K2" s="6" t="s">
        <v>1548</v>
      </c>
      <c r="L2" s="2"/>
      <c r="M2" s="2" t="s">
        <v>1549</v>
      </c>
      <c r="N2" s="2" t="s">
        <v>1550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39">
        <v>13</v>
      </c>
      <c r="D3" s="139" t="s">
        <v>1839</v>
      </c>
      <c r="E3" s="2"/>
      <c r="F3" s="2" t="s">
        <v>1551</v>
      </c>
      <c r="G3" s="2"/>
      <c r="H3" s="2"/>
      <c r="I3" s="2"/>
      <c r="J3" s="2" t="s">
        <v>1552</v>
      </c>
      <c r="K3" s="2">
        <v>0.65</v>
      </c>
      <c r="L3" s="2" t="s">
        <v>1553</v>
      </c>
      <c r="M3" s="2"/>
      <c r="N3" s="6" t="s">
        <v>1554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1555</v>
      </c>
      <c r="G4" s="2"/>
      <c r="H4" s="2"/>
      <c r="I4" s="130" t="s">
        <v>1842</v>
      </c>
      <c r="J4" s="2"/>
      <c r="K4" s="2">
        <v>0.3</v>
      </c>
      <c r="L4" s="2" t="s">
        <v>1556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1557</v>
      </c>
      <c r="G5" s="2"/>
      <c r="H5" s="2"/>
      <c r="I5" s="130" t="s">
        <v>1843</v>
      </c>
      <c r="J5" s="2"/>
      <c r="K5" s="2">
        <v>0.05</v>
      </c>
      <c r="L5" s="2" t="s">
        <v>1558</v>
      </c>
      <c r="M5" s="2"/>
      <c r="N5" s="2"/>
      <c r="O5" s="2"/>
      <c r="P5" s="2"/>
      <c r="Q5" s="2"/>
      <c r="R5" s="2"/>
      <c r="S5" s="2"/>
      <c r="AA5" s="2" t="s">
        <v>1559</v>
      </c>
    </row>
    <row r="6" spans="2:30" s="1" customFormat="1" ht="20.100000000000001" customHeight="1" x14ac:dyDescent="0.2">
      <c r="C6" s="2" t="s">
        <v>1556</v>
      </c>
      <c r="D6" s="130"/>
      <c r="E6" s="2"/>
      <c r="F6" s="2"/>
      <c r="G6" s="2"/>
      <c r="H6" s="2"/>
      <c r="I6" s="130" t="s">
        <v>1844</v>
      </c>
      <c r="J6" s="2"/>
      <c r="K6" s="2"/>
      <c r="L6" s="2"/>
      <c r="M6" s="2" t="s">
        <v>1560</v>
      </c>
      <c r="N6" s="2"/>
      <c r="O6" s="2"/>
      <c r="P6" s="2"/>
      <c r="Q6" s="2"/>
      <c r="R6" s="2"/>
      <c r="S6" s="2"/>
      <c r="AA6" s="2">
        <v>1</v>
      </c>
      <c r="AB6" s="2" t="s">
        <v>1561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39">
        <v>13</v>
      </c>
      <c r="D7" s="139" t="s">
        <v>1839</v>
      </c>
      <c r="E7" s="2"/>
      <c r="F7" s="2" t="s">
        <v>1562</v>
      </c>
      <c r="G7" s="2"/>
      <c r="H7" s="2"/>
      <c r="L7" s="2" t="s">
        <v>1563</v>
      </c>
      <c r="M7" s="2" t="s">
        <v>1564</v>
      </c>
      <c r="N7" s="2"/>
      <c r="O7" s="2"/>
      <c r="AA7" s="2">
        <v>2</v>
      </c>
      <c r="AB7" s="2" t="s">
        <v>1565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1566</v>
      </c>
      <c r="I8" s="2" t="s">
        <v>1567</v>
      </c>
      <c r="J8" s="3" t="s">
        <v>1568</v>
      </c>
      <c r="L8" s="2" t="s">
        <v>1569</v>
      </c>
      <c r="M8" s="2" t="s">
        <v>1570</v>
      </c>
      <c r="N8" s="2"/>
      <c r="O8" s="2"/>
      <c r="AA8" s="2">
        <v>3</v>
      </c>
      <c r="AB8" s="2" t="s">
        <v>1571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3" t="s">
        <v>1572</v>
      </c>
      <c r="L9" s="2" t="s">
        <v>1573</v>
      </c>
      <c r="M9" s="2" t="s">
        <v>1574</v>
      </c>
      <c r="N9" s="2"/>
      <c r="O9" s="2"/>
      <c r="AA9" s="2">
        <v>4</v>
      </c>
      <c r="AB9" s="2" t="s">
        <v>1575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1576</v>
      </c>
      <c r="G10" s="2"/>
      <c r="H10" s="2"/>
      <c r="J10" s="3" t="s">
        <v>1577</v>
      </c>
      <c r="L10" s="2" t="s">
        <v>1578</v>
      </c>
      <c r="M10" s="2" t="s">
        <v>1579</v>
      </c>
      <c r="N10" s="2"/>
      <c r="O10" s="3" t="s">
        <v>1580</v>
      </c>
      <c r="S10" s="3"/>
      <c r="AA10" s="2">
        <v>5</v>
      </c>
      <c r="AB10" s="2" t="s">
        <v>1581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1582</v>
      </c>
      <c r="G11" s="2"/>
      <c r="H11" s="2"/>
      <c r="J11" s="3" t="s">
        <v>1583</v>
      </c>
      <c r="L11" s="2" t="s">
        <v>1584</v>
      </c>
      <c r="M11" s="2" t="s">
        <v>1585</v>
      </c>
      <c r="N11" s="2"/>
      <c r="O11" s="3" t="s">
        <v>1586</v>
      </c>
      <c r="S11" s="3" t="s">
        <v>1587</v>
      </c>
      <c r="AC11" s="2"/>
      <c r="AD11" s="2"/>
    </row>
    <row r="12" spans="2:30" s="1" customFormat="1" ht="20.100000000000001" customHeight="1" x14ac:dyDescent="0.2">
      <c r="E12" s="2"/>
      <c r="F12" s="2" t="s">
        <v>1588</v>
      </c>
      <c r="G12" s="2"/>
      <c r="H12" s="2"/>
      <c r="J12" s="3" t="s">
        <v>1589</v>
      </c>
      <c r="L12" s="2" t="s">
        <v>1590</v>
      </c>
      <c r="M12" s="2" t="s">
        <v>1591</v>
      </c>
      <c r="N12" s="2"/>
      <c r="O12" s="3" t="s">
        <v>1592</v>
      </c>
      <c r="S12" s="3" t="s">
        <v>1593</v>
      </c>
      <c r="AA12" s="2" t="s">
        <v>1594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1595</v>
      </c>
      <c r="N13" s="2"/>
      <c r="O13" s="3" t="s">
        <v>1596</v>
      </c>
      <c r="AA13" s="2">
        <v>1</v>
      </c>
      <c r="AB13" s="2" t="s">
        <v>1597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1598</v>
      </c>
      <c r="G14" s="2"/>
      <c r="H14" s="2"/>
      <c r="I14" s="2" t="s">
        <v>1599</v>
      </c>
      <c r="J14" s="3" t="s">
        <v>1600</v>
      </c>
      <c r="L14" s="2" t="s">
        <v>1601</v>
      </c>
      <c r="M14" s="2" t="s">
        <v>1602</v>
      </c>
      <c r="N14" s="2"/>
      <c r="O14" s="6" t="s">
        <v>1603</v>
      </c>
      <c r="AA14" s="2">
        <v>2</v>
      </c>
      <c r="AB14" s="2" t="s">
        <v>1604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1605</v>
      </c>
      <c r="G15" s="2"/>
      <c r="H15" s="2"/>
      <c r="J15" s="3" t="s">
        <v>1606</v>
      </c>
      <c r="L15" s="2"/>
      <c r="M15" s="2" t="s">
        <v>1607</v>
      </c>
      <c r="N15" s="2"/>
      <c r="O15" s="6" t="s">
        <v>1608</v>
      </c>
      <c r="AA15" s="2">
        <v>3</v>
      </c>
      <c r="AB15" s="2" t="s">
        <v>1609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1610</v>
      </c>
      <c r="M16" s="2" t="s">
        <v>1611</v>
      </c>
      <c r="N16" s="2"/>
      <c r="O16" s="6" t="s">
        <v>1612</v>
      </c>
      <c r="AA16" s="2">
        <v>4</v>
      </c>
      <c r="AB16" s="2" t="s">
        <v>1613</v>
      </c>
      <c r="AC16" s="2">
        <v>72</v>
      </c>
      <c r="AD16" s="2">
        <f t="shared" si="1"/>
        <v>1</v>
      </c>
    </row>
    <row r="17" spans="5:44" s="1" customFormat="1" ht="20.100000000000001" customHeight="1" x14ac:dyDescent="0.2">
      <c r="E17" s="2" t="s">
        <v>1614</v>
      </c>
      <c r="G17" s="2"/>
      <c r="H17" s="2"/>
      <c r="K17" s="3"/>
      <c r="M17" s="2"/>
      <c r="AA17" s="2">
        <v>5</v>
      </c>
      <c r="AB17" s="2" t="s">
        <v>1615</v>
      </c>
      <c r="AC17" s="2">
        <v>0</v>
      </c>
      <c r="AD17" s="2">
        <v>0</v>
      </c>
    </row>
    <row r="18" spans="5:44" s="1" customFormat="1" ht="20.100000000000001" customHeight="1" x14ac:dyDescent="0.2">
      <c r="E18" s="2">
        <v>1</v>
      </c>
      <c r="F18" s="2" t="s">
        <v>1616</v>
      </c>
      <c r="G18" s="2" t="s">
        <v>1617</v>
      </c>
      <c r="H18" s="2">
        <v>0</v>
      </c>
      <c r="I18" s="130" t="s">
        <v>1845</v>
      </c>
      <c r="J18" s="2"/>
      <c r="M18" s="2" t="s">
        <v>1618</v>
      </c>
    </row>
    <row r="19" spans="5:44" s="1" customFormat="1" ht="20.100000000000001" customHeight="1" x14ac:dyDescent="0.2">
      <c r="E19" s="2">
        <v>2</v>
      </c>
      <c r="F19" s="2" t="s">
        <v>1619</v>
      </c>
      <c r="G19" s="2" t="s">
        <v>1620</v>
      </c>
      <c r="H19" s="2">
        <v>30</v>
      </c>
      <c r="I19" s="130" t="s">
        <v>1846</v>
      </c>
      <c r="J19" s="2"/>
      <c r="M19" s="7" t="s">
        <v>1621</v>
      </c>
      <c r="N19" s="8"/>
      <c r="O19" s="8"/>
      <c r="W19" s="2"/>
      <c r="AA19" s="2" t="s">
        <v>1622</v>
      </c>
      <c r="AB19" s="2">
        <v>20</v>
      </c>
      <c r="AC19" s="2"/>
      <c r="AD19" s="2"/>
      <c r="AE19" s="2"/>
      <c r="AF19" s="2"/>
      <c r="AG19" s="2"/>
    </row>
    <row r="20" spans="5:44" s="1" customFormat="1" ht="20.100000000000001" customHeight="1" x14ac:dyDescent="0.2">
      <c r="E20" s="2">
        <v>3</v>
      </c>
      <c r="F20" s="5" t="s">
        <v>1623</v>
      </c>
      <c r="G20" s="2" t="s">
        <v>1624</v>
      </c>
      <c r="H20" s="2">
        <v>60</v>
      </c>
      <c r="I20" s="130" t="s">
        <v>1847</v>
      </c>
      <c r="J20" s="130" t="s">
        <v>1840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1" customFormat="1" ht="20.100000000000001" customHeight="1" x14ac:dyDescent="0.2">
      <c r="E21" s="2">
        <v>4</v>
      </c>
      <c r="F21" s="5" t="s">
        <v>1625</v>
      </c>
      <c r="G21" s="2" t="s">
        <v>1626</v>
      </c>
      <c r="H21" s="2">
        <v>80</v>
      </c>
      <c r="I21" s="130" t="s">
        <v>1848</v>
      </c>
      <c r="J21" s="130" t="s">
        <v>1841</v>
      </c>
      <c r="W21" s="2"/>
      <c r="AA21" s="2"/>
      <c r="AB21" s="2"/>
      <c r="AC21" s="2"/>
      <c r="AD21" s="2"/>
      <c r="AE21" s="2"/>
      <c r="AF21" s="2"/>
      <c r="AG21" s="2"/>
    </row>
    <row r="22" spans="5:44" s="1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1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1" customFormat="1" ht="20.100000000000001" customHeight="1" x14ac:dyDescent="0.2">
      <c r="G25" s="2" t="s">
        <v>1627</v>
      </c>
      <c r="K25" s="2" t="s">
        <v>1628</v>
      </c>
      <c r="L25" s="2"/>
      <c r="M25" s="2" t="s">
        <v>1629</v>
      </c>
      <c r="N25" s="2"/>
      <c r="O25" s="5" t="s">
        <v>1630</v>
      </c>
      <c r="P25" s="2" t="s">
        <v>1631</v>
      </c>
      <c r="Q25" s="2" t="s">
        <v>1632</v>
      </c>
      <c r="R25" s="2" t="s">
        <v>1633</v>
      </c>
      <c r="S25" s="2" t="s">
        <v>1634</v>
      </c>
      <c r="T25" s="2" t="s">
        <v>1634</v>
      </c>
      <c r="U25" s="2" t="s">
        <v>1635</v>
      </c>
      <c r="V25" s="2" t="s">
        <v>1636</v>
      </c>
      <c r="W25" s="2" t="s">
        <v>1637</v>
      </c>
      <c r="X25" s="2" t="s">
        <v>1638</v>
      </c>
      <c r="Y25" s="5" t="s">
        <v>1639</v>
      </c>
      <c r="Z25" s="2" t="s">
        <v>1640</v>
      </c>
      <c r="AA25" s="2" t="s">
        <v>1641</v>
      </c>
      <c r="AB25" s="2" t="s">
        <v>1642</v>
      </c>
      <c r="AC25" s="2"/>
      <c r="AD25" s="2"/>
      <c r="AE25" s="2" t="s">
        <v>1561</v>
      </c>
      <c r="AF25" s="2"/>
      <c r="AG25" s="2" t="s">
        <v>1565</v>
      </c>
      <c r="AH25" s="2"/>
      <c r="AI25" s="2" t="s">
        <v>1571</v>
      </c>
      <c r="AJ25" s="2"/>
      <c r="AK25" s="2" t="s">
        <v>1575</v>
      </c>
      <c r="AL25" s="2"/>
      <c r="AO25" s="2"/>
      <c r="AP25" s="2">
        <v>0.5</v>
      </c>
      <c r="AQ25" s="2">
        <v>0.25</v>
      </c>
    </row>
    <row r="26" spans="5:44" s="1" customFormat="1" ht="20.100000000000001" customHeight="1" x14ac:dyDescent="0.2">
      <c r="E26" s="3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1643</v>
      </c>
      <c r="K26" s="2">
        <v>100101</v>
      </c>
      <c r="L26" s="2"/>
      <c r="M26" s="2">
        <v>1000</v>
      </c>
      <c r="N26" s="2"/>
      <c r="O26" s="5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5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3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1" customFormat="1" ht="20.100000000000001" customHeight="1" x14ac:dyDescent="0.2">
      <c r="E27" s="3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1644</v>
      </c>
      <c r="K27" s="2">
        <v>100201</v>
      </c>
      <c r="L27" s="2"/>
      <c r="M27" s="2">
        <f t="shared" ref="M27:M31" si="9">M26+200</f>
        <v>1200</v>
      </c>
      <c r="N27" s="2"/>
      <c r="O27" s="5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5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3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1" customFormat="1" ht="20.100000000000001" customHeight="1" x14ac:dyDescent="0.2">
      <c r="E28" s="3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1645</v>
      </c>
      <c r="K28" s="2">
        <v>100301</v>
      </c>
      <c r="L28" s="2"/>
      <c r="M28" s="2">
        <f t="shared" si="9"/>
        <v>1400</v>
      </c>
      <c r="N28" s="2"/>
      <c r="O28" s="5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5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3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1" customFormat="1" ht="20.100000000000001" customHeight="1" x14ac:dyDescent="0.2">
      <c r="E29" s="3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1646</v>
      </c>
      <c r="K29" s="2">
        <v>100401</v>
      </c>
      <c r="L29" s="2"/>
      <c r="M29" s="2">
        <f t="shared" si="9"/>
        <v>1600</v>
      </c>
      <c r="N29" s="2"/>
      <c r="O29" s="5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5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3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1" customFormat="1" ht="20.100000000000001" customHeight="1" x14ac:dyDescent="0.2">
      <c r="E30" s="3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1647</v>
      </c>
      <c r="K30" s="2">
        <v>100501</v>
      </c>
      <c r="L30" s="2"/>
      <c r="M30" s="2">
        <f t="shared" si="9"/>
        <v>1800</v>
      </c>
      <c r="N30" s="2"/>
      <c r="O30" s="5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5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3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1" customFormat="1" ht="20.100000000000001" customHeight="1" x14ac:dyDescent="0.2">
      <c r="E31" s="3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1648</v>
      </c>
      <c r="K31" s="2">
        <v>100601</v>
      </c>
      <c r="L31" s="2"/>
      <c r="M31" s="2">
        <f t="shared" si="9"/>
        <v>2000</v>
      </c>
      <c r="N31" s="2"/>
      <c r="O31" s="5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5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3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1" customFormat="1" ht="20.100000000000001" customHeight="1" x14ac:dyDescent="0.2">
      <c r="E32" s="3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1649</v>
      </c>
      <c r="K32" s="2">
        <v>100701</v>
      </c>
      <c r="L32" s="2"/>
      <c r="M32" s="2">
        <f>M31+300</f>
        <v>2300</v>
      </c>
      <c r="N32" s="2"/>
      <c r="O32" s="5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5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3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1" customFormat="1" ht="20.100000000000001" customHeight="1" x14ac:dyDescent="0.2">
      <c r="E33" s="3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1650</v>
      </c>
      <c r="K33" s="2">
        <v>100801</v>
      </c>
      <c r="L33" s="2"/>
      <c r="M33" s="2">
        <f>M32+300</f>
        <v>2600</v>
      </c>
      <c r="N33" s="2"/>
      <c r="O33" s="5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5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3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1" customFormat="1" ht="20.100000000000001" customHeight="1" x14ac:dyDescent="0.2">
      <c r="E34" s="3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1651</v>
      </c>
      <c r="K34" s="2">
        <v>100901</v>
      </c>
      <c r="L34" s="2"/>
      <c r="M34" s="2">
        <f t="shared" ref="M34:M39" si="35">M33+400</f>
        <v>3000</v>
      </c>
      <c r="N34" s="2"/>
      <c r="O34" s="5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5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3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1" customFormat="1" ht="20.100000000000001" customHeight="1" x14ac:dyDescent="0.2">
      <c r="E35" s="3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1652</v>
      </c>
      <c r="K35" s="2">
        <v>101001</v>
      </c>
      <c r="L35" s="2"/>
      <c r="M35" s="2">
        <f t="shared" si="35"/>
        <v>3400</v>
      </c>
      <c r="N35" s="2"/>
      <c r="O35" s="5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5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3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1" customFormat="1" ht="20.100000000000001" customHeight="1" x14ac:dyDescent="0.2">
      <c r="E36" s="3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1653</v>
      </c>
      <c r="K36" s="2">
        <v>101101</v>
      </c>
      <c r="L36" s="2"/>
      <c r="M36" s="2">
        <f t="shared" si="35"/>
        <v>3800</v>
      </c>
      <c r="N36" s="2"/>
      <c r="O36" s="5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5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3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1" customFormat="1" ht="20.100000000000001" customHeight="1" x14ac:dyDescent="0.2">
      <c r="E37" s="3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1654</v>
      </c>
      <c r="K37" s="2">
        <v>101201</v>
      </c>
      <c r="L37" s="2"/>
      <c r="M37" s="2">
        <f t="shared" si="35"/>
        <v>4200</v>
      </c>
      <c r="N37" s="2"/>
      <c r="O37" s="5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5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3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1" customFormat="1" ht="20.100000000000001" customHeight="1" x14ac:dyDescent="0.2">
      <c r="E38" s="3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1655</v>
      </c>
      <c r="K38" s="2">
        <v>101301</v>
      </c>
      <c r="L38" s="2"/>
      <c r="M38" s="2">
        <f t="shared" si="35"/>
        <v>4600</v>
      </c>
      <c r="N38" s="2"/>
      <c r="O38" s="5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5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3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1" customFormat="1" ht="20.100000000000001" customHeight="1" x14ac:dyDescent="0.2">
      <c r="E39" s="3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1656</v>
      </c>
      <c r="K39" s="2">
        <v>101401</v>
      </c>
      <c r="L39" s="2"/>
      <c r="M39" s="2">
        <f t="shared" si="35"/>
        <v>5000</v>
      </c>
      <c r="N39" s="2"/>
      <c r="O39" s="5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5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3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1" customFormat="1" ht="20.100000000000001" customHeight="1" x14ac:dyDescent="0.2">
      <c r="H42" s="2"/>
      <c r="S42" s="2"/>
      <c r="U42" s="2"/>
      <c r="V42" s="2"/>
    </row>
    <row r="43" spans="5:44" s="1" customFormat="1" ht="20.100000000000001" customHeight="1" x14ac:dyDescent="0.2">
      <c r="H43" s="2"/>
      <c r="I43" s="2" t="s">
        <v>1559</v>
      </c>
      <c r="K43" s="2" t="s">
        <v>1657</v>
      </c>
      <c r="L43" s="2"/>
      <c r="M43" s="2" t="s">
        <v>1658</v>
      </c>
      <c r="N43" s="2"/>
      <c r="O43" s="5" t="s">
        <v>1659</v>
      </c>
      <c r="P43" s="2" t="s">
        <v>1631</v>
      </c>
      <c r="Q43" s="2" t="s">
        <v>1632</v>
      </c>
      <c r="R43" s="2" t="s">
        <v>1633</v>
      </c>
      <c r="S43" s="2" t="s">
        <v>1660</v>
      </c>
      <c r="T43" s="2" t="s">
        <v>1660</v>
      </c>
      <c r="U43" s="2" t="s">
        <v>1635</v>
      </c>
      <c r="V43" s="2" t="s">
        <v>1636</v>
      </c>
      <c r="W43" s="2" t="s">
        <v>1637</v>
      </c>
      <c r="X43" s="2" t="s">
        <v>1638</v>
      </c>
      <c r="Y43" s="5" t="s">
        <v>1639</v>
      </c>
      <c r="Z43" s="2" t="s">
        <v>1640</v>
      </c>
      <c r="AA43" s="2" t="s">
        <v>1661</v>
      </c>
      <c r="AB43" s="2" t="s">
        <v>1662</v>
      </c>
      <c r="AD43" s="2" t="s">
        <v>1642</v>
      </c>
      <c r="AE43" s="2"/>
      <c r="AF43" s="2"/>
      <c r="AG43" s="2" t="s">
        <v>1561</v>
      </c>
      <c r="AH43" s="2"/>
      <c r="AI43" s="2" t="s">
        <v>1565</v>
      </c>
      <c r="AJ43" s="2"/>
      <c r="AK43" s="2" t="s">
        <v>1571</v>
      </c>
      <c r="AL43" s="2"/>
      <c r="AM43" s="2" t="s">
        <v>1575</v>
      </c>
      <c r="AN43" s="2"/>
    </row>
    <row r="44" spans="5:44" s="1" customFormat="1" ht="20.100000000000001" customHeight="1" x14ac:dyDescent="0.2">
      <c r="H44" s="2">
        <v>1</v>
      </c>
      <c r="I44" s="2">
        <v>10001</v>
      </c>
      <c r="J44" s="2" t="s">
        <v>1663</v>
      </c>
      <c r="K44" s="2">
        <v>1</v>
      </c>
      <c r="L44" s="2"/>
      <c r="M44" s="2">
        <v>1000</v>
      </c>
      <c r="N44" s="2"/>
      <c r="O44" s="5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5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3" t="str">
        <f>AH44&amp;","&amp;AJ44&amp;","&amp;AL44&amp;","&amp;AN44</f>
        <v>12960,32400,77760,155520</v>
      </c>
    </row>
    <row r="45" spans="5:44" s="1" customFormat="1" ht="20.100000000000001" customHeight="1" x14ac:dyDescent="0.2">
      <c r="H45" s="2">
        <v>2</v>
      </c>
      <c r="I45" s="2">
        <v>10002</v>
      </c>
      <c r="J45" s="2" t="s">
        <v>1664</v>
      </c>
      <c r="K45" s="2">
        <v>1</v>
      </c>
      <c r="L45" s="2"/>
      <c r="M45" s="2">
        <f t="shared" ref="M45:M49" si="53">M44+200</f>
        <v>1200</v>
      </c>
      <c r="N45" s="2"/>
      <c r="O45" s="5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5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3" t="str">
        <f t="shared" ref="AP45:AP57" si="65">AH45&amp;","&amp;AJ45&amp;","&amp;AL45&amp;","&amp;AN45</f>
        <v>16200,40500,97200,194400</v>
      </c>
    </row>
    <row r="46" spans="5:44" s="1" customFormat="1" ht="20.100000000000001" customHeight="1" x14ac:dyDescent="0.2">
      <c r="H46" s="2">
        <v>3</v>
      </c>
      <c r="I46" s="2">
        <v>10003</v>
      </c>
      <c r="J46" s="2" t="s">
        <v>1665</v>
      </c>
      <c r="K46" s="2">
        <v>1</v>
      </c>
      <c r="L46" s="2"/>
      <c r="M46" s="2">
        <f t="shared" si="53"/>
        <v>1400</v>
      </c>
      <c r="N46" s="2"/>
      <c r="O46" s="5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5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3" t="str">
        <f t="shared" si="65"/>
        <v>19440,48600,116640,233280</v>
      </c>
    </row>
    <row r="47" spans="5:44" s="1" customFormat="1" ht="20.100000000000001" customHeight="1" x14ac:dyDescent="0.2">
      <c r="H47" s="2">
        <v>4</v>
      </c>
      <c r="I47" s="2">
        <v>10004</v>
      </c>
      <c r="J47" s="2" t="s">
        <v>1666</v>
      </c>
      <c r="K47" s="2">
        <v>2</v>
      </c>
      <c r="L47" s="2"/>
      <c r="M47" s="2">
        <f t="shared" si="53"/>
        <v>1600</v>
      </c>
      <c r="N47" s="2"/>
      <c r="O47" s="5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5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3" t="str">
        <f t="shared" si="65"/>
        <v>22680,56700,136080,272160</v>
      </c>
    </row>
    <row r="48" spans="5:44" s="1" customFormat="1" ht="20.100000000000001" customHeight="1" x14ac:dyDescent="0.2">
      <c r="H48" s="2">
        <v>5</v>
      </c>
      <c r="I48" s="2">
        <v>10005</v>
      </c>
      <c r="J48" s="2" t="s">
        <v>1667</v>
      </c>
      <c r="K48" s="2">
        <v>2</v>
      </c>
      <c r="L48" s="2"/>
      <c r="M48" s="2">
        <f t="shared" si="53"/>
        <v>1800</v>
      </c>
      <c r="N48" s="2"/>
      <c r="O48" s="5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5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3" t="str">
        <f t="shared" si="65"/>
        <v>25920,64800,155520,311040</v>
      </c>
    </row>
    <row r="49" spans="7:42" s="1" customFormat="1" ht="20.100000000000001" customHeight="1" x14ac:dyDescent="0.2">
      <c r="H49" s="2">
        <v>6</v>
      </c>
      <c r="I49" s="2">
        <v>10006</v>
      </c>
      <c r="J49" s="2" t="s">
        <v>1668</v>
      </c>
      <c r="K49" s="2">
        <v>2</v>
      </c>
      <c r="L49" s="2"/>
      <c r="M49" s="2">
        <f t="shared" si="53"/>
        <v>2000</v>
      </c>
      <c r="N49" s="2"/>
      <c r="O49" s="5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5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3" t="str">
        <f t="shared" si="65"/>
        <v>29160,72900,174960,349920</v>
      </c>
    </row>
    <row r="50" spans="7:42" s="1" customFormat="1" ht="20.100000000000001" customHeight="1" x14ac:dyDescent="0.2">
      <c r="H50" s="2">
        <v>7</v>
      </c>
      <c r="I50" s="2">
        <v>10007</v>
      </c>
      <c r="J50" s="2" t="s">
        <v>1669</v>
      </c>
      <c r="K50" s="2">
        <v>3</v>
      </c>
      <c r="L50" s="2"/>
      <c r="M50" s="2">
        <f>M49+300</f>
        <v>2300</v>
      </c>
      <c r="N50" s="2"/>
      <c r="O50" s="5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5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3" t="str">
        <f t="shared" si="65"/>
        <v>32400,81000,194400,388800</v>
      </c>
    </row>
    <row r="51" spans="7:42" s="1" customFormat="1" ht="20.100000000000001" customHeight="1" x14ac:dyDescent="0.2">
      <c r="H51" s="2">
        <v>8</v>
      </c>
      <c r="I51" s="2">
        <v>10008</v>
      </c>
      <c r="J51" s="2" t="s">
        <v>1670</v>
      </c>
      <c r="K51" s="2">
        <v>3</v>
      </c>
      <c r="L51" s="2"/>
      <c r="M51" s="2">
        <f>M50+300</f>
        <v>2600</v>
      </c>
      <c r="N51" s="2"/>
      <c r="O51" s="5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5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3" t="str">
        <f t="shared" si="65"/>
        <v>35640,89100,213840,427680</v>
      </c>
    </row>
    <row r="52" spans="7:42" s="1" customFormat="1" ht="20.100000000000001" customHeight="1" x14ac:dyDescent="0.2">
      <c r="H52" s="2">
        <v>9</v>
      </c>
      <c r="I52" s="2">
        <v>10009</v>
      </c>
      <c r="J52" s="2" t="s">
        <v>1671</v>
      </c>
      <c r="K52" s="2">
        <v>3</v>
      </c>
      <c r="L52" s="2"/>
      <c r="M52" s="2">
        <f t="shared" ref="M52:M57" si="66">M51+400</f>
        <v>3000</v>
      </c>
      <c r="N52" s="2"/>
      <c r="O52" s="5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5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3" t="str">
        <f t="shared" si="65"/>
        <v>35640,89100,213840,427680</v>
      </c>
    </row>
    <row r="53" spans="7:42" s="1" customFormat="1" ht="20.100000000000001" customHeight="1" x14ac:dyDescent="0.2">
      <c r="H53" s="2">
        <v>10</v>
      </c>
      <c r="I53" s="2">
        <v>10010</v>
      </c>
      <c r="J53" s="2" t="s">
        <v>1669</v>
      </c>
      <c r="K53" s="2">
        <v>3</v>
      </c>
      <c r="L53" s="2"/>
      <c r="M53" s="2">
        <f t="shared" si="66"/>
        <v>3400</v>
      </c>
      <c r="N53" s="2"/>
      <c r="O53" s="5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5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3" t="str">
        <f t="shared" si="65"/>
        <v>38880,97200,233280,466560</v>
      </c>
    </row>
    <row r="54" spans="7:42" s="1" customFormat="1" ht="20.100000000000001" customHeight="1" x14ac:dyDescent="0.2">
      <c r="H54" s="2">
        <v>11</v>
      </c>
      <c r="I54" s="2">
        <v>10011</v>
      </c>
      <c r="J54" s="2" t="s">
        <v>1672</v>
      </c>
      <c r="K54" s="2">
        <v>4</v>
      </c>
      <c r="L54" s="2"/>
      <c r="M54" s="2">
        <f t="shared" si="66"/>
        <v>3800</v>
      </c>
      <c r="N54" s="2"/>
      <c r="O54" s="5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5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3" t="str">
        <f t="shared" si="65"/>
        <v>38880,97200,233280,466560</v>
      </c>
    </row>
    <row r="55" spans="7:42" s="1" customFormat="1" ht="20.100000000000001" customHeight="1" x14ac:dyDescent="0.2">
      <c r="H55" s="2">
        <v>12</v>
      </c>
      <c r="I55" s="2">
        <v>10012</v>
      </c>
      <c r="J55" s="2" t="s">
        <v>1673</v>
      </c>
      <c r="K55" s="2">
        <v>4</v>
      </c>
      <c r="L55" s="2"/>
      <c r="M55" s="2">
        <f t="shared" si="66"/>
        <v>4200</v>
      </c>
      <c r="N55" s="2"/>
      <c r="O55" s="5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5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3" t="str">
        <f t="shared" si="65"/>
        <v>42120,105300,252720,505440</v>
      </c>
    </row>
    <row r="56" spans="7:42" s="1" customFormat="1" ht="20.100000000000001" customHeight="1" x14ac:dyDescent="0.2">
      <c r="H56" s="2">
        <v>13</v>
      </c>
      <c r="I56" s="2">
        <v>10013</v>
      </c>
      <c r="J56" s="2" t="s">
        <v>1674</v>
      </c>
      <c r="K56" s="2">
        <v>4</v>
      </c>
      <c r="L56" s="2"/>
      <c r="M56" s="2">
        <f t="shared" si="66"/>
        <v>4600</v>
      </c>
      <c r="N56" s="2"/>
      <c r="O56" s="5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5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3" t="str">
        <f t="shared" si="65"/>
        <v>45360,113400,272160,544320</v>
      </c>
    </row>
    <row r="57" spans="7:42" s="1" customFormat="1" ht="20.100000000000001" customHeight="1" x14ac:dyDescent="0.2">
      <c r="H57" s="2">
        <v>14</v>
      </c>
      <c r="I57" s="2">
        <v>10014</v>
      </c>
      <c r="J57" s="2" t="s">
        <v>1675</v>
      </c>
      <c r="K57" s="2">
        <v>4</v>
      </c>
      <c r="L57" s="2"/>
      <c r="M57" s="2">
        <f t="shared" si="66"/>
        <v>5000</v>
      </c>
      <c r="N57" s="2"/>
      <c r="O57" s="5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5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3" t="str">
        <f t="shared" si="65"/>
        <v>48600,121500,291600,583200</v>
      </c>
    </row>
    <row r="58" spans="7:42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5" t="s">
        <v>1676</v>
      </c>
      <c r="AE59" s="5" t="s">
        <v>1677</v>
      </c>
      <c r="AG59" s="5" t="s">
        <v>1676</v>
      </c>
    </row>
    <row r="60" spans="7:42" ht="20.100000000000001" customHeight="1" x14ac:dyDescent="0.2">
      <c r="G60" s="2" t="s">
        <v>1678</v>
      </c>
      <c r="H60" s="2"/>
      <c r="I60" s="2" t="s">
        <v>1679</v>
      </c>
      <c r="J60" s="2" t="s">
        <v>1680</v>
      </c>
      <c r="K60" s="2" t="s">
        <v>43</v>
      </c>
      <c r="L60" s="2"/>
      <c r="M60" s="2" t="s">
        <v>1681</v>
      </c>
      <c r="N60" s="2"/>
      <c r="O60" s="2" t="s">
        <v>1682</v>
      </c>
      <c r="P60" s="2" t="s">
        <v>1683</v>
      </c>
      <c r="Q60" s="2" t="s">
        <v>1684</v>
      </c>
      <c r="R60" s="2" t="s">
        <v>1685</v>
      </c>
      <c r="S60" s="2"/>
      <c r="T60" s="2" t="s">
        <v>1686</v>
      </c>
      <c r="U60" s="2" t="s">
        <v>1687</v>
      </c>
      <c r="V60" s="2" t="s">
        <v>1684</v>
      </c>
      <c r="W60" s="2" t="s">
        <v>1688</v>
      </c>
      <c r="X60" s="2" t="s">
        <v>1689</v>
      </c>
      <c r="Y60" s="2" t="s">
        <v>1686</v>
      </c>
      <c r="Z60" s="2" t="s">
        <v>1687</v>
      </c>
      <c r="AB60" s="2" t="s">
        <v>1690</v>
      </c>
      <c r="AD60" s="2" t="s">
        <v>1691</v>
      </c>
      <c r="AE60" s="2" t="s">
        <v>1692</v>
      </c>
      <c r="AF60" s="9" t="s">
        <v>1693</v>
      </c>
      <c r="AG60" s="2" t="s">
        <v>1694</v>
      </c>
      <c r="AH60" s="2" t="s">
        <v>1695</v>
      </c>
      <c r="AI60" s="2" t="s">
        <v>1696</v>
      </c>
      <c r="AJ60" s="2" t="s">
        <v>1697</v>
      </c>
      <c r="AK60" s="2" t="s">
        <v>1698</v>
      </c>
      <c r="AM60" s="2" t="s">
        <v>1699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0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9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0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9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0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9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0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0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0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0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0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0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0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0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0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0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0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0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0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0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0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0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0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0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0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0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0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0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1700</v>
      </c>
      <c r="J89" s="2" t="s">
        <v>1701</v>
      </c>
      <c r="K89" s="2" t="s">
        <v>1702</v>
      </c>
      <c r="M89" s="2" t="s">
        <v>1703</v>
      </c>
      <c r="P89" s="2" t="s">
        <v>1704</v>
      </c>
      <c r="Q89" s="2" t="s">
        <v>1705</v>
      </c>
      <c r="R89" s="2" t="s">
        <v>1559</v>
      </c>
      <c r="S89" s="2" t="s">
        <v>1706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11">
        <v>10033001</v>
      </c>
      <c r="F115" s="12" t="s">
        <v>1643</v>
      </c>
      <c r="G115" s="13" t="s">
        <v>1643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11">
        <v>10033002</v>
      </c>
      <c r="F116" s="12" t="s">
        <v>1644</v>
      </c>
      <c r="G116" s="13" t="s">
        <v>1644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1" customFormat="1" ht="20.100000000000001" customHeight="1" x14ac:dyDescent="0.2">
      <c r="E117" s="11">
        <v>10033003</v>
      </c>
      <c r="F117" s="12" t="s">
        <v>1645</v>
      </c>
      <c r="G117" s="13" t="s">
        <v>1645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1" customFormat="1" ht="20.100000000000001" customHeight="1" x14ac:dyDescent="0.2">
      <c r="E118" s="14">
        <v>10033004</v>
      </c>
      <c r="F118" s="15" t="s">
        <v>1646</v>
      </c>
      <c r="G118" s="16" t="s">
        <v>1646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1" customFormat="1" ht="20.100000000000001" customHeight="1" x14ac:dyDescent="0.2">
      <c r="E119" s="14">
        <v>10033005</v>
      </c>
      <c r="F119" s="15" t="s">
        <v>1647</v>
      </c>
      <c r="G119" s="16" t="s">
        <v>1647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1" customFormat="1" ht="20.100000000000001" customHeight="1" x14ac:dyDescent="0.2">
      <c r="E120" s="14">
        <v>10033006</v>
      </c>
      <c r="F120" s="15" t="s">
        <v>1648</v>
      </c>
      <c r="G120" s="16" t="s">
        <v>1648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1" customFormat="1" ht="20.100000000000001" customHeight="1" x14ac:dyDescent="0.2">
      <c r="E121" s="14">
        <v>10033007</v>
      </c>
      <c r="F121" s="15" t="s">
        <v>1649</v>
      </c>
      <c r="G121" s="16" t="s">
        <v>1649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1" customFormat="1" ht="20.100000000000001" customHeight="1" x14ac:dyDescent="0.2">
      <c r="E122" s="14">
        <v>10033008</v>
      </c>
      <c r="F122" s="15" t="s">
        <v>1650</v>
      </c>
      <c r="G122" s="16" t="s">
        <v>1650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1" customFormat="1" ht="20.100000000000001" customHeight="1" x14ac:dyDescent="0.2">
      <c r="E123" s="14">
        <v>10033009</v>
      </c>
      <c r="F123" s="15" t="s">
        <v>1651</v>
      </c>
      <c r="G123" s="16" t="s">
        <v>1651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1" customFormat="1" ht="20.100000000000001" customHeight="1" x14ac:dyDescent="0.2">
      <c r="E124" s="14">
        <v>10033010</v>
      </c>
      <c r="F124" s="15" t="s">
        <v>1652</v>
      </c>
      <c r="G124" s="16" t="s">
        <v>1652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1" customFormat="1" ht="20.100000000000001" customHeight="1" x14ac:dyDescent="0.2">
      <c r="E125" s="14">
        <v>10033011</v>
      </c>
      <c r="F125" s="15" t="s">
        <v>1653</v>
      </c>
      <c r="G125" s="16" t="s">
        <v>1653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1" customFormat="1" ht="20.100000000000001" customHeight="1" x14ac:dyDescent="0.2">
      <c r="A126" s="2" t="s">
        <v>1707</v>
      </c>
      <c r="C126" s="2" t="s">
        <v>1708</v>
      </c>
      <c r="E126" s="14">
        <v>10033012</v>
      </c>
      <c r="F126" s="15" t="s">
        <v>1654</v>
      </c>
      <c r="G126" s="16" t="s">
        <v>1654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1" customFormat="1" ht="20.100000000000001" customHeight="1" x14ac:dyDescent="0.2">
      <c r="A127" s="2">
        <v>100</v>
      </c>
      <c r="B127" s="2" t="s">
        <v>1709</v>
      </c>
      <c r="C127" s="2">
        <v>1</v>
      </c>
      <c r="D127" s="2">
        <v>100403</v>
      </c>
      <c r="E127" s="14">
        <v>10033013</v>
      </c>
      <c r="F127" s="15" t="s">
        <v>1655</v>
      </c>
      <c r="G127" s="16" t="s">
        <v>1655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1" customFormat="1" ht="20.100000000000001" customHeight="1" x14ac:dyDescent="0.2">
      <c r="A128" s="2">
        <v>30</v>
      </c>
      <c r="B128" s="2" t="s">
        <v>1710</v>
      </c>
      <c r="C128" s="2">
        <v>1</v>
      </c>
      <c r="D128" s="2">
        <v>100603</v>
      </c>
      <c r="E128" s="14">
        <v>10033014</v>
      </c>
      <c r="F128" s="15" t="s">
        <v>1656</v>
      </c>
      <c r="G128" s="16" t="s">
        <v>1656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1" customFormat="1" ht="20.100000000000001" customHeight="1" x14ac:dyDescent="0.2">
      <c r="A129" s="2">
        <v>30</v>
      </c>
      <c r="B129" s="2" t="s">
        <v>1711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1712</v>
      </c>
      <c r="C130" s="2">
        <v>1</v>
      </c>
      <c r="D130" s="2">
        <v>100203</v>
      </c>
      <c r="E130" s="11">
        <v>10035001</v>
      </c>
      <c r="F130" s="12" t="s">
        <v>1663</v>
      </c>
      <c r="G130" s="13" t="s">
        <v>1713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1" customFormat="1" ht="20.100000000000001" customHeight="1" x14ac:dyDescent="0.2">
      <c r="A131" s="2">
        <v>50</v>
      </c>
      <c r="B131" s="2" t="s">
        <v>1714</v>
      </c>
      <c r="C131" s="2">
        <v>2</v>
      </c>
      <c r="D131" s="2">
        <v>119303</v>
      </c>
      <c r="E131" s="11">
        <v>10035002</v>
      </c>
      <c r="F131" s="12" t="s">
        <v>1664</v>
      </c>
      <c r="G131" s="13" t="s">
        <v>1715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1" customFormat="1" ht="20.100000000000001" customHeight="1" x14ac:dyDescent="0.2">
      <c r="A132" s="2">
        <v>50</v>
      </c>
      <c r="B132" s="2" t="s">
        <v>1716</v>
      </c>
      <c r="C132" s="2">
        <v>2</v>
      </c>
      <c r="D132" s="2">
        <v>119403</v>
      </c>
      <c r="E132" s="14">
        <v>10035003</v>
      </c>
      <c r="F132" s="15" t="s">
        <v>1665</v>
      </c>
      <c r="G132" s="16" t="s">
        <v>1717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1" customFormat="1" ht="20.100000000000001" customHeight="1" x14ac:dyDescent="0.2">
      <c r="A133" s="2">
        <v>50</v>
      </c>
      <c r="B133" s="2" t="s">
        <v>1718</v>
      </c>
      <c r="C133" s="2">
        <v>2</v>
      </c>
      <c r="D133" s="2">
        <v>119103</v>
      </c>
      <c r="E133" s="14">
        <v>10035004</v>
      </c>
      <c r="F133" s="15" t="s">
        <v>1666</v>
      </c>
      <c r="G133" s="16" t="s">
        <v>1719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1" customFormat="1" ht="20.100000000000001" customHeight="1" x14ac:dyDescent="0.2">
      <c r="A134" s="2">
        <v>50</v>
      </c>
      <c r="B134" s="2" t="s">
        <v>1720</v>
      </c>
      <c r="C134" s="2">
        <v>2</v>
      </c>
      <c r="D134" s="2">
        <v>119203</v>
      </c>
      <c r="E134" s="14">
        <v>10035005</v>
      </c>
      <c r="F134" s="15" t="s">
        <v>1667</v>
      </c>
      <c r="G134" s="16" t="s">
        <v>1721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1" customFormat="1" ht="20.100000000000001" customHeight="1" x14ac:dyDescent="0.2">
      <c r="A135" s="2">
        <v>10</v>
      </c>
      <c r="B135" s="2" t="s">
        <v>1722</v>
      </c>
      <c r="C135" s="2">
        <v>3</v>
      </c>
      <c r="D135" s="2">
        <v>105103</v>
      </c>
      <c r="E135" s="14">
        <v>10035006</v>
      </c>
      <c r="F135" s="15" t="s">
        <v>1668</v>
      </c>
      <c r="G135" s="16" t="s">
        <v>1723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1" customFormat="1" ht="20.100000000000001" customHeight="1" x14ac:dyDescent="0.2">
      <c r="A136" s="2">
        <v>10</v>
      </c>
      <c r="B136" s="2" t="s">
        <v>1724</v>
      </c>
      <c r="C136" s="2">
        <v>3</v>
      </c>
      <c r="D136" s="2">
        <v>105303</v>
      </c>
      <c r="E136" s="14">
        <v>10035007</v>
      </c>
      <c r="F136" s="15" t="s">
        <v>1669</v>
      </c>
      <c r="G136" s="16" t="s">
        <v>1725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1" customFormat="1" ht="20.100000000000001" customHeight="1" x14ac:dyDescent="0.2">
      <c r="A137" s="2">
        <v>10</v>
      </c>
      <c r="B137" s="9" t="s">
        <v>1726</v>
      </c>
      <c r="C137" s="2">
        <v>3</v>
      </c>
      <c r="D137" s="2">
        <v>105203</v>
      </c>
      <c r="E137" s="14">
        <v>10035008</v>
      </c>
      <c r="F137" s="15" t="s">
        <v>1670</v>
      </c>
      <c r="G137" s="16" t="s">
        <v>1727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1" customFormat="1" ht="20.100000000000001" customHeight="1" x14ac:dyDescent="0.2">
      <c r="A138" s="2">
        <v>10</v>
      </c>
      <c r="B138" s="9" t="s">
        <v>1728</v>
      </c>
      <c r="C138" s="2">
        <v>3</v>
      </c>
      <c r="D138" s="2">
        <v>105403</v>
      </c>
      <c r="E138" s="14">
        <v>10035009</v>
      </c>
      <c r="F138" s="15" t="s">
        <v>1671</v>
      </c>
      <c r="G138" s="16" t="s">
        <v>1729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1" customFormat="1" ht="20.100000000000001" customHeight="1" x14ac:dyDescent="0.2">
      <c r="A139" s="2">
        <v>10</v>
      </c>
      <c r="B139" s="9" t="s">
        <v>1730</v>
      </c>
      <c r="C139" s="2">
        <v>3</v>
      </c>
      <c r="D139" s="2">
        <v>105503</v>
      </c>
      <c r="E139" s="14">
        <v>10035010</v>
      </c>
      <c r="F139" s="15" t="s">
        <v>1669</v>
      </c>
      <c r="G139" s="16" t="s">
        <v>1731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1" customFormat="1" ht="20.100000000000001" customHeight="1" x14ac:dyDescent="0.2">
      <c r="A140" s="2">
        <v>50</v>
      </c>
      <c r="B140" s="17" t="s">
        <v>1732</v>
      </c>
      <c r="C140" s="2">
        <v>4</v>
      </c>
      <c r="D140" s="2">
        <v>109503</v>
      </c>
      <c r="E140" s="14">
        <v>10035011</v>
      </c>
      <c r="F140" s="15" t="s">
        <v>1672</v>
      </c>
      <c r="G140" s="16" t="s">
        <v>1733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1" customFormat="1" ht="20.100000000000001" customHeight="1" x14ac:dyDescent="0.2">
      <c r="A141" s="2">
        <v>30</v>
      </c>
      <c r="B141" s="2" t="s">
        <v>1734</v>
      </c>
      <c r="C141" s="2">
        <v>4</v>
      </c>
      <c r="D141" s="2">
        <v>110203</v>
      </c>
      <c r="E141" s="14">
        <v>10035012</v>
      </c>
      <c r="F141" s="15" t="s">
        <v>1673</v>
      </c>
      <c r="G141" s="16" t="s">
        <v>1735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1" customFormat="1" ht="20.100000000000001" customHeight="1" x14ac:dyDescent="0.2">
      <c r="A142" s="2">
        <v>50</v>
      </c>
      <c r="B142" s="17" t="s">
        <v>1736</v>
      </c>
      <c r="C142" s="2">
        <v>4</v>
      </c>
      <c r="D142" s="2">
        <v>110103</v>
      </c>
      <c r="E142" s="14">
        <v>10035013</v>
      </c>
      <c r="F142" s="15" t="s">
        <v>1674</v>
      </c>
      <c r="G142" s="16" t="s">
        <v>1737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1" customFormat="1" ht="20.100000000000001" customHeight="1" x14ac:dyDescent="0.2">
      <c r="A143" s="2">
        <v>30</v>
      </c>
      <c r="B143" s="2" t="s">
        <v>1738</v>
      </c>
      <c r="C143" s="2">
        <v>4</v>
      </c>
      <c r="D143" s="2">
        <v>120603</v>
      </c>
      <c r="E143" s="18">
        <v>10035014</v>
      </c>
      <c r="F143" s="2" t="s">
        <v>1675</v>
      </c>
      <c r="G143" s="19" t="s">
        <v>1739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1" customFormat="1" ht="20.100000000000001" customHeight="1" x14ac:dyDescent="0.2">
      <c r="A144" s="2">
        <v>30</v>
      </c>
      <c r="B144" s="2" t="s">
        <v>1740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3" customFormat="1" ht="20.100000000000001" customHeight="1" x14ac:dyDescent="0.2">
      <c r="B146" s="20" t="s">
        <v>1741</v>
      </c>
      <c r="G146" s="2"/>
      <c r="H146" s="2"/>
      <c r="I146" s="2"/>
      <c r="J146" s="2" t="s">
        <v>1454</v>
      </c>
      <c r="K146" s="2" t="s">
        <v>1742</v>
      </c>
      <c r="L146" s="2"/>
      <c r="M146" s="2"/>
      <c r="N146" s="2"/>
      <c r="O146" s="2"/>
      <c r="P146" s="2"/>
      <c r="Q146" s="2"/>
      <c r="R146" s="2"/>
      <c r="S146" s="2"/>
    </row>
    <row r="147" spans="2:40" s="3" customFormat="1" ht="20.100000000000001" customHeight="1" x14ac:dyDescent="0.2">
      <c r="F147" s="2" t="s">
        <v>1743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1744</v>
      </c>
      <c r="AH147" s="2"/>
      <c r="AI147" s="2" t="s">
        <v>1745</v>
      </c>
      <c r="AJ147" s="2" t="s">
        <v>1746</v>
      </c>
      <c r="AK147" s="2" t="s">
        <v>1747</v>
      </c>
      <c r="AL147" s="2" t="s">
        <v>1748</v>
      </c>
    </row>
    <row r="148" spans="2:40" s="3" customFormat="1" ht="20.100000000000001" customHeight="1" x14ac:dyDescent="0.2">
      <c r="B148" s="2" t="s">
        <v>1709</v>
      </c>
      <c r="C148" s="2"/>
      <c r="D148" s="130">
        <f>ROUND(F148/1.5,0)</f>
        <v>3</v>
      </c>
      <c r="E148" s="130">
        <f>ROUND(F148*1.5,0)</f>
        <v>8</v>
      </c>
      <c r="F148" s="130">
        <v>5</v>
      </c>
      <c r="G148" s="130">
        <f>LOOKUP(L148,$E$115:$E$143,$H$115:$H$143)</f>
        <v>1</v>
      </c>
      <c r="H148" s="2">
        <v>1</v>
      </c>
      <c r="I148" s="2">
        <v>10036001</v>
      </c>
      <c r="J148" s="2" t="s">
        <v>1749</v>
      </c>
      <c r="K148" s="2" t="s">
        <v>1643</v>
      </c>
      <c r="L148" s="2">
        <v>10033001</v>
      </c>
      <c r="M148" s="2" t="s">
        <v>1713</v>
      </c>
      <c r="N148" s="2">
        <v>10035001</v>
      </c>
      <c r="O148" s="2"/>
      <c r="P148" s="2"/>
      <c r="Q148" s="2"/>
      <c r="R148" s="2"/>
      <c r="T148" s="3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3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3" customFormat="1" ht="20.100000000000001" customHeight="1" x14ac:dyDescent="0.2">
      <c r="B149" s="2" t="s">
        <v>1710</v>
      </c>
      <c r="C149" s="2"/>
      <c r="D149" s="130">
        <f t="shared" ref="D149:D182" si="94">ROUND(F149/1.5,0)</f>
        <v>3</v>
      </c>
      <c r="E149" s="130">
        <f t="shared" ref="E149:E182" si="95">ROUND(F149*1.5,0)</f>
        <v>8</v>
      </c>
      <c r="F149" s="130">
        <v>5</v>
      </c>
      <c r="G149" s="130">
        <f t="shared" ref="G149:G182" si="96">LOOKUP(L149,$E$115:$E$143,$H$115:$H$143)</f>
        <v>2</v>
      </c>
      <c r="H149" s="2">
        <v>1</v>
      </c>
      <c r="I149" s="2">
        <v>10036002</v>
      </c>
      <c r="J149" s="2" t="s">
        <v>1750</v>
      </c>
      <c r="K149" s="2" t="s">
        <v>1715</v>
      </c>
      <c r="L149" s="2">
        <v>10035002</v>
      </c>
      <c r="M149" s="2" t="s">
        <v>1715</v>
      </c>
      <c r="N149" s="2">
        <v>10035002</v>
      </c>
      <c r="O149" s="2"/>
      <c r="P149" s="2"/>
      <c r="Q149" s="2"/>
      <c r="R149" s="2"/>
      <c r="T149" s="3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3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3" customFormat="1" ht="20.100000000000001" customHeight="1" x14ac:dyDescent="0.2">
      <c r="B150" s="2" t="s">
        <v>1711</v>
      </c>
      <c r="C150" s="2"/>
      <c r="D150" s="130">
        <f t="shared" si="94"/>
        <v>4</v>
      </c>
      <c r="E150" s="130">
        <f t="shared" si="95"/>
        <v>8</v>
      </c>
      <c r="F150" s="130">
        <v>5.5</v>
      </c>
      <c r="G150" s="130">
        <f t="shared" si="96"/>
        <v>2</v>
      </c>
      <c r="H150" s="2">
        <v>1</v>
      </c>
      <c r="I150" s="2">
        <v>10036003</v>
      </c>
      <c r="J150" s="2" t="s">
        <v>1751</v>
      </c>
      <c r="K150" s="2" t="s">
        <v>1644</v>
      </c>
      <c r="L150" s="2">
        <v>10033002</v>
      </c>
      <c r="M150" s="2" t="s">
        <v>1645</v>
      </c>
      <c r="N150" s="2">
        <v>10033003</v>
      </c>
      <c r="O150" s="2" t="s">
        <v>1645</v>
      </c>
      <c r="P150" s="2">
        <v>10033003</v>
      </c>
      <c r="Q150" s="2"/>
      <c r="R150" s="2"/>
      <c r="T150" s="3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3" t="str">
        <f t="shared" si="100"/>
        <v>new JiaYuanPurchase{ ItemID = 10036003,ItemNum = 1, BuyMinZiJin = 4956,BuyMaxZiJin = 9912},  //胡萝卜汁</v>
      </c>
    </row>
    <row r="151" spans="2:40" s="3" customFormat="1" ht="20.100000000000001" customHeight="1" x14ac:dyDescent="0.2">
      <c r="B151" s="2" t="s">
        <v>1712</v>
      </c>
      <c r="C151" s="2"/>
      <c r="D151" s="130">
        <f t="shared" si="94"/>
        <v>4</v>
      </c>
      <c r="E151" s="130">
        <f t="shared" si="95"/>
        <v>8</v>
      </c>
      <c r="F151" s="130">
        <v>5.5</v>
      </c>
      <c r="G151" s="130">
        <f t="shared" si="96"/>
        <v>2</v>
      </c>
      <c r="H151" s="2">
        <v>1</v>
      </c>
      <c r="I151" s="2">
        <v>10036004</v>
      </c>
      <c r="J151" s="2" t="s">
        <v>1752</v>
      </c>
      <c r="K151" s="2" t="s">
        <v>1644</v>
      </c>
      <c r="L151" s="2">
        <v>10033002</v>
      </c>
      <c r="M151" s="2" t="s">
        <v>1713</v>
      </c>
      <c r="N151" s="2">
        <v>10035001</v>
      </c>
      <c r="O151" s="2" t="s">
        <v>1715</v>
      </c>
      <c r="P151" s="2">
        <v>10035002</v>
      </c>
      <c r="Q151" s="2"/>
      <c r="R151" s="2"/>
      <c r="T151" s="3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3" t="str">
        <f t="shared" si="100"/>
        <v>new JiaYuanPurchase{ ItemID = 10036004,ItemNum = 1, BuyMinZiJin = 4350,BuyMaxZiJin = 8700},  //腌蛋</v>
      </c>
    </row>
    <row r="152" spans="2:40" s="3" customFormat="1" ht="20.100000000000001" customHeight="1" x14ac:dyDescent="0.2">
      <c r="B152" s="2" t="s">
        <v>1714</v>
      </c>
      <c r="C152" s="2"/>
      <c r="D152" s="130">
        <f t="shared" si="94"/>
        <v>4</v>
      </c>
      <c r="E152" s="130">
        <f t="shared" si="95"/>
        <v>9</v>
      </c>
      <c r="F152" s="130">
        <v>6</v>
      </c>
      <c r="G152" s="130">
        <f t="shared" si="96"/>
        <v>1</v>
      </c>
      <c r="H152" s="2">
        <v>1</v>
      </c>
      <c r="I152" s="2">
        <v>10036005</v>
      </c>
      <c r="J152" s="2" t="s">
        <v>1753</v>
      </c>
      <c r="K152" s="2" t="s">
        <v>1643</v>
      </c>
      <c r="L152" s="2">
        <v>10033001</v>
      </c>
      <c r="M152" s="2" t="s">
        <v>1646</v>
      </c>
      <c r="N152" s="2">
        <v>10033004</v>
      </c>
      <c r="O152" s="2" t="s">
        <v>1646</v>
      </c>
      <c r="P152" s="2">
        <v>10033004</v>
      </c>
      <c r="Q152" s="2"/>
      <c r="R152" s="2"/>
      <c r="T152" s="3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3" t="str">
        <f t="shared" si="100"/>
        <v>new JiaYuanPurchase{ ItemID = 10036005,ItemNum = 1, BuyMinZiJin = 5951,BuyMaxZiJin = 11901},  //红萝卜汁</v>
      </c>
    </row>
    <row r="153" spans="2:40" s="3" customFormat="1" ht="20.100000000000001" customHeight="1" x14ac:dyDescent="0.2">
      <c r="B153" s="2" t="s">
        <v>1716</v>
      </c>
      <c r="C153" s="2"/>
      <c r="D153" s="130">
        <f t="shared" si="94"/>
        <v>4</v>
      </c>
      <c r="E153" s="130">
        <f t="shared" si="95"/>
        <v>9</v>
      </c>
      <c r="F153" s="130">
        <v>6</v>
      </c>
      <c r="G153" s="130">
        <f t="shared" si="96"/>
        <v>3</v>
      </c>
      <c r="H153" s="2">
        <v>1</v>
      </c>
      <c r="I153" s="2">
        <v>10036006</v>
      </c>
      <c r="J153" s="2" t="s">
        <v>1754</v>
      </c>
      <c r="K153" s="2" t="s">
        <v>1717</v>
      </c>
      <c r="L153" s="2">
        <v>10035003</v>
      </c>
      <c r="M153" s="2" t="s">
        <v>1643</v>
      </c>
      <c r="N153" s="2">
        <v>10033001</v>
      </c>
      <c r="O153" s="2" t="s">
        <v>1644</v>
      </c>
      <c r="P153" s="2">
        <v>10033002</v>
      </c>
      <c r="Q153" s="2"/>
      <c r="R153" s="2"/>
      <c r="T153" s="3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3" t="str">
        <f t="shared" si="100"/>
        <v>new JiaYuanPurchase{ ItemID = 10036006,ItemNum = 1, BuyMinZiJin = 4832,BuyMaxZiJin = 9663},  //鸡汤</v>
      </c>
    </row>
    <row r="154" spans="2:40" s="3" customFormat="1" ht="20.100000000000001" customHeight="1" x14ac:dyDescent="0.2">
      <c r="B154" s="2" t="s">
        <v>1718</v>
      </c>
      <c r="C154" s="2"/>
      <c r="D154" s="130">
        <f t="shared" si="94"/>
        <v>4</v>
      </c>
      <c r="E154" s="130">
        <f t="shared" si="95"/>
        <v>10</v>
      </c>
      <c r="F154" s="130">
        <v>6.5</v>
      </c>
      <c r="G154" s="130">
        <f t="shared" si="96"/>
        <v>5</v>
      </c>
      <c r="H154" s="2">
        <v>1</v>
      </c>
      <c r="I154" s="2">
        <v>10036007</v>
      </c>
      <c r="J154" s="2" t="s">
        <v>1755</v>
      </c>
      <c r="K154" s="2" t="s">
        <v>1719</v>
      </c>
      <c r="L154" s="2">
        <v>10035004</v>
      </c>
      <c r="M154" s="2" t="s">
        <v>1719</v>
      </c>
      <c r="N154" s="2">
        <v>10035004</v>
      </c>
      <c r="O154" s="2" t="s">
        <v>1719</v>
      </c>
      <c r="P154" s="2">
        <v>10035004</v>
      </c>
      <c r="Q154" s="2"/>
      <c r="R154" s="2"/>
      <c r="T154" s="3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3" t="str">
        <f t="shared" si="100"/>
        <v>new JiaYuanPurchase{ ItemID = 10036007,ItemNum = 1, BuyMinZiJin = 11592,BuyMaxZiJin = 23184},  //兔绒披风</v>
      </c>
    </row>
    <row r="155" spans="2:40" s="3" customFormat="1" ht="20.100000000000001" customHeight="1" x14ac:dyDescent="0.2">
      <c r="B155" s="2" t="s">
        <v>1720</v>
      </c>
      <c r="C155" s="2"/>
      <c r="D155" s="130">
        <f t="shared" si="94"/>
        <v>4</v>
      </c>
      <c r="E155" s="130">
        <f t="shared" si="95"/>
        <v>10</v>
      </c>
      <c r="F155" s="130">
        <v>6.5</v>
      </c>
      <c r="G155" s="130">
        <f t="shared" si="96"/>
        <v>5</v>
      </c>
      <c r="H155" s="2">
        <v>1</v>
      </c>
      <c r="I155" s="2">
        <v>10036008</v>
      </c>
      <c r="J155" s="2" t="s">
        <v>1756</v>
      </c>
      <c r="K155" s="2" t="s">
        <v>1719</v>
      </c>
      <c r="L155" s="2">
        <v>10035004</v>
      </c>
      <c r="M155" s="2" t="s">
        <v>1721</v>
      </c>
      <c r="N155" s="2">
        <v>10035005</v>
      </c>
      <c r="O155" s="2" t="s">
        <v>1719</v>
      </c>
      <c r="P155" s="2">
        <v>10035004</v>
      </c>
      <c r="Q155" s="2" t="s">
        <v>1721</v>
      </c>
      <c r="R155" s="2">
        <v>10035005</v>
      </c>
      <c r="T155" s="3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3" t="str">
        <f t="shared" si="100"/>
        <v>new JiaYuanPurchase{ ItemID = 10036008,ItemNum = 1, BuyMinZiJin = 18096,BuyMaxZiJin = 36192},  //绒毛面具</v>
      </c>
    </row>
    <row r="156" spans="2:40" s="3" customFormat="1" ht="20.100000000000001" customHeight="1" x14ac:dyDescent="0.2">
      <c r="B156" s="2" t="s">
        <v>1722</v>
      </c>
      <c r="C156" s="2"/>
      <c r="D156" s="130">
        <f t="shared" si="94"/>
        <v>5</v>
      </c>
      <c r="E156" s="130">
        <f t="shared" si="95"/>
        <v>11</v>
      </c>
      <c r="F156" s="130">
        <v>7</v>
      </c>
      <c r="G156" s="130">
        <f t="shared" si="96"/>
        <v>7</v>
      </c>
      <c r="H156" s="2">
        <v>1</v>
      </c>
      <c r="I156" s="2">
        <v>10036009</v>
      </c>
      <c r="J156" s="2" t="s">
        <v>1757</v>
      </c>
      <c r="K156" s="2" t="s">
        <v>1647</v>
      </c>
      <c r="L156" s="2">
        <v>10033005</v>
      </c>
      <c r="M156" s="2" t="s">
        <v>1647</v>
      </c>
      <c r="N156" s="2">
        <v>10033005</v>
      </c>
      <c r="O156" s="2" t="s">
        <v>1646</v>
      </c>
      <c r="P156" s="2">
        <v>10033004</v>
      </c>
      <c r="Q156" s="2" t="s">
        <v>1715</v>
      </c>
      <c r="R156" s="2">
        <v>10035002</v>
      </c>
      <c r="T156" s="3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3" t="str">
        <f t="shared" si="100"/>
        <v>new JiaYuanPurchase{ ItemID = 10036009,ItemNum = 1, BuyMinZiJin = 11378,BuyMaxZiJin = 22755},  //红薯团</v>
      </c>
    </row>
    <row r="157" spans="2:40" s="3" customFormat="1" ht="20.100000000000001" customHeight="1" x14ac:dyDescent="0.2">
      <c r="B157" s="2" t="s">
        <v>1724</v>
      </c>
      <c r="C157" s="2"/>
      <c r="D157" s="130">
        <f t="shared" si="94"/>
        <v>5</v>
      </c>
      <c r="E157" s="130">
        <f t="shared" si="95"/>
        <v>11</v>
      </c>
      <c r="F157" s="130">
        <v>7.5</v>
      </c>
      <c r="G157" s="130">
        <f t="shared" si="96"/>
        <v>9</v>
      </c>
      <c r="H157" s="2">
        <v>1</v>
      </c>
      <c r="I157" s="2">
        <v>10036010</v>
      </c>
      <c r="J157" s="2" t="s">
        <v>1758</v>
      </c>
      <c r="K157" s="2" t="s">
        <v>1648</v>
      </c>
      <c r="L157" s="2">
        <v>10033006</v>
      </c>
      <c r="M157" s="2" t="s">
        <v>1647</v>
      </c>
      <c r="N157" s="2">
        <v>10033005</v>
      </c>
      <c r="O157" s="2" t="s">
        <v>1717</v>
      </c>
      <c r="P157" s="2">
        <v>10035003</v>
      </c>
      <c r="Q157" s="2" t="s">
        <v>1713</v>
      </c>
      <c r="R157" s="2">
        <v>10035001</v>
      </c>
      <c r="T157" s="3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3" t="str">
        <f t="shared" si="100"/>
        <v>new JiaYuanPurchase{ ItemID = 10036010,ItemNum = 1, BuyMinZiJin = 11928,BuyMaxZiJin = 23856},  //鸡蛋汉堡</v>
      </c>
    </row>
    <row r="158" spans="2:40" s="4" customFormat="1" ht="20.100000000000001" customHeight="1" x14ac:dyDescent="0.2">
      <c r="B158" s="2" t="s">
        <v>1726</v>
      </c>
      <c r="C158" s="2"/>
      <c r="D158" s="130">
        <f t="shared" si="94"/>
        <v>5</v>
      </c>
      <c r="E158" s="130">
        <f t="shared" si="95"/>
        <v>11</v>
      </c>
      <c r="F158" s="130">
        <v>7.5</v>
      </c>
      <c r="G158" s="130">
        <f t="shared" si="96"/>
        <v>9</v>
      </c>
      <c r="H158" s="2">
        <v>1</v>
      </c>
      <c r="I158" s="2">
        <v>10036011</v>
      </c>
      <c r="J158" s="2" t="s">
        <v>1759</v>
      </c>
      <c r="K158" s="2" t="s">
        <v>1723</v>
      </c>
      <c r="L158" s="2">
        <v>10035006</v>
      </c>
      <c r="M158" s="2" t="s">
        <v>1717</v>
      </c>
      <c r="N158" s="2">
        <v>10035003</v>
      </c>
      <c r="O158" s="2" t="s">
        <v>1645</v>
      </c>
      <c r="P158" s="2">
        <v>10033003</v>
      </c>
      <c r="Q158" s="2" t="s">
        <v>1643</v>
      </c>
      <c r="R158" s="2">
        <v>10033001</v>
      </c>
      <c r="S158" s="3"/>
      <c r="T158" s="3" t="str">
        <f t="shared" si="102"/>
        <v>10035006;1@10035003;1@10033003;1@10033001;1</v>
      </c>
      <c r="X158" s="9"/>
      <c r="Y158" s="2">
        <f>LOOKUP(L158,[2]ItemProto!$C$258:$C$299,[2]ItemProto!$O$258:$O$299)</f>
        <v>4500</v>
      </c>
      <c r="Z158" s="9"/>
      <c r="AA158" s="2">
        <f>LOOKUP(N158,[2]ItemProto!$C$258:$C$299,[2]ItemProto!$O$258:$O$299)</f>
        <v>1848</v>
      </c>
      <c r="AB158" s="9"/>
      <c r="AC158" s="2">
        <f>LOOKUP(P158,[2]ItemProto!$C$258:$C$299,[2]ItemProto!$O$258:$O$299)</f>
        <v>1232</v>
      </c>
      <c r="AD158" s="9"/>
      <c r="AE158" s="2">
        <f>LOOKUP(R158,[2]ItemProto!$C$258:$C$299,[2]ItemProto!$O$258:$O$299)</f>
        <v>533</v>
      </c>
      <c r="AF158" s="9"/>
      <c r="AG158" s="2">
        <f t="shared" si="97"/>
        <v>8113</v>
      </c>
      <c r="AH158" s="9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3" t="str">
        <f t="shared" si="100"/>
        <v>new JiaYuanPurchase{ ItemID = 10036011,ItemNum = 1, BuyMinZiJin = 12170,BuyMaxZiJin = 24339},  //烤肉</v>
      </c>
    </row>
    <row r="159" spans="2:40" s="4" customFormat="1" ht="20.100000000000001" customHeight="1" x14ac:dyDescent="0.2">
      <c r="B159" s="2" t="s">
        <v>1728</v>
      </c>
      <c r="C159" s="2"/>
      <c r="D159" s="130">
        <f t="shared" si="94"/>
        <v>5</v>
      </c>
      <c r="E159" s="130">
        <f t="shared" si="95"/>
        <v>12</v>
      </c>
      <c r="F159" s="130">
        <v>8</v>
      </c>
      <c r="G159" s="130">
        <f t="shared" si="96"/>
        <v>11</v>
      </c>
      <c r="H159" s="2">
        <v>1</v>
      </c>
      <c r="I159" s="2">
        <v>10036012</v>
      </c>
      <c r="J159" s="2" t="s">
        <v>1760</v>
      </c>
      <c r="K159" s="2" t="s">
        <v>1725</v>
      </c>
      <c r="L159" s="2">
        <v>10035007</v>
      </c>
      <c r="M159" s="2" t="s">
        <v>1725</v>
      </c>
      <c r="N159" s="2">
        <v>10035007</v>
      </c>
      <c r="O159" s="2" t="s">
        <v>1644</v>
      </c>
      <c r="P159" s="2">
        <v>10033002</v>
      </c>
      <c r="Q159" s="2" t="s">
        <v>1648</v>
      </c>
      <c r="R159" s="2">
        <v>10033006</v>
      </c>
      <c r="S159" s="3"/>
      <c r="T159" s="3" t="str">
        <f t="shared" si="102"/>
        <v>10035007;1@10035007;1@10033002;1@10033006;1</v>
      </c>
      <c r="X159" s="9"/>
      <c r="Y159" s="2">
        <f>LOOKUP(L159,[2]ItemProto!$C$258:$C$299,[2]ItemProto!$O$258:$O$299)</f>
        <v>5980</v>
      </c>
      <c r="Z159" s="9"/>
      <c r="AA159" s="2">
        <f>LOOKUP(N159,[2]ItemProto!$C$258:$C$299,[2]ItemProto!$O$258:$O$299)</f>
        <v>5980</v>
      </c>
      <c r="AB159" s="9"/>
      <c r="AC159" s="2">
        <f>LOOKUP(P159,[2]ItemProto!$C$258:$C$299,[2]ItemProto!$O$258:$O$299)</f>
        <v>840</v>
      </c>
      <c r="AD159" s="9"/>
      <c r="AE159" s="2">
        <f>LOOKUP(R159,[2]ItemProto!$C$258:$C$299,[2]ItemProto!$O$258:$O$299)</f>
        <v>3000</v>
      </c>
      <c r="AF159" s="9"/>
      <c r="AG159" s="2">
        <f t="shared" si="97"/>
        <v>15800</v>
      </c>
      <c r="AH159" s="9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3" t="str">
        <f t="shared" si="100"/>
        <v>new JiaYuanPurchase{ ItemID = 10036012,ItemNum = 1, BuyMinZiJin = 23700,BuyMaxZiJin = 47400},  //猪肉串</v>
      </c>
    </row>
    <row r="160" spans="2:40" s="4" customFormat="1" ht="20.100000000000001" customHeight="1" x14ac:dyDescent="0.2">
      <c r="B160" s="2" t="s">
        <v>1730</v>
      </c>
      <c r="C160" s="2"/>
      <c r="D160" s="130">
        <f t="shared" si="94"/>
        <v>6</v>
      </c>
      <c r="E160" s="130">
        <f t="shared" si="95"/>
        <v>13</v>
      </c>
      <c r="F160" s="130">
        <v>8.5</v>
      </c>
      <c r="G160" s="130">
        <f t="shared" si="96"/>
        <v>13</v>
      </c>
      <c r="H160" s="2">
        <v>1</v>
      </c>
      <c r="I160" s="2">
        <v>10036013</v>
      </c>
      <c r="J160" s="2" t="s">
        <v>1761</v>
      </c>
      <c r="K160" s="2" t="s">
        <v>1727</v>
      </c>
      <c r="L160" s="2">
        <v>10035008</v>
      </c>
      <c r="M160" s="2" t="s">
        <v>1727</v>
      </c>
      <c r="N160" s="2">
        <v>10035008</v>
      </c>
      <c r="O160" s="2" t="s">
        <v>1723</v>
      </c>
      <c r="P160" s="2">
        <v>10035006</v>
      </c>
      <c r="Q160" s="2" t="s">
        <v>1762</v>
      </c>
      <c r="R160" s="2">
        <v>10035003</v>
      </c>
      <c r="S160" s="3"/>
      <c r="T160" s="3" t="str">
        <f t="shared" si="102"/>
        <v>10035008;1@10035008;1@10035006;1@10035003;1</v>
      </c>
      <c r="X160" s="9"/>
      <c r="Y160" s="2">
        <f>LOOKUP(L160,[2]ItemProto!$C$258:$C$299,[2]ItemProto!$O$258:$O$299)</f>
        <v>7722</v>
      </c>
      <c r="Z160" s="9"/>
      <c r="AA160" s="2">
        <f>LOOKUP(N160,[2]ItemProto!$C$258:$C$299,[2]ItemProto!$O$258:$O$299)</f>
        <v>7722</v>
      </c>
      <c r="AB160" s="9"/>
      <c r="AC160" s="2">
        <f>LOOKUP(P160,[2]ItemProto!$C$258:$C$299,[2]ItemProto!$O$258:$O$299)</f>
        <v>4500</v>
      </c>
      <c r="AD160" s="9"/>
      <c r="AE160" s="2">
        <f>LOOKUP(R160,[2]ItemProto!$C$258:$C$299,[2]ItemProto!$O$258:$O$299)</f>
        <v>1848</v>
      </c>
      <c r="AF160" s="9"/>
      <c r="AG160" s="2">
        <f t="shared" si="97"/>
        <v>21792</v>
      </c>
      <c r="AH160" s="9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3" t="str">
        <f t="shared" si="100"/>
        <v>new JiaYuanPurchase{ ItemID = 10036013,ItemNum = 1, BuyMinZiJin = 32688,BuyMaxZiJin = 65376},  //牛皮护腕</v>
      </c>
    </row>
    <row r="161" spans="2:40" s="4" customFormat="1" ht="20.100000000000001" customHeight="1" x14ac:dyDescent="0.2">
      <c r="B161" s="133" t="s">
        <v>1732</v>
      </c>
      <c r="C161" s="2"/>
      <c r="D161" s="130">
        <f t="shared" si="94"/>
        <v>5</v>
      </c>
      <c r="E161" s="130">
        <f t="shared" si="95"/>
        <v>12</v>
      </c>
      <c r="F161" s="130">
        <v>8</v>
      </c>
      <c r="G161" s="130">
        <f t="shared" si="96"/>
        <v>11</v>
      </c>
      <c r="H161" s="2">
        <v>1</v>
      </c>
      <c r="I161" s="2">
        <v>10036014</v>
      </c>
      <c r="J161" s="2" t="s">
        <v>1763</v>
      </c>
      <c r="K161" s="2" t="s">
        <v>1649</v>
      </c>
      <c r="L161" s="2">
        <v>10033007</v>
      </c>
      <c r="M161" s="2" t="s">
        <v>1649</v>
      </c>
      <c r="N161" s="2">
        <v>10033007</v>
      </c>
      <c r="O161" s="2" t="s">
        <v>1647</v>
      </c>
      <c r="P161" s="2">
        <v>10033005</v>
      </c>
      <c r="Q161" s="2" t="s">
        <v>1713</v>
      </c>
      <c r="R161" s="2">
        <v>10035001</v>
      </c>
      <c r="S161" s="3"/>
      <c r="T161" s="3" t="str">
        <f t="shared" si="102"/>
        <v>10033007;1@10033007;1@10033005;1@10035001;1</v>
      </c>
      <c r="X161" s="9"/>
      <c r="Y161" s="2">
        <f>LOOKUP(L161,[2]ItemProto!$C$258:$C$299,[2]ItemProto!$O$258:$O$299)</f>
        <v>3987</v>
      </c>
      <c r="Z161" s="9"/>
      <c r="AA161" s="2">
        <f>LOOKUP(N161,[2]ItemProto!$C$258:$C$299,[2]ItemProto!$O$258:$O$299)</f>
        <v>3987</v>
      </c>
      <c r="AB161" s="9"/>
      <c r="AC161" s="2">
        <f>LOOKUP(P161,[2]ItemProto!$C$258:$C$299,[2]ItemProto!$O$258:$O$299)</f>
        <v>2304</v>
      </c>
      <c r="AD161" s="9"/>
      <c r="AE161" s="2">
        <f>LOOKUP(R161,[2]ItemProto!$C$258:$C$299,[2]ItemProto!$O$258:$O$299)</f>
        <v>800</v>
      </c>
      <c r="AF161" s="9"/>
      <c r="AG161" s="2">
        <f t="shared" si="97"/>
        <v>11078</v>
      </c>
      <c r="AH161" s="9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3" t="str">
        <f t="shared" si="100"/>
        <v>new JiaYuanPurchase{ ItemID = 10036014,ItemNum = 1, BuyMinZiJin = 16617,BuyMaxZiJin = 33234},  //清蒸土豆</v>
      </c>
    </row>
    <row r="162" spans="2:40" s="4" customFormat="1" ht="20.100000000000001" customHeight="1" x14ac:dyDescent="0.2">
      <c r="B162" s="85" t="s">
        <v>1734</v>
      </c>
      <c r="C162" s="2"/>
      <c r="D162" s="130">
        <f t="shared" si="94"/>
        <v>6</v>
      </c>
      <c r="E162" s="130">
        <f t="shared" si="95"/>
        <v>13</v>
      </c>
      <c r="F162" s="130">
        <v>8.5</v>
      </c>
      <c r="G162" s="130">
        <f t="shared" si="96"/>
        <v>13</v>
      </c>
      <c r="H162" s="2">
        <v>1</v>
      </c>
      <c r="I162" s="2">
        <v>10036015</v>
      </c>
      <c r="J162" s="2" t="s">
        <v>1764</v>
      </c>
      <c r="K162" s="2" t="s">
        <v>1650</v>
      </c>
      <c r="L162" s="2">
        <v>10033008</v>
      </c>
      <c r="M162" s="2" t="s">
        <v>1650</v>
      </c>
      <c r="N162" s="2">
        <v>10033008</v>
      </c>
      <c r="O162" s="2" t="s">
        <v>1646</v>
      </c>
      <c r="P162" s="2">
        <v>10033004</v>
      </c>
      <c r="Q162" s="2" t="s">
        <v>1645</v>
      </c>
      <c r="R162" s="2">
        <v>10033003</v>
      </c>
      <c r="S162" s="3"/>
      <c r="T162" s="3" t="str">
        <f t="shared" si="102"/>
        <v>10033008;1@10033008;1@10033004;1@10033003;1</v>
      </c>
      <c r="X162" s="9"/>
      <c r="Y162" s="2">
        <f>LOOKUP(L162,[2]ItemProto!$C$258:$C$299,[2]ItemProto!$O$258:$O$299)</f>
        <v>5148</v>
      </c>
      <c r="Z162" s="9"/>
      <c r="AA162" s="2">
        <f>LOOKUP(N162,[2]ItemProto!$C$258:$C$299,[2]ItemProto!$O$258:$O$299)</f>
        <v>5148</v>
      </c>
      <c r="AB162" s="9"/>
      <c r="AC162" s="2">
        <f>LOOKUP(P162,[2]ItemProto!$C$258:$C$299,[2]ItemProto!$O$258:$O$299)</f>
        <v>1717</v>
      </c>
      <c r="AD162" s="9"/>
      <c r="AE162" s="2">
        <f>LOOKUP(R162,[2]ItemProto!$C$258:$C$299,[2]ItemProto!$O$258:$O$299)</f>
        <v>1232</v>
      </c>
      <c r="AF162" s="9"/>
      <c r="AG162" s="2">
        <f t="shared" si="97"/>
        <v>13245</v>
      </c>
      <c r="AH162" s="9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3" t="str">
        <f t="shared" si="100"/>
        <v>new JiaYuanPurchase{ ItemID = 10036015,ItemNum = 1, BuyMinZiJin = 19868,BuyMaxZiJin = 39735},  //水果汁</v>
      </c>
    </row>
    <row r="163" spans="2:40" s="4" customFormat="1" ht="20.100000000000001" customHeight="1" x14ac:dyDescent="0.2">
      <c r="B163" s="133" t="s">
        <v>1736</v>
      </c>
      <c r="C163" s="2"/>
      <c r="D163" s="130">
        <f t="shared" si="94"/>
        <v>6</v>
      </c>
      <c r="E163" s="130">
        <f t="shared" si="95"/>
        <v>14</v>
      </c>
      <c r="F163" s="130">
        <v>9</v>
      </c>
      <c r="G163" s="130">
        <f t="shared" si="96"/>
        <v>15</v>
      </c>
      <c r="H163" s="2">
        <v>1</v>
      </c>
      <c r="I163" s="2">
        <v>10036016</v>
      </c>
      <c r="J163" s="2" t="s">
        <v>1765</v>
      </c>
      <c r="K163" s="2" t="s">
        <v>1651</v>
      </c>
      <c r="L163" s="2">
        <v>10033009</v>
      </c>
      <c r="M163" s="2" t="s">
        <v>1651</v>
      </c>
      <c r="N163" s="2">
        <v>10033009</v>
      </c>
      <c r="O163" s="2" t="s">
        <v>1648</v>
      </c>
      <c r="P163" s="2">
        <v>10033006</v>
      </c>
      <c r="Q163" s="2" t="s">
        <v>1644</v>
      </c>
      <c r="R163" s="2">
        <v>10033002</v>
      </c>
      <c r="S163" s="3"/>
      <c r="T163" s="3" t="str">
        <f t="shared" si="102"/>
        <v>10033009;1@10033009;1@10033006;1@10033002;1</v>
      </c>
      <c r="X163" s="9"/>
      <c r="Y163" s="2">
        <f>LOOKUP(L163,[2]ItemProto!$C$258:$C$299,[2]ItemProto!$O$258:$O$299)</f>
        <v>6160</v>
      </c>
      <c r="Z163" s="9"/>
      <c r="AA163" s="2">
        <f>LOOKUP(N163,[2]ItemProto!$C$258:$C$299,[2]ItemProto!$O$258:$O$299)</f>
        <v>6160</v>
      </c>
      <c r="AB163" s="9"/>
      <c r="AC163" s="2">
        <f>LOOKUP(P163,[2]ItemProto!$C$258:$C$299,[2]ItemProto!$O$258:$O$299)</f>
        <v>3000</v>
      </c>
      <c r="AD163" s="9"/>
      <c r="AE163" s="2">
        <f>LOOKUP(R163,[2]ItemProto!$C$258:$C$299,[2]ItemProto!$O$258:$O$299)</f>
        <v>840</v>
      </c>
      <c r="AF163" s="9"/>
      <c r="AG163" s="2">
        <f t="shared" si="97"/>
        <v>16160</v>
      </c>
      <c r="AH163" s="9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3" t="str">
        <f t="shared" si="100"/>
        <v>new JiaYuanPurchase{ ItemID = 10036016,ItemNum = 1, BuyMinZiJin = 24240,BuyMaxZiJin = 48480},  //南瓜羹</v>
      </c>
    </row>
    <row r="164" spans="2:40" s="4" customFormat="1" ht="20.100000000000001" customHeight="1" x14ac:dyDescent="0.2">
      <c r="B164" s="85" t="s">
        <v>1738</v>
      </c>
      <c r="C164" s="2"/>
      <c r="D164" s="130">
        <f t="shared" si="94"/>
        <v>6</v>
      </c>
      <c r="E164" s="130">
        <f t="shared" si="95"/>
        <v>14</v>
      </c>
      <c r="F164" s="130">
        <v>9</v>
      </c>
      <c r="G164" s="130">
        <f t="shared" si="96"/>
        <v>15</v>
      </c>
      <c r="H164" s="2">
        <v>1</v>
      </c>
      <c r="I164" s="2">
        <v>10036017</v>
      </c>
      <c r="J164" s="2" t="s">
        <v>1766</v>
      </c>
      <c r="K164" s="2" t="s">
        <v>1729</v>
      </c>
      <c r="L164" s="2">
        <v>10035009</v>
      </c>
      <c r="M164" s="2" t="s">
        <v>1729</v>
      </c>
      <c r="N164" s="2">
        <v>10035009</v>
      </c>
      <c r="O164" s="2" t="s">
        <v>1721</v>
      </c>
      <c r="P164" s="2">
        <v>10035005</v>
      </c>
      <c r="Q164" s="2" t="s">
        <v>1719</v>
      </c>
      <c r="R164" s="2">
        <v>10035004</v>
      </c>
      <c r="S164" s="3"/>
      <c r="T164" s="3" t="str">
        <f t="shared" si="102"/>
        <v>10035009;1@10035009;1@10035005;1@10035004;1</v>
      </c>
      <c r="X164" s="9"/>
      <c r="Y164" s="2">
        <f>LOOKUP(L164,[2]ItemProto!$C$258:$C$299,[2]ItemProto!$O$258:$O$299)</f>
        <v>9240</v>
      </c>
      <c r="Z164" s="9"/>
      <c r="AA164" s="2">
        <f>LOOKUP(N164,[2]ItemProto!$C$258:$C$299,[2]ItemProto!$O$258:$O$299)</f>
        <v>9240</v>
      </c>
      <c r="AB164" s="9"/>
      <c r="AC164" s="2">
        <f>LOOKUP(P164,[2]ItemProto!$C$258:$C$299,[2]ItemProto!$O$258:$O$299)</f>
        <v>3456</v>
      </c>
      <c r="AD164" s="9"/>
      <c r="AE164" s="2">
        <f>LOOKUP(R164,[2]ItemProto!$C$258:$C$299,[2]ItemProto!$O$258:$O$299)</f>
        <v>2576</v>
      </c>
      <c r="AF164" s="9"/>
      <c r="AG164" s="2">
        <f t="shared" si="97"/>
        <v>24512</v>
      </c>
      <c r="AH164" s="9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3" t="str">
        <f t="shared" si="100"/>
        <v>new JiaYuanPurchase{ ItemID = 10036017,ItemNum = 1, BuyMinZiJin = 36768,BuyMaxZiJin = 73536},  //绒毛围裙</v>
      </c>
    </row>
    <row r="165" spans="2:40" s="4" customFormat="1" ht="20.100000000000001" customHeight="1" x14ac:dyDescent="0.2">
      <c r="B165" s="85" t="s">
        <v>1740</v>
      </c>
      <c r="C165" s="2"/>
      <c r="D165" s="130">
        <f t="shared" si="94"/>
        <v>6</v>
      </c>
      <c r="E165" s="130">
        <f t="shared" si="95"/>
        <v>14</v>
      </c>
      <c r="F165" s="130">
        <v>9.5</v>
      </c>
      <c r="G165" s="130">
        <f t="shared" si="96"/>
        <v>17</v>
      </c>
      <c r="H165" s="2">
        <v>1</v>
      </c>
      <c r="I165" s="2">
        <v>10036018</v>
      </c>
      <c r="J165" s="2" t="s">
        <v>1767</v>
      </c>
      <c r="K165" s="2" t="s">
        <v>1652</v>
      </c>
      <c r="L165" s="2">
        <v>10033010</v>
      </c>
      <c r="M165" s="2" t="s">
        <v>1652</v>
      </c>
      <c r="N165" s="2">
        <v>10033010</v>
      </c>
      <c r="O165" s="2" t="s">
        <v>1650</v>
      </c>
      <c r="P165" s="2">
        <v>10033008</v>
      </c>
      <c r="Q165" s="2" t="s">
        <v>1649</v>
      </c>
      <c r="R165" s="2">
        <v>10033007</v>
      </c>
      <c r="S165" s="3"/>
      <c r="T165" s="3" t="str">
        <f t="shared" si="102"/>
        <v>10033010;1@10033010;1@10033008;1@10033007;1</v>
      </c>
      <c r="X165" s="9"/>
      <c r="Y165" s="2">
        <f>LOOKUP(L165,[2]ItemProto!$C$258:$C$299,[2]ItemProto!$O$258:$O$299)</f>
        <v>7888</v>
      </c>
      <c r="Z165" s="9"/>
      <c r="AA165" s="2">
        <f>LOOKUP(N165,[2]ItemProto!$C$258:$C$299,[2]ItemProto!$O$258:$O$299)</f>
        <v>7888</v>
      </c>
      <c r="AB165" s="9"/>
      <c r="AC165" s="2">
        <f>LOOKUP(P165,[2]ItemProto!$C$258:$C$299,[2]ItemProto!$O$258:$O$299)</f>
        <v>5148</v>
      </c>
      <c r="AD165" s="9"/>
      <c r="AE165" s="2">
        <f>LOOKUP(R165,[2]ItemProto!$C$258:$C$299,[2]ItemProto!$O$258:$O$299)</f>
        <v>3987</v>
      </c>
      <c r="AF165" s="9"/>
      <c r="AG165" s="2">
        <f t="shared" si="97"/>
        <v>24911</v>
      </c>
      <c r="AH165" s="9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3" t="str">
        <f t="shared" si="100"/>
        <v>new JiaYuanPurchase{ ItemID = 10036018,ItemNum = 1, BuyMinZiJin = 37367,BuyMaxZiJin = 74733},  //黄瓜汁</v>
      </c>
    </row>
    <row r="166" spans="2:40" s="4" customFormat="1" ht="20.100000000000001" customHeight="1" x14ac:dyDescent="0.2">
      <c r="B166" s="2" t="s">
        <v>1709</v>
      </c>
      <c r="C166" s="2" t="s">
        <v>1710</v>
      </c>
      <c r="D166" s="130">
        <f t="shared" si="94"/>
        <v>6</v>
      </c>
      <c r="E166" s="130">
        <f t="shared" si="95"/>
        <v>14</v>
      </c>
      <c r="F166" s="130">
        <v>9.5</v>
      </c>
      <c r="G166" s="130">
        <f t="shared" si="96"/>
        <v>17</v>
      </c>
      <c r="H166" s="2">
        <v>1</v>
      </c>
      <c r="I166" s="2">
        <v>10036019</v>
      </c>
      <c r="J166" s="2" t="s">
        <v>1768</v>
      </c>
      <c r="K166" s="2" t="s">
        <v>1731</v>
      </c>
      <c r="L166" s="2">
        <v>10035010</v>
      </c>
      <c r="M166" s="2" t="s">
        <v>1731</v>
      </c>
      <c r="N166" s="2">
        <v>10035010</v>
      </c>
      <c r="O166" s="2" t="s">
        <v>1651</v>
      </c>
      <c r="P166" s="2">
        <v>10033009</v>
      </c>
      <c r="Q166" s="2" t="s">
        <v>1715</v>
      </c>
      <c r="R166" s="2">
        <v>10035002</v>
      </c>
      <c r="S166" s="3"/>
      <c r="T166" s="3" t="str">
        <f t="shared" si="102"/>
        <v>10035010;1@10035010;1@10033009;1@10035002;1</v>
      </c>
      <c r="X166" s="9"/>
      <c r="Y166" s="2">
        <f>LOOKUP(L166,[2]ItemProto!$C$258:$C$299,[2]ItemProto!$O$258:$O$299)</f>
        <v>11832</v>
      </c>
      <c r="Z166" s="9"/>
      <c r="AA166" s="2">
        <f>LOOKUP(N166,[2]ItemProto!$C$258:$C$299,[2]ItemProto!$O$258:$O$299)</f>
        <v>11832</v>
      </c>
      <c r="AB166" s="9"/>
      <c r="AC166" s="2">
        <f>LOOKUP(P166,[2]ItemProto!$C$258:$C$299,[2]ItemProto!$O$258:$O$299)</f>
        <v>6160</v>
      </c>
      <c r="AD166" s="9"/>
      <c r="AE166" s="2">
        <f>LOOKUP(R166,[2]ItemProto!$C$258:$C$299,[2]ItemProto!$O$258:$O$299)</f>
        <v>1260</v>
      </c>
      <c r="AF166" s="9"/>
      <c r="AG166" s="2">
        <f t="shared" si="97"/>
        <v>31084</v>
      </c>
      <c r="AH166" s="9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3" t="str">
        <f t="shared" si="100"/>
        <v>new JiaYuanPurchase{ ItemID = 10036019,ItemNum = 1, BuyMinZiJin = 46626,BuyMaxZiJin = 93252},  //牛奶点心</v>
      </c>
    </row>
    <row r="167" spans="2:40" s="4" customFormat="1" ht="20.100000000000001" customHeight="1" x14ac:dyDescent="0.2">
      <c r="B167" s="2" t="s">
        <v>1710</v>
      </c>
      <c r="C167" s="2" t="s">
        <v>1712</v>
      </c>
      <c r="D167" s="130">
        <f t="shared" si="94"/>
        <v>7</v>
      </c>
      <c r="E167" s="130">
        <f t="shared" si="95"/>
        <v>15</v>
      </c>
      <c r="F167" s="130">
        <v>10</v>
      </c>
      <c r="G167" s="130">
        <f t="shared" si="96"/>
        <v>19</v>
      </c>
      <c r="H167" s="2">
        <v>1</v>
      </c>
      <c r="I167" s="2">
        <v>10036020</v>
      </c>
      <c r="J167" s="2" t="s">
        <v>1769</v>
      </c>
      <c r="K167" s="2" t="s">
        <v>1653</v>
      </c>
      <c r="L167" s="2">
        <v>10033011</v>
      </c>
      <c r="M167" s="2" t="s">
        <v>1653</v>
      </c>
      <c r="N167" s="2">
        <v>10033011</v>
      </c>
      <c r="O167" s="2" t="s">
        <v>1713</v>
      </c>
      <c r="P167" s="2">
        <v>10035001</v>
      </c>
      <c r="Q167" s="2" t="s">
        <v>1643</v>
      </c>
      <c r="R167" s="2">
        <v>10033001</v>
      </c>
      <c r="S167" s="3"/>
      <c r="T167" s="3" t="str">
        <f t="shared" si="102"/>
        <v>10033011;1@10033011;1@10035001;1@10033001;1</v>
      </c>
      <c r="X167" s="9"/>
      <c r="Y167" s="2">
        <f>LOOKUP(L167,[2]ItemProto!$C$258:$C$299,[2]ItemProto!$O$258:$O$299)</f>
        <v>9120</v>
      </c>
      <c r="Z167" s="9"/>
      <c r="AA167" s="2">
        <f>LOOKUP(N167,[2]ItemProto!$C$258:$C$299,[2]ItemProto!$O$258:$O$299)</f>
        <v>9120</v>
      </c>
      <c r="AB167" s="9"/>
      <c r="AC167" s="2">
        <f>LOOKUP(P167,[2]ItemProto!$C$258:$C$299,[2]ItemProto!$O$258:$O$299)</f>
        <v>800</v>
      </c>
      <c r="AD167" s="9"/>
      <c r="AE167" s="2">
        <f>LOOKUP(R167,[2]ItemProto!$C$258:$C$299,[2]ItemProto!$O$258:$O$299)</f>
        <v>533</v>
      </c>
      <c r="AF167" s="9"/>
      <c r="AG167" s="2">
        <f t="shared" si="97"/>
        <v>19573</v>
      </c>
      <c r="AH167" s="9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3" t="str">
        <f t="shared" si="100"/>
        <v>new JiaYuanPurchase{ ItemID = 10036020,ItemNum = 1, BuyMinZiJin = 29360,BuyMaxZiJin = 58719},  //西红柿炒蛋</v>
      </c>
    </row>
    <row r="168" spans="2:40" s="4" customFormat="1" ht="20.100000000000001" customHeight="1" x14ac:dyDescent="0.2">
      <c r="B168" s="2" t="s">
        <v>1709</v>
      </c>
      <c r="C168" s="2" t="s">
        <v>1714</v>
      </c>
      <c r="D168" s="130">
        <f t="shared" si="94"/>
        <v>7</v>
      </c>
      <c r="E168" s="130">
        <f t="shared" si="95"/>
        <v>15</v>
      </c>
      <c r="F168" s="130">
        <v>10</v>
      </c>
      <c r="G168" s="130">
        <f t="shared" si="96"/>
        <v>19</v>
      </c>
      <c r="H168" s="2">
        <v>1</v>
      </c>
      <c r="I168" s="2">
        <v>10036021</v>
      </c>
      <c r="J168" s="2" t="s">
        <v>1770</v>
      </c>
      <c r="K168" s="2" t="s">
        <v>1733</v>
      </c>
      <c r="L168" s="2">
        <v>10035011</v>
      </c>
      <c r="M168" s="2" t="s">
        <v>1733</v>
      </c>
      <c r="N168" s="2">
        <v>10035011</v>
      </c>
      <c r="O168" s="2" t="s">
        <v>1648</v>
      </c>
      <c r="P168" s="2">
        <v>10033006</v>
      </c>
      <c r="Q168" s="2" t="s">
        <v>1647</v>
      </c>
      <c r="R168" s="2">
        <v>10033005</v>
      </c>
      <c r="S168" s="3"/>
      <c r="T168" s="3" t="str">
        <f t="shared" si="102"/>
        <v>10035011;1@10035011;1@10033006;1@10033005;1</v>
      </c>
      <c r="X168" s="9"/>
      <c r="Y168" s="2">
        <f>LOOKUP(L168,[2]ItemProto!$C$258:$C$299,[2]ItemProto!$O$258:$O$299)</f>
        <v>13680</v>
      </c>
      <c r="Z168" s="9"/>
      <c r="AA168" s="2">
        <f>LOOKUP(N168,[2]ItemProto!$C$258:$C$299,[2]ItemProto!$O$258:$O$299)</f>
        <v>13680</v>
      </c>
      <c r="AB168" s="9"/>
      <c r="AC168" s="2">
        <f>LOOKUP(P168,[2]ItemProto!$C$258:$C$299,[2]ItemProto!$O$258:$O$299)</f>
        <v>3000</v>
      </c>
      <c r="AD168" s="9"/>
      <c r="AE168" s="2">
        <f>LOOKUP(R168,[2]ItemProto!$C$258:$C$299,[2]ItemProto!$O$258:$O$299)</f>
        <v>2304</v>
      </c>
      <c r="AF168" s="9"/>
      <c r="AG168" s="2">
        <f t="shared" si="97"/>
        <v>32664</v>
      </c>
      <c r="AH168" s="9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3" t="str">
        <f t="shared" si="100"/>
        <v>new JiaYuanPurchase{ ItemID = 10036021,ItemNum = 1, BuyMinZiJin = 48996,BuyMaxZiJin = 97992},  //美味拼盘</v>
      </c>
    </row>
    <row r="169" spans="2:40" s="4" customFormat="1" ht="20.100000000000001" customHeight="1" x14ac:dyDescent="0.2">
      <c r="B169" s="2" t="s">
        <v>1710</v>
      </c>
      <c r="C169" s="2" t="s">
        <v>1716</v>
      </c>
      <c r="D169" s="130">
        <f t="shared" si="94"/>
        <v>7</v>
      </c>
      <c r="E169" s="130">
        <f t="shared" si="95"/>
        <v>16</v>
      </c>
      <c r="F169" s="130">
        <v>10.5</v>
      </c>
      <c r="G169" s="130">
        <f t="shared" si="96"/>
        <v>21</v>
      </c>
      <c r="H169" s="2">
        <v>1</v>
      </c>
      <c r="I169" s="2">
        <v>10036022</v>
      </c>
      <c r="J169" s="2" t="s">
        <v>1771</v>
      </c>
      <c r="K169" s="2" t="s">
        <v>1654</v>
      </c>
      <c r="L169" s="2">
        <v>10033012</v>
      </c>
      <c r="M169" s="2" t="s">
        <v>1654</v>
      </c>
      <c r="N169" s="2">
        <v>10033012</v>
      </c>
      <c r="O169" s="2" t="s">
        <v>1731</v>
      </c>
      <c r="P169" s="2">
        <v>10035010</v>
      </c>
      <c r="Q169" s="2" t="s">
        <v>1652</v>
      </c>
      <c r="R169" s="2">
        <v>10033010</v>
      </c>
      <c r="S169" s="3"/>
      <c r="T169" s="3" t="str">
        <f t="shared" si="102"/>
        <v>10033012;1@10033012;1@10035010;1@10033010;1</v>
      </c>
      <c r="X169" s="9"/>
      <c r="Y169" s="2">
        <f>LOOKUP(L169,[2]ItemProto!$C$258:$C$299,[2]ItemProto!$O$258:$O$299)</f>
        <v>11284</v>
      </c>
      <c r="Z169" s="9"/>
      <c r="AA169" s="2">
        <f>LOOKUP(N169,[2]ItemProto!$C$258:$C$299,[2]ItemProto!$O$258:$O$299)</f>
        <v>11284</v>
      </c>
      <c r="AB169" s="9"/>
      <c r="AC169" s="2">
        <f>LOOKUP(P169,[2]ItemProto!$C$258:$C$299,[2]ItemProto!$O$258:$O$299)</f>
        <v>11832</v>
      </c>
      <c r="AD169" s="9"/>
      <c r="AE169" s="2">
        <f>LOOKUP(R169,[2]ItemProto!$C$258:$C$299,[2]ItemProto!$O$258:$O$299)</f>
        <v>7888</v>
      </c>
      <c r="AF169" s="9"/>
      <c r="AG169" s="2">
        <f t="shared" si="97"/>
        <v>42288</v>
      </c>
      <c r="AH169" s="9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3" t="str">
        <f t="shared" si="100"/>
        <v>new JiaYuanPurchase{ ItemID = 10036022,ItemNum = 1, BuyMinZiJin = 63432,BuyMaxZiJin = 126864},  //美味蛋糕</v>
      </c>
    </row>
    <row r="170" spans="2:40" s="4" customFormat="1" ht="20.100000000000001" customHeight="1" x14ac:dyDescent="0.2">
      <c r="B170" s="2" t="s">
        <v>1712</v>
      </c>
      <c r="C170" s="2" t="s">
        <v>1720</v>
      </c>
      <c r="D170" s="130">
        <f t="shared" si="94"/>
        <v>7</v>
      </c>
      <c r="E170" s="130">
        <f t="shared" si="95"/>
        <v>16</v>
      </c>
      <c r="F170" s="130">
        <v>10.5</v>
      </c>
      <c r="G170" s="130">
        <f t="shared" si="96"/>
        <v>21</v>
      </c>
      <c r="H170" s="2">
        <v>1</v>
      </c>
      <c r="I170" s="2">
        <v>10036023</v>
      </c>
      <c r="J170" s="2" t="s">
        <v>1772</v>
      </c>
      <c r="K170" s="2" t="s">
        <v>1735</v>
      </c>
      <c r="L170" s="2">
        <v>10035012</v>
      </c>
      <c r="M170" s="2" t="s">
        <v>1735</v>
      </c>
      <c r="N170" s="2">
        <v>10035012</v>
      </c>
      <c r="O170" s="2" t="s">
        <v>1731</v>
      </c>
      <c r="P170" s="2">
        <v>10035010</v>
      </c>
      <c r="Q170" s="2" t="s">
        <v>1651</v>
      </c>
      <c r="R170" s="2">
        <v>10033009</v>
      </c>
      <c r="S170" s="3"/>
      <c r="T170" s="3" t="str">
        <f t="shared" si="102"/>
        <v>10035012;1@10035012;1@10035010;1@10033009;1</v>
      </c>
      <c r="X170" s="9"/>
      <c r="Y170" s="2">
        <f>LOOKUP(L170,[2]ItemProto!$C$258:$C$299,[2]ItemProto!$O$258:$O$299)</f>
        <v>16926</v>
      </c>
      <c r="Z170" s="9"/>
      <c r="AA170" s="2">
        <f>LOOKUP(N170,[2]ItemProto!$C$258:$C$299,[2]ItemProto!$O$258:$O$299)</f>
        <v>16926</v>
      </c>
      <c r="AB170" s="9"/>
      <c r="AC170" s="2">
        <f>LOOKUP(P170,[2]ItemProto!$C$258:$C$299,[2]ItemProto!$O$258:$O$299)</f>
        <v>11832</v>
      </c>
      <c r="AD170" s="9"/>
      <c r="AE170" s="2">
        <f>LOOKUP(R170,[2]ItemProto!$C$258:$C$299,[2]ItemProto!$O$258:$O$299)</f>
        <v>6160</v>
      </c>
      <c r="AF170" s="9"/>
      <c r="AG170" s="2">
        <f t="shared" si="97"/>
        <v>51844</v>
      </c>
      <c r="AH170" s="9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3" t="str">
        <f t="shared" si="100"/>
        <v>new JiaYuanPurchase{ ItemID = 10036023,ItemNum = 1, BuyMinZiJin = 77766,BuyMaxZiJin = 155532},  //美味奶汁</v>
      </c>
    </row>
    <row r="171" spans="2:40" s="4" customFormat="1" ht="20.100000000000001" customHeight="1" x14ac:dyDescent="0.2">
      <c r="B171" s="2" t="s">
        <v>1709</v>
      </c>
      <c r="C171" s="2" t="s">
        <v>1711</v>
      </c>
      <c r="D171" s="130">
        <f t="shared" si="94"/>
        <v>7</v>
      </c>
      <c r="E171" s="130">
        <f t="shared" si="95"/>
        <v>17</v>
      </c>
      <c r="F171" s="130">
        <v>11</v>
      </c>
      <c r="G171" s="130">
        <f t="shared" si="96"/>
        <v>23</v>
      </c>
      <c r="H171" s="2">
        <v>1</v>
      </c>
      <c r="I171" s="2">
        <v>10036024</v>
      </c>
      <c r="J171" s="2" t="s">
        <v>1773</v>
      </c>
      <c r="K171" s="2" t="s">
        <v>1655</v>
      </c>
      <c r="L171" s="2">
        <v>10033013</v>
      </c>
      <c r="M171" s="2" t="s">
        <v>1655</v>
      </c>
      <c r="N171" s="2">
        <v>10033013</v>
      </c>
      <c r="O171" s="2" t="s">
        <v>1733</v>
      </c>
      <c r="P171" s="2">
        <v>10035011</v>
      </c>
      <c r="Q171" s="2" t="s">
        <v>1725</v>
      </c>
      <c r="R171" s="2">
        <v>10035007</v>
      </c>
      <c r="S171" s="3"/>
      <c r="T171" s="3" t="str">
        <f t="shared" si="102"/>
        <v>10033013;1@10033013;1@10035011;1@10035007;1</v>
      </c>
      <c r="X171" s="9"/>
      <c r="Y171" s="2">
        <f>LOOKUP(L171,[2]ItemProto!$C$258:$C$299,[2]ItemProto!$O$258:$O$299)</f>
        <v>13739</v>
      </c>
      <c r="Z171" s="9"/>
      <c r="AA171" s="2">
        <f>LOOKUP(N171,[2]ItemProto!$C$258:$C$299,[2]ItemProto!$O$258:$O$299)</f>
        <v>13739</v>
      </c>
      <c r="AB171" s="9"/>
      <c r="AC171" s="2">
        <f>LOOKUP(P171,[2]ItemProto!$C$258:$C$299,[2]ItemProto!$O$258:$O$299)</f>
        <v>13680</v>
      </c>
      <c r="AD171" s="9"/>
      <c r="AE171" s="2">
        <f>LOOKUP(R171,[2]ItemProto!$C$258:$C$299,[2]ItemProto!$O$258:$O$299)</f>
        <v>5980</v>
      </c>
      <c r="AF171" s="9"/>
      <c r="AG171" s="2">
        <f t="shared" si="97"/>
        <v>47138</v>
      </c>
      <c r="AH171" s="9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3" t="str">
        <f t="shared" si="100"/>
        <v>new JiaYuanPurchase{ ItemID = 10036024,ItemNum = 1, BuyMinZiJin = 70707,BuyMaxZiJin = 141414},  //玉米骨汤</v>
      </c>
    </row>
    <row r="172" spans="2:40" s="4" customFormat="1" ht="20.100000000000001" customHeight="1" x14ac:dyDescent="0.2">
      <c r="B172" s="2" t="s">
        <v>1711</v>
      </c>
      <c r="C172" s="2" t="s">
        <v>1718</v>
      </c>
      <c r="D172" s="130">
        <f t="shared" si="94"/>
        <v>7</v>
      </c>
      <c r="E172" s="130">
        <f t="shared" si="95"/>
        <v>17</v>
      </c>
      <c r="F172" s="130">
        <v>11</v>
      </c>
      <c r="G172" s="130">
        <f t="shared" si="96"/>
        <v>23</v>
      </c>
      <c r="H172" s="2">
        <v>1</v>
      </c>
      <c r="I172" s="2">
        <v>10036025</v>
      </c>
      <c r="J172" s="2" t="s">
        <v>1774</v>
      </c>
      <c r="K172" s="2" t="s">
        <v>1737</v>
      </c>
      <c r="L172" s="2">
        <v>10035013</v>
      </c>
      <c r="M172" s="2" t="s">
        <v>1737</v>
      </c>
      <c r="N172" s="2">
        <v>10035013</v>
      </c>
      <c r="O172" s="2" t="s">
        <v>1725</v>
      </c>
      <c r="P172" s="2">
        <v>10035007</v>
      </c>
      <c r="Q172" s="2" t="s">
        <v>1648</v>
      </c>
      <c r="R172" s="2">
        <v>10033006</v>
      </c>
      <c r="S172" s="3"/>
      <c r="T172" s="3" t="str">
        <f t="shared" si="102"/>
        <v>10035013;1@10035013;1@10035007;1@10033006;1</v>
      </c>
      <c r="X172" s="9"/>
      <c r="Y172" s="2">
        <f>LOOKUP(L172,[2]ItemProto!$C$258:$C$299,[2]ItemProto!$O$258:$O$299)</f>
        <v>20608</v>
      </c>
      <c r="Z172" s="9"/>
      <c r="AA172" s="2">
        <f>LOOKUP(N172,[2]ItemProto!$C$258:$C$299,[2]ItemProto!$O$258:$O$299)</f>
        <v>20608</v>
      </c>
      <c r="AB172" s="9"/>
      <c r="AC172" s="2">
        <f>LOOKUP(P172,[2]ItemProto!$C$258:$C$299,[2]ItemProto!$O$258:$O$299)</f>
        <v>5980</v>
      </c>
      <c r="AD172" s="9"/>
      <c r="AE172" s="2">
        <f>LOOKUP(R172,[2]ItemProto!$C$258:$C$299,[2]ItemProto!$O$258:$O$299)</f>
        <v>3000</v>
      </c>
      <c r="AF172" s="9"/>
      <c r="AG172" s="2">
        <f t="shared" si="97"/>
        <v>50196</v>
      </c>
      <c r="AH172" s="9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3" t="str">
        <f t="shared" si="100"/>
        <v>new JiaYuanPurchase{ ItemID = 10036025,ItemNum = 1, BuyMinZiJin = 75294,BuyMaxZiJin = 150588},  //风味肉汁</v>
      </c>
    </row>
    <row r="173" spans="2:40" s="4" customFormat="1" ht="20.100000000000001" customHeight="1" x14ac:dyDescent="0.2">
      <c r="B173" s="2" t="s">
        <v>1712</v>
      </c>
      <c r="C173" s="133" t="s">
        <v>1732</v>
      </c>
      <c r="D173" s="130">
        <f t="shared" si="94"/>
        <v>8</v>
      </c>
      <c r="E173" s="130">
        <f t="shared" si="95"/>
        <v>17</v>
      </c>
      <c r="F173" s="130">
        <v>11.5</v>
      </c>
      <c r="G173" s="130">
        <f t="shared" si="96"/>
        <v>25</v>
      </c>
      <c r="H173" s="2">
        <v>1</v>
      </c>
      <c r="I173" s="2">
        <v>10036026</v>
      </c>
      <c r="J173" s="2" t="s">
        <v>1775</v>
      </c>
      <c r="K173" s="2" t="s">
        <v>1656</v>
      </c>
      <c r="L173" s="2">
        <v>10033014</v>
      </c>
      <c r="M173" s="2" t="s">
        <v>1656</v>
      </c>
      <c r="N173" s="2">
        <v>10033014</v>
      </c>
      <c r="O173" s="2" t="s">
        <v>1654</v>
      </c>
      <c r="P173" s="2">
        <v>10033012</v>
      </c>
      <c r="Q173" s="2" t="s">
        <v>1652</v>
      </c>
      <c r="R173" s="2">
        <v>10033010</v>
      </c>
      <c r="S173" s="3"/>
      <c r="T173" s="3" t="str">
        <f t="shared" si="102"/>
        <v>10033014;1@10033014;1@10033012;1@10033010;1</v>
      </c>
      <c r="X173" s="9"/>
      <c r="Y173" s="2">
        <f>LOOKUP(L173,[2]ItemProto!$C$258:$C$299,[2]ItemProto!$O$258:$O$299)</f>
        <v>16500</v>
      </c>
      <c r="Z173" s="9"/>
      <c r="AA173" s="2">
        <f>LOOKUP(N173,[2]ItemProto!$C$258:$C$299,[2]ItemProto!$O$258:$O$299)</f>
        <v>16500</v>
      </c>
      <c r="AB173" s="9"/>
      <c r="AC173" s="2">
        <f>LOOKUP(P173,[2]ItemProto!$C$258:$C$299,[2]ItemProto!$O$258:$O$299)</f>
        <v>11284</v>
      </c>
      <c r="AD173" s="9"/>
      <c r="AE173" s="2">
        <f>LOOKUP(R173,[2]ItemProto!$C$258:$C$299,[2]ItemProto!$O$258:$O$299)</f>
        <v>7888</v>
      </c>
      <c r="AF173" s="9"/>
      <c r="AG173" s="2">
        <f t="shared" si="97"/>
        <v>52172</v>
      </c>
      <c r="AH173" s="9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3" t="str">
        <f t="shared" si="100"/>
        <v>new JiaYuanPurchase{ ItemID = 10036026,ItemNum = 1, BuyMinZiJin = 78258,BuyMaxZiJin = 156516},  //风味炒饭</v>
      </c>
    </row>
    <row r="174" spans="2:40" s="4" customFormat="1" ht="20.100000000000001" customHeight="1" x14ac:dyDescent="0.2">
      <c r="B174" s="2" t="s">
        <v>1709</v>
      </c>
      <c r="C174" s="85" t="s">
        <v>1734</v>
      </c>
      <c r="D174" s="130">
        <f t="shared" si="94"/>
        <v>8</v>
      </c>
      <c r="E174" s="130">
        <f t="shared" si="95"/>
        <v>17</v>
      </c>
      <c r="F174" s="130">
        <v>11.5</v>
      </c>
      <c r="G174" s="130">
        <f t="shared" si="96"/>
        <v>25</v>
      </c>
      <c r="H174" s="2">
        <v>1</v>
      </c>
      <c r="I174" s="2">
        <v>10036027</v>
      </c>
      <c r="J174" s="2" t="s">
        <v>1776</v>
      </c>
      <c r="K174" s="2" t="s">
        <v>1739</v>
      </c>
      <c r="L174" s="2">
        <v>10035014</v>
      </c>
      <c r="M174" s="2" t="s">
        <v>1739</v>
      </c>
      <c r="N174" s="2">
        <v>10035014</v>
      </c>
      <c r="O174" s="2" t="s">
        <v>1735</v>
      </c>
      <c r="P174" s="2">
        <v>10035012</v>
      </c>
      <c r="Q174" s="2" t="s">
        <v>1654</v>
      </c>
      <c r="R174" s="2">
        <v>10033012</v>
      </c>
      <c r="S174" s="3"/>
      <c r="T174" s="3" t="str">
        <f t="shared" si="102"/>
        <v>10035014;1@10035014;1@10035012;1@10033012;1</v>
      </c>
      <c r="X174" s="9"/>
      <c r="Y174" s="2">
        <f>LOOKUP(L174,[2]ItemProto!$C$258:$C$299,[2]ItemProto!$O$258:$O$299)</f>
        <v>24750</v>
      </c>
      <c r="Z174" s="9"/>
      <c r="AA174" s="2">
        <f>LOOKUP(N174,[2]ItemProto!$C$258:$C$299,[2]ItemProto!$O$258:$O$299)</f>
        <v>24750</v>
      </c>
      <c r="AB174" s="9"/>
      <c r="AC174" s="2">
        <f>LOOKUP(P174,[2]ItemProto!$C$258:$C$299,[2]ItemProto!$O$258:$O$299)</f>
        <v>16926</v>
      </c>
      <c r="AD174" s="9"/>
      <c r="AE174" s="2">
        <f>LOOKUP(R174,[2]ItemProto!$C$258:$C$299,[2]ItemProto!$O$258:$O$299)</f>
        <v>11284</v>
      </c>
      <c r="AF174" s="9"/>
      <c r="AG174" s="2">
        <f t="shared" si="97"/>
        <v>77710</v>
      </c>
      <c r="AH174" s="9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3" t="str">
        <f t="shared" si="100"/>
        <v>new JiaYuanPurchase{ ItemID = 10036027,ItemNum = 1, BuyMinZiJin = 116565,BuyMaxZiJin = 233130},  //风味奶酪</v>
      </c>
    </row>
    <row r="175" spans="2:40" s="4" customFormat="1" ht="20.100000000000001" customHeight="1" x14ac:dyDescent="0.2">
      <c r="B175" s="2" t="s">
        <v>1710</v>
      </c>
      <c r="C175" s="133" t="s">
        <v>1736</v>
      </c>
      <c r="D175" s="130">
        <f t="shared" si="94"/>
        <v>5</v>
      </c>
      <c r="E175" s="130">
        <f t="shared" si="95"/>
        <v>12</v>
      </c>
      <c r="F175" s="132">
        <v>8</v>
      </c>
      <c r="G175" s="132">
        <f t="shared" si="96"/>
        <v>19</v>
      </c>
      <c r="H175" s="7">
        <v>1</v>
      </c>
      <c r="I175" s="7">
        <v>10036028</v>
      </c>
      <c r="J175" s="7" t="s">
        <v>1777</v>
      </c>
      <c r="K175" s="7" t="s">
        <v>1653</v>
      </c>
      <c r="L175" s="7">
        <v>10033011</v>
      </c>
      <c r="M175" s="7" t="s">
        <v>1653</v>
      </c>
      <c r="N175" s="7">
        <v>10033011</v>
      </c>
      <c r="O175" s="7"/>
      <c r="P175" s="7"/>
      <c r="Q175" s="21"/>
      <c r="R175" s="21"/>
      <c r="T175" s="3" t="str">
        <f>L175&amp;";1@"&amp;N175&amp;";1"</f>
        <v>10033011;1@10033011;1</v>
      </c>
      <c r="X175" s="9"/>
      <c r="Y175" s="2">
        <f>LOOKUP(L175,[2]ItemProto!$C$258:$C$299,[2]ItemProto!$O$258:$O$299)</f>
        <v>9120</v>
      </c>
      <c r="Z175" s="9"/>
      <c r="AA175" s="2">
        <f>LOOKUP(N175,[2]ItemProto!$C$258:$C$299,[2]ItemProto!$O$258:$O$299)</f>
        <v>9120</v>
      </c>
      <c r="AB175" s="9"/>
      <c r="AC175" s="2"/>
      <c r="AD175" s="9"/>
      <c r="AE175" s="2"/>
      <c r="AF175" s="9"/>
      <c r="AG175" s="2">
        <f t="shared" si="97"/>
        <v>18240</v>
      </c>
      <c r="AH175" s="9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3" t="str">
        <f t="shared" si="100"/>
        <v>new JiaYuanPurchase{ ItemID = 10036028,ItemNum = 1, BuyMinZiJin = 27360,BuyMaxZiJin = 54720},  //西红柿组合</v>
      </c>
    </row>
    <row r="176" spans="2:40" s="4" customFormat="1" ht="20.100000000000001" customHeight="1" x14ac:dyDescent="0.2">
      <c r="B176" s="2" t="s">
        <v>1712</v>
      </c>
      <c r="C176" s="85" t="s">
        <v>1738</v>
      </c>
      <c r="D176" s="130">
        <f t="shared" si="94"/>
        <v>7</v>
      </c>
      <c r="E176" s="130">
        <f t="shared" si="95"/>
        <v>15</v>
      </c>
      <c r="F176" s="130">
        <v>10</v>
      </c>
      <c r="G176" s="130">
        <f t="shared" si="96"/>
        <v>19</v>
      </c>
      <c r="H176" s="2">
        <v>1</v>
      </c>
      <c r="I176" s="2">
        <v>10036029</v>
      </c>
      <c r="J176" s="2" t="s">
        <v>1778</v>
      </c>
      <c r="K176" s="2" t="s">
        <v>1653</v>
      </c>
      <c r="L176" s="2">
        <v>10033011</v>
      </c>
      <c r="M176" s="2" t="s">
        <v>1651</v>
      </c>
      <c r="N176" s="2">
        <v>10033009</v>
      </c>
      <c r="O176" s="2" t="s">
        <v>1652</v>
      </c>
      <c r="P176" s="2">
        <v>10033010</v>
      </c>
      <c r="Q176" s="2" t="s">
        <v>1643</v>
      </c>
      <c r="R176" s="2">
        <v>10033001</v>
      </c>
      <c r="T176" s="3" t="str">
        <f t="shared" si="102"/>
        <v>10033011;1@10033009;1@10033010;1@10033001;1</v>
      </c>
      <c r="X176" s="9"/>
      <c r="Y176" s="2">
        <f>LOOKUP(L176,[2]ItemProto!$C$258:$C$299,[2]ItemProto!$O$258:$O$299)</f>
        <v>9120</v>
      </c>
      <c r="Z176" s="9"/>
      <c r="AA176" s="2">
        <f>LOOKUP(N176,[2]ItemProto!$C$258:$C$299,[2]ItemProto!$O$258:$O$299)</f>
        <v>6160</v>
      </c>
      <c r="AB176" s="9"/>
      <c r="AC176" s="2">
        <f>LOOKUP(P176,[2]ItemProto!$C$258:$C$299,[2]ItemProto!$O$258:$O$299)</f>
        <v>7888</v>
      </c>
      <c r="AD176" s="9"/>
      <c r="AE176" s="2">
        <f>LOOKUP(R176,[2]ItemProto!$C$258:$C$299,[2]ItemProto!$O$258:$O$299)</f>
        <v>533</v>
      </c>
      <c r="AF176" s="9"/>
      <c r="AG176" s="2">
        <f t="shared" si="97"/>
        <v>23701</v>
      </c>
      <c r="AH176" s="9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3" t="str">
        <f t="shared" si="100"/>
        <v>new JiaYuanPurchase{ ItemID = 10036029,ItemNum = 1, BuyMinZiJin = 35552,BuyMaxZiJin = 71103},  //风味南瓜粥</v>
      </c>
    </row>
    <row r="177" spans="2:40" s="4" customFormat="1" ht="20.100000000000001" customHeight="1" x14ac:dyDescent="0.2">
      <c r="B177" s="2" t="s">
        <v>1709</v>
      </c>
      <c r="C177" s="85" t="s">
        <v>1740</v>
      </c>
      <c r="D177" s="130">
        <f t="shared" si="94"/>
        <v>7</v>
      </c>
      <c r="E177" s="130">
        <f t="shared" si="95"/>
        <v>16</v>
      </c>
      <c r="F177" s="130">
        <v>10.5</v>
      </c>
      <c r="G177" s="130">
        <f t="shared" si="96"/>
        <v>21</v>
      </c>
      <c r="H177" s="2">
        <v>1</v>
      </c>
      <c r="I177" s="2">
        <v>10036030</v>
      </c>
      <c r="J177" s="2" t="s">
        <v>1779</v>
      </c>
      <c r="K177" s="2" t="s">
        <v>1654</v>
      </c>
      <c r="L177" s="2">
        <v>10033012</v>
      </c>
      <c r="M177" s="2" t="s">
        <v>1654</v>
      </c>
      <c r="N177" s="2">
        <v>10033012</v>
      </c>
      <c r="O177" s="2" t="s">
        <v>1649</v>
      </c>
      <c r="P177" s="2">
        <v>10033007</v>
      </c>
      <c r="Q177" s="2" t="s">
        <v>1646</v>
      </c>
      <c r="R177" s="2">
        <v>10033004</v>
      </c>
      <c r="T177" s="3" t="str">
        <f t="shared" si="102"/>
        <v>10033012;1@10033012;1@10033007;1@10033004;1</v>
      </c>
      <c r="X177" s="9"/>
      <c r="Y177" s="2">
        <f>LOOKUP(L177,[2]ItemProto!$C$258:$C$299,[2]ItemProto!$O$258:$O$299)</f>
        <v>11284</v>
      </c>
      <c r="Z177" s="9"/>
      <c r="AA177" s="2">
        <f>LOOKUP(N177,[2]ItemProto!$C$258:$C$299,[2]ItemProto!$O$258:$O$299)</f>
        <v>11284</v>
      </c>
      <c r="AB177" s="9"/>
      <c r="AC177" s="2">
        <f>LOOKUP(P177,[2]ItemProto!$C$258:$C$299,[2]ItemProto!$O$258:$O$299)</f>
        <v>3987</v>
      </c>
      <c r="AD177" s="9"/>
      <c r="AE177" s="2">
        <f>LOOKUP(R177,[2]ItemProto!$C$258:$C$299,[2]ItemProto!$O$258:$O$299)</f>
        <v>1717</v>
      </c>
      <c r="AF177" s="9"/>
      <c r="AG177" s="2">
        <f t="shared" si="97"/>
        <v>28272</v>
      </c>
      <c r="AH177" s="9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3" t="str">
        <f t="shared" si="100"/>
        <v>new JiaYuanPurchase{ ItemID = 10036030,ItemNum = 1, BuyMinZiJin = 42408,BuyMaxZiJin = 84816},  //回味汤圆</v>
      </c>
    </row>
    <row r="178" spans="2:40" s="4" customFormat="1" ht="20.100000000000001" customHeight="1" x14ac:dyDescent="0.2">
      <c r="B178" s="2" t="s">
        <v>1710</v>
      </c>
      <c r="C178" s="2" t="s">
        <v>1722</v>
      </c>
      <c r="D178" s="130">
        <f t="shared" si="94"/>
        <v>4</v>
      </c>
      <c r="E178" s="130">
        <f t="shared" si="95"/>
        <v>9</v>
      </c>
      <c r="F178" s="130">
        <v>6</v>
      </c>
      <c r="G178" s="130">
        <f t="shared" si="96"/>
        <v>3</v>
      </c>
      <c r="H178" s="2">
        <v>1</v>
      </c>
      <c r="I178" s="2">
        <v>10036031</v>
      </c>
      <c r="J178" s="2" t="s">
        <v>1780</v>
      </c>
      <c r="K178" s="2" t="s">
        <v>1717</v>
      </c>
      <c r="L178" s="14">
        <v>10035003</v>
      </c>
      <c r="M178" s="2" t="s">
        <v>1717</v>
      </c>
      <c r="N178" s="14">
        <v>10035003</v>
      </c>
      <c r="O178" s="2" t="s">
        <v>1643</v>
      </c>
      <c r="P178" s="2">
        <v>10033001</v>
      </c>
      <c r="Q178" s="2" t="s">
        <v>1644</v>
      </c>
      <c r="R178" s="2">
        <v>10033002</v>
      </c>
      <c r="T178" s="3" t="str">
        <f t="shared" si="102"/>
        <v>10035003;1@10035003;1@10033001;1@10033002;1</v>
      </c>
      <c r="X178" s="9"/>
      <c r="Y178" s="2">
        <f>LOOKUP(L178,[2]ItemProto!$C$258:$C$299,[2]ItemProto!$O$258:$O$299)</f>
        <v>1848</v>
      </c>
      <c r="Z178" s="9"/>
      <c r="AA178" s="2">
        <f>LOOKUP(N178,[2]ItemProto!$C$258:$C$299,[2]ItemProto!$O$258:$O$299)</f>
        <v>1848</v>
      </c>
      <c r="AB178" s="9"/>
      <c r="AC178" s="2">
        <f>LOOKUP(P178,[2]ItemProto!$C$258:$C$299,[2]ItemProto!$O$258:$O$299)</f>
        <v>533</v>
      </c>
      <c r="AD178" s="9"/>
      <c r="AE178" s="2">
        <f>LOOKUP(R178,[2]ItemProto!$C$258:$C$299,[2]ItemProto!$O$258:$O$299)</f>
        <v>840</v>
      </c>
      <c r="AF178" s="9"/>
      <c r="AG178" s="2">
        <f t="shared" si="97"/>
        <v>5069</v>
      </c>
      <c r="AH178" s="9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3" t="str">
        <f t="shared" si="100"/>
        <v>new JiaYuanPurchase{ ItemID = 10036031,ItemNum = 1, BuyMinZiJin = 7604,BuyMaxZiJin = 15207},  //烤鸡肉</v>
      </c>
    </row>
    <row r="179" spans="2:40" s="4" customFormat="1" ht="20.100000000000001" customHeight="1" x14ac:dyDescent="0.2">
      <c r="B179" s="2" t="s">
        <v>1712</v>
      </c>
      <c r="C179" s="2" t="s">
        <v>1724</v>
      </c>
      <c r="D179" s="130">
        <f t="shared" si="94"/>
        <v>5</v>
      </c>
      <c r="E179" s="130">
        <f t="shared" si="95"/>
        <v>11</v>
      </c>
      <c r="F179" s="130">
        <v>7.5</v>
      </c>
      <c r="G179" s="130">
        <f t="shared" si="96"/>
        <v>9</v>
      </c>
      <c r="H179" s="2">
        <v>1</v>
      </c>
      <c r="I179" s="2">
        <v>10036032</v>
      </c>
      <c r="J179" s="2" t="s">
        <v>1781</v>
      </c>
      <c r="K179" s="2" t="s">
        <v>1723</v>
      </c>
      <c r="L179" s="2">
        <v>10035006</v>
      </c>
      <c r="M179" s="2" t="s">
        <v>1723</v>
      </c>
      <c r="N179" s="2">
        <v>10035006</v>
      </c>
      <c r="O179" s="2" t="s">
        <v>1648</v>
      </c>
      <c r="P179" s="2">
        <v>10033006</v>
      </c>
      <c r="Q179" s="2" t="s">
        <v>1644</v>
      </c>
      <c r="R179" s="2">
        <v>10033002</v>
      </c>
      <c r="T179" s="3" t="str">
        <f t="shared" si="102"/>
        <v>10035006;1@10035006;1@10033006;1@10033002;1</v>
      </c>
      <c r="X179" s="9"/>
      <c r="Y179" s="2">
        <f>LOOKUP(L179,[2]ItemProto!$C$258:$C$299,[2]ItemProto!$O$258:$O$299)</f>
        <v>4500</v>
      </c>
      <c r="Z179" s="9"/>
      <c r="AA179" s="2">
        <f>LOOKUP(N179,[2]ItemProto!$C$258:$C$299,[2]ItemProto!$O$258:$O$299)</f>
        <v>4500</v>
      </c>
      <c r="AB179" s="9"/>
      <c r="AC179" s="2">
        <f>LOOKUP(P179,[2]ItemProto!$C$258:$C$299,[2]ItemProto!$O$258:$O$299)</f>
        <v>3000</v>
      </c>
      <c r="AD179" s="9"/>
      <c r="AE179" s="2">
        <f>LOOKUP(R179,[2]ItemProto!$C$258:$C$299,[2]ItemProto!$O$258:$O$299)</f>
        <v>840</v>
      </c>
      <c r="AF179" s="9"/>
      <c r="AG179" s="2">
        <f t="shared" si="97"/>
        <v>12840</v>
      </c>
      <c r="AH179" s="9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3" t="str">
        <f t="shared" si="100"/>
        <v>new JiaYuanPurchase{ ItemID = 10036032,ItemNum = 1, BuyMinZiJin = 19260,BuyMaxZiJin = 38520},  //红烧烤肉</v>
      </c>
    </row>
    <row r="180" spans="2:40" s="4" customFormat="1" ht="20.100000000000001" customHeight="1" x14ac:dyDescent="0.2">
      <c r="B180" s="2" t="s">
        <v>1711</v>
      </c>
      <c r="C180" s="2" t="s">
        <v>1726</v>
      </c>
      <c r="D180" s="130">
        <f t="shared" si="94"/>
        <v>6</v>
      </c>
      <c r="E180" s="130">
        <f t="shared" si="95"/>
        <v>14</v>
      </c>
      <c r="F180" s="130">
        <v>9</v>
      </c>
      <c r="G180" s="130">
        <f t="shared" si="96"/>
        <v>15</v>
      </c>
      <c r="H180" s="2">
        <v>1</v>
      </c>
      <c r="I180" s="2">
        <v>10036033</v>
      </c>
      <c r="J180" s="2" t="s">
        <v>1782</v>
      </c>
      <c r="K180" s="2" t="s">
        <v>1729</v>
      </c>
      <c r="L180" s="2">
        <v>10035009</v>
      </c>
      <c r="M180" s="2" t="s">
        <v>1729</v>
      </c>
      <c r="N180" s="2">
        <v>10035009</v>
      </c>
      <c r="O180" s="2" t="s">
        <v>1727</v>
      </c>
      <c r="P180" s="2">
        <v>10035008</v>
      </c>
      <c r="Q180" s="2" t="s">
        <v>1727</v>
      </c>
      <c r="R180" s="2">
        <v>10035008</v>
      </c>
      <c r="T180" s="3" t="str">
        <f t="shared" si="102"/>
        <v>10035009;1@10035009;1@10035008;1@10035008;1</v>
      </c>
      <c r="X180" s="9"/>
      <c r="Y180" s="2">
        <f>LOOKUP(L180,[2]ItemProto!$C$258:$C$299,[2]ItemProto!$O$258:$O$299)</f>
        <v>9240</v>
      </c>
      <c r="Z180" s="9"/>
      <c r="AA180" s="2">
        <f>LOOKUP(N180,[2]ItemProto!$C$258:$C$299,[2]ItemProto!$O$258:$O$299)</f>
        <v>9240</v>
      </c>
      <c r="AB180" s="9"/>
      <c r="AC180" s="2">
        <f>LOOKUP(P180,[2]ItemProto!$C$258:$C$299,[2]ItemProto!$O$258:$O$299)</f>
        <v>7722</v>
      </c>
      <c r="AD180" s="9"/>
      <c r="AE180" s="2">
        <f>LOOKUP(R180,[2]ItemProto!$C$258:$C$299,[2]ItemProto!$O$258:$O$299)</f>
        <v>7722</v>
      </c>
      <c r="AF180" s="9"/>
      <c r="AG180" s="2">
        <f t="shared" si="97"/>
        <v>33924</v>
      </c>
      <c r="AH180" s="9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3" t="str">
        <f t="shared" si="100"/>
        <v>new JiaYuanPurchase{ ItemID = 10036033,ItemNum = 1, BuyMinZiJin = 50886,BuyMaxZiJin = 101772},  //加厚皮裙</v>
      </c>
    </row>
    <row r="181" spans="2:40" s="4" customFormat="1" ht="20.100000000000001" customHeight="1" x14ac:dyDescent="0.2">
      <c r="B181" s="2" t="s">
        <v>1712</v>
      </c>
      <c r="C181" s="2" t="s">
        <v>1728</v>
      </c>
      <c r="D181" s="130">
        <f t="shared" si="94"/>
        <v>7</v>
      </c>
      <c r="E181" s="130">
        <f t="shared" si="95"/>
        <v>16</v>
      </c>
      <c r="F181" s="130">
        <v>10.5</v>
      </c>
      <c r="G181" s="130">
        <f t="shared" si="96"/>
        <v>21</v>
      </c>
      <c r="H181" s="2">
        <v>1</v>
      </c>
      <c r="I181" s="2">
        <v>10036034</v>
      </c>
      <c r="J181" s="2" t="s">
        <v>1783</v>
      </c>
      <c r="K181" s="2" t="s">
        <v>1735</v>
      </c>
      <c r="L181" s="2">
        <v>10035012</v>
      </c>
      <c r="M181" s="2" t="s">
        <v>1735</v>
      </c>
      <c r="N181" s="2">
        <v>10035012</v>
      </c>
      <c r="O181" s="2" t="s">
        <v>1731</v>
      </c>
      <c r="P181" s="2">
        <v>10035010</v>
      </c>
      <c r="T181" s="3" t="str">
        <f t="shared" ref="T181:T182" si="103">L181&amp;";1@"&amp;N181&amp;";1@"&amp;P181&amp;";1"</f>
        <v>10035012;1@10035012;1@10035010;1</v>
      </c>
      <c r="X181" s="9"/>
      <c r="Y181" s="2">
        <f>LOOKUP(L181,[2]ItemProto!$C$258:$C$299,[2]ItemProto!$O$258:$O$299)</f>
        <v>16926</v>
      </c>
      <c r="Z181" s="9"/>
      <c r="AA181" s="2">
        <f>LOOKUP(N181,[2]ItemProto!$C$258:$C$299,[2]ItemProto!$O$258:$O$299)</f>
        <v>16926</v>
      </c>
      <c r="AB181" s="9"/>
      <c r="AC181" s="2">
        <f>LOOKUP(P181,[2]ItemProto!$C$258:$C$299,[2]ItemProto!$O$258:$O$299)</f>
        <v>11832</v>
      </c>
      <c r="AD181" s="9"/>
      <c r="AE181" s="2"/>
      <c r="AF181" s="9"/>
      <c r="AG181" s="2">
        <f t="shared" si="97"/>
        <v>45684</v>
      </c>
      <c r="AH181" s="9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3" t="str">
        <f t="shared" si="100"/>
        <v>new JiaYuanPurchase{ ItemID = 10036034,ItemNum = 1, BuyMinZiJin = 68526,BuyMaxZiJin = 137052},  //香味奶汁</v>
      </c>
    </row>
    <row r="182" spans="2:40" s="4" customFormat="1" ht="20.100000000000001" customHeight="1" x14ac:dyDescent="0.2">
      <c r="B182" s="2" t="s">
        <v>1709</v>
      </c>
      <c r="C182" s="2" t="s">
        <v>1730</v>
      </c>
      <c r="D182" s="130">
        <f t="shared" si="94"/>
        <v>6</v>
      </c>
      <c r="E182" s="130">
        <f t="shared" si="95"/>
        <v>14</v>
      </c>
      <c r="F182" s="130">
        <v>9.5</v>
      </c>
      <c r="G182" s="130">
        <f t="shared" si="96"/>
        <v>17</v>
      </c>
      <c r="H182" s="2">
        <v>1</v>
      </c>
      <c r="I182" s="2">
        <v>10036035</v>
      </c>
      <c r="J182" s="2" t="s">
        <v>1784</v>
      </c>
      <c r="K182" s="15" t="s">
        <v>1652</v>
      </c>
      <c r="L182" s="14">
        <v>10033010</v>
      </c>
      <c r="M182" s="15" t="s">
        <v>1650</v>
      </c>
      <c r="N182" s="14">
        <v>10033008</v>
      </c>
      <c r="O182" s="15" t="s">
        <v>1650</v>
      </c>
      <c r="P182" s="14">
        <v>10033008</v>
      </c>
      <c r="Q182" s="15"/>
      <c r="T182" s="3" t="str">
        <f t="shared" si="103"/>
        <v>10033010;1@10033008;1@10033008;1</v>
      </c>
      <c r="X182" s="9"/>
      <c r="Y182" s="2">
        <f>LOOKUP(L182,[2]ItemProto!$C$258:$C$299,[2]ItemProto!$O$258:$O$299)</f>
        <v>7888</v>
      </c>
      <c r="Z182" s="9"/>
      <c r="AA182" s="2">
        <f>LOOKUP(N182,[2]ItemProto!$C$258:$C$299,[2]ItemProto!$O$258:$O$299)</f>
        <v>5148</v>
      </c>
      <c r="AB182" s="9"/>
      <c r="AC182" s="2">
        <f>LOOKUP(P182,[2]ItemProto!$C$258:$C$299,[2]ItemProto!$O$258:$O$299)</f>
        <v>5148</v>
      </c>
      <c r="AD182" s="9"/>
      <c r="AE182" s="2"/>
      <c r="AF182" s="9"/>
      <c r="AG182" s="2">
        <f t="shared" si="97"/>
        <v>18184</v>
      </c>
      <c r="AH182" s="9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3" t="str">
        <f t="shared" si="100"/>
        <v>new JiaYuanPurchase{ ItemID = 10036035,ItemNum = 1, BuyMinZiJin = 27276,BuyMaxZiJin = 54552},  //绿色果汁</v>
      </c>
    </row>
    <row r="183" spans="2:40" s="4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4" customFormat="1" ht="20.100000000000001" customHeight="1" x14ac:dyDescent="0.2">
      <c r="J184" s="2" t="s">
        <v>1785</v>
      </c>
      <c r="K184" s="3" t="s">
        <v>1786</v>
      </c>
    </row>
    <row r="185" spans="2:40" s="4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2"/>
      <c r="J185" s="2" t="s">
        <v>1787</v>
      </c>
      <c r="K185" s="3" t="s">
        <v>1788</v>
      </c>
      <c r="O185" s="4" t="s">
        <v>1789</v>
      </c>
    </row>
    <row r="186" spans="2:40" ht="20.100000000000001" customHeight="1" x14ac:dyDescent="0.2">
      <c r="E186" s="9" t="str">
        <f t="shared" ref="E186:E219" si="104">D149&amp;","&amp;E149</f>
        <v>3,8</v>
      </c>
      <c r="F186" s="9" t="str">
        <f t="shared" ref="F186:F219" si="105">E186&amp;";0"</f>
        <v>3,8;0</v>
      </c>
      <c r="O186" s="4" t="s">
        <v>1790</v>
      </c>
    </row>
    <row r="187" spans="2:40" ht="20.100000000000001" customHeight="1" x14ac:dyDescent="0.2">
      <c r="E187" s="9" t="str">
        <f t="shared" si="104"/>
        <v>4,8</v>
      </c>
      <c r="F187" s="9" t="str">
        <f t="shared" si="105"/>
        <v>4,8;0</v>
      </c>
      <c r="J187" s="6" t="s">
        <v>1791</v>
      </c>
    </row>
    <row r="188" spans="2:40" ht="20.100000000000001" customHeight="1" x14ac:dyDescent="0.2">
      <c r="E188" s="9" t="str">
        <f t="shared" si="104"/>
        <v>4,8</v>
      </c>
      <c r="F188" s="9" t="str">
        <f t="shared" si="105"/>
        <v>4,8;0</v>
      </c>
    </row>
    <row r="189" spans="2:40" ht="20.100000000000001" customHeight="1" x14ac:dyDescent="0.2">
      <c r="E189" s="9" t="str">
        <f t="shared" si="104"/>
        <v>4,9</v>
      </c>
      <c r="F189" s="9" t="str">
        <f t="shared" si="105"/>
        <v>4,9;0</v>
      </c>
      <c r="J189" s="6" t="s">
        <v>1792</v>
      </c>
    </row>
    <row r="190" spans="2:40" ht="20.100000000000001" customHeight="1" x14ac:dyDescent="0.2">
      <c r="E190" s="9" t="str">
        <f t="shared" si="104"/>
        <v>4,9</v>
      </c>
      <c r="F190" s="9" t="str">
        <f t="shared" si="105"/>
        <v>4,9;0</v>
      </c>
      <c r="J190" s="6" t="s">
        <v>1793</v>
      </c>
    </row>
    <row r="191" spans="2:40" ht="20.100000000000001" customHeight="1" x14ac:dyDescent="0.2">
      <c r="E191" s="9" t="str">
        <f t="shared" si="104"/>
        <v>4,10</v>
      </c>
      <c r="F191" s="9" t="str">
        <f t="shared" si="105"/>
        <v>4,10;0</v>
      </c>
    </row>
    <row r="192" spans="2:40" ht="20.100000000000001" customHeight="1" x14ac:dyDescent="0.2">
      <c r="E192" s="9" t="str">
        <f t="shared" si="104"/>
        <v>4,10</v>
      </c>
      <c r="F192" s="9" t="str">
        <f t="shared" si="105"/>
        <v>4,10;0</v>
      </c>
    </row>
    <row r="193" spans="5:13" s="3" customFormat="1" ht="20.100000000000001" customHeight="1" x14ac:dyDescent="0.2">
      <c r="E193" s="9" t="str">
        <f t="shared" si="104"/>
        <v>5,11</v>
      </c>
      <c r="F193" s="9" t="str">
        <f t="shared" si="105"/>
        <v>5,11;0</v>
      </c>
    </row>
    <row r="194" spans="5:13" s="3" customFormat="1" ht="20.100000000000001" customHeight="1" x14ac:dyDescent="0.2">
      <c r="E194" s="9" t="str">
        <f t="shared" si="104"/>
        <v>5,11</v>
      </c>
      <c r="F194" s="9" t="str">
        <f t="shared" si="105"/>
        <v>5,11;0</v>
      </c>
      <c r="J194" s="3" t="s">
        <v>1794</v>
      </c>
    </row>
    <row r="195" spans="5:13" s="3" customFormat="1" ht="20.100000000000001" customHeight="1" x14ac:dyDescent="0.2">
      <c r="E195" s="9" t="str">
        <f t="shared" si="104"/>
        <v>5,11</v>
      </c>
      <c r="F195" s="9" t="str">
        <f t="shared" si="105"/>
        <v>5,11;0</v>
      </c>
      <c r="J195" s="3" t="s">
        <v>1795</v>
      </c>
    </row>
    <row r="196" spans="5:13" s="3" customFormat="1" ht="20.100000000000001" customHeight="1" x14ac:dyDescent="0.2">
      <c r="E196" s="9" t="str">
        <f t="shared" si="104"/>
        <v>5,12</v>
      </c>
      <c r="F196" s="9" t="str">
        <f t="shared" si="105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9" t="str">
        <f t="shared" si="104"/>
        <v>6,13</v>
      </c>
      <c r="F197" s="9" t="str">
        <f t="shared" si="105"/>
        <v>6,13;0</v>
      </c>
      <c r="I197" s="2"/>
      <c r="J197" s="2" t="s">
        <v>1796</v>
      </c>
      <c r="K197" s="2" t="s">
        <v>1797</v>
      </c>
      <c r="L197" s="2" t="s">
        <v>1798</v>
      </c>
      <c r="M197" s="2"/>
    </row>
    <row r="198" spans="5:13" s="1" customFormat="1" ht="20.100000000000001" customHeight="1" x14ac:dyDescent="0.2">
      <c r="E198" s="9" t="str">
        <f t="shared" si="104"/>
        <v>5,12</v>
      </c>
      <c r="F198" s="9" t="str">
        <f t="shared" si="105"/>
        <v>5,12;0</v>
      </c>
      <c r="I198" s="2"/>
      <c r="J198" s="2" t="s">
        <v>1799</v>
      </c>
      <c r="K198" s="2" t="s">
        <v>1800</v>
      </c>
      <c r="L198" s="2"/>
      <c r="M198" s="2"/>
    </row>
    <row r="199" spans="5:13" ht="20.100000000000001" customHeight="1" x14ac:dyDescent="0.2">
      <c r="E199" s="9" t="str">
        <f t="shared" si="104"/>
        <v>6,13</v>
      </c>
      <c r="F199" s="9" t="str">
        <f t="shared" si="105"/>
        <v>6,13;0</v>
      </c>
      <c r="J199" s="2" t="s">
        <v>1801</v>
      </c>
      <c r="K199" s="2" t="s">
        <v>1802</v>
      </c>
      <c r="L199" s="2"/>
    </row>
    <row r="200" spans="5:13" ht="20.100000000000001" customHeight="1" x14ac:dyDescent="0.2">
      <c r="E200" s="9" t="str">
        <f t="shared" si="104"/>
        <v>6,14</v>
      </c>
      <c r="F200" s="9" t="str">
        <f t="shared" si="105"/>
        <v>6,14;0</v>
      </c>
    </row>
    <row r="201" spans="5:13" ht="20.100000000000001" customHeight="1" x14ac:dyDescent="0.2">
      <c r="E201" s="9" t="str">
        <f t="shared" si="104"/>
        <v>6,14</v>
      </c>
      <c r="F201" s="9" t="str">
        <f t="shared" si="105"/>
        <v>6,14;0</v>
      </c>
    </row>
    <row r="202" spans="5:13" ht="20.100000000000001" customHeight="1" x14ac:dyDescent="0.2">
      <c r="E202" s="9" t="str">
        <f t="shared" si="104"/>
        <v>6,14</v>
      </c>
      <c r="F202" s="9" t="str">
        <f t="shared" si="105"/>
        <v>6,14;0</v>
      </c>
      <c r="J202" s="2" t="s">
        <v>1803</v>
      </c>
      <c r="K202" s="2">
        <v>100</v>
      </c>
      <c r="L202" s="22"/>
    </row>
    <row r="203" spans="5:13" ht="20.100000000000001" customHeight="1" x14ac:dyDescent="0.2">
      <c r="E203" s="9" t="str">
        <f t="shared" si="104"/>
        <v>6,14</v>
      </c>
      <c r="F203" s="9" t="str">
        <f t="shared" si="105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4"/>
        <v>7,15</v>
      </c>
      <c r="F204" s="9" t="str">
        <f t="shared" si="105"/>
        <v>7,15;0</v>
      </c>
      <c r="I204" s="9"/>
      <c r="J204" s="2" t="s">
        <v>1804</v>
      </c>
      <c r="K204" s="2" t="s">
        <v>1805</v>
      </c>
      <c r="L204" s="9"/>
    </row>
    <row r="205" spans="5:13" ht="20.100000000000001" customHeight="1" x14ac:dyDescent="0.2">
      <c r="E205" s="9" t="str">
        <f t="shared" si="104"/>
        <v>7,15</v>
      </c>
      <c r="F205" s="9" t="str">
        <f t="shared" si="105"/>
        <v>7,15;0</v>
      </c>
      <c r="I205" s="9"/>
      <c r="J205" s="9"/>
      <c r="K205" s="2" t="s">
        <v>1806</v>
      </c>
      <c r="L205" s="9"/>
    </row>
    <row r="206" spans="5:13" ht="20.100000000000001" customHeight="1" x14ac:dyDescent="0.2">
      <c r="E206" s="9" t="str">
        <f t="shared" si="104"/>
        <v>7,16</v>
      </c>
      <c r="F206" s="9" t="str">
        <f t="shared" si="105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4"/>
        <v>7,16</v>
      </c>
      <c r="F207" s="9" t="str">
        <f t="shared" si="105"/>
        <v>7,16;0</v>
      </c>
    </row>
    <row r="208" spans="5:13" ht="20.100000000000001" customHeight="1" x14ac:dyDescent="0.2">
      <c r="E208" s="9" t="str">
        <f t="shared" si="104"/>
        <v>7,17</v>
      </c>
      <c r="F208" s="9" t="str">
        <f t="shared" si="105"/>
        <v>7,17;0</v>
      </c>
    </row>
    <row r="209" spans="5:6" ht="20.100000000000001" customHeight="1" x14ac:dyDescent="0.2">
      <c r="E209" s="9" t="str">
        <f t="shared" si="104"/>
        <v>7,17</v>
      </c>
      <c r="F209" s="9" t="str">
        <f t="shared" si="105"/>
        <v>7,17;0</v>
      </c>
    </row>
    <row r="210" spans="5:6" ht="20.100000000000001" customHeight="1" x14ac:dyDescent="0.2">
      <c r="E210" s="9" t="str">
        <f t="shared" si="104"/>
        <v>8,17</v>
      </c>
      <c r="F210" s="9" t="str">
        <f t="shared" si="105"/>
        <v>8,17;0</v>
      </c>
    </row>
    <row r="211" spans="5:6" x14ac:dyDescent="0.2">
      <c r="E211" s="9" t="str">
        <f t="shared" si="104"/>
        <v>8,17</v>
      </c>
      <c r="F211" s="9" t="str">
        <f t="shared" si="105"/>
        <v>8,17;0</v>
      </c>
    </row>
    <row r="212" spans="5:6" x14ac:dyDescent="0.2">
      <c r="E212" s="9" t="str">
        <f t="shared" si="104"/>
        <v>5,12</v>
      </c>
      <c r="F212" s="9" t="str">
        <f t="shared" si="105"/>
        <v>5,12;0</v>
      </c>
    </row>
    <row r="213" spans="5:6" x14ac:dyDescent="0.2">
      <c r="E213" s="9" t="str">
        <f t="shared" si="104"/>
        <v>7,15</v>
      </c>
      <c r="F213" s="9" t="str">
        <f t="shared" si="105"/>
        <v>7,15;0</v>
      </c>
    </row>
    <row r="214" spans="5:6" x14ac:dyDescent="0.2">
      <c r="E214" s="9" t="str">
        <f t="shared" si="104"/>
        <v>7,16</v>
      </c>
      <c r="F214" s="9" t="str">
        <f t="shared" si="105"/>
        <v>7,16;0</v>
      </c>
    </row>
    <row r="215" spans="5:6" x14ac:dyDescent="0.2">
      <c r="E215" s="9" t="str">
        <f t="shared" si="104"/>
        <v>4,9</v>
      </c>
      <c r="F215" s="9" t="str">
        <f t="shared" si="105"/>
        <v>4,9;0</v>
      </c>
    </row>
    <row r="216" spans="5:6" x14ac:dyDescent="0.2">
      <c r="E216" s="9" t="str">
        <f t="shared" si="104"/>
        <v>5,11</v>
      </c>
      <c r="F216" s="9" t="str">
        <f t="shared" si="105"/>
        <v>5,11;0</v>
      </c>
    </row>
    <row r="217" spans="5:6" x14ac:dyDescent="0.2">
      <c r="E217" s="9" t="str">
        <f t="shared" si="104"/>
        <v>6,14</v>
      </c>
      <c r="F217" s="9" t="str">
        <f t="shared" si="105"/>
        <v>6,14;0</v>
      </c>
    </row>
    <row r="218" spans="5:6" x14ac:dyDescent="0.2">
      <c r="E218" s="9" t="str">
        <f t="shared" si="104"/>
        <v>7,16</v>
      </c>
      <c r="F218" s="9" t="str">
        <f t="shared" si="105"/>
        <v>7,16;0</v>
      </c>
    </row>
    <row r="219" spans="5:6" x14ac:dyDescent="0.2">
      <c r="E219" s="9" t="str">
        <f t="shared" si="104"/>
        <v>6,14</v>
      </c>
      <c r="F219" s="9" t="str">
        <f t="shared" si="105"/>
        <v>6,14;0</v>
      </c>
    </row>
    <row r="220" spans="5:6" x14ac:dyDescent="0.2">
      <c r="E220" s="4"/>
    </row>
    <row r="221" spans="5:6" x14ac:dyDescent="0.2">
      <c r="E221" s="4"/>
    </row>
    <row r="222" spans="5:6" x14ac:dyDescent="0.2">
      <c r="E222" s="4"/>
    </row>
    <row r="223" spans="5:6" x14ac:dyDescent="0.2">
      <c r="E223" s="4"/>
    </row>
    <row r="224" spans="5:6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8D4-412C-409A-814A-B6963B9C1EA0}">
  <dimension ref="C1:AK86"/>
  <sheetViews>
    <sheetView topLeftCell="K10" workbookViewId="0">
      <selection activeCell="AC27" sqref="AC27"/>
    </sheetView>
  </sheetViews>
  <sheetFormatPr defaultRowHeight="14.25" x14ac:dyDescent="0.2"/>
  <cols>
    <col min="4" max="4" width="19.75" bestFit="1" customWidth="1"/>
    <col min="5" max="7" width="19.75" customWidth="1"/>
    <col min="8" max="10" width="11.75" customWidth="1"/>
    <col min="11" max="11" width="12.25" customWidth="1"/>
  </cols>
  <sheetData>
    <row r="1" spans="3:37" ht="20.100000000000001" customHeight="1" x14ac:dyDescent="0.2">
      <c r="L1" s="131" t="s">
        <v>1808</v>
      </c>
      <c r="M1" s="9">
        <v>1</v>
      </c>
      <c r="N1" s="9">
        <v>2</v>
      </c>
      <c r="O1" s="9">
        <v>3</v>
      </c>
      <c r="P1" s="9">
        <v>4</v>
      </c>
      <c r="Q1" s="9">
        <v>5</v>
      </c>
      <c r="R1" s="9">
        <v>6</v>
      </c>
      <c r="S1" s="9">
        <v>7</v>
      </c>
      <c r="T1" s="9">
        <v>8</v>
      </c>
      <c r="U1" s="9">
        <v>9</v>
      </c>
      <c r="V1" s="9">
        <v>10</v>
      </c>
      <c r="W1" s="9">
        <v>11</v>
      </c>
      <c r="X1" s="9">
        <v>12</v>
      </c>
      <c r="Y1" s="9">
        <v>13</v>
      </c>
      <c r="Z1" s="9">
        <v>14</v>
      </c>
      <c r="AA1" s="9">
        <v>15</v>
      </c>
      <c r="AB1" s="9">
        <v>16</v>
      </c>
      <c r="AC1" s="9">
        <v>17</v>
      </c>
      <c r="AD1" s="9">
        <v>18</v>
      </c>
      <c r="AE1" s="9">
        <v>19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</row>
    <row r="2" spans="3:37" ht="20.100000000000001" customHeight="1" x14ac:dyDescent="0.2">
      <c r="L2" s="131" t="s">
        <v>1807</v>
      </c>
      <c r="M2" s="130">
        <v>1</v>
      </c>
      <c r="N2" s="130">
        <v>1.5</v>
      </c>
      <c r="O2" s="130">
        <v>2</v>
      </c>
      <c r="P2" s="130">
        <v>2.5</v>
      </c>
      <c r="Q2" s="130">
        <v>3</v>
      </c>
      <c r="R2" s="130">
        <v>3.5</v>
      </c>
      <c r="S2" s="130">
        <v>4</v>
      </c>
      <c r="T2" s="130">
        <v>4.5</v>
      </c>
      <c r="U2" s="130">
        <v>5</v>
      </c>
      <c r="V2" s="130">
        <v>5.5</v>
      </c>
      <c r="W2" s="130">
        <v>6</v>
      </c>
      <c r="X2" s="130">
        <v>6.5</v>
      </c>
      <c r="Y2" s="130">
        <v>7</v>
      </c>
      <c r="Z2" s="130">
        <v>7.5</v>
      </c>
      <c r="AA2" s="130">
        <v>8</v>
      </c>
      <c r="AB2" s="130">
        <v>8.5</v>
      </c>
      <c r="AC2" s="130">
        <v>9</v>
      </c>
      <c r="AD2" s="130">
        <v>9.5</v>
      </c>
      <c r="AE2" s="130">
        <v>10</v>
      </c>
      <c r="AF2" s="130">
        <v>10.5</v>
      </c>
      <c r="AG2" s="130">
        <v>11</v>
      </c>
      <c r="AH2" s="130">
        <v>11.5</v>
      </c>
      <c r="AI2" s="130">
        <v>12</v>
      </c>
      <c r="AJ2" s="130">
        <v>12.5</v>
      </c>
      <c r="AK2" s="130">
        <v>13</v>
      </c>
    </row>
    <row r="3" spans="3:37" ht="20.100000000000001" customHeight="1" x14ac:dyDescent="0.2">
      <c r="C3" s="2">
        <v>100</v>
      </c>
      <c r="D3" s="130" t="s">
        <v>1709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t="str">
        <f>K3&amp;","</f>
        <v>100403,</v>
      </c>
      <c r="M3" s="130">
        <f>$C3*M$2</f>
        <v>100</v>
      </c>
      <c r="N3" s="130">
        <f t="shared" ref="N3:AK14" si="0">$C3*N$2</f>
        <v>150</v>
      </c>
      <c r="O3" s="130">
        <f t="shared" si="0"/>
        <v>200</v>
      </c>
      <c r="P3" s="130">
        <f t="shared" si="0"/>
        <v>250</v>
      </c>
      <c r="Q3" s="130">
        <f t="shared" si="0"/>
        <v>300</v>
      </c>
      <c r="R3" s="130">
        <f t="shared" si="0"/>
        <v>350</v>
      </c>
      <c r="S3" s="130">
        <f t="shared" si="0"/>
        <v>400</v>
      </c>
      <c r="T3" s="130">
        <f t="shared" si="0"/>
        <v>450</v>
      </c>
      <c r="U3" s="130">
        <f t="shared" si="0"/>
        <v>500</v>
      </c>
      <c r="V3" s="130">
        <f t="shared" si="0"/>
        <v>550</v>
      </c>
      <c r="W3" s="130">
        <f t="shared" si="0"/>
        <v>600</v>
      </c>
      <c r="X3" s="130">
        <f t="shared" si="0"/>
        <v>650</v>
      </c>
      <c r="Y3" s="130">
        <f t="shared" si="0"/>
        <v>700</v>
      </c>
      <c r="Z3" s="130">
        <f t="shared" si="0"/>
        <v>750</v>
      </c>
      <c r="AA3" s="130">
        <f t="shared" si="0"/>
        <v>800</v>
      </c>
      <c r="AB3" s="130">
        <f t="shared" si="0"/>
        <v>850</v>
      </c>
      <c r="AC3" s="130">
        <f t="shared" si="0"/>
        <v>900</v>
      </c>
      <c r="AD3" s="130">
        <f t="shared" si="0"/>
        <v>950</v>
      </c>
      <c r="AE3" s="130">
        <f t="shared" si="0"/>
        <v>1000</v>
      </c>
      <c r="AF3" s="130">
        <f t="shared" si="0"/>
        <v>1050</v>
      </c>
      <c r="AG3" s="130">
        <f t="shared" si="0"/>
        <v>1100</v>
      </c>
      <c r="AH3" s="130">
        <f t="shared" si="0"/>
        <v>1150</v>
      </c>
      <c r="AI3" s="130">
        <f t="shared" si="0"/>
        <v>1200</v>
      </c>
      <c r="AJ3" s="130">
        <f t="shared" si="0"/>
        <v>1250</v>
      </c>
      <c r="AK3" s="130">
        <f t="shared" si="0"/>
        <v>1300</v>
      </c>
    </row>
    <row r="4" spans="3:37" ht="20.100000000000001" customHeight="1" x14ac:dyDescent="0.2">
      <c r="C4" s="2">
        <v>30</v>
      </c>
      <c r="D4" s="130" t="s">
        <v>1710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t="str">
        <f t="shared" ref="L4:L20" si="1">K4&amp;","</f>
        <v>100603,</v>
      </c>
      <c r="M4" s="130">
        <f t="shared" ref="M4:AB20" si="2">$C4*M$2</f>
        <v>30</v>
      </c>
      <c r="N4" s="130">
        <f t="shared" si="2"/>
        <v>45</v>
      </c>
      <c r="O4" s="130">
        <f t="shared" si="2"/>
        <v>60</v>
      </c>
      <c r="P4" s="130">
        <f t="shared" si="2"/>
        <v>75</v>
      </c>
      <c r="Q4" s="130">
        <f t="shared" si="2"/>
        <v>90</v>
      </c>
      <c r="R4" s="130">
        <f t="shared" si="2"/>
        <v>105</v>
      </c>
      <c r="S4" s="130">
        <f t="shared" si="2"/>
        <v>120</v>
      </c>
      <c r="T4" s="130">
        <f t="shared" si="2"/>
        <v>135</v>
      </c>
      <c r="U4" s="130">
        <f t="shared" si="2"/>
        <v>150</v>
      </c>
      <c r="V4" s="130">
        <f t="shared" si="2"/>
        <v>165</v>
      </c>
      <c r="W4" s="130">
        <f t="shared" si="2"/>
        <v>180</v>
      </c>
      <c r="X4" s="130">
        <f t="shared" si="2"/>
        <v>195</v>
      </c>
      <c r="Y4" s="130">
        <f t="shared" si="2"/>
        <v>210</v>
      </c>
      <c r="Z4" s="130">
        <f t="shared" si="2"/>
        <v>225</v>
      </c>
      <c r="AA4" s="130">
        <f t="shared" si="2"/>
        <v>240</v>
      </c>
      <c r="AB4" s="130">
        <f t="shared" si="2"/>
        <v>255</v>
      </c>
      <c r="AC4" s="130">
        <f t="shared" si="0"/>
        <v>270</v>
      </c>
      <c r="AD4" s="130">
        <f t="shared" si="0"/>
        <v>285</v>
      </c>
      <c r="AE4" s="130">
        <f t="shared" si="0"/>
        <v>300</v>
      </c>
      <c r="AF4" s="130">
        <f t="shared" si="0"/>
        <v>315</v>
      </c>
      <c r="AG4" s="130">
        <f t="shared" si="0"/>
        <v>330</v>
      </c>
      <c r="AH4" s="130">
        <f t="shared" si="0"/>
        <v>345</v>
      </c>
      <c r="AI4" s="130">
        <f t="shared" si="0"/>
        <v>360</v>
      </c>
      <c r="AJ4" s="130">
        <f t="shared" si="0"/>
        <v>375</v>
      </c>
      <c r="AK4" s="130">
        <f t="shared" si="0"/>
        <v>390</v>
      </c>
    </row>
    <row r="5" spans="3:37" ht="20.100000000000001" customHeight="1" x14ac:dyDescent="0.2">
      <c r="C5" s="2">
        <v>30</v>
      </c>
      <c r="D5" s="130" t="s">
        <v>1711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t="str">
        <f t="shared" si="1"/>
        <v>100803,</v>
      </c>
      <c r="M5" s="130">
        <f t="shared" si="2"/>
        <v>30</v>
      </c>
      <c r="N5" s="130">
        <f t="shared" si="0"/>
        <v>45</v>
      </c>
      <c r="O5" s="130">
        <f t="shared" si="0"/>
        <v>60</v>
      </c>
      <c r="P5" s="130">
        <f t="shared" si="0"/>
        <v>75</v>
      </c>
      <c r="Q5" s="130">
        <f t="shared" si="0"/>
        <v>90</v>
      </c>
      <c r="R5" s="130">
        <f t="shared" si="0"/>
        <v>105</v>
      </c>
      <c r="S5" s="130">
        <f t="shared" si="0"/>
        <v>120</v>
      </c>
      <c r="T5" s="130">
        <f t="shared" si="0"/>
        <v>135</v>
      </c>
      <c r="U5" s="130">
        <f t="shared" si="0"/>
        <v>150</v>
      </c>
      <c r="V5" s="130">
        <f t="shared" si="0"/>
        <v>165</v>
      </c>
      <c r="W5" s="130">
        <f t="shared" si="0"/>
        <v>180</v>
      </c>
      <c r="X5" s="130">
        <f t="shared" si="0"/>
        <v>195</v>
      </c>
      <c r="Y5" s="130">
        <f t="shared" si="0"/>
        <v>210</v>
      </c>
      <c r="Z5" s="130">
        <f t="shared" si="0"/>
        <v>225</v>
      </c>
      <c r="AA5" s="130">
        <f t="shared" si="0"/>
        <v>240</v>
      </c>
      <c r="AB5" s="130">
        <f t="shared" si="0"/>
        <v>255</v>
      </c>
      <c r="AC5" s="130">
        <f t="shared" si="0"/>
        <v>270</v>
      </c>
      <c r="AD5" s="130">
        <f t="shared" si="0"/>
        <v>285</v>
      </c>
      <c r="AE5" s="130">
        <f t="shared" si="0"/>
        <v>300</v>
      </c>
      <c r="AF5" s="130">
        <f t="shared" si="0"/>
        <v>315</v>
      </c>
      <c r="AG5" s="130">
        <f t="shared" si="0"/>
        <v>330</v>
      </c>
      <c r="AH5" s="130">
        <f t="shared" si="0"/>
        <v>345</v>
      </c>
      <c r="AI5" s="130">
        <f t="shared" si="0"/>
        <v>360</v>
      </c>
      <c r="AJ5" s="130">
        <f t="shared" si="0"/>
        <v>375</v>
      </c>
      <c r="AK5" s="130">
        <f t="shared" si="0"/>
        <v>390</v>
      </c>
    </row>
    <row r="6" spans="3:37" ht="20.100000000000001" customHeight="1" x14ac:dyDescent="0.2">
      <c r="C6" s="2">
        <v>1000</v>
      </c>
      <c r="D6" s="130" t="s">
        <v>1712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t="str">
        <f t="shared" si="1"/>
        <v>100203,</v>
      </c>
      <c r="M6" s="130">
        <f t="shared" si="2"/>
        <v>1000</v>
      </c>
      <c r="N6" s="130">
        <f t="shared" si="0"/>
        <v>1500</v>
      </c>
      <c r="O6" s="130">
        <f t="shared" si="0"/>
        <v>2000</v>
      </c>
      <c r="P6" s="130">
        <f t="shared" si="0"/>
        <v>2500</v>
      </c>
      <c r="Q6" s="130">
        <f t="shared" si="0"/>
        <v>3000</v>
      </c>
      <c r="R6" s="130">
        <f t="shared" si="0"/>
        <v>3500</v>
      </c>
      <c r="S6" s="130">
        <f t="shared" si="0"/>
        <v>4000</v>
      </c>
      <c r="T6" s="130">
        <f t="shared" si="0"/>
        <v>4500</v>
      </c>
      <c r="U6" s="130">
        <f t="shared" si="0"/>
        <v>5000</v>
      </c>
      <c r="V6" s="130">
        <f t="shared" si="0"/>
        <v>5500</v>
      </c>
      <c r="W6" s="130">
        <f t="shared" si="0"/>
        <v>6000</v>
      </c>
      <c r="X6" s="130">
        <f t="shared" si="0"/>
        <v>6500</v>
      </c>
      <c r="Y6" s="130">
        <f t="shared" si="0"/>
        <v>7000</v>
      </c>
      <c r="Z6" s="130">
        <f t="shared" si="0"/>
        <v>7500</v>
      </c>
      <c r="AA6" s="130">
        <f t="shared" si="0"/>
        <v>8000</v>
      </c>
      <c r="AB6" s="130">
        <f t="shared" si="0"/>
        <v>8500</v>
      </c>
      <c r="AC6" s="130">
        <f t="shared" si="0"/>
        <v>9000</v>
      </c>
      <c r="AD6" s="130">
        <f t="shared" si="0"/>
        <v>9500</v>
      </c>
      <c r="AE6" s="130">
        <f t="shared" si="0"/>
        <v>10000</v>
      </c>
      <c r="AF6" s="130">
        <f t="shared" si="0"/>
        <v>10500</v>
      </c>
      <c r="AG6" s="130">
        <f t="shared" si="0"/>
        <v>11000</v>
      </c>
      <c r="AH6" s="130">
        <f t="shared" si="0"/>
        <v>11500</v>
      </c>
      <c r="AI6" s="130">
        <f t="shared" si="0"/>
        <v>12000</v>
      </c>
      <c r="AJ6" s="130">
        <f t="shared" si="0"/>
        <v>12500</v>
      </c>
      <c r="AK6" s="130">
        <f t="shared" si="0"/>
        <v>13000</v>
      </c>
    </row>
    <row r="7" spans="3:37" ht="20.100000000000001" customHeight="1" x14ac:dyDescent="0.2">
      <c r="C7" s="2">
        <v>50</v>
      </c>
      <c r="D7" s="130" t="s">
        <v>1714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t="str">
        <f t="shared" si="1"/>
        <v>119303,</v>
      </c>
      <c r="M7" s="130">
        <f t="shared" si="2"/>
        <v>50</v>
      </c>
      <c r="N7" s="130">
        <f t="shared" si="0"/>
        <v>75</v>
      </c>
      <c r="O7" s="130">
        <f t="shared" si="0"/>
        <v>100</v>
      </c>
      <c r="P7" s="130">
        <f t="shared" si="0"/>
        <v>125</v>
      </c>
      <c r="Q7" s="130">
        <f t="shared" si="0"/>
        <v>150</v>
      </c>
      <c r="R7" s="130">
        <f t="shared" si="0"/>
        <v>175</v>
      </c>
      <c r="S7" s="130">
        <f t="shared" si="0"/>
        <v>200</v>
      </c>
      <c r="T7" s="130">
        <f t="shared" si="0"/>
        <v>225</v>
      </c>
      <c r="U7" s="130">
        <f t="shared" si="0"/>
        <v>250</v>
      </c>
      <c r="V7" s="130">
        <f t="shared" si="0"/>
        <v>275</v>
      </c>
      <c r="W7" s="130">
        <f t="shared" si="0"/>
        <v>300</v>
      </c>
      <c r="X7" s="130">
        <f t="shared" si="0"/>
        <v>325</v>
      </c>
      <c r="Y7" s="130">
        <f t="shared" si="0"/>
        <v>350</v>
      </c>
      <c r="Z7" s="130">
        <f t="shared" si="0"/>
        <v>375</v>
      </c>
      <c r="AA7" s="130">
        <f t="shared" si="0"/>
        <v>400</v>
      </c>
      <c r="AB7" s="130">
        <f t="shared" si="0"/>
        <v>425</v>
      </c>
      <c r="AC7" s="130">
        <f t="shared" si="0"/>
        <v>450</v>
      </c>
      <c r="AD7" s="130">
        <f t="shared" si="0"/>
        <v>475</v>
      </c>
      <c r="AE7" s="130">
        <f t="shared" si="0"/>
        <v>500</v>
      </c>
      <c r="AF7" s="130">
        <f t="shared" si="0"/>
        <v>525</v>
      </c>
      <c r="AG7" s="130">
        <f t="shared" si="0"/>
        <v>550</v>
      </c>
      <c r="AH7" s="130">
        <f t="shared" si="0"/>
        <v>575</v>
      </c>
      <c r="AI7" s="130">
        <f t="shared" si="0"/>
        <v>600</v>
      </c>
      <c r="AJ7" s="130">
        <f t="shared" si="0"/>
        <v>625</v>
      </c>
      <c r="AK7" s="130">
        <f t="shared" si="0"/>
        <v>650</v>
      </c>
    </row>
    <row r="8" spans="3:37" ht="20.100000000000001" customHeight="1" x14ac:dyDescent="0.2">
      <c r="C8" s="2">
        <v>50</v>
      </c>
      <c r="D8" s="130" t="s">
        <v>1716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t="str">
        <f t="shared" si="1"/>
        <v>119403,</v>
      </c>
      <c r="M8" s="130">
        <f t="shared" si="2"/>
        <v>50</v>
      </c>
      <c r="N8" s="130">
        <f t="shared" si="0"/>
        <v>75</v>
      </c>
      <c r="O8" s="130">
        <f t="shared" si="0"/>
        <v>100</v>
      </c>
      <c r="P8" s="130">
        <f t="shared" si="0"/>
        <v>125</v>
      </c>
      <c r="Q8" s="130">
        <f t="shared" si="0"/>
        <v>150</v>
      </c>
      <c r="R8" s="130">
        <f t="shared" si="0"/>
        <v>175</v>
      </c>
      <c r="S8" s="130">
        <f t="shared" si="0"/>
        <v>200</v>
      </c>
      <c r="T8" s="130">
        <f t="shared" si="0"/>
        <v>225</v>
      </c>
      <c r="U8" s="130">
        <f t="shared" si="0"/>
        <v>250</v>
      </c>
      <c r="V8" s="130">
        <f t="shared" si="0"/>
        <v>275</v>
      </c>
      <c r="W8" s="130">
        <f t="shared" si="0"/>
        <v>300</v>
      </c>
      <c r="X8" s="130">
        <f t="shared" si="0"/>
        <v>325</v>
      </c>
      <c r="Y8" s="130">
        <f t="shared" si="0"/>
        <v>350</v>
      </c>
      <c r="Z8" s="130">
        <f t="shared" si="0"/>
        <v>375</v>
      </c>
      <c r="AA8" s="130">
        <f t="shared" si="0"/>
        <v>400</v>
      </c>
      <c r="AB8" s="130">
        <f t="shared" si="0"/>
        <v>425</v>
      </c>
      <c r="AC8" s="130">
        <f t="shared" si="0"/>
        <v>450</v>
      </c>
      <c r="AD8" s="130">
        <f t="shared" si="0"/>
        <v>475</v>
      </c>
      <c r="AE8" s="130">
        <f t="shared" si="0"/>
        <v>500</v>
      </c>
      <c r="AF8" s="130">
        <f t="shared" si="0"/>
        <v>525</v>
      </c>
      <c r="AG8" s="130">
        <f t="shared" si="0"/>
        <v>550</v>
      </c>
      <c r="AH8" s="130">
        <f t="shared" si="0"/>
        <v>575</v>
      </c>
      <c r="AI8" s="130">
        <f t="shared" si="0"/>
        <v>600</v>
      </c>
      <c r="AJ8" s="130">
        <f t="shared" si="0"/>
        <v>625</v>
      </c>
      <c r="AK8" s="130">
        <f t="shared" si="0"/>
        <v>650</v>
      </c>
    </row>
    <row r="9" spans="3:37" ht="20.100000000000001" customHeight="1" x14ac:dyDescent="0.2">
      <c r="C9" s="2">
        <v>50</v>
      </c>
      <c r="D9" s="130" t="s">
        <v>1718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t="str">
        <f t="shared" si="1"/>
        <v>119103,</v>
      </c>
      <c r="M9" s="130">
        <f t="shared" si="2"/>
        <v>50</v>
      </c>
      <c r="N9" s="130">
        <f t="shared" si="0"/>
        <v>75</v>
      </c>
      <c r="O9" s="130">
        <f t="shared" si="0"/>
        <v>100</v>
      </c>
      <c r="P9" s="130">
        <f t="shared" si="0"/>
        <v>125</v>
      </c>
      <c r="Q9" s="130">
        <f t="shared" si="0"/>
        <v>150</v>
      </c>
      <c r="R9" s="130">
        <f t="shared" si="0"/>
        <v>175</v>
      </c>
      <c r="S9" s="130">
        <f t="shared" si="0"/>
        <v>200</v>
      </c>
      <c r="T9" s="130">
        <f t="shared" si="0"/>
        <v>225</v>
      </c>
      <c r="U9" s="130">
        <f t="shared" si="0"/>
        <v>250</v>
      </c>
      <c r="V9" s="130">
        <f t="shared" si="0"/>
        <v>275</v>
      </c>
      <c r="W9" s="130">
        <f t="shared" si="0"/>
        <v>300</v>
      </c>
      <c r="X9" s="130">
        <f t="shared" si="0"/>
        <v>325</v>
      </c>
      <c r="Y9" s="130">
        <f t="shared" si="0"/>
        <v>350</v>
      </c>
      <c r="Z9" s="130">
        <f t="shared" si="0"/>
        <v>375</v>
      </c>
      <c r="AA9" s="130">
        <f t="shared" si="0"/>
        <v>400</v>
      </c>
      <c r="AB9" s="130">
        <f t="shared" si="0"/>
        <v>425</v>
      </c>
      <c r="AC9" s="130">
        <f t="shared" si="0"/>
        <v>450</v>
      </c>
      <c r="AD9" s="130">
        <f t="shared" si="0"/>
        <v>475</v>
      </c>
      <c r="AE9" s="130">
        <f t="shared" si="0"/>
        <v>500</v>
      </c>
      <c r="AF9" s="130">
        <f t="shared" si="0"/>
        <v>525</v>
      </c>
      <c r="AG9" s="130">
        <f t="shared" si="0"/>
        <v>550</v>
      </c>
      <c r="AH9" s="130">
        <f t="shared" si="0"/>
        <v>575</v>
      </c>
      <c r="AI9" s="130">
        <f t="shared" si="0"/>
        <v>600</v>
      </c>
      <c r="AJ9" s="130">
        <f t="shared" si="0"/>
        <v>625</v>
      </c>
      <c r="AK9" s="130">
        <f t="shared" si="0"/>
        <v>650</v>
      </c>
    </row>
    <row r="10" spans="3:37" ht="20.100000000000001" customHeight="1" x14ac:dyDescent="0.2">
      <c r="C10" s="2">
        <v>50</v>
      </c>
      <c r="D10" s="130" t="s">
        <v>1720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t="str">
        <f t="shared" si="1"/>
        <v>119203,</v>
      </c>
      <c r="M10" s="130">
        <f t="shared" si="2"/>
        <v>50</v>
      </c>
      <c r="N10" s="130">
        <f t="shared" si="0"/>
        <v>75</v>
      </c>
      <c r="O10" s="130">
        <f t="shared" si="0"/>
        <v>100</v>
      </c>
      <c r="P10" s="130">
        <f t="shared" si="0"/>
        <v>125</v>
      </c>
      <c r="Q10" s="130">
        <f t="shared" si="0"/>
        <v>150</v>
      </c>
      <c r="R10" s="130">
        <f t="shared" si="0"/>
        <v>175</v>
      </c>
      <c r="S10" s="130">
        <f t="shared" si="0"/>
        <v>200</v>
      </c>
      <c r="T10" s="130">
        <f t="shared" si="0"/>
        <v>225</v>
      </c>
      <c r="U10" s="130">
        <f t="shared" si="0"/>
        <v>250</v>
      </c>
      <c r="V10" s="130">
        <f t="shared" si="0"/>
        <v>275</v>
      </c>
      <c r="W10" s="130">
        <f t="shared" si="0"/>
        <v>300</v>
      </c>
      <c r="X10" s="130">
        <f t="shared" si="0"/>
        <v>325</v>
      </c>
      <c r="Y10" s="130">
        <f t="shared" si="0"/>
        <v>350</v>
      </c>
      <c r="Z10" s="130">
        <f t="shared" si="0"/>
        <v>375</v>
      </c>
      <c r="AA10" s="130">
        <f t="shared" si="0"/>
        <v>400</v>
      </c>
      <c r="AB10" s="130">
        <f t="shared" si="0"/>
        <v>425</v>
      </c>
      <c r="AC10" s="130">
        <f t="shared" si="0"/>
        <v>450</v>
      </c>
      <c r="AD10" s="130">
        <f t="shared" si="0"/>
        <v>475</v>
      </c>
      <c r="AE10" s="130">
        <f t="shared" si="0"/>
        <v>500</v>
      </c>
      <c r="AF10" s="130">
        <f t="shared" si="0"/>
        <v>525</v>
      </c>
      <c r="AG10" s="130">
        <f t="shared" si="0"/>
        <v>550</v>
      </c>
      <c r="AH10" s="130">
        <f t="shared" si="0"/>
        <v>575</v>
      </c>
      <c r="AI10" s="130">
        <f t="shared" si="0"/>
        <v>600</v>
      </c>
      <c r="AJ10" s="130">
        <f t="shared" si="0"/>
        <v>625</v>
      </c>
      <c r="AK10" s="130">
        <f t="shared" si="0"/>
        <v>650</v>
      </c>
    </row>
    <row r="11" spans="3:37" ht="20.100000000000001" customHeight="1" x14ac:dyDescent="0.2">
      <c r="C11" s="2">
        <v>10</v>
      </c>
      <c r="D11" s="130" t="s">
        <v>1722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t="str">
        <f t="shared" si="1"/>
        <v>105103,</v>
      </c>
      <c r="M11" s="130">
        <f t="shared" si="2"/>
        <v>10</v>
      </c>
      <c r="N11" s="130">
        <f t="shared" si="0"/>
        <v>15</v>
      </c>
      <c r="O11" s="130">
        <f t="shared" si="0"/>
        <v>20</v>
      </c>
      <c r="P11" s="130">
        <f t="shared" si="0"/>
        <v>25</v>
      </c>
      <c r="Q11" s="130">
        <f t="shared" si="0"/>
        <v>30</v>
      </c>
      <c r="R11" s="130">
        <f t="shared" si="0"/>
        <v>35</v>
      </c>
      <c r="S11" s="130">
        <f t="shared" si="0"/>
        <v>40</v>
      </c>
      <c r="T11" s="130">
        <f t="shared" si="0"/>
        <v>45</v>
      </c>
      <c r="U11" s="130">
        <f t="shared" si="0"/>
        <v>50</v>
      </c>
      <c r="V11" s="130">
        <f t="shared" si="0"/>
        <v>55</v>
      </c>
      <c r="W11" s="130">
        <f t="shared" si="0"/>
        <v>60</v>
      </c>
      <c r="X11" s="130">
        <f t="shared" si="0"/>
        <v>65</v>
      </c>
      <c r="Y11" s="130">
        <f t="shared" si="0"/>
        <v>70</v>
      </c>
      <c r="Z11" s="130">
        <f t="shared" si="0"/>
        <v>75</v>
      </c>
      <c r="AA11" s="130">
        <f t="shared" si="0"/>
        <v>80</v>
      </c>
      <c r="AB11" s="130">
        <f t="shared" si="0"/>
        <v>85</v>
      </c>
      <c r="AC11" s="130">
        <f t="shared" si="0"/>
        <v>90</v>
      </c>
      <c r="AD11" s="130">
        <f t="shared" si="0"/>
        <v>95</v>
      </c>
      <c r="AE11" s="130">
        <f t="shared" si="0"/>
        <v>100</v>
      </c>
      <c r="AF11" s="130">
        <f t="shared" si="0"/>
        <v>105</v>
      </c>
      <c r="AG11" s="130">
        <f t="shared" si="0"/>
        <v>110</v>
      </c>
      <c r="AH11" s="130">
        <f t="shared" si="0"/>
        <v>115</v>
      </c>
      <c r="AI11" s="130">
        <f t="shared" si="0"/>
        <v>120</v>
      </c>
      <c r="AJ11" s="130">
        <f t="shared" si="0"/>
        <v>125</v>
      </c>
      <c r="AK11" s="130">
        <f t="shared" si="0"/>
        <v>130</v>
      </c>
    </row>
    <row r="12" spans="3:37" ht="20.100000000000001" customHeight="1" x14ac:dyDescent="0.2">
      <c r="C12" s="2">
        <v>10</v>
      </c>
      <c r="D12" s="130" t="s">
        <v>1724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t="str">
        <f t="shared" si="1"/>
        <v>105303,</v>
      </c>
      <c r="M12" s="130">
        <f t="shared" si="2"/>
        <v>10</v>
      </c>
      <c r="N12" s="130">
        <f t="shared" si="0"/>
        <v>15</v>
      </c>
      <c r="O12" s="130">
        <f t="shared" si="0"/>
        <v>20</v>
      </c>
      <c r="P12" s="130">
        <f t="shared" si="0"/>
        <v>25</v>
      </c>
      <c r="Q12" s="130">
        <f t="shared" si="0"/>
        <v>30</v>
      </c>
      <c r="R12" s="130">
        <f t="shared" si="0"/>
        <v>35</v>
      </c>
      <c r="S12" s="130">
        <f t="shared" si="0"/>
        <v>40</v>
      </c>
      <c r="T12" s="130">
        <f t="shared" si="0"/>
        <v>45</v>
      </c>
      <c r="U12" s="130">
        <f t="shared" si="0"/>
        <v>50</v>
      </c>
      <c r="V12" s="130">
        <f t="shared" si="0"/>
        <v>55</v>
      </c>
      <c r="W12" s="130">
        <f t="shared" si="0"/>
        <v>60</v>
      </c>
      <c r="X12" s="130">
        <f t="shared" si="0"/>
        <v>65</v>
      </c>
      <c r="Y12" s="130">
        <f t="shared" si="0"/>
        <v>70</v>
      </c>
      <c r="Z12" s="130">
        <f t="shared" si="0"/>
        <v>75</v>
      </c>
      <c r="AA12" s="130">
        <f t="shared" si="0"/>
        <v>80</v>
      </c>
      <c r="AB12" s="130">
        <f t="shared" si="0"/>
        <v>85</v>
      </c>
      <c r="AC12" s="130">
        <f t="shared" si="0"/>
        <v>90</v>
      </c>
      <c r="AD12" s="130">
        <f t="shared" si="0"/>
        <v>95</v>
      </c>
      <c r="AE12" s="130">
        <f t="shared" si="0"/>
        <v>100</v>
      </c>
      <c r="AF12" s="130">
        <f t="shared" si="0"/>
        <v>105</v>
      </c>
      <c r="AG12" s="130">
        <f t="shared" si="0"/>
        <v>110</v>
      </c>
      <c r="AH12" s="130">
        <f t="shared" si="0"/>
        <v>115</v>
      </c>
      <c r="AI12" s="130">
        <f t="shared" si="0"/>
        <v>120</v>
      </c>
      <c r="AJ12" s="130">
        <f t="shared" si="0"/>
        <v>125</v>
      </c>
      <c r="AK12" s="130">
        <f t="shared" si="0"/>
        <v>130</v>
      </c>
    </row>
    <row r="13" spans="3:37" ht="20.100000000000001" customHeight="1" x14ac:dyDescent="0.2">
      <c r="C13" s="2">
        <v>10</v>
      </c>
      <c r="D13" s="130" t="s">
        <v>1726</v>
      </c>
      <c r="E13" s="2">
        <v>105203</v>
      </c>
      <c r="F13" s="9"/>
      <c r="G13" s="9"/>
      <c r="H13" s="2">
        <v>3</v>
      </c>
      <c r="I13" s="2"/>
      <c r="J13" s="2"/>
      <c r="K13" s="2">
        <v>105203</v>
      </c>
      <c r="L13" t="str">
        <f t="shared" si="1"/>
        <v>105203,</v>
      </c>
      <c r="M13" s="130">
        <f t="shared" si="2"/>
        <v>10</v>
      </c>
      <c r="N13" s="130">
        <f t="shared" si="0"/>
        <v>15</v>
      </c>
      <c r="O13" s="130">
        <f t="shared" si="0"/>
        <v>20</v>
      </c>
      <c r="P13" s="130">
        <f t="shared" si="0"/>
        <v>25</v>
      </c>
      <c r="Q13" s="130">
        <f t="shared" si="0"/>
        <v>30</v>
      </c>
      <c r="R13" s="130">
        <f t="shared" si="0"/>
        <v>35</v>
      </c>
      <c r="S13" s="130">
        <f t="shared" si="0"/>
        <v>40</v>
      </c>
      <c r="T13" s="130">
        <f t="shared" si="0"/>
        <v>45</v>
      </c>
      <c r="U13" s="130">
        <f t="shared" si="0"/>
        <v>50</v>
      </c>
      <c r="V13" s="130">
        <f t="shared" si="0"/>
        <v>55</v>
      </c>
      <c r="W13" s="130">
        <f t="shared" si="0"/>
        <v>60</v>
      </c>
      <c r="X13" s="130">
        <f t="shared" si="0"/>
        <v>65</v>
      </c>
      <c r="Y13" s="130">
        <f t="shared" si="0"/>
        <v>70</v>
      </c>
      <c r="Z13" s="130">
        <f t="shared" si="0"/>
        <v>75</v>
      </c>
      <c r="AA13" s="130">
        <f t="shared" si="0"/>
        <v>80</v>
      </c>
      <c r="AB13" s="130">
        <f t="shared" si="0"/>
        <v>85</v>
      </c>
      <c r="AC13" s="130">
        <f t="shared" si="0"/>
        <v>90</v>
      </c>
      <c r="AD13" s="130">
        <f t="shared" si="0"/>
        <v>95</v>
      </c>
      <c r="AE13" s="130">
        <f t="shared" si="0"/>
        <v>100</v>
      </c>
      <c r="AF13" s="130">
        <f t="shared" si="0"/>
        <v>105</v>
      </c>
      <c r="AG13" s="130">
        <f t="shared" si="0"/>
        <v>110</v>
      </c>
      <c r="AH13" s="130">
        <f t="shared" si="0"/>
        <v>115</v>
      </c>
      <c r="AI13" s="130">
        <f t="shared" si="0"/>
        <v>120</v>
      </c>
      <c r="AJ13" s="130">
        <f t="shared" si="0"/>
        <v>125</v>
      </c>
      <c r="AK13" s="130">
        <f t="shared" si="0"/>
        <v>130</v>
      </c>
    </row>
    <row r="14" spans="3:37" ht="20.100000000000001" customHeight="1" x14ac:dyDescent="0.2">
      <c r="C14" s="2">
        <v>10</v>
      </c>
      <c r="D14" s="130" t="s">
        <v>1728</v>
      </c>
      <c r="E14" s="2">
        <v>105403</v>
      </c>
      <c r="F14" s="9"/>
      <c r="G14" s="9"/>
      <c r="H14" s="2">
        <v>3</v>
      </c>
      <c r="I14" s="2"/>
      <c r="J14" s="2"/>
      <c r="K14" s="2">
        <v>105403</v>
      </c>
      <c r="L14" t="str">
        <f t="shared" si="1"/>
        <v>105403,</v>
      </c>
      <c r="M14" s="130">
        <f t="shared" si="2"/>
        <v>10</v>
      </c>
      <c r="N14" s="130">
        <f t="shared" si="0"/>
        <v>15</v>
      </c>
      <c r="O14" s="130">
        <f t="shared" si="0"/>
        <v>20</v>
      </c>
      <c r="P14" s="130">
        <f t="shared" si="0"/>
        <v>25</v>
      </c>
      <c r="Q14" s="130">
        <f t="shared" si="0"/>
        <v>30</v>
      </c>
      <c r="R14" s="130">
        <f t="shared" si="0"/>
        <v>35</v>
      </c>
      <c r="S14" s="130">
        <f t="shared" si="0"/>
        <v>40</v>
      </c>
      <c r="T14" s="130">
        <f t="shared" ref="N14:AK20" si="3">$C14*T$2</f>
        <v>45</v>
      </c>
      <c r="U14" s="130">
        <f t="shared" si="3"/>
        <v>50</v>
      </c>
      <c r="V14" s="130">
        <f t="shared" si="3"/>
        <v>55</v>
      </c>
      <c r="W14" s="130">
        <f t="shared" si="3"/>
        <v>60</v>
      </c>
      <c r="X14" s="130">
        <f t="shared" si="3"/>
        <v>65</v>
      </c>
      <c r="Y14" s="130">
        <f t="shared" si="3"/>
        <v>70</v>
      </c>
      <c r="Z14" s="130">
        <f t="shared" si="3"/>
        <v>75</v>
      </c>
      <c r="AA14" s="130">
        <f t="shared" si="3"/>
        <v>80</v>
      </c>
      <c r="AB14" s="130">
        <f t="shared" si="3"/>
        <v>85</v>
      </c>
      <c r="AC14" s="130">
        <f t="shared" si="3"/>
        <v>90</v>
      </c>
      <c r="AD14" s="130">
        <f t="shared" si="3"/>
        <v>95</v>
      </c>
      <c r="AE14" s="130">
        <f t="shared" si="3"/>
        <v>100</v>
      </c>
      <c r="AF14" s="130">
        <f t="shared" si="3"/>
        <v>105</v>
      </c>
      <c r="AG14" s="130">
        <f t="shared" si="3"/>
        <v>110</v>
      </c>
      <c r="AH14" s="130">
        <f t="shared" si="3"/>
        <v>115</v>
      </c>
      <c r="AI14" s="130">
        <f t="shared" si="3"/>
        <v>120</v>
      </c>
      <c r="AJ14" s="130">
        <f t="shared" si="3"/>
        <v>125</v>
      </c>
      <c r="AK14" s="130">
        <f t="shared" si="3"/>
        <v>130</v>
      </c>
    </row>
    <row r="15" spans="3:37" ht="20.100000000000001" customHeight="1" x14ac:dyDescent="0.2">
      <c r="C15" s="2">
        <v>10</v>
      </c>
      <c r="D15" s="130" t="s">
        <v>1730</v>
      </c>
      <c r="E15" s="2">
        <v>105503</v>
      </c>
      <c r="F15" s="9"/>
      <c r="G15" s="9"/>
      <c r="H15" s="2">
        <v>3</v>
      </c>
      <c r="I15" s="2"/>
      <c r="J15" s="2"/>
      <c r="K15" s="2">
        <v>105503</v>
      </c>
      <c r="L15" t="str">
        <f t="shared" si="1"/>
        <v>105503,</v>
      </c>
      <c r="M15" s="130">
        <f t="shared" si="2"/>
        <v>10</v>
      </c>
      <c r="N15" s="130">
        <f t="shared" si="3"/>
        <v>15</v>
      </c>
      <c r="O15" s="130">
        <f t="shared" si="3"/>
        <v>20</v>
      </c>
      <c r="P15" s="130">
        <f t="shared" si="3"/>
        <v>25</v>
      </c>
      <c r="Q15" s="130">
        <f t="shared" si="3"/>
        <v>30</v>
      </c>
      <c r="R15" s="130">
        <f t="shared" si="3"/>
        <v>35</v>
      </c>
      <c r="S15" s="130">
        <f t="shared" si="3"/>
        <v>40</v>
      </c>
      <c r="T15" s="130">
        <f t="shared" si="3"/>
        <v>45</v>
      </c>
      <c r="U15" s="130">
        <f t="shared" si="3"/>
        <v>50</v>
      </c>
      <c r="V15" s="130">
        <f t="shared" si="3"/>
        <v>55</v>
      </c>
      <c r="W15" s="130">
        <f t="shared" si="3"/>
        <v>60</v>
      </c>
      <c r="X15" s="130">
        <f t="shared" si="3"/>
        <v>65</v>
      </c>
      <c r="Y15" s="130">
        <f t="shared" si="3"/>
        <v>70</v>
      </c>
      <c r="Z15" s="130">
        <f t="shared" si="3"/>
        <v>75</v>
      </c>
      <c r="AA15" s="130">
        <f t="shared" si="3"/>
        <v>80</v>
      </c>
      <c r="AB15" s="130">
        <f t="shared" si="3"/>
        <v>85</v>
      </c>
      <c r="AC15" s="130">
        <f t="shared" si="3"/>
        <v>90</v>
      </c>
      <c r="AD15" s="130">
        <f t="shared" si="3"/>
        <v>95</v>
      </c>
      <c r="AE15" s="130">
        <f t="shared" si="3"/>
        <v>100</v>
      </c>
      <c r="AF15" s="130">
        <f t="shared" si="3"/>
        <v>105</v>
      </c>
      <c r="AG15" s="130">
        <f t="shared" si="3"/>
        <v>110</v>
      </c>
      <c r="AH15" s="130">
        <f t="shared" si="3"/>
        <v>115</v>
      </c>
      <c r="AI15" s="130">
        <f t="shared" si="3"/>
        <v>120</v>
      </c>
      <c r="AJ15" s="130">
        <f t="shared" si="3"/>
        <v>125</v>
      </c>
      <c r="AK15" s="130">
        <f t="shared" si="3"/>
        <v>130</v>
      </c>
    </row>
    <row r="16" spans="3:37" ht="20.100000000000001" customHeight="1" x14ac:dyDescent="0.2">
      <c r="C16" s="2">
        <v>50</v>
      </c>
      <c r="D16" s="136" t="s">
        <v>1732</v>
      </c>
      <c r="E16" s="2">
        <v>109503</v>
      </c>
      <c r="F16" s="17"/>
      <c r="G16" s="17"/>
      <c r="H16" s="2">
        <v>4</v>
      </c>
      <c r="I16" s="2"/>
      <c r="J16" s="2"/>
      <c r="K16" s="2">
        <v>109503</v>
      </c>
      <c r="L16" t="str">
        <f t="shared" si="1"/>
        <v>109503,</v>
      </c>
      <c r="M16" s="130">
        <f t="shared" si="2"/>
        <v>50</v>
      </c>
      <c r="N16" s="130">
        <f t="shared" si="3"/>
        <v>75</v>
      </c>
      <c r="O16" s="130">
        <f t="shared" si="3"/>
        <v>100</v>
      </c>
      <c r="P16" s="130">
        <f t="shared" si="3"/>
        <v>125</v>
      </c>
      <c r="Q16" s="130">
        <f t="shared" si="3"/>
        <v>150</v>
      </c>
      <c r="R16" s="130">
        <f t="shared" si="3"/>
        <v>175</v>
      </c>
      <c r="S16" s="130">
        <f t="shared" si="3"/>
        <v>200</v>
      </c>
      <c r="T16" s="130">
        <f t="shared" si="3"/>
        <v>225</v>
      </c>
      <c r="U16" s="130">
        <f t="shared" si="3"/>
        <v>250</v>
      </c>
      <c r="V16" s="130">
        <f t="shared" si="3"/>
        <v>275</v>
      </c>
      <c r="W16" s="130">
        <f t="shared" si="3"/>
        <v>300</v>
      </c>
      <c r="X16" s="130">
        <f t="shared" si="3"/>
        <v>325</v>
      </c>
      <c r="Y16" s="130">
        <f t="shared" si="3"/>
        <v>350</v>
      </c>
      <c r="Z16" s="130">
        <f t="shared" si="3"/>
        <v>375</v>
      </c>
      <c r="AA16" s="130">
        <f t="shared" si="3"/>
        <v>400</v>
      </c>
      <c r="AB16" s="130">
        <f t="shared" si="3"/>
        <v>425</v>
      </c>
      <c r="AC16" s="130">
        <f t="shared" si="3"/>
        <v>450</v>
      </c>
      <c r="AD16" s="130">
        <f t="shared" si="3"/>
        <v>475</v>
      </c>
      <c r="AE16" s="130">
        <f t="shared" si="3"/>
        <v>500</v>
      </c>
      <c r="AF16" s="130">
        <f t="shared" si="3"/>
        <v>525</v>
      </c>
      <c r="AG16" s="130">
        <f t="shared" si="3"/>
        <v>550</v>
      </c>
      <c r="AH16" s="130">
        <f t="shared" si="3"/>
        <v>575</v>
      </c>
      <c r="AI16" s="130">
        <f t="shared" si="3"/>
        <v>600</v>
      </c>
      <c r="AJ16" s="130">
        <f t="shared" si="3"/>
        <v>625</v>
      </c>
      <c r="AK16" s="130">
        <f t="shared" si="3"/>
        <v>650</v>
      </c>
    </row>
    <row r="17" spans="3:37" ht="20.100000000000001" customHeight="1" x14ac:dyDescent="0.2">
      <c r="C17" s="2">
        <v>30</v>
      </c>
      <c r="D17" s="130" t="s">
        <v>1734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t="str">
        <f t="shared" si="1"/>
        <v>110203,</v>
      </c>
      <c r="M17" s="130">
        <f t="shared" si="2"/>
        <v>30</v>
      </c>
      <c r="N17" s="130">
        <f t="shared" si="3"/>
        <v>45</v>
      </c>
      <c r="O17" s="130">
        <f t="shared" si="3"/>
        <v>60</v>
      </c>
      <c r="P17" s="130">
        <f t="shared" si="3"/>
        <v>75</v>
      </c>
      <c r="Q17" s="130">
        <f t="shared" si="3"/>
        <v>90</v>
      </c>
      <c r="R17" s="130">
        <f t="shared" si="3"/>
        <v>105</v>
      </c>
      <c r="S17" s="130">
        <f t="shared" si="3"/>
        <v>120</v>
      </c>
      <c r="T17" s="130">
        <f t="shared" si="3"/>
        <v>135</v>
      </c>
      <c r="U17" s="130">
        <f t="shared" si="3"/>
        <v>150</v>
      </c>
      <c r="V17" s="130">
        <f t="shared" si="3"/>
        <v>165</v>
      </c>
      <c r="W17" s="130">
        <f t="shared" si="3"/>
        <v>180</v>
      </c>
      <c r="X17" s="130">
        <f t="shared" si="3"/>
        <v>195</v>
      </c>
      <c r="Y17" s="130">
        <f t="shared" si="3"/>
        <v>210</v>
      </c>
      <c r="Z17" s="130">
        <f t="shared" si="3"/>
        <v>225</v>
      </c>
      <c r="AA17" s="130">
        <f t="shared" si="3"/>
        <v>240</v>
      </c>
      <c r="AB17" s="130">
        <f t="shared" si="3"/>
        <v>255</v>
      </c>
      <c r="AC17" s="130">
        <f t="shared" si="3"/>
        <v>270</v>
      </c>
      <c r="AD17" s="130">
        <f t="shared" si="3"/>
        <v>285</v>
      </c>
      <c r="AE17" s="130">
        <f t="shared" si="3"/>
        <v>300</v>
      </c>
      <c r="AF17" s="130">
        <f t="shared" si="3"/>
        <v>315</v>
      </c>
      <c r="AG17" s="130">
        <f t="shared" si="3"/>
        <v>330</v>
      </c>
      <c r="AH17" s="130">
        <f t="shared" si="3"/>
        <v>345</v>
      </c>
      <c r="AI17" s="130">
        <f t="shared" si="3"/>
        <v>360</v>
      </c>
      <c r="AJ17" s="130">
        <f t="shared" si="3"/>
        <v>375</v>
      </c>
      <c r="AK17" s="130">
        <f t="shared" si="3"/>
        <v>390</v>
      </c>
    </row>
    <row r="18" spans="3:37" ht="20.100000000000001" customHeight="1" x14ac:dyDescent="0.2">
      <c r="C18" s="2">
        <v>50</v>
      </c>
      <c r="D18" s="136" t="s">
        <v>1736</v>
      </c>
      <c r="E18" s="2">
        <v>110103</v>
      </c>
      <c r="F18" s="17"/>
      <c r="G18" s="17"/>
      <c r="H18" s="2">
        <v>4</v>
      </c>
      <c r="I18" s="2"/>
      <c r="J18" s="2"/>
      <c r="K18" s="2">
        <v>110103</v>
      </c>
      <c r="L18" t="str">
        <f t="shared" si="1"/>
        <v>110103,</v>
      </c>
      <c r="M18" s="130">
        <f t="shared" si="2"/>
        <v>50</v>
      </c>
      <c r="N18" s="130">
        <f t="shared" si="3"/>
        <v>75</v>
      </c>
      <c r="O18" s="130">
        <f t="shared" si="3"/>
        <v>100</v>
      </c>
      <c r="P18" s="130">
        <f t="shared" si="3"/>
        <v>125</v>
      </c>
      <c r="Q18" s="130">
        <f t="shared" si="3"/>
        <v>150</v>
      </c>
      <c r="R18" s="130">
        <f t="shared" si="3"/>
        <v>175</v>
      </c>
      <c r="S18" s="130">
        <f t="shared" si="3"/>
        <v>200</v>
      </c>
      <c r="T18" s="130">
        <f t="shared" si="3"/>
        <v>225</v>
      </c>
      <c r="U18" s="130">
        <f t="shared" si="3"/>
        <v>250</v>
      </c>
      <c r="V18" s="130">
        <f t="shared" si="3"/>
        <v>275</v>
      </c>
      <c r="W18" s="130">
        <f t="shared" si="3"/>
        <v>300</v>
      </c>
      <c r="X18" s="130">
        <f t="shared" si="3"/>
        <v>325</v>
      </c>
      <c r="Y18" s="130">
        <f t="shared" si="3"/>
        <v>350</v>
      </c>
      <c r="Z18" s="130">
        <f t="shared" si="3"/>
        <v>375</v>
      </c>
      <c r="AA18" s="130">
        <f t="shared" si="3"/>
        <v>400</v>
      </c>
      <c r="AB18" s="130">
        <f t="shared" si="3"/>
        <v>425</v>
      </c>
      <c r="AC18" s="130">
        <f t="shared" si="3"/>
        <v>450</v>
      </c>
      <c r="AD18" s="130">
        <f t="shared" si="3"/>
        <v>475</v>
      </c>
      <c r="AE18" s="130">
        <f t="shared" si="3"/>
        <v>500</v>
      </c>
      <c r="AF18" s="130">
        <f t="shared" si="3"/>
        <v>525</v>
      </c>
      <c r="AG18" s="130">
        <f t="shared" si="3"/>
        <v>550</v>
      </c>
      <c r="AH18" s="130">
        <f t="shared" si="3"/>
        <v>575</v>
      </c>
      <c r="AI18" s="130">
        <f t="shared" si="3"/>
        <v>600</v>
      </c>
      <c r="AJ18" s="130">
        <f t="shared" si="3"/>
        <v>625</v>
      </c>
      <c r="AK18" s="130">
        <f t="shared" si="3"/>
        <v>650</v>
      </c>
    </row>
    <row r="19" spans="3:37" ht="20.100000000000001" customHeight="1" x14ac:dyDescent="0.2">
      <c r="C19" s="2">
        <v>30</v>
      </c>
      <c r="D19" s="130" t="s">
        <v>1738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t="str">
        <f t="shared" si="1"/>
        <v>120603,</v>
      </c>
      <c r="M19" s="130">
        <f t="shared" si="2"/>
        <v>30</v>
      </c>
      <c r="N19" s="130">
        <f t="shared" si="3"/>
        <v>45</v>
      </c>
      <c r="O19" s="130">
        <f t="shared" si="3"/>
        <v>60</v>
      </c>
      <c r="P19" s="130">
        <f t="shared" si="3"/>
        <v>75</v>
      </c>
      <c r="Q19" s="130">
        <f t="shared" si="3"/>
        <v>90</v>
      </c>
      <c r="R19" s="130">
        <f t="shared" si="3"/>
        <v>105</v>
      </c>
      <c r="S19" s="130">
        <f t="shared" si="3"/>
        <v>120</v>
      </c>
      <c r="T19" s="130">
        <f t="shared" si="3"/>
        <v>135</v>
      </c>
      <c r="U19" s="130">
        <f t="shared" si="3"/>
        <v>150</v>
      </c>
      <c r="V19" s="130">
        <f t="shared" si="3"/>
        <v>165</v>
      </c>
      <c r="W19" s="130">
        <f t="shared" si="3"/>
        <v>180</v>
      </c>
      <c r="X19" s="130">
        <f t="shared" si="3"/>
        <v>195</v>
      </c>
      <c r="Y19" s="130">
        <f t="shared" si="3"/>
        <v>210</v>
      </c>
      <c r="Z19" s="130">
        <f t="shared" si="3"/>
        <v>225</v>
      </c>
      <c r="AA19" s="130">
        <f t="shared" si="3"/>
        <v>240</v>
      </c>
      <c r="AB19" s="130">
        <f t="shared" si="3"/>
        <v>255</v>
      </c>
      <c r="AC19" s="130">
        <f t="shared" si="3"/>
        <v>270</v>
      </c>
      <c r="AD19" s="130">
        <f t="shared" si="3"/>
        <v>285</v>
      </c>
      <c r="AE19" s="130">
        <f t="shared" si="3"/>
        <v>300</v>
      </c>
      <c r="AF19" s="130">
        <f t="shared" si="3"/>
        <v>315</v>
      </c>
      <c r="AG19" s="130">
        <f t="shared" si="3"/>
        <v>330</v>
      </c>
      <c r="AH19" s="130">
        <f t="shared" si="3"/>
        <v>345</v>
      </c>
      <c r="AI19" s="130">
        <f t="shared" si="3"/>
        <v>360</v>
      </c>
      <c r="AJ19" s="130">
        <f t="shared" si="3"/>
        <v>375</v>
      </c>
      <c r="AK19" s="130">
        <f t="shared" si="3"/>
        <v>390</v>
      </c>
    </row>
    <row r="20" spans="3:37" ht="20.100000000000001" customHeight="1" x14ac:dyDescent="0.2">
      <c r="C20" s="2">
        <v>30</v>
      </c>
      <c r="D20" s="130" t="s">
        <v>1740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t="str">
        <f t="shared" si="1"/>
        <v>120703,</v>
      </c>
      <c r="M20" s="130">
        <f t="shared" si="2"/>
        <v>30</v>
      </c>
      <c r="N20" s="130">
        <f t="shared" si="3"/>
        <v>45</v>
      </c>
      <c r="O20" s="130">
        <f t="shared" si="3"/>
        <v>60</v>
      </c>
      <c r="P20" s="130">
        <f t="shared" si="3"/>
        <v>75</v>
      </c>
      <c r="Q20" s="130">
        <f t="shared" si="3"/>
        <v>90</v>
      </c>
      <c r="R20" s="130">
        <f t="shared" si="3"/>
        <v>105</v>
      </c>
      <c r="S20" s="130">
        <f t="shared" si="3"/>
        <v>120</v>
      </c>
      <c r="T20" s="130">
        <f t="shared" si="3"/>
        <v>135</v>
      </c>
      <c r="U20" s="130">
        <f t="shared" si="3"/>
        <v>150</v>
      </c>
      <c r="V20" s="130">
        <f t="shared" si="3"/>
        <v>165</v>
      </c>
      <c r="W20" s="130">
        <f t="shared" si="3"/>
        <v>180</v>
      </c>
      <c r="X20" s="130">
        <f t="shared" si="3"/>
        <v>195</v>
      </c>
      <c r="Y20" s="130">
        <f t="shared" si="3"/>
        <v>210</v>
      </c>
      <c r="Z20" s="130">
        <f t="shared" si="3"/>
        <v>225</v>
      </c>
      <c r="AA20" s="130">
        <f t="shared" si="3"/>
        <v>240</v>
      </c>
      <c r="AB20" s="130">
        <f t="shared" si="3"/>
        <v>255</v>
      </c>
      <c r="AC20" s="130">
        <f t="shared" si="3"/>
        <v>270</v>
      </c>
      <c r="AD20" s="130">
        <f t="shared" si="3"/>
        <v>285</v>
      </c>
      <c r="AE20" s="130">
        <f t="shared" si="3"/>
        <v>300</v>
      </c>
      <c r="AF20" s="130">
        <f t="shared" si="3"/>
        <v>315</v>
      </c>
      <c r="AG20" s="130">
        <f t="shared" si="3"/>
        <v>330</v>
      </c>
      <c r="AH20" s="130">
        <f t="shared" si="3"/>
        <v>345</v>
      </c>
      <c r="AI20" s="130">
        <f t="shared" si="3"/>
        <v>360</v>
      </c>
      <c r="AJ20" s="130">
        <f t="shared" si="3"/>
        <v>375</v>
      </c>
      <c r="AK20" s="130">
        <f t="shared" si="3"/>
        <v>390</v>
      </c>
    </row>
    <row r="21" spans="3:37" ht="20.100000000000001" customHeight="1" x14ac:dyDescent="0.2">
      <c r="M21" s="130" t="str">
        <f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30" t="str">
        <f>$L3&amp;N3&amp;";"&amp;$L4&amp;N4&amp;";"&amp;$L5&amp;N5&amp;";"&amp;$L6&amp;N6&amp;";"&amp;$L7&amp;N7&amp;";"&amp;$L8&amp;N8&amp;";"&amp;$L9&amp;N9&amp;";"&amp;$L10&amp;N10&amp;";"&amp;$L11&amp;N11&amp;";"&amp;$L12&amp;N12&amp;";"&amp;$L13&amp;N13&amp;";"&amp;$L14&amp;N14&amp;";"&amp;$L15&amp;N15&amp;";"&amp;$L16&amp;N16&amp;";"&amp;$L17&amp;N17&amp;";"&amp;$L18&amp;N18&amp;";"&amp;$L19&amp;N19&amp;";"&amp;$L20&amp;N20</f>
        <v>100403,150;100603,45;100803,45;100203,1500;119303,75;119403,75;119103,75;119203,75;105103,15;105303,15;105203,15;105403,15;105503,15;109503,75;110203,45;110103,75;120603,45;120703,45</v>
      </c>
      <c r="O21" s="130" t="str">
        <f>$L3&amp;O3&amp;";"&amp;$L4&amp;O4&amp;";"&amp;$L5&amp;O5&amp;";"&amp;$L6&amp;O6&amp;";"&amp;$L7&amp;O7&amp;";"&amp;$L8&amp;O8&amp;";"&amp;$L9&amp;O9&amp;";"&amp;$L10&amp;O10&amp;";"&amp;$L11&amp;O11&amp;";"&amp;$L12&amp;O12&amp;";"&amp;$L13&amp;O13&amp;";"&amp;$L14&amp;O14&amp;";"&amp;$L15&amp;O15&amp;";"&amp;$L16&amp;O16&amp;";"&amp;$L17&amp;O17&amp;";"&amp;$L18&amp;O18&amp;";"&amp;$L19&amp;O19&amp;";"&amp;$L20&amp;O20</f>
        <v>100403,200;100603,60;100803,60;100203,2000;119303,100;119403,100;119103,100;119203,100;105103,20;105303,20;105203,20;105403,20;105503,20;109503,100;110203,60;110103,100;120603,60;120703,60</v>
      </c>
      <c r="P21" s="130" t="str">
        <f>$L3&amp;P3&amp;";"&amp;$L4&amp;P4&amp;";"&amp;$L5&amp;P5&amp;";"&amp;$L6&amp;P6&amp;";"&amp;$L7&amp;P7&amp;";"&amp;$L8&amp;P8&amp;";"&amp;$L9&amp;P9&amp;";"&amp;$L10&amp;P10&amp;";"&amp;$L11&amp;P11&amp;";"&amp;$L12&amp;P12&amp;";"&amp;$L13&amp;P13&amp;";"&amp;$L14&amp;P14&amp;";"&amp;$L15&amp;P15&amp;";"&amp;$L16&amp;P16&amp;";"&amp;$L17&amp;P17&amp;";"&amp;$L18&amp;P18&amp;";"&amp;$L19&amp;P19&amp;";"&amp;$L20&amp;P20</f>
        <v>100403,250;100603,75;100803,75;100203,2500;119303,125;119403,125;119103,125;119203,125;105103,25;105303,25;105203,25;105403,25;105503,25;109503,125;110203,75;110103,125;120603,75;120703,75</v>
      </c>
      <c r="Q21" s="130" t="str">
        <f>$L3&amp;Q3&amp;";"&amp;$L4&amp;Q4&amp;";"&amp;$L5&amp;Q5&amp;";"&amp;$L6&amp;Q6&amp;";"&amp;$L7&amp;Q7&amp;";"&amp;$L8&amp;Q8&amp;";"&amp;$L9&amp;Q9&amp;";"&amp;$L10&amp;Q10&amp;";"&amp;$L11&amp;Q11&amp;";"&amp;$L12&amp;Q12&amp;";"&amp;$L13&amp;Q13&amp;";"&amp;$L14&amp;Q14&amp;";"&amp;$L15&amp;Q15&amp;";"&amp;$L16&amp;Q16&amp;";"&amp;$L17&amp;Q17&amp;";"&amp;$L18&amp;Q18&amp;";"&amp;$L19&amp;Q19&amp;";"&amp;$L20&amp;Q20</f>
        <v>100403,300;100603,90;100803,90;100203,3000;119303,150;119403,150;119103,150;119203,150;105103,30;105303,30;105203,30;105403,30;105503,30;109503,150;110203,90;110103,150;120603,90;120703,90</v>
      </c>
      <c r="R21" s="130" t="str">
        <f>$L3&amp;R3&amp;";"&amp;$L4&amp;R4&amp;";"&amp;$L5&amp;R5&amp;";"&amp;$L6&amp;R6&amp;";"&amp;$L7&amp;R7&amp;";"&amp;$L8&amp;R8&amp;";"&amp;$L9&amp;R9&amp;";"&amp;$L10&amp;R10&amp;";"&amp;$L11&amp;R11&amp;";"&amp;$L12&amp;R12&amp;";"&amp;$L13&amp;R13&amp;";"&amp;$L14&amp;R14&amp;";"&amp;$L15&amp;R15&amp;";"&amp;$L16&amp;R16&amp;";"&amp;$L17&amp;R17&amp;";"&amp;$L18&amp;R18&amp;";"&amp;$L19&amp;R19&amp;";"&amp;$L20&amp;R20</f>
        <v>100403,350;100603,105;100803,105;100203,3500;119303,175;119403,175;119103,175;119203,175;105103,35;105303,35;105203,35;105403,35;105503,35;109503,175;110203,105;110103,175;120603,105;120703,105</v>
      </c>
      <c r="S21" s="130" t="str">
        <f>$L3&amp;S3&amp;";"&amp;$L4&amp;S4&amp;";"&amp;$L5&amp;S5&amp;";"&amp;$L6&amp;S6&amp;";"&amp;$L7&amp;S7&amp;";"&amp;$L8&amp;S8&amp;";"&amp;$L9&amp;S9&amp;";"&amp;$L10&amp;S10&amp;";"&amp;$L11&amp;S11&amp;";"&amp;$L12&amp;S12&amp;";"&amp;$L13&amp;S13&amp;";"&amp;$L14&amp;S14&amp;";"&amp;$L15&amp;S15&amp;";"&amp;$L16&amp;S16&amp;";"&amp;$L17&amp;S17&amp;";"&amp;$L18&amp;S18&amp;";"&amp;$L19&amp;S19&amp;";"&amp;$L20&amp;S20</f>
        <v>100403,400;100603,120;100803,120;100203,4000;119303,200;119403,200;119103,200;119203,200;105103,40;105303,40;105203,40;105403,40;105503,40;109503,200;110203,120;110103,200;120603,120;120703,120</v>
      </c>
      <c r="T21" s="130" t="str">
        <f>$L3&amp;T3&amp;";"&amp;$L4&amp;T4&amp;";"&amp;$L5&amp;T5&amp;";"&amp;$L6&amp;T6&amp;";"&amp;$L7&amp;T7&amp;";"&amp;$L8&amp;T8&amp;";"&amp;$L9&amp;T9&amp;";"&amp;$L10&amp;T10&amp;";"&amp;$L11&amp;T11&amp;";"&amp;$L12&amp;T12&amp;";"&amp;$L13&amp;T13&amp;";"&amp;$L14&amp;T14&amp;";"&amp;$L15&amp;T15&amp;";"&amp;$L16&amp;T16&amp;";"&amp;$L17&amp;T17&amp;";"&amp;$L18&amp;T18&amp;";"&amp;$L19&amp;T19&amp;";"&amp;$L20&amp;T20</f>
        <v>100403,450;100603,135;100803,135;100203,4500;119303,225;119403,225;119103,225;119203,225;105103,45;105303,45;105203,45;105403,45;105503,45;109503,225;110203,135;110103,225;120603,135;120703,135</v>
      </c>
      <c r="U21" s="130" t="str">
        <f>$L3&amp;U3&amp;";"&amp;$L4&amp;U4&amp;";"&amp;$L5&amp;U5&amp;";"&amp;$L6&amp;U6&amp;";"&amp;$L7&amp;U7&amp;";"&amp;$L8&amp;U8&amp;";"&amp;$L9&amp;U9&amp;";"&amp;$L10&amp;U10&amp;";"&amp;$L11&amp;U11&amp;";"&amp;$L12&amp;U12&amp;";"&amp;$L13&amp;U13&amp;";"&amp;$L14&amp;U14&amp;";"&amp;$L15&amp;U15&amp;";"&amp;$L16&amp;U16&amp;";"&amp;$L17&amp;U17&amp;";"&amp;$L18&amp;U18&amp;";"&amp;$L19&amp;U19&amp;";"&amp;$L20&amp;U20</f>
        <v>100403,500;100603,150;100803,150;100203,5000;119303,250;119403,250;119103,250;119203,250;105103,50;105303,50;105203,50;105403,50;105503,50;109503,250;110203,150;110103,250;120603,150;120703,150</v>
      </c>
      <c r="V21" s="130" t="str">
        <f>$L3&amp;V3&amp;";"&amp;$L4&amp;V4&amp;";"&amp;$L5&amp;V5&amp;";"&amp;$L6&amp;V6&amp;";"&amp;$L7&amp;V7&amp;";"&amp;$L8&amp;V8&amp;";"&amp;$L9&amp;V9&amp;";"&amp;$L10&amp;V10&amp;";"&amp;$L11&amp;V11&amp;";"&amp;$L12&amp;V12&amp;";"&amp;$L13&amp;V13&amp;";"&amp;$L14&amp;V14&amp;";"&amp;$L15&amp;V15&amp;";"&amp;$L16&amp;V16&amp;";"&amp;$L17&amp;V17&amp;";"&amp;$L18&amp;V18&amp;";"&amp;$L19&amp;V19&amp;";"&amp;$L20&amp;V20</f>
        <v>100403,550;100603,165;100803,165;100203,5500;119303,275;119403,275;119103,275;119203,275;105103,55;105303,55;105203,55;105403,55;105503,55;109503,275;110203,165;110103,275;120603,165;120703,165</v>
      </c>
      <c r="W21" s="130" t="str">
        <f>$L3&amp;W3&amp;";"&amp;$L4&amp;W4&amp;";"&amp;$L5&amp;W5&amp;";"&amp;$L6&amp;W6&amp;";"&amp;$L7&amp;W7&amp;";"&amp;$L8&amp;W8&amp;";"&amp;$L9&amp;W9&amp;";"&amp;$L10&amp;W10&amp;";"&amp;$L11&amp;W11&amp;";"&amp;$L12&amp;W12&amp;";"&amp;$L13&amp;W13&amp;";"&amp;$L14&amp;W14&amp;";"&amp;$L15&amp;W15&amp;";"&amp;$L16&amp;W16&amp;";"&amp;$L17&amp;W17&amp;";"&amp;$L18&amp;W18&amp;";"&amp;$L19&amp;W19&amp;";"&amp;$L20&amp;W20</f>
        <v>100403,600;100603,180;100803,180;100203,6000;119303,300;119403,300;119103,300;119203,300;105103,60;105303,60;105203,60;105403,60;105503,60;109503,300;110203,180;110103,300;120603,180;120703,180</v>
      </c>
      <c r="X21" s="130" t="str">
        <f>$L3&amp;X3&amp;";"&amp;$L4&amp;X4&amp;";"&amp;$L5&amp;X5&amp;";"&amp;$L6&amp;X6&amp;";"&amp;$L7&amp;X7&amp;";"&amp;$L8&amp;X8&amp;";"&amp;$L9&amp;X9&amp;";"&amp;$L10&amp;X10&amp;";"&amp;$L11&amp;X11&amp;";"&amp;$L12&amp;X12&amp;";"&amp;$L13&amp;X13&amp;";"&amp;$L14&amp;X14&amp;";"&amp;$L15&amp;X15&amp;";"&amp;$L16&amp;X16&amp;";"&amp;$L17&amp;X17&amp;";"&amp;$L18&amp;X18&amp;";"&amp;$L19&amp;X19&amp;";"&amp;$L20&amp;X20</f>
        <v>100403,650;100603,195;100803,195;100203,6500;119303,325;119403,325;119103,325;119203,325;105103,65;105303,65;105203,65;105403,65;105503,65;109503,325;110203,195;110103,325;120603,195;120703,195</v>
      </c>
      <c r="Y21" s="130" t="str">
        <f>$L3&amp;Y3&amp;";"&amp;$L4&amp;Y4&amp;";"&amp;$L5&amp;Y5&amp;";"&amp;$L6&amp;Y6&amp;";"&amp;$L7&amp;Y7&amp;";"&amp;$L8&amp;Y8&amp;";"&amp;$L9&amp;Y9&amp;";"&amp;$L10&amp;Y10&amp;";"&amp;$L11&amp;Y11&amp;";"&amp;$L12&amp;Y12&amp;";"&amp;$L13&amp;Y13&amp;";"&amp;$L14&amp;Y14&amp;";"&amp;$L15&amp;Y15&amp;";"&amp;$L16&amp;Y16&amp;";"&amp;$L17&amp;Y17&amp;";"&amp;$L18&amp;Y18&amp;";"&amp;$L19&amp;Y19&amp;";"&amp;$L20&amp;Y20</f>
        <v>100403,700;100603,210;100803,210;100203,7000;119303,350;119403,350;119103,350;119203,350;105103,70;105303,70;105203,70;105403,70;105503,70;109503,350;110203,210;110103,350;120603,210;120703,210</v>
      </c>
      <c r="Z21" s="130" t="str">
        <f>$L3&amp;Z3&amp;";"&amp;$L4&amp;Z4&amp;";"&amp;$L5&amp;Z5&amp;";"&amp;$L6&amp;Z6&amp;";"&amp;$L7&amp;Z7&amp;";"&amp;$L8&amp;Z8&amp;";"&amp;$L9&amp;Z9&amp;";"&amp;$L10&amp;Z10&amp;";"&amp;$L11&amp;Z11&amp;";"&amp;$L12&amp;Z12&amp;";"&amp;$L13&amp;Z13&amp;";"&amp;$L14&amp;Z14&amp;";"&amp;$L15&amp;Z15&amp;";"&amp;$L16&amp;Z16&amp;";"&amp;$L17&amp;Z17&amp;";"&amp;$L18&amp;Z18&amp;";"&amp;$L19&amp;Z19&amp;";"&amp;$L20&amp;Z20</f>
        <v>100403,750;100603,225;100803,225;100203,7500;119303,375;119403,375;119103,375;119203,375;105103,75;105303,75;105203,75;105403,75;105503,75;109503,375;110203,225;110103,375;120603,225;120703,225</v>
      </c>
      <c r="AA21" s="130" t="str">
        <f>$L3&amp;AA3&amp;";"&amp;$L4&amp;AA4&amp;";"&amp;$L5&amp;AA5&amp;";"&amp;$L6&amp;AA6&amp;";"&amp;$L7&amp;AA7&amp;";"&amp;$L8&amp;AA8&amp;";"&amp;$L9&amp;AA9&amp;";"&amp;$L10&amp;AA10&amp;";"&amp;$L11&amp;AA11&amp;";"&amp;$L12&amp;AA12&amp;";"&amp;$L13&amp;AA13&amp;";"&amp;$L14&amp;AA14&amp;";"&amp;$L15&amp;AA15&amp;";"&amp;$L16&amp;AA16&amp;";"&amp;$L17&amp;AA17&amp;";"&amp;$L18&amp;AA18&amp;";"&amp;$L19&amp;AA19&amp;";"&amp;$L20&amp;AA20</f>
        <v>100403,800;100603,240;100803,240;100203,8000;119303,400;119403,400;119103,400;119203,400;105103,80;105303,80;105203,80;105403,80;105503,80;109503,400;110203,240;110103,400;120603,240;120703,240</v>
      </c>
      <c r="AB21" s="130" t="str">
        <f>$L3&amp;AB3&amp;";"&amp;$L4&amp;AB4&amp;";"&amp;$L5&amp;AB5&amp;";"&amp;$L6&amp;AB6&amp;";"&amp;$L7&amp;AB7&amp;";"&amp;$L8&amp;AB8&amp;";"&amp;$L9&amp;AB9&amp;";"&amp;$L10&amp;AB10&amp;";"&amp;$L11&amp;AB11&amp;";"&amp;$L12&amp;AB12&amp;";"&amp;$L13&amp;AB13&amp;";"&amp;$L14&amp;AB14&amp;";"&amp;$L15&amp;AB15&amp;";"&amp;$L16&amp;AB16&amp;";"&amp;$L17&amp;AB17&amp;";"&amp;$L18&amp;AB18&amp;";"&amp;$L19&amp;AB19&amp;";"&amp;$L20&amp;AB20</f>
        <v>100403,850;100603,255;100803,255;100203,8500;119303,425;119403,425;119103,425;119203,425;105103,85;105303,85;105203,85;105403,85;105503,85;109503,425;110203,255;110103,425;120603,255;120703,255</v>
      </c>
      <c r="AC21" s="130" t="str">
        <f>$L3&amp;AC3&amp;";"&amp;$L4&amp;AC4&amp;";"&amp;$L5&amp;AC5&amp;";"&amp;$L6&amp;AC6&amp;";"&amp;$L7&amp;AC7&amp;";"&amp;$L8&amp;AC8&amp;";"&amp;$L9&amp;AC9&amp;";"&amp;$L10&amp;AC10&amp;";"&amp;$L11&amp;AC11&amp;";"&amp;$L12&amp;AC12&amp;";"&amp;$L13&amp;AC13&amp;";"&amp;$L14&amp;AC14&amp;";"&amp;$L15&amp;AC15&amp;";"&amp;$L16&amp;AC16&amp;";"&amp;$L17&amp;AC17&amp;";"&amp;$L18&amp;AC18&amp;";"&amp;$L19&amp;AC19&amp;";"&amp;$L20&amp;AC20</f>
        <v>100403,900;100603,270;100803,270;100203,9000;119303,450;119403,450;119103,450;119203,450;105103,90;105303,90;105203,90;105403,90;105503,90;109503,450;110203,270;110103,450;120603,270;120703,270</v>
      </c>
      <c r="AD21" s="130" t="str">
        <f>$L3&amp;AD3&amp;";"&amp;$L4&amp;AD4&amp;";"&amp;$L5&amp;AD5&amp;";"&amp;$L6&amp;AD6&amp;";"&amp;$L7&amp;AD7&amp;";"&amp;$L8&amp;AD8&amp;";"&amp;$L9&amp;AD9&amp;";"&amp;$L10&amp;AD10&amp;";"&amp;$L11&amp;AD11&amp;";"&amp;$L12&amp;AD12&amp;";"&amp;$L13&amp;AD13&amp;";"&amp;$L14&amp;AD14&amp;";"&amp;$L15&amp;AD15&amp;";"&amp;$L16&amp;AD16&amp;";"&amp;$L17&amp;AD17&amp;";"&amp;$L18&amp;AD18&amp;";"&amp;$L19&amp;AD19&amp;";"&amp;$L20&amp;AD20</f>
        <v>100403,950;100603,285;100803,285;100203,9500;119303,475;119403,475;119103,475;119203,475;105103,95;105303,95;105203,95;105403,95;105503,95;109503,475;110203,285;110103,475;120603,285;120703,285</v>
      </c>
      <c r="AE21" s="130" t="str">
        <f>$L3&amp;AE3&amp;";"&amp;$L4&amp;AE4&amp;";"&amp;$L5&amp;AE5&amp;";"&amp;$L6&amp;AE6&amp;";"&amp;$L7&amp;AE7&amp;";"&amp;$L8&amp;AE8&amp;";"&amp;$L9&amp;AE9&amp;";"&amp;$L10&amp;AE10&amp;";"&amp;$L11&amp;AE11&amp;";"&amp;$L12&amp;AE12&amp;";"&amp;$L13&amp;AE13&amp;";"&amp;$L14&amp;AE14&amp;";"&amp;$L15&amp;AE15&amp;";"&amp;$L16&amp;AE16&amp;";"&amp;$L17&amp;AE17&amp;";"&amp;$L18&amp;AE18&amp;";"&amp;$L19&amp;AE19&amp;";"&amp;$L20&amp;AE20</f>
        <v>100403,1000;100603,300;100803,300;100203,10000;119303,500;119403,500;119103,500;119203,500;105103,100;105303,100;105203,100;105403,100;105503,100;109503,500;110203,300;110103,500;120603,300;120703,300</v>
      </c>
      <c r="AF21" s="130" t="str">
        <f>$L3&amp;AF3&amp;";"&amp;$L4&amp;AF4&amp;";"&amp;$L5&amp;AF5&amp;";"&amp;$L6&amp;AF6&amp;";"&amp;$L7&amp;AF7&amp;";"&amp;$L8&amp;AF8&amp;";"&amp;$L9&amp;AF9&amp;";"&amp;$L10&amp;AF10&amp;";"&amp;$L11&amp;AF11&amp;";"&amp;$L12&amp;AF12&amp;";"&amp;$L13&amp;AF13&amp;";"&amp;$L14&amp;AF14&amp;";"&amp;$L15&amp;AF15&amp;";"&amp;$L16&amp;AF16&amp;";"&amp;$L17&amp;AF17&amp;";"&amp;$L18&amp;AF18&amp;";"&amp;$L19&amp;AF19&amp;";"&amp;$L20&amp;AF20</f>
        <v>100403,1050;100603,315;100803,315;100203,10500;119303,525;119403,525;119103,525;119203,525;105103,105;105303,105;105203,105;105403,105;105503,105;109503,525;110203,315;110103,525;120603,315;120703,315</v>
      </c>
      <c r="AG21" s="130" t="str">
        <f>$L3&amp;AG3&amp;";"&amp;$L4&amp;AG4&amp;";"&amp;$L5&amp;AG5&amp;";"&amp;$L6&amp;AG6&amp;";"&amp;$L7&amp;AG7&amp;";"&amp;$L8&amp;AG8&amp;";"&amp;$L9&amp;AG9&amp;";"&amp;$L10&amp;AG10&amp;";"&amp;$L11&amp;AG11&amp;";"&amp;$L12&amp;AG12&amp;";"&amp;$L13&amp;AG13&amp;";"&amp;$L14&amp;AG14&amp;";"&amp;$L15&amp;AG15&amp;";"&amp;$L16&amp;AG16&amp;";"&amp;$L17&amp;AG17&amp;";"&amp;$L18&amp;AG18&amp;";"&amp;$L19&amp;AG19&amp;";"&amp;$L20&amp;AG20</f>
        <v>100403,1100;100603,330;100803,330;100203,11000;119303,550;119403,550;119103,550;119203,550;105103,110;105303,110;105203,110;105403,110;105503,110;109503,550;110203,330;110103,550;120603,330;120703,330</v>
      </c>
      <c r="AH21" s="130" t="str">
        <f>$L3&amp;AH3&amp;";"&amp;$L4&amp;AH4&amp;";"&amp;$L5&amp;AH5&amp;";"&amp;$L6&amp;AH6&amp;";"&amp;$L7&amp;AH7&amp;";"&amp;$L8&amp;AH8&amp;";"&amp;$L9&amp;AH9&amp;";"&amp;$L10&amp;AH10&amp;";"&amp;$L11&amp;AH11&amp;";"&amp;$L12&amp;AH12&amp;";"&amp;$L13&amp;AH13&amp;";"&amp;$L14&amp;AH14&amp;";"&amp;$L15&amp;AH15&amp;";"&amp;$L16&amp;AH16&amp;";"&amp;$L17&amp;AH17&amp;";"&amp;$L18&amp;AH18&amp;";"&amp;$L19&amp;AH19&amp;";"&amp;$L20&amp;AH20</f>
        <v>100403,1150;100603,345;100803,345;100203,11500;119303,575;119403,575;119103,575;119203,575;105103,115;105303,115;105203,115;105403,115;105503,115;109503,575;110203,345;110103,575;120603,345;120703,345</v>
      </c>
      <c r="AI21" s="130" t="str">
        <f>$L3&amp;AI3&amp;";"&amp;$L4&amp;AI4&amp;";"&amp;$L5&amp;AI5&amp;";"&amp;$L6&amp;AI6&amp;";"&amp;$L7&amp;AI7&amp;";"&amp;$L8&amp;AI8&amp;";"&amp;$L9&amp;AI9&amp;";"&amp;$L10&amp;AI10&amp;";"&amp;$L11&amp;AI11&amp;";"&amp;$L12&amp;AI12&amp;";"&amp;$L13&amp;AI13&amp;";"&amp;$L14&amp;AI14&amp;";"&amp;$L15&amp;AI15&amp;";"&amp;$L16&amp;AI16&amp;";"&amp;$L17&amp;AI17&amp;";"&amp;$L18&amp;AI18&amp;";"&amp;$L19&amp;AI19&amp;";"&amp;$L20&amp;AI20</f>
        <v>100403,1200;100603,360;100803,360;100203,12000;119303,600;119403,600;119103,600;119203,600;105103,120;105303,120;105203,120;105403,120;105503,120;109503,600;110203,360;110103,600;120603,360;120703,360</v>
      </c>
      <c r="AJ21" s="130" t="str">
        <f>$L3&amp;AJ3&amp;";"&amp;$L4&amp;AJ4&amp;";"&amp;$L5&amp;AJ5&amp;";"&amp;$L6&amp;AJ6&amp;";"&amp;$L7&amp;AJ7&amp;";"&amp;$L8&amp;AJ8&amp;";"&amp;$L9&amp;AJ9&amp;";"&amp;$L10&amp;AJ10&amp;";"&amp;$L11&amp;AJ11&amp;";"&amp;$L12&amp;AJ12&amp;";"&amp;$L13&amp;AJ13&amp;";"&amp;$L14&amp;AJ14&amp;";"&amp;$L15&amp;AJ15&amp;";"&amp;$L16&amp;AJ16&amp;";"&amp;$L17&amp;AJ17&amp;";"&amp;$L18&amp;AJ18&amp;";"&amp;$L19&amp;AJ19&amp;";"&amp;$L20&amp;AJ20</f>
        <v>100403,1250;100603,375;100803,375;100203,12500;119303,625;119403,625;119103,625;119203,625;105103,125;105303,125;105203,125;105403,125;105503,125;109503,625;110203,375;110103,625;120603,375;120703,375</v>
      </c>
      <c r="AK21" s="130" t="str">
        <f>$L3&amp;AK3&amp;";"&amp;$L4&amp;AK4&amp;";"&amp;$L5&amp;AK5&amp;";"&amp;$L6&amp;AK6&amp;";"&amp;$L7&amp;AK7&amp;";"&amp;$L8&amp;AK8&amp;";"&amp;$L9&amp;AK9&amp;";"&amp;$L10&amp;AK10&amp;";"&amp;$L11&amp;AK11&amp;";"&amp;$L12&amp;AK12&amp;";"&amp;$L13&amp;AK13&amp;";"&amp;$L14&amp;AK14&amp;";"&amp;$L15&amp;AK15&amp;";"&amp;$L16&amp;AK16&amp;";"&amp;$L17&amp;AK17&amp;";"&amp;$L18&amp;AK18&amp;";"&amp;$L19&amp;AK19&amp;";"&amp;$L20&amp;AK20</f>
        <v>100403,1300;100603,390;100803,390;100203,13000;119303,650;119403,650;119103,650;119203,650;105103,130;105303,130;105203,130;105403,130;105503,130;109503,650;110203,390;110103,650;120603,390;120703,390</v>
      </c>
    </row>
    <row r="22" spans="3:37" ht="20.100000000000001" customHeight="1" x14ac:dyDescent="0.2"/>
    <row r="23" spans="3:37" ht="20.100000000000001" customHeight="1" x14ac:dyDescent="0.2"/>
    <row r="24" spans="3:37" ht="20.100000000000001" customHeight="1" x14ac:dyDescent="0.2"/>
    <row r="25" spans="3:37" ht="20.100000000000001" customHeight="1" x14ac:dyDescent="0.2"/>
    <row r="26" spans="3:37" s="4" customFormat="1" ht="20.100000000000001" customHeight="1" x14ac:dyDescent="0.2"/>
    <row r="27" spans="3:37" s="4" customFormat="1" ht="20.100000000000001" customHeight="1" x14ac:dyDescent="0.2">
      <c r="C27" s="2">
        <f>VLOOKUP(D27,$D$3:$E$20,2,FALSE)</f>
        <v>100403</v>
      </c>
      <c r="D27" s="2" t="s">
        <v>1709</v>
      </c>
      <c r="E27" s="2">
        <v>1</v>
      </c>
      <c r="F27" s="2">
        <v>5</v>
      </c>
      <c r="G27" s="2"/>
      <c r="H27" s="2"/>
      <c r="I27" s="2"/>
      <c r="J27" s="2"/>
      <c r="K27" s="2" t="s">
        <v>1749</v>
      </c>
      <c r="L27" s="137">
        <v>1</v>
      </c>
      <c r="M27" s="134" t="str">
        <f>C27&amp;","&amp;E27&amp;","&amp;F27</f>
        <v>100403,1,5</v>
      </c>
      <c r="Q27" s="134"/>
      <c r="S27" s="4" t="s">
        <v>1809</v>
      </c>
      <c r="X27" s="138" t="s">
        <v>1827</v>
      </c>
      <c r="Y27" s="4" t="str">
        <f>X27&amp;";"&amp;S27</f>
        <v>3,8;100403,1,5</v>
      </c>
    </row>
    <row r="28" spans="3:37" s="4" customFormat="1" ht="20.100000000000001" customHeight="1" x14ac:dyDescent="0.2">
      <c r="C28" s="2">
        <f t="shared" ref="C28:C61" si="4">VLOOKUP(D28,$D$3:$E$20,2,FALSE)</f>
        <v>100603</v>
      </c>
      <c r="D28" s="2" t="s">
        <v>1710</v>
      </c>
      <c r="E28" s="2">
        <v>1</v>
      </c>
      <c r="F28" s="2">
        <v>5</v>
      </c>
      <c r="G28" s="2"/>
      <c r="H28" s="2"/>
      <c r="I28" s="2"/>
      <c r="J28" s="2"/>
      <c r="K28" s="2" t="s">
        <v>1750</v>
      </c>
      <c r="L28" s="137">
        <v>2</v>
      </c>
      <c r="M28" s="134" t="str">
        <f t="shared" ref="M28:M61" si="5">C28&amp;","&amp;E28&amp;","&amp;F28</f>
        <v>100603,1,5</v>
      </c>
      <c r="Q28" s="134"/>
      <c r="S28" s="4" t="s">
        <v>1810</v>
      </c>
      <c r="X28" s="138" t="s">
        <v>1827</v>
      </c>
      <c r="Y28" s="4" t="str">
        <f t="shared" ref="Y28:Y61" si="6">X28&amp;";"&amp;S28</f>
        <v>3,8;100603,1,5</v>
      </c>
    </row>
    <row r="29" spans="3:37" s="4" customFormat="1" ht="20.100000000000001" customHeight="1" x14ac:dyDescent="0.2">
      <c r="C29" s="2">
        <f t="shared" si="4"/>
        <v>100803</v>
      </c>
      <c r="D29" s="2" t="s">
        <v>1711</v>
      </c>
      <c r="E29" s="2">
        <v>1</v>
      </c>
      <c r="F29" s="2">
        <v>5</v>
      </c>
      <c r="G29" s="2"/>
      <c r="H29" s="2"/>
      <c r="I29" s="2"/>
      <c r="J29" s="2"/>
      <c r="K29" s="2" t="s">
        <v>1751</v>
      </c>
      <c r="L29" s="137">
        <v>2</v>
      </c>
      <c r="M29" s="134" t="str">
        <f t="shared" si="5"/>
        <v>100803,1,5</v>
      </c>
      <c r="Q29" s="134"/>
      <c r="S29" s="4" t="s">
        <v>1811</v>
      </c>
      <c r="X29" s="138" t="s">
        <v>1828</v>
      </c>
      <c r="Y29" s="4" t="str">
        <f t="shared" si="6"/>
        <v>4,8;100803,1,5</v>
      </c>
    </row>
    <row r="30" spans="3:37" s="4" customFormat="1" ht="20.100000000000001" customHeight="1" x14ac:dyDescent="0.2">
      <c r="C30" s="2">
        <f t="shared" si="4"/>
        <v>100203</v>
      </c>
      <c r="D30" s="2" t="s">
        <v>1712</v>
      </c>
      <c r="E30" s="2">
        <v>10</v>
      </c>
      <c r="F30" s="2">
        <v>50</v>
      </c>
      <c r="G30" s="2"/>
      <c r="H30" s="2"/>
      <c r="I30" s="2"/>
      <c r="J30" s="2"/>
      <c r="K30" s="2" t="s">
        <v>1752</v>
      </c>
      <c r="L30" s="137">
        <v>2</v>
      </c>
      <c r="M30" s="134" t="str">
        <f t="shared" si="5"/>
        <v>100203,10,50</v>
      </c>
      <c r="Q30" s="134"/>
      <c r="S30" s="4" t="s">
        <v>1812</v>
      </c>
      <c r="X30" s="138" t="s">
        <v>1828</v>
      </c>
      <c r="Y30" s="4" t="str">
        <f t="shared" si="6"/>
        <v>4,8;100203,10,50</v>
      </c>
    </row>
    <row r="31" spans="3:37" s="4" customFormat="1" ht="20.100000000000001" customHeight="1" x14ac:dyDescent="0.2">
      <c r="C31" s="2">
        <f t="shared" si="4"/>
        <v>119303</v>
      </c>
      <c r="D31" s="2" t="s">
        <v>1714</v>
      </c>
      <c r="E31" s="2">
        <v>1</v>
      </c>
      <c r="F31" s="2">
        <v>5</v>
      </c>
      <c r="G31" s="2"/>
      <c r="H31" s="2"/>
      <c r="I31" s="2"/>
      <c r="J31" s="2"/>
      <c r="K31" s="2" t="s">
        <v>1753</v>
      </c>
      <c r="L31" s="137">
        <v>1</v>
      </c>
      <c r="M31" s="134" t="str">
        <f t="shared" si="5"/>
        <v>119303,1,5</v>
      </c>
      <c r="Q31" s="134"/>
      <c r="S31" s="4" t="s">
        <v>1813</v>
      </c>
      <c r="X31" s="138" t="s">
        <v>1829</v>
      </c>
      <c r="Y31" s="4" t="str">
        <f t="shared" si="6"/>
        <v>4,9;119303,1,5</v>
      </c>
    </row>
    <row r="32" spans="3:37" s="4" customFormat="1" ht="20.100000000000001" customHeight="1" x14ac:dyDescent="0.2">
      <c r="C32" s="2">
        <f t="shared" si="4"/>
        <v>119403</v>
      </c>
      <c r="D32" s="2" t="s">
        <v>1716</v>
      </c>
      <c r="E32" s="2">
        <v>1</v>
      </c>
      <c r="F32" s="2">
        <v>5</v>
      </c>
      <c r="G32" s="2"/>
      <c r="H32" s="2"/>
      <c r="I32" s="2"/>
      <c r="J32" s="2"/>
      <c r="K32" s="2" t="s">
        <v>1754</v>
      </c>
      <c r="L32" s="137">
        <v>3</v>
      </c>
      <c r="M32" s="134" t="str">
        <f t="shared" si="5"/>
        <v>119403,1,5</v>
      </c>
      <c r="Q32" s="134"/>
      <c r="S32" s="4" t="s">
        <v>1814</v>
      </c>
      <c r="X32" s="138" t="s">
        <v>1829</v>
      </c>
      <c r="Y32" s="4" t="str">
        <f t="shared" si="6"/>
        <v>4,9;119403,1,5</v>
      </c>
    </row>
    <row r="33" spans="3:25" s="4" customFormat="1" ht="20.100000000000001" customHeight="1" x14ac:dyDescent="0.2">
      <c r="C33" s="2">
        <f t="shared" si="4"/>
        <v>119103</v>
      </c>
      <c r="D33" s="2" t="s">
        <v>1718</v>
      </c>
      <c r="E33" s="2">
        <v>1</v>
      </c>
      <c r="F33" s="2">
        <v>5</v>
      </c>
      <c r="G33" s="2"/>
      <c r="H33" s="2"/>
      <c r="I33" s="2"/>
      <c r="J33" s="2"/>
      <c r="K33" s="2" t="s">
        <v>1755</v>
      </c>
      <c r="L33" s="137">
        <v>5</v>
      </c>
      <c r="M33" s="134" t="str">
        <f t="shared" si="5"/>
        <v>119103,1,5</v>
      </c>
      <c r="Q33" s="134"/>
      <c r="S33" s="4" t="s">
        <v>1815</v>
      </c>
      <c r="X33" s="138" t="s">
        <v>1830</v>
      </c>
      <c r="Y33" s="4" t="str">
        <f t="shared" si="6"/>
        <v>4,10;119103,1,5</v>
      </c>
    </row>
    <row r="34" spans="3:25" s="4" customFormat="1" ht="20.100000000000001" customHeight="1" x14ac:dyDescent="0.2">
      <c r="C34" s="2">
        <f t="shared" si="4"/>
        <v>119203</v>
      </c>
      <c r="D34" s="2" t="s">
        <v>1720</v>
      </c>
      <c r="E34" s="2">
        <v>1</v>
      </c>
      <c r="F34" s="2">
        <v>5</v>
      </c>
      <c r="G34" s="2"/>
      <c r="H34" s="2"/>
      <c r="I34" s="2"/>
      <c r="J34" s="2"/>
      <c r="K34" s="2" t="s">
        <v>1756</v>
      </c>
      <c r="L34" s="137">
        <v>5</v>
      </c>
      <c r="M34" s="134" t="str">
        <f t="shared" si="5"/>
        <v>119203,1,5</v>
      </c>
      <c r="Q34" s="134"/>
      <c r="S34" s="4" t="s">
        <v>1816</v>
      </c>
      <c r="X34" s="138" t="s">
        <v>1830</v>
      </c>
      <c r="Y34" s="4" t="str">
        <f t="shared" si="6"/>
        <v>4,10;119203,1,5</v>
      </c>
    </row>
    <row r="35" spans="3:25" s="4" customFormat="1" ht="20.100000000000001" customHeight="1" x14ac:dyDescent="0.2">
      <c r="C35" s="2">
        <f t="shared" si="4"/>
        <v>105103</v>
      </c>
      <c r="D35" s="2" t="s">
        <v>1722</v>
      </c>
      <c r="E35" s="2">
        <v>1</v>
      </c>
      <c r="F35" s="2">
        <v>2</v>
      </c>
      <c r="G35" s="2"/>
      <c r="H35" s="2"/>
      <c r="I35" s="2"/>
      <c r="J35" s="2"/>
      <c r="K35" s="2" t="s">
        <v>1757</v>
      </c>
      <c r="L35" s="137">
        <v>7</v>
      </c>
      <c r="M35" s="134" t="str">
        <f t="shared" si="5"/>
        <v>105103,1,2</v>
      </c>
      <c r="Q35" s="134"/>
      <c r="R35" s="2"/>
      <c r="S35" s="2" t="s">
        <v>1817</v>
      </c>
      <c r="T35" s="2"/>
      <c r="X35" s="138" t="s">
        <v>1831</v>
      </c>
      <c r="Y35" s="4" t="str">
        <f t="shared" si="6"/>
        <v>5,11;105103,1,2</v>
      </c>
    </row>
    <row r="36" spans="3:25" s="4" customFormat="1" ht="20.100000000000001" customHeight="1" x14ac:dyDescent="0.2">
      <c r="C36" s="2">
        <f t="shared" si="4"/>
        <v>105303</v>
      </c>
      <c r="D36" s="2" t="s">
        <v>1724</v>
      </c>
      <c r="E36" s="2">
        <v>1</v>
      </c>
      <c r="F36" s="2">
        <v>2</v>
      </c>
      <c r="G36" s="2"/>
      <c r="H36" s="2"/>
      <c r="I36" s="2"/>
      <c r="J36" s="2"/>
      <c r="K36" s="2" t="s">
        <v>1758</v>
      </c>
      <c r="L36" s="137">
        <v>9</v>
      </c>
      <c r="M36" s="134" t="str">
        <f t="shared" si="5"/>
        <v>105303,1,2</v>
      </c>
      <c r="Q36" s="134"/>
      <c r="R36" s="2"/>
      <c r="S36" s="2" t="s">
        <v>1818</v>
      </c>
      <c r="T36" s="2"/>
      <c r="X36" s="138" t="s">
        <v>1831</v>
      </c>
      <c r="Y36" s="4" t="str">
        <f t="shared" si="6"/>
        <v>5,11;105303,1,2</v>
      </c>
    </row>
    <row r="37" spans="3:25" s="4" customFormat="1" ht="20.100000000000001" customHeight="1" x14ac:dyDescent="0.2">
      <c r="C37" s="2">
        <f t="shared" si="4"/>
        <v>105203</v>
      </c>
      <c r="D37" s="2" t="s">
        <v>1726</v>
      </c>
      <c r="E37" s="2">
        <v>1</v>
      </c>
      <c r="F37" s="2">
        <v>2</v>
      </c>
      <c r="G37" s="2"/>
      <c r="H37" s="2"/>
      <c r="I37" s="2"/>
      <c r="J37" s="2"/>
      <c r="K37" s="2" t="s">
        <v>1759</v>
      </c>
      <c r="L37" s="137">
        <v>9</v>
      </c>
      <c r="M37" s="134" t="str">
        <f t="shared" si="5"/>
        <v>105203,1,2</v>
      </c>
      <c r="Q37" s="134"/>
      <c r="R37" s="2"/>
      <c r="S37" s="2" t="s">
        <v>1819</v>
      </c>
      <c r="T37" s="2"/>
      <c r="X37" s="138" t="s">
        <v>1831</v>
      </c>
      <c r="Y37" s="4" t="str">
        <f t="shared" si="6"/>
        <v>5,11;105203,1,2</v>
      </c>
    </row>
    <row r="38" spans="3:25" s="4" customFormat="1" ht="20.100000000000001" customHeight="1" x14ac:dyDescent="0.2">
      <c r="C38" s="2">
        <f t="shared" si="4"/>
        <v>105403</v>
      </c>
      <c r="D38" s="2" t="s">
        <v>1728</v>
      </c>
      <c r="E38" s="2">
        <v>1</v>
      </c>
      <c r="F38" s="2">
        <v>2</v>
      </c>
      <c r="G38" s="2"/>
      <c r="H38" s="2"/>
      <c r="I38" s="2"/>
      <c r="J38" s="2"/>
      <c r="K38" s="2" t="s">
        <v>1760</v>
      </c>
      <c r="L38" s="137">
        <v>11</v>
      </c>
      <c r="M38" s="134" t="str">
        <f t="shared" si="5"/>
        <v>105403,1,2</v>
      </c>
      <c r="Q38" s="134"/>
      <c r="R38" s="2"/>
      <c r="S38" s="2" t="s">
        <v>1820</v>
      </c>
      <c r="T38" s="2"/>
      <c r="X38" s="138" t="s">
        <v>1832</v>
      </c>
      <c r="Y38" s="4" t="str">
        <f t="shared" si="6"/>
        <v>5,12;105403,1,2</v>
      </c>
    </row>
    <row r="39" spans="3:25" s="4" customFormat="1" ht="20.100000000000001" customHeight="1" x14ac:dyDescent="0.2">
      <c r="C39" s="2">
        <f t="shared" si="4"/>
        <v>105503</v>
      </c>
      <c r="D39" s="2" t="s">
        <v>1730</v>
      </c>
      <c r="E39" s="2">
        <v>1</v>
      </c>
      <c r="F39" s="2">
        <v>2</v>
      </c>
      <c r="G39" s="2"/>
      <c r="H39" s="2"/>
      <c r="I39" s="2"/>
      <c r="J39" s="2"/>
      <c r="K39" s="2" t="s">
        <v>1761</v>
      </c>
      <c r="L39" s="137">
        <v>13</v>
      </c>
      <c r="M39" s="134" t="str">
        <f t="shared" si="5"/>
        <v>105503,1,2</v>
      </c>
      <c r="Q39" s="134"/>
      <c r="R39" s="2"/>
      <c r="S39" s="2" t="s">
        <v>1821</v>
      </c>
      <c r="T39" s="2"/>
      <c r="X39" s="138" t="s">
        <v>1833</v>
      </c>
      <c r="Y39" s="4" t="str">
        <f t="shared" si="6"/>
        <v>6,13;105503,1,2</v>
      </c>
    </row>
    <row r="40" spans="3:25" s="4" customFormat="1" ht="20.100000000000001" customHeight="1" x14ac:dyDescent="0.2">
      <c r="C40" s="2">
        <f t="shared" si="4"/>
        <v>109503</v>
      </c>
      <c r="D40" s="17" t="s">
        <v>1732</v>
      </c>
      <c r="E40" s="2">
        <v>1</v>
      </c>
      <c r="F40" s="17">
        <v>5</v>
      </c>
      <c r="G40" s="17"/>
      <c r="H40" s="2"/>
      <c r="I40" s="2"/>
      <c r="J40" s="2"/>
      <c r="K40" s="2" t="s">
        <v>1763</v>
      </c>
      <c r="L40" s="137">
        <v>11</v>
      </c>
      <c r="M40" s="134" t="str">
        <f t="shared" si="5"/>
        <v>109503,1,5</v>
      </c>
      <c r="O40" s="135"/>
      <c r="P40" s="135"/>
      <c r="Q40" s="134"/>
      <c r="R40" s="135"/>
      <c r="S40" s="135" t="s">
        <v>1822</v>
      </c>
      <c r="X40" s="138" t="s">
        <v>1832</v>
      </c>
      <c r="Y40" s="4" t="str">
        <f t="shared" si="6"/>
        <v>5,12;109503,1,5</v>
      </c>
    </row>
    <row r="41" spans="3:25" s="4" customFormat="1" ht="20.100000000000001" customHeight="1" x14ac:dyDescent="0.2">
      <c r="C41" s="2">
        <f t="shared" si="4"/>
        <v>110203</v>
      </c>
      <c r="D41" s="2" t="s">
        <v>1734</v>
      </c>
      <c r="E41" s="2">
        <v>1</v>
      </c>
      <c r="F41" s="2">
        <v>5</v>
      </c>
      <c r="G41" s="2"/>
      <c r="H41" s="2"/>
      <c r="I41" s="2"/>
      <c r="J41" s="2"/>
      <c r="K41" s="2" t="s">
        <v>1764</v>
      </c>
      <c r="L41" s="137">
        <v>13</v>
      </c>
      <c r="M41" s="134" t="str">
        <f t="shared" si="5"/>
        <v>110203,1,5</v>
      </c>
      <c r="O41" s="135"/>
      <c r="P41" s="135"/>
      <c r="Q41" s="134"/>
      <c r="R41" s="135"/>
      <c r="S41" s="135" t="s">
        <v>1823</v>
      </c>
      <c r="X41" s="138" t="s">
        <v>1833</v>
      </c>
      <c r="Y41" s="4" t="str">
        <f t="shared" si="6"/>
        <v>6,13;110203,1,5</v>
      </c>
    </row>
    <row r="42" spans="3:25" s="4" customFormat="1" ht="20.100000000000001" customHeight="1" x14ac:dyDescent="0.2">
      <c r="C42" s="2">
        <f t="shared" si="4"/>
        <v>110103</v>
      </c>
      <c r="D42" s="17" t="s">
        <v>1736</v>
      </c>
      <c r="E42" s="2">
        <v>1</v>
      </c>
      <c r="F42" s="17">
        <v>5</v>
      </c>
      <c r="G42" s="17"/>
      <c r="H42" s="2"/>
      <c r="I42" s="2"/>
      <c r="J42" s="2"/>
      <c r="K42" s="2" t="s">
        <v>1765</v>
      </c>
      <c r="L42" s="137">
        <v>15</v>
      </c>
      <c r="M42" s="134" t="str">
        <f t="shared" si="5"/>
        <v>110103,1,5</v>
      </c>
      <c r="O42" s="135"/>
      <c r="P42" s="135"/>
      <c r="Q42" s="134"/>
      <c r="R42" s="135"/>
      <c r="S42" s="135" t="s">
        <v>1824</v>
      </c>
      <c r="X42" s="138" t="s">
        <v>1834</v>
      </c>
      <c r="Y42" s="4" t="str">
        <f t="shared" si="6"/>
        <v>6,14;110103,1,5</v>
      </c>
    </row>
    <row r="43" spans="3:25" s="4" customFormat="1" ht="20.100000000000001" customHeight="1" x14ac:dyDescent="0.2">
      <c r="C43" s="2">
        <f t="shared" si="4"/>
        <v>120603</v>
      </c>
      <c r="D43" s="2" t="s">
        <v>1738</v>
      </c>
      <c r="E43" s="2">
        <v>1</v>
      </c>
      <c r="F43" s="2">
        <v>5</v>
      </c>
      <c r="G43" s="2"/>
      <c r="H43" s="2"/>
      <c r="I43" s="2"/>
      <c r="J43" s="2"/>
      <c r="K43" s="2" t="s">
        <v>1766</v>
      </c>
      <c r="L43" s="137">
        <v>15</v>
      </c>
      <c r="M43" s="134" t="str">
        <f t="shared" si="5"/>
        <v>120603,1,5</v>
      </c>
      <c r="O43" s="135"/>
      <c r="P43" s="135"/>
      <c r="Q43" s="134"/>
      <c r="R43" s="135"/>
      <c r="S43" s="135" t="s">
        <v>1825</v>
      </c>
      <c r="X43" s="138" t="s">
        <v>1834</v>
      </c>
      <c r="Y43" s="4" t="str">
        <f t="shared" si="6"/>
        <v>6,14;120603,1,5</v>
      </c>
    </row>
    <row r="44" spans="3:25" s="4" customFormat="1" ht="20.100000000000001" customHeight="1" x14ac:dyDescent="0.2">
      <c r="C44" s="2">
        <f t="shared" si="4"/>
        <v>120703</v>
      </c>
      <c r="D44" s="2" t="s">
        <v>1740</v>
      </c>
      <c r="E44" s="2">
        <v>1</v>
      </c>
      <c r="F44" s="2">
        <v>5</v>
      </c>
      <c r="G44" s="2"/>
      <c r="H44" s="2"/>
      <c r="I44" s="2"/>
      <c r="J44" s="2"/>
      <c r="K44" s="2" t="s">
        <v>1767</v>
      </c>
      <c r="L44" s="137">
        <v>17</v>
      </c>
      <c r="M44" s="134" t="str">
        <f t="shared" si="5"/>
        <v>120703,1,5</v>
      </c>
      <c r="O44" s="135"/>
      <c r="P44" s="135"/>
      <c r="Q44" s="134"/>
      <c r="R44" s="135"/>
      <c r="S44" s="135" t="s">
        <v>1826</v>
      </c>
      <c r="X44" s="138" t="s">
        <v>1834</v>
      </c>
      <c r="Y44" s="4" t="str">
        <f t="shared" si="6"/>
        <v>6,14;120703,1,5</v>
      </c>
    </row>
    <row r="45" spans="3:25" s="4" customFormat="1" ht="20.100000000000001" customHeight="1" x14ac:dyDescent="0.2">
      <c r="C45" s="2">
        <f t="shared" si="4"/>
        <v>100403</v>
      </c>
      <c r="D45" s="2" t="s">
        <v>1709</v>
      </c>
      <c r="E45" s="2">
        <v>1</v>
      </c>
      <c r="F45" s="2">
        <v>5</v>
      </c>
      <c r="G45" s="2">
        <f>VLOOKUP(H45,$D$3:$E$20,2,FALSE)</f>
        <v>119303</v>
      </c>
      <c r="H45" s="2" t="s">
        <v>1714</v>
      </c>
      <c r="I45" s="2">
        <v>1</v>
      </c>
      <c r="J45" s="2">
        <v>5</v>
      </c>
      <c r="K45" s="2" t="s">
        <v>1768</v>
      </c>
      <c r="L45" s="137">
        <v>17</v>
      </c>
      <c r="M45" s="134" t="str">
        <f t="shared" si="5"/>
        <v>100403,1,5</v>
      </c>
      <c r="Q45" s="134"/>
      <c r="S45" s="4" t="s">
        <v>1809</v>
      </c>
      <c r="X45" s="138" t="s">
        <v>1834</v>
      </c>
      <c r="Y45" s="4" t="str">
        <f t="shared" si="6"/>
        <v>6,14;100403,1,5</v>
      </c>
    </row>
    <row r="46" spans="3:25" s="4" customFormat="1" ht="20.100000000000001" customHeight="1" x14ac:dyDescent="0.2">
      <c r="C46" s="2">
        <f t="shared" si="4"/>
        <v>100203</v>
      </c>
      <c r="D46" s="2" t="s">
        <v>1712</v>
      </c>
      <c r="E46" s="2">
        <v>10</v>
      </c>
      <c r="F46" s="2">
        <v>50</v>
      </c>
      <c r="G46" s="2">
        <f>VLOOKUP(H46,$D$3:$E$20,2,FALSE)</f>
        <v>119403</v>
      </c>
      <c r="H46" s="2" t="s">
        <v>1716</v>
      </c>
      <c r="I46" s="2">
        <v>1</v>
      </c>
      <c r="J46" s="2">
        <v>5</v>
      </c>
      <c r="K46" s="2" t="s">
        <v>1769</v>
      </c>
      <c r="L46" s="137">
        <v>19</v>
      </c>
      <c r="M46" s="134" t="str">
        <f t="shared" si="5"/>
        <v>100203,10,50</v>
      </c>
      <c r="Q46" s="134"/>
      <c r="S46" s="4" t="s">
        <v>1812</v>
      </c>
      <c r="X46" s="138" t="s">
        <v>1835</v>
      </c>
      <c r="Y46" s="4" t="str">
        <f t="shared" si="6"/>
        <v>7,15;100203,10,50</v>
      </c>
    </row>
    <row r="47" spans="3:25" s="4" customFormat="1" ht="20.100000000000001" customHeight="1" x14ac:dyDescent="0.2">
      <c r="C47" s="2">
        <f t="shared" si="4"/>
        <v>100403</v>
      </c>
      <c r="D47" s="2" t="s">
        <v>1709</v>
      </c>
      <c r="E47" s="2">
        <v>1</v>
      </c>
      <c r="F47" s="2">
        <v>5</v>
      </c>
      <c r="G47" s="2">
        <f>VLOOKUP(H47,$D$3:$E$20,2,FALSE)</f>
        <v>119203</v>
      </c>
      <c r="H47" s="2" t="s">
        <v>1720</v>
      </c>
      <c r="I47" s="2">
        <v>1</v>
      </c>
      <c r="J47" s="2">
        <v>5</v>
      </c>
      <c r="K47" s="2" t="s">
        <v>1770</v>
      </c>
      <c r="L47" s="137">
        <v>19</v>
      </c>
      <c r="M47" s="134" t="str">
        <f t="shared" si="5"/>
        <v>100403,1,5</v>
      </c>
      <c r="Q47" s="134" t="str">
        <f>G47&amp;","&amp;I47&amp;","&amp;J47</f>
        <v>119203,1,5</v>
      </c>
      <c r="S47" s="4" t="str">
        <f>M47&amp;";"&amp;Q47</f>
        <v>100403,1,5;119203,1,5</v>
      </c>
      <c r="X47" s="138" t="s">
        <v>1835</v>
      </c>
      <c r="Y47" s="4" t="str">
        <f t="shared" si="6"/>
        <v>7,15;100403,1,5;119203,1,5</v>
      </c>
    </row>
    <row r="48" spans="3:25" s="4" customFormat="1" ht="20.100000000000001" customHeight="1" x14ac:dyDescent="0.2">
      <c r="C48" s="2">
        <f t="shared" si="4"/>
        <v>100603</v>
      </c>
      <c r="D48" s="2" t="s">
        <v>1710</v>
      </c>
      <c r="E48" s="2">
        <v>1</v>
      </c>
      <c r="F48" s="2">
        <v>5</v>
      </c>
      <c r="G48" s="2">
        <f t="shared" ref="G48" si="7">VLOOKUP(H48,$D$3:$E$20,2,FALSE)</f>
        <v>119103</v>
      </c>
      <c r="H48" s="2" t="s">
        <v>1718</v>
      </c>
      <c r="I48" s="2">
        <v>1</v>
      </c>
      <c r="J48" s="2">
        <v>5</v>
      </c>
      <c r="K48" s="2" t="s">
        <v>1771</v>
      </c>
      <c r="L48" s="137">
        <v>21</v>
      </c>
      <c r="M48" s="134" t="str">
        <f t="shared" si="5"/>
        <v>100603,1,5</v>
      </c>
      <c r="Q48" s="134" t="str">
        <f t="shared" ref="Q48:Q61" si="8">G48&amp;","&amp;I48&amp;","&amp;J48</f>
        <v>119103,1,5</v>
      </c>
      <c r="S48" s="4" t="str">
        <f t="shared" ref="S48:S61" si="9">M48&amp;";"&amp;Q48</f>
        <v>100603,1,5;119103,1,5</v>
      </c>
      <c r="X48" s="138" t="s">
        <v>1836</v>
      </c>
      <c r="Y48" s="4" t="str">
        <f t="shared" si="6"/>
        <v>7,16;100603,1,5;119103,1,5</v>
      </c>
    </row>
    <row r="49" spans="3:25" s="4" customFormat="1" ht="20.100000000000001" customHeight="1" x14ac:dyDescent="0.2">
      <c r="C49" s="2">
        <f t="shared" si="4"/>
        <v>100203</v>
      </c>
      <c r="D49" s="2" t="s">
        <v>1712</v>
      </c>
      <c r="E49" s="2">
        <v>10</v>
      </c>
      <c r="F49" s="2">
        <v>50</v>
      </c>
      <c r="G49" s="2">
        <f t="shared" ref="G49:G61" si="10">VLOOKUP(H49,$D$3:$E$20,2,FALSE)</f>
        <v>105103</v>
      </c>
      <c r="H49" s="2" t="s">
        <v>1722</v>
      </c>
      <c r="I49" s="2">
        <v>1</v>
      </c>
      <c r="J49" s="2">
        <v>2</v>
      </c>
      <c r="K49" s="2" t="s">
        <v>1772</v>
      </c>
      <c r="L49" s="137">
        <v>21</v>
      </c>
      <c r="M49" s="134" t="str">
        <f t="shared" si="5"/>
        <v>100203,10,50</v>
      </c>
      <c r="Q49" s="134" t="str">
        <f t="shared" si="8"/>
        <v>105103,1,2</v>
      </c>
      <c r="S49" s="4" t="str">
        <f t="shared" si="9"/>
        <v>100203,10,50;105103,1,2</v>
      </c>
      <c r="X49" s="138" t="s">
        <v>1836</v>
      </c>
      <c r="Y49" s="4" t="str">
        <f t="shared" si="6"/>
        <v>7,16;100203,10,50;105103,1,2</v>
      </c>
    </row>
    <row r="50" spans="3:25" s="4" customFormat="1" ht="20.100000000000001" customHeight="1" x14ac:dyDescent="0.2">
      <c r="C50" s="2">
        <f t="shared" si="4"/>
        <v>100403</v>
      </c>
      <c r="D50" s="2" t="s">
        <v>1709</v>
      </c>
      <c r="E50" s="2">
        <v>1</v>
      </c>
      <c r="F50" s="2">
        <v>5</v>
      </c>
      <c r="G50" s="2">
        <f t="shared" si="10"/>
        <v>105303</v>
      </c>
      <c r="H50" s="2" t="s">
        <v>1724</v>
      </c>
      <c r="I50" s="2">
        <v>1</v>
      </c>
      <c r="J50" s="2">
        <v>2</v>
      </c>
      <c r="K50" s="2" t="s">
        <v>1773</v>
      </c>
      <c r="L50" s="137">
        <v>23</v>
      </c>
      <c r="M50" s="134" t="str">
        <f t="shared" si="5"/>
        <v>100403,1,5</v>
      </c>
      <c r="Q50" s="134" t="str">
        <f t="shared" si="8"/>
        <v>105303,1,2</v>
      </c>
      <c r="S50" s="4" t="str">
        <f t="shared" si="9"/>
        <v>100403,1,5;105303,1,2</v>
      </c>
      <c r="X50" s="138" t="s">
        <v>1837</v>
      </c>
      <c r="Y50" s="4" t="str">
        <f t="shared" si="6"/>
        <v>7,17;100403,1,5;105303,1,2</v>
      </c>
    </row>
    <row r="51" spans="3:25" s="4" customFormat="1" ht="20.100000000000001" customHeight="1" x14ac:dyDescent="0.2">
      <c r="C51" s="2">
        <f t="shared" si="4"/>
        <v>100803</v>
      </c>
      <c r="D51" s="2" t="s">
        <v>1711</v>
      </c>
      <c r="E51" s="2">
        <v>1</v>
      </c>
      <c r="F51" s="2">
        <v>5</v>
      </c>
      <c r="G51" s="2">
        <f t="shared" si="10"/>
        <v>105203</v>
      </c>
      <c r="H51" s="2" t="s">
        <v>1726</v>
      </c>
      <c r="I51" s="2">
        <v>1</v>
      </c>
      <c r="J51" s="2">
        <v>2</v>
      </c>
      <c r="K51" s="2" t="s">
        <v>1774</v>
      </c>
      <c r="L51" s="137">
        <v>23</v>
      </c>
      <c r="M51" s="134" t="str">
        <f t="shared" si="5"/>
        <v>100803,1,5</v>
      </c>
      <c r="Q51" s="134" t="str">
        <f t="shared" si="8"/>
        <v>105203,1,2</v>
      </c>
      <c r="S51" s="4" t="str">
        <f t="shared" si="9"/>
        <v>100803,1,5;105203,1,2</v>
      </c>
      <c r="X51" s="138" t="s">
        <v>1837</v>
      </c>
      <c r="Y51" s="4" t="str">
        <f t="shared" si="6"/>
        <v>7,17;100803,1,5;105203,1,2</v>
      </c>
    </row>
    <row r="52" spans="3:25" s="4" customFormat="1" ht="20.100000000000001" customHeight="1" x14ac:dyDescent="0.2">
      <c r="C52" s="2">
        <f t="shared" si="4"/>
        <v>100203</v>
      </c>
      <c r="D52" s="2" t="s">
        <v>1712</v>
      </c>
      <c r="E52" s="2">
        <v>10</v>
      </c>
      <c r="F52" s="2">
        <v>50</v>
      </c>
      <c r="G52" s="2">
        <f t="shared" si="10"/>
        <v>105403</v>
      </c>
      <c r="H52" s="2" t="s">
        <v>1728</v>
      </c>
      <c r="I52" s="2">
        <v>1</v>
      </c>
      <c r="J52" s="2">
        <v>2</v>
      </c>
      <c r="K52" s="2" t="s">
        <v>1775</v>
      </c>
      <c r="L52" s="137">
        <v>25</v>
      </c>
      <c r="M52" s="134" t="str">
        <f t="shared" si="5"/>
        <v>100203,10,50</v>
      </c>
      <c r="Q52" s="134" t="str">
        <f t="shared" si="8"/>
        <v>105403,1,2</v>
      </c>
      <c r="S52" s="4" t="str">
        <f t="shared" si="9"/>
        <v>100203,10,50;105403,1,2</v>
      </c>
      <c r="X52" s="138" t="s">
        <v>1838</v>
      </c>
      <c r="Y52" s="4" t="str">
        <f t="shared" si="6"/>
        <v>8,17;100203,10,50;105403,1,2</v>
      </c>
    </row>
    <row r="53" spans="3:25" s="4" customFormat="1" ht="20.100000000000001" customHeight="1" x14ac:dyDescent="0.2">
      <c r="C53" s="2">
        <f t="shared" si="4"/>
        <v>100403</v>
      </c>
      <c r="D53" s="2" t="s">
        <v>1709</v>
      </c>
      <c r="E53" s="2">
        <v>1</v>
      </c>
      <c r="F53" s="2">
        <v>5</v>
      </c>
      <c r="G53" s="2">
        <f t="shared" si="10"/>
        <v>105503</v>
      </c>
      <c r="H53" s="2" t="s">
        <v>1730</v>
      </c>
      <c r="I53" s="2">
        <v>1</v>
      </c>
      <c r="J53" s="2">
        <v>2</v>
      </c>
      <c r="K53" s="2" t="s">
        <v>1776</v>
      </c>
      <c r="L53" s="137">
        <v>25</v>
      </c>
      <c r="M53" s="134" t="str">
        <f t="shared" si="5"/>
        <v>100403,1,5</v>
      </c>
      <c r="Q53" s="134" t="str">
        <f t="shared" si="8"/>
        <v>105503,1,2</v>
      </c>
      <c r="S53" s="4" t="str">
        <f t="shared" si="9"/>
        <v>100403,1,5;105503,1,2</v>
      </c>
      <c r="X53" s="138" t="s">
        <v>1838</v>
      </c>
      <c r="Y53" s="4" t="str">
        <f t="shared" si="6"/>
        <v>8,17;100403,1,5;105503,1,2</v>
      </c>
    </row>
    <row r="54" spans="3:25" s="4" customFormat="1" ht="20.100000000000001" customHeight="1" x14ac:dyDescent="0.2">
      <c r="C54" s="2">
        <f t="shared" si="4"/>
        <v>100603</v>
      </c>
      <c r="D54" s="2" t="s">
        <v>1710</v>
      </c>
      <c r="E54" s="2">
        <v>1</v>
      </c>
      <c r="F54" s="2">
        <v>5</v>
      </c>
      <c r="G54" s="2">
        <f t="shared" si="10"/>
        <v>109503</v>
      </c>
      <c r="H54" s="17" t="s">
        <v>1732</v>
      </c>
      <c r="I54" s="17">
        <v>1</v>
      </c>
      <c r="J54" s="2">
        <v>5</v>
      </c>
      <c r="K54" s="7" t="s">
        <v>1777</v>
      </c>
      <c r="L54" s="137">
        <v>19</v>
      </c>
      <c r="M54" s="134" t="str">
        <f t="shared" si="5"/>
        <v>100603,1,5</v>
      </c>
      <c r="Q54" s="134" t="str">
        <f t="shared" si="8"/>
        <v>109503,1,5</v>
      </c>
      <c r="S54" s="4" t="str">
        <f t="shared" si="9"/>
        <v>100603,1,5;109503,1,5</v>
      </c>
      <c r="X54" s="138" t="s">
        <v>1832</v>
      </c>
      <c r="Y54" s="4" t="str">
        <f t="shared" si="6"/>
        <v>5,12;100603,1,5;109503,1,5</v>
      </c>
    </row>
    <row r="55" spans="3:25" s="4" customFormat="1" ht="20.100000000000001" customHeight="1" x14ac:dyDescent="0.2">
      <c r="C55" s="2">
        <f t="shared" si="4"/>
        <v>100203</v>
      </c>
      <c r="D55" s="2" t="s">
        <v>1712</v>
      </c>
      <c r="E55" s="2">
        <v>10</v>
      </c>
      <c r="F55" s="2">
        <v>50</v>
      </c>
      <c r="G55" s="2">
        <f t="shared" si="10"/>
        <v>110203</v>
      </c>
      <c r="H55" s="2" t="s">
        <v>1734</v>
      </c>
      <c r="I55" s="2">
        <v>1</v>
      </c>
      <c r="J55" s="2">
        <v>5</v>
      </c>
      <c r="K55" s="2" t="s">
        <v>1778</v>
      </c>
      <c r="L55" s="137">
        <v>19</v>
      </c>
      <c r="M55" s="134" t="str">
        <f t="shared" si="5"/>
        <v>100203,10,50</v>
      </c>
      <c r="Q55" s="134" t="str">
        <f t="shared" si="8"/>
        <v>110203,1,5</v>
      </c>
      <c r="S55" s="4" t="str">
        <f t="shared" si="9"/>
        <v>100203,10,50;110203,1,5</v>
      </c>
      <c r="X55" s="138" t="s">
        <v>1835</v>
      </c>
      <c r="Y55" s="4" t="str">
        <f t="shared" si="6"/>
        <v>7,15;100203,10,50;110203,1,5</v>
      </c>
    </row>
    <row r="56" spans="3:25" s="4" customFormat="1" ht="20.100000000000001" customHeight="1" x14ac:dyDescent="0.2">
      <c r="C56" s="2">
        <f t="shared" si="4"/>
        <v>100403</v>
      </c>
      <c r="D56" s="2" t="s">
        <v>1709</v>
      </c>
      <c r="E56" s="2">
        <v>1</v>
      </c>
      <c r="F56" s="2">
        <v>5</v>
      </c>
      <c r="G56" s="2">
        <f t="shared" si="10"/>
        <v>110103</v>
      </c>
      <c r="H56" s="17" t="s">
        <v>1736</v>
      </c>
      <c r="I56" s="17">
        <v>1</v>
      </c>
      <c r="J56" s="2">
        <v>5</v>
      </c>
      <c r="K56" s="2" t="s">
        <v>1779</v>
      </c>
      <c r="L56" s="137">
        <v>21</v>
      </c>
      <c r="M56" s="134" t="str">
        <f t="shared" si="5"/>
        <v>100403,1,5</v>
      </c>
      <c r="Q56" s="134" t="str">
        <f t="shared" si="8"/>
        <v>110103,1,5</v>
      </c>
      <c r="S56" s="4" t="str">
        <f t="shared" si="9"/>
        <v>100403,1,5;110103,1,5</v>
      </c>
      <c r="X56" s="138" t="s">
        <v>1836</v>
      </c>
      <c r="Y56" s="4" t="str">
        <f t="shared" si="6"/>
        <v>7,16;100403,1,5;110103,1,5</v>
      </c>
    </row>
    <row r="57" spans="3:25" s="4" customFormat="1" ht="20.100000000000001" customHeight="1" x14ac:dyDescent="0.2">
      <c r="C57" s="2">
        <f t="shared" si="4"/>
        <v>100203</v>
      </c>
      <c r="D57" s="2" t="s">
        <v>1712</v>
      </c>
      <c r="E57" s="2">
        <v>10</v>
      </c>
      <c r="F57" s="2">
        <v>50</v>
      </c>
      <c r="G57" s="2"/>
      <c r="H57" s="2"/>
      <c r="I57" s="2"/>
      <c r="J57" s="2"/>
      <c r="K57" s="2" t="s">
        <v>1780</v>
      </c>
      <c r="L57" s="137">
        <v>3</v>
      </c>
      <c r="M57" s="134" t="str">
        <f t="shared" si="5"/>
        <v>100203,10,50</v>
      </c>
      <c r="Q57" s="134"/>
      <c r="S57" s="4" t="str">
        <f>M57</f>
        <v>100203,10,50</v>
      </c>
      <c r="X57" s="138" t="s">
        <v>1829</v>
      </c>
      <c r="Y57" s="4" t="str">
        <f t="shared" si="6"/>
        <v>4,9;100203,10,50</v>
      </c>
    </row>
    <row r="58" spans="3:25" s="4" customFormat="1" ht="20.100000000000001" customHeight="1" x14ac:dyDescent="0.2">
      <c r="C58" s="2">
        <f t="shared" si="4"/>
        <v>100403</v>
      </c>
      <c r="D58" s="2" t="s">
        <v>1709</v>
      </c>
      <c r="E58" s="2">
        <v>1</v>
      </c>
      <c r="F58" s="2">
        <v>5</v>
      </c>
      <c r="G58" s="2"/>
      <c r="H58" s="2"/>
      <c r="I58" s="2"/>
      <c r="J58" s="2"/>
      <c r="K58" s="2" t="s">
        <v>1781</v>
      </c>
      <c r="L58" s="137">
        <v>9</v>
      </c>
      <c r="M58" s="134" t="str">
        <f t="shared" si="5"/>
        <v>100403,1,5</v>
      </c>
      <c r="Q58" s="134"/>
      <c r="S58" s="4" t="str">
        <f>M58</f>
        <v>100403,1,5</v>
      </c>
      <c r="X58" s="138" t="s">
        <v>1831</v>
      </c>
      <c r="Y58" s="4" t="str">
        <f t="shared" si="6"/>
        <v>5,11;100403,1,5</v>
      </c>
    </row>
    <row r="59" spans="3:25" s="4" customFormat="1" ht="20.100000000000001" customHeight="1" x14ac:dyDescent="0.2">
      <c r="C59" s="2">
        <f t="shared" si="4"/>
        <v>100203</v>
      </c>
      <c r="D59" s="2" t="s">
        <v>1712</v>
      </c>
      <c r="E59" s="2">
        <v>10</v>
      </c>
      <c r="F59" s="2">
        <v>50</v>
      </c>
      <c r="G59" s="2">
        <f t="shared" ref="G59" si="11">VLOOKUP(H59,$D$3:$E$20,2,FALSE)</f>
        <v>100403</v>
      </c>
      <c r="H59" s="2" t="s">
        <v>1709</v>
      </c>
      <c r="I59" s="2">
        <v>1</v>
      </c>
      <c r="J59" s="2">
        <v>5</v>
      </c>
      <c r="K59" s="2" t="s">
        <v>1782</v>
      </c>
      <c r="L59" s="137">
        <v>15</v>
      </c>
      <c r="M59" s="134" t="str">
        <f t="shared" si="5"/>
        <v>100203,10,50</v>
      </c>
      <c r="Q59" s="134" t="str">
        <f t="shared" si="8"/>
        <v>100403,1,5</v>
      </c>
      <c r="S59" s="4" t="str">
        <f t="shared" si="9"/>
        <v>100203,10,50;100403,1,5</v>
      </c>
      <c r="X59" s="138" t="s">
        <v>1834</v>
      </c>
      <c r="Y59" s="4" t="str">
        <f t="shared" si="6"/>
        <v>6,14;100203,10,50;100403,1,5</v>
      </c>
    </row>
    <row r="60" spans="3:25" s="4" customFormat="1" ht="20.100000000000001" customHeight="1" x14ac:dyDescent="0.2">
      <c r="C60" s="2">
        <f t="shared" si="4"/>
        <v>100403</v>
      </c>
      <c r="D60" s="2" t="s">
        <v>1709</v>
      </c>
      <c r="E60" s="2">
        <v>1</v>
      </c>
      <c r="F60" s="2">
        <v>5</v>
      </c>
      <c r="G60" s="2">
        <f t="shared" si="10"/>
        <v>120703</v>
      </c>
      <c r="H60" s="2" t="s">
        <v>1740</v>
      </c>
      <c r="I60" s="2">
        <v>1</v>
      </c>
      <c r="J60" s="2">
        <v>5</v>
      </c>
      <c r="K60" s="2" t="s">
        <v>1783</v>
      </c>
      <c r="L60" s="137">
        <v>21</v>
      </c>
      <c r="M60" s="134" t="str">
        <f t="shared" si="5"/>
        <v>100403,1,5</v>
      </c>
      <c r="Q60" s="134" t="str">
        <f t="shared" si="8"/>
        <v>120703,1,5</v>
      </c>
      <c r="S60" s="4" t="str">
        <f t="shared" si="9"/>
        <v>100403,1,5;120703,1,5</v>
      </c>
      <c r="X60" s="138" t="s">
        <v>1836</v>
      </c>
      <c r="Y60" s="4" t="str">
        <f t="shared" si="6"/>
        <v>7,16;100403,1,5;120703,1,5</v>
      </c>
    </row>
    <row r="61" spans="3:25" s="4" customFormat="1" ht="20.100000000000001" customHeight="1" x14ac:dyDescent="0.2">
      <c r="C61" s="2">
        <f t="shared" si="4"/>
        <v>100203</v>
      </c>
      <c r="D61" s="2" t="s">
        <v>1712</v>
      </c>
      <c r="E61" s="2">
        <v>10</v>
      </c>
      <c r="F61" s="2">
        <v>50</v>
      </c>
      <c r="G61" s="2">
        <f t="shared" si="10"/>
        <v>120603</v>
      </c>
      <c r="H61" s="2" t="s">
        <v>1738</v>
      </c>
      <c r="I61" s="2">
        <v>1</v>
      </c>
      <c r="J61" s="2">
        <v>5</v>
      </c>
      <c r="K61" s="2" t="s">
        <v>1784</v>
      </c>
      <c r="L61" s="137">
        <v>17</v>
      </c>
      <c r="M61" s="134" t="str">
        <f t="shared" si="5"/>
        <v>100203,10,50</v>
      </c>
      <c r="Q61" s="134" t="str">
        <f t="shared" si="8"/>
        <v>120603,1,5</v>
      </c>
      <c r="S61" s="4" t="str">
        <f t="shared" si="9"/>
        <v>100203,10,50;120603,1,5</v>
      </c>
      <c r="X61" s="138" t="s">
        <v>1834</v>
      </c>
      <c r="Y61" s="4" t="str">
        <f t="shared" si="6"/>
        <v>6,14;100203,10,50;120603,1,5</v>
      </c>
    </row>
    <row r="62" spans="3:25" s="4" customFormat="1" ht="20.100000000000001" customHeight="1" x14ac:dyDescent="0.2"/>
    <row r="63" spans="3:25" s="4" customFormat="1" ht="20.100000000000001" customHeight="1" x14ac:dyDescent="0.2"/>
    <row r="64" spans="3:25" s="4" customFormat="1" ht="20.100000000000001" customHeight="1" x14ac:dyDescent="0.2"/>
    <row r="65" spans="7:10" ht="20.100000000000001" customHeight="1" x14ac:dyDescent="0.2"/>
    <row r="66" spans="7:10" ht="20.100000000000001" customHeight="1" x14ac:dyDescent="0.2"/>
    <row r="67" spans="7:10" ht="20.100000000000001" customHeight="1" x14ac:dyDescent="0.2"/>
    <row r="68" spans="7:10" ht="20.100000000000001" customHeight="1" x14ac:dyDescent="0.2"/>
    <row r="69" spans="7:10" ht="20.100000000000001" customHeight="1" x14ac:dyDescent="0.2"/>
    <row r="70" spans="7:10" ht="20.100000000000001" customHeight="1" x14ac:dyDescent="0.2"/>
    <row r="72" spans="7:10" x14ac:dyDescent="0.2">
      <c r="G72" s="2">
        <f>VLOOKUP(H72,$D$3:$E$20,2,FALSE)</f>
        <v>119303</v>
      </c>
      <c r="H72" s="2" t="s">
        <v>1714</v>
      </c>
      <c r="I72" s="2">
        <v>1</v>
      </c>
      <c r="J72" s="2">
        <v>5</v>
      </c>
    </row>
    <row r="73" spans="7:10" x14ac:dyDescent="0.2">
      <c r="G73" s="2">
        <f t="shared" ref="G73:G86" si="12">VLOOKUP(H73,$D$3:$E$20,2,FALSE)</f>
        <v>119403</v>
      </c>
      <c r="H73" s="2" t="s">
        <v>1716</v>
      </c>
      <c r="I73" s="2">
        <v>1</v>
      </c>
      <c r="J73" s="2">
        <v>5</v>
      </c>
    </row>
    <row r="74" spans="7:10" x14ac:dyDescent="0.2">
      <c r="G74" s="2">
        <f t="shared" si="12"/>
        <v>119203</v>
      </c>
      <c r="H74" s="2" t="s">
        <v>1720</v>
      </c>
      <c r="I74" s="2">
        <v>1</v>
      </c>
      <c r="J74" s="2">
        <v>5</v>
      </c>
    </row>
    <row r="75" spans="7:10" x14ac:dyDescent="0.2">
      <c r="G75" s="2"/>
      <c r="H75" s="2"/>
      <c r="I75" s="2"/>
      <c r="J75" s="2"/>
    </row>
    <row r="76" spans="7:10" x14ac:dyDescent="0.2">
      <c r="G76" s="2">
        <f t="shared" si="12"/>
        <v>119103</v>
      </c>
      <c r="H76" s="2" t="s">
        <v>1718</v>
      </c>
      <c r="I76" s="2">
        <v>1</v>
      </c>
      <c r="J76" s="2">
        <v>5</v>
      </c>
    </row>
    <row r="77" spans="7:10" ht="25.5" x14ac:dyDescent="0.2">
      <c r="G77" s="2">
        <f t="shared" si="12"/>
        <v>109503</v>
      </c>
      <c r="H77" s="17" t="s">
        <v>1732</v>
      </c>
      <c r="I77" s="17">
        <v>1</v>
      </c>
      <c r="J77" s="2">
        <v>5</v>
      </c>
    </row>
    <row r="78" spans="7:10" x14ac:dyDescent="0.2">
      <c r="G78" s="2">
        <f t="shared" si="12"/>
        <v>110203</v>
      </c>
      <c r="H78" s="2" t="s">
        <v>1734</v>
      </c>
      <c r="I78" s="2">
        <v>1</v>
      </c>
      <c r="J78" s="2">
        <v>5</v>
      </c>
    </row>
    <row r="79" spans="7:10" x14ac:dyDescent="0.2">
      <c r="G79" s="2">
        <f t="shared" si="12"/>
        <v>110103</v>
      </c>
      <c r="H79" s="17" t="s">
        <v>1736</v>
      </c>
      <c r="I79" s="17">
        <v>1</v>
      </c>
      <c r="J79" s="2">
        <v>5</v>
      </c>
    </row>
    <row r="80" spans="7:10" x14ac:dyDescent="0.2">
      <c r="G80" s="2">
        <f t="shared" si="12"/>
        <v>120603</v>
      </c>
      <c r="H80" s="2" t="s">
        <v>1738</v>
      </c>
      <c r="I80" s="2">
        <v>1</v>
      </c>
      <c r="J80" s="2">
        <v>5</v>
      </c>
    </row>
    <row r="81" spans="7:10" x14ac:dyDescent="0.2">
      <c r="G81" s="2">
        <f t="shared" si="12"/>
        <v>120703</v>
      </c>
      <c r="H81" s="2" t="s">
        <v>1740</v>
      </c>
      <c r="I81" s="2">
        <v>1</v>
      </c>
      <c r="J81" s="2">
        <v>5</v>
      </c>
    </row>
    <row r="82" spans="7:10" x14ac:dyDescent="0.2">
      <c r="G82" s="2">
        <f t="shared" si="12"/>
        <v>105103</v>
      </c>
      <c r="H82" s="2" t="s">
        <v>1722</v>
      </c>
      <c r="I82" s="2">
        <v>1</v>
      </c>
      <c r="J82" s="2">
        <v>2</v>
      </c>
    </row>
    <row r="83" spans="7:10" x14ac:dyDescent="0.2">
      <c r="G83" s="2">
        <f t="shared" si="12"/>
        <v>105303</v>
      </c>
      <c r="H83" s="2" t="s">
        <v>1724</v>
      </c>
      <c r="I83" s="2">
        <v>1</v>
      </c>
      <c r="J83" s="2">
        <v>2</v>
      </c>
    </row>
    <row r="84" spans="7:10" x14ac:dyDescent="0.2">
      <c r="G84" s="2">
        <f t="shared" si="12"/>
        <v>105203</v>
      </c>
      <c r="H84" s="2" t="s">
        <v>1726</v>
      </c>
      <c r="I84" s="2">
        <v>1</v>
      </c>
      <c r="J84" s="2">
        <v>2</v>
      </c>
    </row>
    <row r="85" spans="7:10" x14ac:dyDescent="0.2">
      <c r="G85" s="2">
        <f t="shared" si="12"/>
        <v>105403</v>
      </c>
      <c r="H85" s="2" t="s">
        <v>1728</v>
      </c>
      <c r="I85" s="2">
        <v>1</v>
      </c>
      <c r="J85" s="2">
        <v>2</v>
      </c>
    </row>
    <row r="86" spans="7:10" x14ac:dyDescent="0.2">
      <c r="G86" s="2">
        <f t="shared" si="12"/>
        <v>105503</v>
      </c>
      <c r="H86" s="2" t="s">
        <v>1730</v>
      </c>
      <c r="I86" s="2">
        <v>1</v>
      </c>
      <c r="J86" s="2">
        <v>2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7" t="s">
        <v>0</v>
      </c>
      <c r="B1" s="97" t="s">
        <v>5</v>
      </c>
      <c r="C1" s="97" t="s">
        <v>73</v>
      </c>
      <c r="D1" s="97" t="s">
        <v>74</v>
      </c>
      <c r="E1" s="97" t="s">
        <v>75</v>
      </c>
      <c r="F1" s="97" t="s">
        <v>76</v>
      </c>
      <c r="G1" s="97" t="s">
        <v>77</v>
      </c>
      <c r="H1" s="97" t="s">
        <v>78</v>
      </c>
      <c r="Z1" s="2"/>
      <c r="AA1" s="2"/>
      <c r="AB1" s="2" t="s">
        <v>79</v>
      </c>
    </row>
    <row r="2" spans="1:54" ht="20.100000000000001" customHeight="1" x14ac:dyDescent="0.2">
      <c r="A2" s="98">
        <v>1</v>
      </c>
      <c r="B2" s="99">
        <v>10</v>
      </c>
      <c r="C2" s="99">
        <f>B2*$X$2</f>
        <v>12000</v>
      </c>
      <c r="D2" s="99">
        <v>0.2</v>
      </c>
      <c r="E2" s="99">
        <f>D2*C2</f>
        <v>2400</v>
      </c>
      <c r="F2" s="99">
        <f>$X$5*B2*$X$4</f>
        <v>18000</v>
      </c>
      <c r="G2" s="99">
        <v>1</v>
      </c>
      <c r="H2" s="9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29" t="s">
        <v>90</v>
      </c>
      <c r="AW2" s="129"/>
      <c r="AX2" s="129"/>
      <c r="AY2" s="129"/>
      <c r="AZ2" s="129"/>
      <c r="BA2" s="129"/>
      <c r="BB2" s="129"/>
    </row>
    <row r="3" spans="1:54" ht="20.100000000000001" customHeight="1" x14ac:dyDescent="0.2">
      <c r="A3" s="98">
        <v>2</v>
      </c>
      <c r="B3" s="99">
        <f>B2+5</f>
        <v>15</v>
      </c>
      <c r="C3" s="99">
        <f t="shared" ref="C3:C66" si="0">B3*$X$2</f>
        <v>18000</v>
      </c>
      <c r="D3" s="99">
        <v>0.2</v>
      </c>
      <c r="E3" s="99">
        <f t="shared" ref="E3:E66" si="1">D3*C3</f>
        <v>3600</v>
      </c>
      <c r="F3" s="99">
        <f t="shared" ref="F3:F66" si="2">$X$5*B3*$X$4</f>
        <v>27000</v>
      </c>
      <c r="G3" s="99">
        <v>1</v>
      </c>
      <c r="H3" s="9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3">
        <v>10010045</v>
      </c>
      <c r="R3" s="24" t="s">
        <v>92</v>
      </c>
      <c r="S3" s="2">
        <v>1</v>
      </c>
      <c r="T3" s="9"/>
      <c r="U3">
        <f>P3*1000000</f>
        <v>20000</v>
      </c>
      <c r="W3" s="2" t="s">
        <v>93</v>
      </c>
      <c r="X3" s="100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1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8">
        <v>3</v>
      </c>
      <c r="B4" s="99">
        <f t="shared" ref="B4:B67" si="8">B3+5</f>
        <v>20</v>
      </c>
      <c r="C4" s="99">
        <f t="shared" si="0"/>
        <v>24000</v>
      </c>
      <c r="D4" s="99">
        <v>0.2</v>
      </c>
      <c r="E4" s="99">
        <f t="shared" si="1"/>
        <v>4800</v>
      </c>
      <c r="F4" s="99">
        <f t="shared" si="2"/>
        <v>36000</v>
      </c>
      <c r="G4" s="99">
        <v>1</v>
      </c>
      <c r="H4" s="9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3">
        <v>10010026</v>
      </c>
      <c r="R4" s="24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107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8">
        <v>4</v>
      </c>
      <c r="B5" s="99">
        <f t="shared" si="8"/>
        <v>25</v>
      </c>
      <c r="C5" s="99">
        <f t="shared" si="0"/>
        <v>30000</v>
      </c>
      <c r="D5" s="99">
        <v>0.2</v>
      </c>
      <c r="E5" s="99">
        <f t="shared" si="1"/>
        <v>6000</v>
      </c>
      <c r="F5" s="99">
        <f t="shared" si="2"/>
        <v>45000</v>
      </c>
      <c r="G5" s="99">
        <v>1</v>
      </c>
      <c r="H5" s="9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3">
        <v>10000141</v>
      </c>
      <c r="R5" s="24" t="s">
        <v>104</v>
      </c>
      <c r="S5" s="2">
        <v>1</v>
      </c>
      <c r="T5" s="2"/>
      <c r="U5">
        <f t="shared" si="9"/>
        <v>150000</v>
      </c>
      <c r="W5" s="2" t="s">
        <v>21</v>
      </c>
      <c r="X5" s="100">
        <v>30</v>
      </c>
      <c r="Z5" s="2">
        <v>1</v>
      </c>
      <c r="AA5" s="2">
        <v>0.2</v>
      </c>
      <c r="AB5" s="2">
        <f>SUM(AA5:AA7)</f>
        <v>0.30000000000000004</v>
      </c>
      <c r="AD5" s="107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8">
        <v>5</v>
      </c>
      <c r="B6" s="99">
        <f t="shared" si="8"/>
        <v>30</v>
      </c>
      <c r="C6" s="99">
        <f t="shared" si="0"/>
        <v>36000</v>
      </c>
      <c r="D6" s="99">
        <v>0.2</v>
      </c>
      <c r="E6" s="99">
        <f t="shared" si="1"/>
        <v>7200</v>
      </c>
      <c r="F6" s="99">
        <f t="shared" si="2"/>
        <v>54000</v>
      </c>
      <c r="G6" s="99">
        <v>1</v>
      </c>
      <c r="H6" s="99">
        <f t="shared" si="3"/>
        <v>43200</v>
      </c>
      <c r="L6" s="1"/>
      <c r="M6" s="1"/>
      <c r="N6" s="1"/>
      <c r="O6" s="1"/>
      <c r="P6" s="2">
        <v>0.15</v>
      </c>
      <c r="Q6" s="23">
        <v>10000142</v>
      </c>
      <c r="R6" s="24" t="s">
        <v>108</v>
      </c>
      <c r="S6" s="2">
        <v>1</v>
      </c>
      <c r="T6" s="2"/>
      <c r="U6">
        <f t="shared" si="9"/>
        <v>150000</v>
      </c>
      <c r="W6" s="2" t="s">
        <v>12</v>
      </c>
      <c r="X6" s="100">
        <v>10</v>
      </c>
      <c r="Z6" s="2">
        <v>1</v>
      </c>
      <c r="AA6" s="2">
        <v>0.1</v>
      </c>
      <c r="AB6" s="2"/>
      <c r="AD6" s="107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8">
        <v>6</v>
      </c>
      <c r="B7" s="99">
        <f t="shared" si="8"/>
        <v>35</v>
      </c>
      <c r="C7" s="99">
        <f t="shared" si="0"/>
        <v>42000</v>
      </c>
      <c r="D7" s="99">
        <v>0.2</v>
      </c>
      <c r="E7" s="99">
        <f t="shared" si="1"/>
        <v>8400</v>
      </c>
      <c r="F7" s="99">
        <f t="shared" si="2"/>
        <v>63000</v>
      </c>
      <c r="G7" s="99">
        <v>1</v>
      </c>
      <c r="H7" s="9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3">
        <v>10000132</v>
      </c>
      <c r="R7" s="24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7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8">
        <v>7</v>
      </c>
      <c r="B8" s="99">
        <f t="shared" si="8"/>
        <v>40</v>
      </c>
      <c r="C8" s="99">
        <f t="shared" si="0"/>
        <v>48000</v>
      </c>
      <c r="D8" s="99">
        <v>0.2</v>
      </c>
      <c r="E8" s="99">
        <f t="shared" si="1"/>
        <v>9600</v>
      </c>
      <c r="F8" s="99">
        <f t="shared" si="2"/>
        <v>72000</v>
      </c>
      <c r="G8" s="99">
        <v>1</v>
      </c>
      <c r="H8" s="9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3">
        <v>10000104</v>
      </c>
      <c r="R8" s="24" t="s">
        <v>118</v>
      </c>
      <c r="S8" s="2">
        <v>1</v>
      </c>
      <c r="T8" s="2"/>
      <c r="U8">
        <f t="shared" si="9"/>
        <v>100000</v>
      </c>
      <c r="AA8" s="100"/>
      <c r="AB8" s="100"/>
      <c r="AC8" s="100"/>
      <c r="AD8" s="107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8">
        <v>8</v>
      </c>
      <c r="B9" s="99">
        <f t="shared" si="8"/>
        <v>45</v>
      </c>
      <c r="C9" s="99">
        <f t="shared" si="0"/>
        <v>54000</v>
      </c>
      <c r="D9" s="99">
        <v>0.2</v>
      </c>
      <c r="E9" s="99">
        <f t="shared" si="1"/>
        <v>10800</v>
      </c>
      <c r="F9" s="99">
        <f t="shared" si="2"/>
        <v>81000</v>
      </c>
      <c r="G9" s="99">
        <v>1</v>
      </c>
      <c r="H9" s="9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3">
        <v>10000143</v>
      </c>
      <c r="R9" s="24" t="s">
        <v>122</v>
      </c>
      <c r="S9" s="2">
        <v>1</v>
      </c>
      <c r="T9" s="2">
        <v>5</v>
      </c>
      <c r="U9">
        <f t="shared" si="9"/>
        <v>50000</v>
      </c>
      <c r="W9" s="101"/>
      <c r="X9" s="102"/>
      <c r="Y9" s="100" t="s">
        <v>21</v>
      </c>
      <c r="Z9" s="100" t="s">
        <v>22</v>
      </c>
      <c r="AA9" s="100"/>
      <c r="AB9" s="100"/>
      <c r="AC9" s="100"/>
      <c r="AD9" s="107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8">
        <v>9</v>
      </c>
      <c r="B10" s="99">
        <f t="shared" si="8"/>
        <v>50</v>
      </c>
      <c r="C10" s="99">
        <f t="shared" si="0"/>
        <v>60000</v>
      </c>
      <c r="D10" s="99">
        <v>0.2</v>
      </c>
      <c r="E10" s="99">
        <f t="shared" si="1"/>
        <v>12000</v>
      </c>
      <c r="F10" s="99">
        <f t="shared" si="2"/>
        <v>90000</v>
      </c>
      <c r="G10" s="99">
        <v>1</v>
      </c>
      <c r="H10" s="9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3">
        <v>10010042</v>
      </c>
      <c r="R10" s="25" t="s">
        <v>126</v>
      </c>
      <c r="S10" s="2">
        <v>5</v>
      </c>
      <c r="T10" s="2"/>
      <c r="U10">
        <f t="shared" si="9"/>
        <v>280000</v>
      </c>
      <c r="W10" s="103" t="s">
        <v>24</v>
      </c>
      <c r="X10" s="100">
        <v>1</v>
      </c>
      <c r="Y10" s="100">
        <v>15</v>
      </c>
      <c r="Z10" s="100">
        <v>0.75</v>
      </c>
      <c r="AA10" s="100"/>
      <c r="AB10" s="100"/>
      <c r="AC10" s="100"/>
      <c r="AD10" s="107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8">
        <v>10</v>
      </c>
      <c r="B11" s="99">
        <f t="shared" si="8"/>
        <v>55</v>
      </c>
      <c r="C11" s="99">
        <f t="shared" si="0"/>
        <v>66000</v>
      </c>
      <c r="D11" s="99">
        <v>0.2</v>
      </c>
      <c r="E11" s="99">
        <f t="shared" si="1"/>
        <v>13200</v>
      </c>
      <c r="F11" s="99">
        <f t="shared" si="2"/>
        <v>99000</v>
      </c>
      <c r="G11" s="99">
        <v>1</v>
      </c>
      <c r="H11" s="99">
        <f t="shared" si="3"/>
        <v>79200</v>
      </c>
      <c r="L11" s="1"/>
      <c r="M11" s="1"/>
      <c r="P11" s="2">
        <f>SUM(P3:P10)</f>
        <v>1</v>
      </c>
      <c r="S11" s="1"/>
      <c r="T11" s="1"/>
      <c r="W11" s="101"/>
      <c r="X11" s="100">
        <v>2</v>
      </c>
      <c r="Y11" s="100">
        <v>20</v>
      </c>
      <c r="Z11" s="100">
        <v>1</v>
      </c>
      <c r="AA11" s="100"/>
      <c r="AB11" s="100"/>
      <c r="AC11" s="100"/>
      <c r="AD11" s="107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8">
        <v>11</v>
      </c>
      <c r="B12" s="99">
        <f t="shared" si="8"/>
        <v>60</v>
      </c>
      <c r="C12" s="99">
        <f t="shared" si="0"/>
        <v>72000</v>
      </c>
      <c r="D12" s="99">
        <v>0.2</v>
      </c>
      <c r="E12" s="99">
        <f t="shared" si="1"/>
        <v>14400</v>
      </c>
      <c r="F12" s="99">
        <f t="shared" si="2"/>
        <v>108000</v>
      </c>
      <c r="G12" s="99">
        <v>1</v>
      </c>
      <c r="H12" s="99">
        <f t="shared" si="3"/>
        <v>86400</v>
      </c>
      <c r="L12" s="1"/>
      <c r="M12" s="1"/>
      <c r="S12" s="1"/>
      <c r="T12" s="1"/>
      <c r="W12" s="101"/>
      <c r="X12" s="100">
        <v>3</v>
      </c>
      <c r="Y12" s="100">
        <v>25</v>
      </c>
      <c r="Z12" s="100">
        <v>3</v>
      </c>
      <c r="AA12" s="100"/>
      <c r="AB12" s="100"/>
      <c r="AC12" s="100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8">
        <v>12</v>
      </c>
      <c r="B13" s="99">
        <f t="shared" si="8"/>
        <v>65</v>
      </c>
      <c r="C13" s="99">
        <f t="shared" si="0"/>
        <v>78000</v>
      </c>
      <c r="D13" s="99">
        <v>0.2</v>
      </c>
      <c r="E13" s="99">
        <f t="shared" si="1"/>
        <v>15600</v>
      </c>
      <c r="F13" s="99">
        <f t="shared" si="2"/>
        <v>117000</v>
      </c>
      <c r="G13" s="99">
        <v>1</v>
      </c>
      <c r="H13" s="9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1"/>
      <c r="X13" s="100">
        <v>4</v>
      </c>
      <c r="Y13" s="100">
        <v>30</v>
      </c>
      <c r="Z13" s="100">
        <v>10</v>
      </c>
      <c r="AA13" s="100"/>
      <c r="AB13" s="100"/>
      <c r="AC13" s="100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8">
        <v>13</v>
      </c>
      <c r="B14" s="99">
        <f t="shared" si="8"/>
        <v>70</v>
      </c>
      <c r="C14" s="99">
        <f t="shared" si="0"/>
        <v>84000</v>
      </c>
      <c r="D14" s="99">
        <v>0.2</v>
      </c>
      <c r="E14" s="99">
        <f t="shared" si="1"/>
        <v>16800</v>
      </c>
      <c r="F14" s="99">
        <f t="shared" si="2"/>
        <v>126000</v>
      </c>
      <c r="G14" s="99">
        <v>1</v>
      </c>
      <c r="H14" s="99">
        <f t="shared" si="3"/>
        <v>100800</v>
      </c>
      <c r="K14" s="2">
        <v>1</v>
      </c>
      <c r="L14" s="2">
        <v>40</v>
      </c>
      <c r="M14" s="1"/>
      <c r="S14" s="1"/>
      <c r="T14" s="1"/>
      <c r="W14" s="101"/>
      <c r="X14" s="100">
        <v>5</v>
      </c>
      <c r="Y14" s="100">
        <v>75</v>
      </c>
      <c r="Z14" s="100">
        <v>20</v>
      </c>
      <c r="AA14" s="105"/>
      <c r="AB14" s="105"/>
      <c r="AC14" s="105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8">
        <v>14</v>
      </c>
      <c r="B15" s="99">
        <f t="shared" si="8"/>
        <v>75</v>
      </c>
      <c r="C15" s="99">
        <f t="shared" si="0"/>
        <v>90000</v>
      </c>
      <c r="D15" s="99">
        <v>0.2</v>
      </c>
      <c r="E15" s="99">
        <f t="shared" si="1"/>
        <v>18000</v>
      </c>
      <c r="F15" s="99">
        <f t="shared" si="2"/>
        <v>135000</v>
      </c>
      <c r="G15" s="99">
        <v>1</v>
      </c>
      <c r="H15" s="9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4"/>
      <c r="X15" s="105"/>
      <c r="Y15" s="105"/>
      <c r="Z15" s="105"/>
      <c r="AA15" s="100"/>
      <c r="AB15" s="100"/>
      <c r="AC15" s="100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8">
        <v>15</v>
      </c>
      <c r="B16" s="99">
        <f t="shared" si="8"/>
        <v>80</v>
      </c>
      <c r="C16" s="99">
        <f t="shared" si="0"/>
        <v>96000</v>
      </c>
      <c r="D16" s="99">
        <v>0.2</v>
      </c>
      <c r="E16" s="99">
        <f t="shared" si="1"/>
        <v>19200</v>
      </c>
      <c r="F16" s="99">
        <f t="shared" si="2"/>
        <v>144000</v>
      </c>
      <c r="G16" s="99">
        <v>1</v>
      </c>
      <c r="H16" s="9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3" t="s">
        <v>25</v>
      </c>
      <c r="X16" s="100">
        <v>1</v>
      </c>
      <c r="Y16" s="100">
        <v>3</v>
      </c>
      <c r="Z16" s="100" t="s">
        <v>26</v>
      </c>
      <c r="AA16" s="100"/>
      <c r="AB16" s="100"/>
      <c r="AC16" s="100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8">
        <v>16</v>
      </c>
      <c r="B17" s="99">
        <f t="shared" si="8"/>
        <v>85</v>
      </c>
      <c r="C17" s="99">
        <f t="shared" si="0"/>
        <v>102000</v>
      </c>
      <c r="D17" s="99">
        <v>0.2</v>
      </c>
      <c r="E17" s="99">
        <f t="shared" si="1"/>
        <v>20400</v>
      </c>
      <c r="F17" s="99">
        <f t="shared" si="2"/>
        <v>153000</v>
      </c>
      <c r="G17" s="99">
        <v>1</v>
      </c>
      <c r="H17" s="99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3"/>
      <c r="X17" s="100">
        <v>2</v>
      </c>
      <c r="Y17" s="100">
        <v>1.5</v>
      </c>
      <c r="Z17" s="100" t="s">
        <v>27</v>
      </c>
      <c r="AA17" s="100"/>
      <c r="AB17" s="100"/>
      <c r="AC17" s="100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8">
        <v>17</v>
      </c>
      <c r="B18" s="99">
        <f t="shared" si="8"/>
        <v>90</v>
      </c>
      <c r="C18" s="99">
        <f t="shared" si="0"/>
        <v>108000</v>
      </c>
      <c r="D18" s="99">
        <v>0.2</v>
      </c>
      <c r="E18" s="99">
        <f t="shared" si="1"/>
        <v>21600</v>
      </c>
      <c r="F18" s="99">
        <f t="shared" si="2"/>
        <v>162000</v>
      </c>
      <c r="G18" s="99">
        <v>1</v>
      </c>
      <c r="H18" s="9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1"/>
      <c r="X18" s="100">
        <v>3</v>
      </c>
      <c r="Y18" s="100">
        <v>1.2</v>
      </c>
      <c r="Z18" s="100" t="s">
        <v>28</v>
      </c>
      <c r="AA18" s="100"/>
      <c r="AB18" s="100"/>
      <c r="AC18" s="100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8">
        <v>18</v>
      </c>
      <c r="B19" s="99">
        <f t="shared" si="8"/>
        <v>95</v>
      </c>
      <c r="C19" s="99">
        <f t="shared" si="0"/>
        <v>114000</v>
      </c>
      <c r="D19" s="99">
        <v>0.2</v>
      </c>
      <c r="E19" s="99">
        <f t="shared" si="1"/>
        <v>22800</v>
      </c>
      <c r="F19" s="99">
        <f t="shared" si="2"/>
        <v>171000</v>
      </c>
      <c r="G19" s="99">
        <v>1</v>
      </c>
      <c r="H19" s="99">
        <f t="shared" si="3"/>
        <v>136800</v>
      </c>
      <c r="M19" s="2"/>
      <c r="Q19" s="4" t="s">
        <v>151</v>
      </c>
      <c r="R19" s="4">
        <v>30</v>
      </c>
      <c r="W19" s="101"/>
      <c r="X19" s="100">
        <v>4</v>
      </c>
      <c r="Y19" s="100">
        <v>0.8</v>
      </c>
      <c r="Z19" s="100" t="s">
        <v>29</v>
      </c>
      <c r="AA19" s="100"/>
      <c r="AB19" s="100"/>
      <c r="AC19" s="100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8">
        <v>19</v>
      </c>
      <c r="B20" s="99">
        <f t="shared" si="8"/>
        <v>100</v>
      </c>
      <c r="C20" s="99">
        <f t="shared" si="0"/>
        <v>120000</v>
      </c>
      <c r="D20" s="99">
        <v>0.2</v>
      </c>
      <c r="E20" s="99">
        <f t="shared" si="1"/>
        <v>24000</v>
      </c>
      <c r="F20" s="99">
        <f t="shared" si="2"/>
        <v>180000</v>
      </c>
      <c r="G20" s="99">
        <v>1</v>
      </c>
      <c r="H20" s="99">
        <f t="shared" si="3"/>
        <v>144000</v>
      </c>
      <c r="M20" s="2"/>
      <c r="R20">
        <f>R19*10</f>
        <v>300</v>
      </c>
      <c r="W20" s="106"/>
      <c r="X20" s="100">
        <v>5</v>
      </c>
      <c r="Y20" s="100">
        <v>1.9</v>
      </c>
      <c r="Z20" s="100" t="s">
        <v>30</v>
      </c>
      <c r="AA20" s="100"/>
      <c r="AB20" s="100"/>
      <c r="AC20" s="100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8">
        <v>20</v>
      </c>
      <c r="B21" s="99">
        <f t="shared" si="8"/>
        <v>105</v>
      </c>
      <c r="C21" s="99">
        <f t="shared" si="0"/>
        <v>126000</v>
      </c>
      <c r="D21" s="99">
        <v>0.2</v>
      </c>
      <c r="E21" s="99">
        <f t="shared" si="1"/>
        <v>25200</v>
      </c>
      <c r="F21" s="99">
        <f t="shared" si="2"/>
        <v>189000</v>
      </c>
      <c r="G21" s="99">
        <v>1</v>
      </c>
      <c r="H21" s="9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6"/>
      <c r="X21" s="100">
        <v>6</v>
      </c>
      <c r="Y21" s="100">
        <v>0.4</v>
      </c>
      <c r="Z21" s="100" t="s">
        <v>31</v>
      </c>
      <c r="AA21" s="100"/>
      <c r="AB21" s="100"/>
      <c r="AC21" s="100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8">
        <v>21</v>
      </c>
      <c r="B22" s="99">
        <f t="shared" si="8"/>
        <v>110</v>
      </c>
      <c r="C22" s="99">
        <f t="shared" si="0"/>
        <v>132000</v>
      </c>
      <c r="D22" s="99">
        <v>0.2</v>
      </c>
      <c r="E22" s="99">
        <f t="shared" si="1"/>
        <v>26400</v>
      </c>
      <c r="F22" s="99">
        <f t="shared" si="2"/>
        <v>198000</v>
      </c>
      <c r="G22" s="99">
        <v>1</v>
      </c>
      <c r="H22" s="9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6"/>
      <c r="X22" s="100">
        <v>7</v>
      </c>
      <c r="Y22" s="100">
        <v>0.6</v>
      </c>
      <c r="Z22" s="100" t="s">
        <v>32</v>
      </c>
      <c r="AA22" s="100"/>
      <c r="AB22" s="100"/>
      <c r="AC22" s="100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8">
        <v>22</v>
      </c>
      <c r="B23" s="99">
        <f t="shared" si="8"/>
        <v>115</v>
      </c>
      <c r="C23" s="99">
        <f t="shared" si="0"/>
        <v>138000</v>
      </c>
      <c r="D23" s="99">
        <v>0.2</v>
      </c>
      <c r="E23" s="99">
        <f t="shared" si="1"/>
        <v>27600</v>
      </c>
      <c r="F23" s="99">
        <f t="shared" si="2"/>
        <v>207000</v>
      </c>
      <c r="G23" s="99">
        <v>1</v>
      </c>
      <c r="H23" s="9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6"/>
      <c r="X23" s="100">
        <v>8</v>
      </c>
      <c r="Y23" s="100">
        <v>0.4</v>
      </c>
      <c r="Z23" s="100" t="s">
        <v>33</v>
      </c>
      <c r="AA23" s="100"/>
      <c r="AB23" s="100"/>
      <c r="AC23" s="100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8">
        <v>23</v>
      </c>
      <c r="B24" s="99">
        <f t="shared" si="8"/>
        <v>120</v>
      </c>
      <c r="C24" s="99">
        <f t="shared" si="0"/>
        <v>144000</v>
      </c>
      <c r="D24" s="99">
        <v>0.2</v>
      </c>
      <c r="E24" s="99">
        <f t="shared" si="1"/>
        <v>28800</v>
      </c>
      <c r="F24" s="99">
        <f t="shared" si="2"/>
        <v>216000</v>
      </c>
      <c r="G24" s="99">
        <v>1</v>
      </c>
      <c r="H24" s="9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6"/>
      <c r="X24" s="100">
        <v>9</v>
      </c>
      <c r="Y24" s="100">
        <v>0.5</v>
      </c>
      <c r="Z24" s="100" t="s">
        <v>34</v>
      </c>
      <c r="AA24" s="100"/>
      <c r="AB24" s="100"/>
      <c r="AC24" s="100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8">
        <v>24</v>
      </c>
      <c r="B25" s="99">
        <f t="shared" si="8"/>
        <v>125</v>
      </c>
      <c r="C25" s="99">
        <f t="shared" si="0"/>
        <v>150000</v>
      </c>
      <c r="D25" s="99">
        <v>0.2</v>
      </c>
      <c r="E25" s="99">
        <f t="shared" si="1"/>
        <v>30000</v>
      </c>
      <c r="F25" s="99">
        <f t="shared" si="2"/>
        <v>225000</v>
      </c>
      <c r="G25" s="99">
        <v>1</v>
      </c>
      <c r="H25" s="99">
        <f t="shared" si="3"/>
        <v>180000</v>
      </c>
      <c r="Q25" s="2" t="s">
        <v>26</v>
      </c>
      <c r="R25" s="2">
        <v>60</v>
      </c>
      <c r="T25">
        <f>T24/9</f>
        <v>50</v>
      </c>
      <c r="W25" s="106"/>
      <c r="X25" s="100">
        <v>10</v>
      </c>
      <c r="Y25" s="100">
        <v>0.55000000000000004</v>
      </c>
      <c r="Z25" s="100" t="s">
        <v>35</v>
      </c>
      <c r="AA25" s="100"/>
      <c r="AB25" s="100"/>
      <c r="AC25" s="100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8">
        <v>25</v>
      </c>
      <c r="B26" s="99">
        <f t="shared" si="8"/>
        <v>130</v>
      </c>
      <c r="C26" s="99">
        <f t="shared" si="0"/>
        <v>156000</v>
      </c>
      <c r="D26" s="99">
        <v>0.2</v>
      </c>
      <c r="E26" s="99">
        <f t="shared" si="1"/>
        <v>31200</v>
      </c>
      <c r="F26" s="99">
        <f t="shared" si="2"/>
        <v>234000</v>
      </c>
      <c r="G26" s="99">
        <v>1</v>
      </c>
      <c r="H26" s="9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6"/>
      <c r="X26" s="100">
        <v>11</v>
      </c>
      <c r="Y26" s="100">
        <v>0.65</v>
      </c>
      <c r="Z26" s="100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8">
        <v>26</v>
      </c>
      <c r="B27" s="99">
        <f t="shared" si="8"/>
        <v>135</v>
      </c>
      <c r="C27" s="99">
        <f t="shared" si="0"/>
        <v>162000</v>
      </c>
      <c r="D27" s="99">
        <v>0.2</v>
      </c>
      <c r="E27" s="99">
        <f t="shared" si="1"/>
        <v>32400</v>
      </c>
      <c r="F27" s="99">
        <f t="shared" si="2"/>
        <v>243000</v>
      </c>
      <c r="G27" s="99">
        <v>1</v>
      </c>
      <c r="H27" s="9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8">
        <v>27</v>
      </c>
      <c r="B28" s="99">
        <f t="shared" si="8"/>
        <v>140</v>
      </c>
      <c r="C28" s="99">
        <f t="shared" si="0"/>
        <v>168000</v>
      </c>
      <c r="D28" s="99">
        <v>0.2</v>
      </c>
      <c r="E28" s="99">
        <f t="shared" si="1"/>
        <v>33600</v>
      </c>
      <c r="F28" s="99">
        <f t="shared" si="2"/>
        <v>252000</v>
      </c>
      <c r="G28" s="99">
        <v>1</v>
      </c>
      <c r="H28" s="9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0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8">
        <v>28</v>
      </c>
      <c r="B29" s="99">
        <f t="shared" si="8"/>
        <v>145</v>
      </c>
      <c r="C29" s="99">
        <f t="shared" si="0"/>
        <v>174000</v>
      </c>
      <c r="D29" s="99">
        <v>0.2</v>
      </c>
      <c r="E29" s="99">
        <f t="shared" si="1"/>
        <v>34800</v>
      </c>
      <c r="F29" s="99">
        <f t="shared" si="2"/>
        <v>261000</v>
      </c>
      <c r="G29" s="99">
        <v>1</v>
      </c>
      <c r="H29" s="9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0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8">
        <v>29</v>
      </c>
      <c r="B30" s="99">
        <f t="shared" si="8"/>
        <v>150</v>
      </c>
      <c r="C30" s="99">
        <f t="shared" si="0"/>
        <v>180000</v>
      </c>
      <c r="D30" s="99">
        <v>0.2</v>
      </c>
      <c r="E30" s="99">
        <f t="shared" si="1"/>
        <v>36000</v>
      </c>
      <c r="F30" s="99">
        <f t="shared" si="2"/>
        <v>270000</v>
      </c>
      <c r="G30" s="99">
        <v>1</v>
      </c>
      <c r="H30" s="9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0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8">
        <v>30</v>
      </c>
      <c r="B31" s="99">
        <f t="shared" si="8"/>
        <v>155</v>
      </c>
      <c r="C31" s="99">
        <f t="shared" si="0"/>
        <v>186000</v>
      </c>
      <c r="D31" s="99">
        <v>0.2</v>
      </c>
      <c r="E31" s="99">
        <f t="shared" si="1"/>
        <v>37200</v>
      </c>
      <c r="F31" s="99">
        <f t="shared" si="2"/>
        <v>279000</v>
      </c>
      <c r="G31" s="99">
        <v>1</v>
      </c>
      <c r="H31" s="9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0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8">
        <v>31</v>
      </c>
      <c r="B32" s="99">
        <f t="shared" si="8"/>
        <v>160</v>
      </c>
      <c r="C32" s="99">
        <f t="shared" si="0"/>
        <v>192000</v>
      </c>
      <c r="D32" s="99">
        <v>0.2</v>
      </c>
      <c r="E32" s="99">
        <f t="shared" si="1"/>
        <v>38400</v>
      </c>
      <c r="F32" s="99">
        <f t="shared" si="2"/>
        <v>288000</v>
      </c>
      <c r="G32" s="99">
        <v>1</v>
      </c>
      <c r="H32" s="9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0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8">
        <v>32</v>
      </c>
      <c r="B33" s="99">
        <f t="shared" si="8"/>
        <v>165</v>
      </c>
      <c r="C33" s="99">
        <f t="shared" si="0"/>
        <v>198000</v>
      </c>
      <c r="D33" s="99">
        <v>0.2</v>
      </c>
      <c r="E33" s="99">
        <f t="shared" si="1"/>
        <v>39600</v>
      </c>
      <c r="F33" s="99">
        <f t="shared" si="2"/>
        <v>297000</v>
      </c>
      <c r="G33" s="99">
        <v>1</v>
      </c>
      <c r="H33" s="9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8">
        <v>33</v>
      </c>
      <c r="B34" s="99">
        <f t="shared" si="8"/>
        <v>170</v>
      </c>
      <c r="C34" s="99">
        <f t="shared" si="0"/>
        <v>204000</v>
      </c>
      <c r="D34" s="99">
        <v>0.2</v>
      </c>
      <c r="E34" s="99">
        <f t="shared" si="1"/>
        <v>40800</v>
      </c>
      <c r="F34" s="99">
        <f t="shared" si="2"/>
        <v>306000</v>
      </c>
      <c r="G34" s="99">
        <v>1</v>
      </c>
      <c r="H34" s="9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8">
        <v>34</v>
      </c>
      <c r="B35" s="99">
        <f t="shared" si="8"/>
        <v>175</v>
      </c>
      <c r="C35" s="99">
        <f t="shared" si="0"/>
        <v>210000</v>
      </c>
      <c r="D35" s="99">
        <v>0.2</v>
      </c>
      <c r="E35" s="99">
        <f t="shared" si="1"/>
        <v>42000</v>
      </c>
      <c r="F35" s="99">
        <f t="shared" si="2"/>
        <v>315000</v>
      </c>
      <c r="G35" s="99">
        <v>1</v>
      </c>
      <c r="H35" s="9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8">
        <v>35</v>
      </c>
      <c r="B36" s="99">
        <f t="shared" si="8"/>
        <v>180</v>
      </c>
      <c r="C36" s="99">
        <f t="shared" si="0"/>
        <v>216000</v>
      </c>
      <c r="D36" s="99">
        <v>0.2</v>
      </c>
      <c r="E36" s="99">
        <f t="shared" si="1"/>
        <v>43200</v>
      </c>
      <c r="F36" s="99">
        <f t="shared" si="2"/>
        <v>324000</v>
      </c>
      <c r="G36" s="99">
        <v>1</v>
      </c>
      <c r="H36" s="9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8">
        <v>36</v>
      </c>
      <c r="B37" s="99">
        <f t="shared" si="8"/>
        <v>185</v>
      </c>
      <c r="C37" s="99">
        <f t="shared" si="0"/>
        <v>222000</v>
      </c>
      <c r="D37" s="99">
        <v>0.2</v>
      </c>
      <c r="E37" s="99">
        <f t="shared" si="1"/>
        <v>44400</v>
      </c>
      <c r="F37" s="99">
        <f t="shared" si="2"/>
        <v>333000</v>
      </c>
      <c r="G37" s="99">
        <v>1</v>
      </c>
      <c r="H37" s="9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8">
        <v>37</v>
      </c>
      <c r="B38" s="99">
        <f t="shared" si="8"/>
        <v>190</v>
      </c>
      <c r="C38" s="99">
        <f t="shared" si="0"/>
        <v>228000</v>
      </c>
      <c r="D38" s="99">
        <v>0.2</v>
      </c>
      <c r="E38" s="99">
        <f t="shared" si="1"/>
        <v>45600</v>
      </c>
      <c r="F38" s="99">
        <f t="shared" si="2"/>
        <v>342000</v>
      </c>
      <c r="G38" s="99">
        <v>1</v>
      </c>
      <c r="H38" s="9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8">
        <v>38</v>
      </c>
      <c r="B39" s="99">
        <f t="shared" si="8"/>
        <v>195</v>
      </c>
      <c r="C39" s="99">
        <f t="shared" si="0"/>
        <v>234000</v>
      </c>
      <c r="D39" s="99">
        <v>0.2</v>
      </c>
      <c r="E39" s="99">
        <f t="shared" si="1"/>
        <v>46800</v>
      </c>
      <c r="F39" s="99">
        <f t="shared" si="2"/>
        <v>351000</v>
      </c>
      <c r="G39" s="99">
        <v>1</v>
      </c>
      <c r="H39" s="9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8">
        <v>39</v>
      </c>
      <c r="B40" s="99">
        <f t="shared" si="8"/>
        <v>200</v>
      </c>
      <c r="C40" s="99">
        <f t="shared" si="0"/>
        <v>240000</v>
      </c>
      <c r="D40" s="99">
        <v>0.2</v>
      </c>
      <c r="E40" s="99">
        <f t="shared" si="1"/>
        <v>48000</v>
      </c>
      <c r="F40" s="99">
        <f t="shared" si="2"/>
        <v>360000</v>
      </c>
      <c r="G40" s="99">
        <v>1</v>
      </c>
      <c r="H40" s="9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8">
        <v>40</v>
      </c>
      <c r="B41" s="99">
        <f t="shared" si="8"/>
        <v>205</v>
      </c>
      <c r="C41" s="99">
        <f t="shared" si="0"/>
        <v>246000</v>
      </c>
      <c r="D41" s="99">
        <v>0.2</v>
      </c>
      <c r="E41" s="99">
        <f t="shared" si="1"/>
        <v>49200</v>
      </c>
      <c r="F41" s="99">
        <f t="shared" si="2"/>
        <v>369000</v>
      </c>
      <c r="G41" s="99">
        <v>1</v>
      </c>
      <c r="H41" s="9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8">
        <v>41</v>
      </c>
      <c r="B42" s="99">
        <f t="shared" si="8"/>
        <v>210</v>
      </c>
      <c r="C42" s="99">
        <f t="shared" si="0"/>
        <v>252000</v>
      </c>
      <c r="D42" s="99">
        <v>0.2</v>
      </c>
      <c r="E42" s="99">
        <f t="shared" si="1"/>
        <v>50400</v>
      </c>
      <c r="F42" s="99">
        <f t="shared" si="2"/>
        <v>378000</v>
      </c>
      <c r="G42" s="99">
        <v>1</v>
      </c>
      <c r="H42" s="9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8">
        <v>42</v>
      </c>
      <c r="B43" s="99">
        <f t="shared" si="8"/>
        <v>215</v>
      </c>
      <c r="C43" s="99">
        <f t="shared" si="0"/>
        <v>258000</v>
      </c>
      <c r="D43" s="99">
        <v>0.2</v>
      </c>
      <c r="E43" s="99">
        <f t="shared" si="1"/>
        <v>51600</v>
      </c>
      <c r="F43" s="99">
        <f t="shared" si="2"/>
        <v>387000</v>
      </c>
      <c r="G43" s="99">
        <v>1</v>
      </c>
      <c r="H43" s="9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8">
        <v>43</v>
      </c>
      <c r="B44" s="99">
        <f t="shared" si="8"/>
        <v>220</v>
      </c>
      <c r="C44" s="99">
        <f t="shared" si="0"/>
        <v>264000</v>
      </c>
      <c r="D44" s="99">
        <v>0.2</v>
      </c>
      <c r="E44" s="99">
        <f t="shared" si="1"/>
        <v>52800</v>
      </c>
      <c r="F44" s="99">
        <f t="shared" si="2"/>
        <v>396000</v>
      </c>
      <c r="G44" s="99">
        <v>1</v>
      </c>
      <c r="H44" s="9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8">
        <v>44</v>
      </c>
      <c r="B45" s="99">
        <f t="shared" si="8"/>
        <v>225</v>
      </c>
      <c r="C45" s="99">
        <f t="shared" si="0"/>
        <v>270000</v>
      </c>
      <c r="D45" s="99">
        <v>0.2</v>
      </c>
      <c r="E45" s="99">
        <f t="shared" si="1"/>
        <v>54000</v>
      </c>
      <c r="F45" s="99">
        <f t="shared" si="2"/>
        <v>405000</v>
      </c>
      <c r="G45" s="99">
        <v>1</v>
      </c>
      <c r="H45" s="9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8">
        <v>45</v>
      </c>
      <c r="B46" s="99">
        <f t="shared" si="8"/>
        <v>230</v>
      </c>
      <c r="C46" s="99">
        <f t="shared" si="0"/>
        <v>276000</v>
      </c>
      <c r="D46" s="99">
        <v>0.2</v>
      </c>
      <c r="E46" s="99">
        <f t="shared" si="1"/>
        <v>55200</v>
      </c>
      <c r="F46" s="99">
        <f t="shared" si="2"/>
        <v>414000</v>
      </c>
      <c r="G46" s="99">
        <v>1</v>
      </c>
      <c r="H46" s="9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8">
        <v>46</v>
      </c>
      <c r="B47" s="99">
        <f t="shared" si="8"/>
        <v>235</v>
      </c>
      <c r="C47" s="99">
        <f t="shared" si="0"/>
        <v>282000</v>
      </c>
      <c r="D47" s="99">
        <v>0.2</v>
      </c>
      <c r="E47" s="99">
        <f t="shared" si="1"/>
        <v>56400</v>
      </c>
      <c r="F47" s="99">
        <f t="shared" si="2"/>
        <v>423000</v>
      </c>
      <c r="G47" s="99">
        <v>1</v>
      </c>
      <c r="H47" s="9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8">
        <v>47</v>
      </c>
      <c r="B48" s="99">
        <f t="shared" si="8"/>
        <v>240</v>
      </c>
      <c r="C48" s="99">
        <f t="shared" si="0"/>
        <v>288000</v>
      </c>
      <c r="D48" s="99">
        <v>0.2</v>
      </c>
      <c r="E48" s="99">
        <f t="shared" si="1"/>
        <v>57600</v>
      </c>
      <c r="F48" s="99">
        <f t="shared" si="2"/>
        <v>432000</v>
      </c>
      <c r="G48" s="99">
        <v>1</v>
      </c>
      <c r="H48" s="9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8">
        <v>48</v>
      </c>
      <c r="B49" s="99">
        <f t="shared" si="8"/>
        <v>245</v>
      </c>
      <c r="C49" s="99">
        <f t="shared" si="0"/>
        <v>294000</v>
      </c>
      <c r="D49" s="99">
        <v>0.2</v>
      </c>
      <c r="E49" s="99">
        <f t="shared" si="1"/>
        <v>58800</v>
      </c>
      <c r="F49" s="99">
        <f t="shared" si="2"/>
        <v>441000</v>
      </c>
      <c r="G49" s="99">
        <v>1</v>
      </c>
      <c r="H49" s="99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8">
        <v>49</v>
      </c>
      <c r="B50" s="99">
        <f t="shared" si="8"/>
        <v>250</v>
      </c>
      <c r="C50" s="99">
        <f t="shared" si="0"/>
        <v>300000</v>
      </c>
      <c r="D50" s="99">
        <v>0.2</v>
      </c>
      <c r="E50" s="99">
        <f t="shared" si="1"/>
        <v>60000</v>
      </c>
      <c r="F50" s="99">
        <f t="shared" si="2"/>
        <v>450000</v>
      </c>
      <c r="G50" s="99">
        <v>1</v>
      </c>
      <c r="H50" s="9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8">
        <v>50</v>
      </c>
      <c r="B51" s="99">
        <f t="shared" si="8"/>
        <v>255</v>
      </c>
      <c r="C51" s="99">
        <f t="shared" si="0"/>
        <v>306000</v>
      </c>
      <c r="D51" s="99">
        <v>0.2</v>
      </c>
      <c r="E51" s="99">
        <f t="shared" si="1"/>
        <v>61200</v>
      </c>
      <c r="F51" s="99">
        <f t="shared" si="2"/>
        <v>459000</v>
      </c>
      <c r="G51" s="99">
        <v>1</v>
      </c>
      <c r="H51" s="99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8" t="s">
        <v>227</v>
      </c>
      <c r="AC51" s="109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8">
        <v>51</v>
      </c>
      <c r="B52" s="99">
        <f t="shared" si="8"/>
        <v>260</v>
      </c>
      <c r="C52" s="99">
        <f t="shared" si="0"/>
        <v>312000</v>
      </c>
      <c r="D52" s="99">
        <v>0.2</v>
      </c>
      <c r="E52" s="99">
        <f t="shared" si="1"/>
        <v>62400</v>
      </c>
      <c r="F52" s="99">
        <f t="shared" si="2"/>
        <v>468000</v>
      </c>
      <c r="G52" s="99">
        <v>1</v>
      </c>
      <c r="H52" s="99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09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8">
        <v>52</v>
      </c>
      <c r="B53" s="99">
        <f t="shared" si="8"/>
        <v>265</v>
      </c>
      <c r="C53" s="99">
        <f t="shared" si="0"/>
        <v>318000</v>
      </c>
      <c r="D53" s="99">
        <v>0.2</v>
      </c>
      <c r="E53" s="99">
        <f t="shared" si="1"/>
        <v>63600</v>
      </c>
      <c r="F53" s="99">
        <f t="shared" si="2"/>
        <v>477000</v>
      </c>
      <c r="G53" s="99">
        <v>1</v>
      </c>
      <c r="H53" s="9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09" t="s">
        <v>230</v>
      </c>
      <c r="AF53" s="45">
        <v>10020005</v>
      </c>
      <c r="AG53" s="43" t="s">
        <v>232</v>
      </c>
      <c r="AI53" s="109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8">
        <v>53</v>
      </c>
      <c r="B54" s="99">
        <f t="shared" si="8"/>
        <v>270</v>
      </c>
      <c r="C54" s="99">
        <f t="shared" si="0"/>
        <v>324000</v>
      </c>
      <c r="D54" s="99">
        <v>0.2</v>
      </c>
      <c r="E54" s="99">
        <f t="shared" si="1"/>
        <v>64800</v>
      </c>
      <c r="F54" s="99">
        <f t="shared" si="2"/>
        <v>486000</v>
      </c>
      <c r="G54" s="99">
        <v>1</v>
      </c>
      <c r="H54" s="99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09" t="s">
        <v>230</v>
      </c>
      <c r="AF54" s="45">
        <v>10020011</v>
      </c>
      <c r="AG54" s="43" t="s">
        <v>234</v>
      </c>
      <c r="AI54" s="109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8">
        <v>54</v>
      </c>
      <c r="B55" s="99">
        <f t="shared" si="8"/>
        <v>275</v>
      </c>
      <c r="C55" s="99">
        <f t="shared" si="0"/>
        <v>330000</v>
      </c>
      <c r="D55" s="99">
        <v>0.2</v>
      </c>
      <c r="E55" s="99">
        <f t="shared" si="1"/>
        <v>66000</v>
      </c>
      <c r="F55" s="99">
        <f t="shared" si="2"/>
        <v>495000</v>
      </c>
      <c r="G55" s="99">
        <v>1</v>
      </c>
      <c r="H55" s="9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09" t="s">
        <v>230</v>
      </c>
      <c r="AF55" s="45">
        <v>10020012</v>
      </c>
      <c r="AG55" s="43" t="s">
        <v>238</v>
      </c>
      <c r="AI55" s="109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8">
        <v>55</v>
      </c>
      <c r="B56" s="99">
        <f t="shared" si="8"/>
        <v>280</v>
      </c>
      <c r="C56" s="99">
        <f t="shared" si="0"/>
        <v>336000</v>
      </c>
      <c r="D56" s="99">
        <v>0.2</v>
      </c>
      <c r="E56" s="99">
        <f t="shared" si="1"/>
        <v>67200</v>
      </c>
      <c r="F56" s="99">
        <f t="shared" si="2"/>
        <v>504000</v>
      </c>
      <c r="G56" s="99">
        <v>1</v>
      </c>
      <c r="H56" s="9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09" t="s">
        <v>230</v>
      </c>
      <c r="AF56" s="45">
        <v>10020013</v>
      </c>
      <c r="AG56" s="43" t="s">
        <v>240</v>
      </c>
      <c r="AI56" s="109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8">
        <v>56</v>
      </c>
      <c r="B57" s="99">
        <f t="shared" si="8"/>
        <v>285</v>
      </c>
      <c r="C57" s="99">
        <f t="shared" si="0"/>
        <v>342000</v>
      </c>
      <c r="D57" s="99">
        <v>0.2</v>
      </c>
      <c r="E57" s="99">
        <f t="shared" si="1"/>
        <v>68400</v>
      </c>
      <c r="F57" s="99">
        <f t="shared" si="2"/>
        <v>513000</v>
      </c>
      <c r="G57" s="99">
        <v>1</v>
      </c>
      <c r="H57" s="99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09" t="s">
        <v>230</v>
      </c>
      <c r="AF57" s="45">
        <v>10020014</v>
      </c>
      <c r="AG57" s="43" t="s">
        <v>243</v>
      </c>
      <c r="AI57" s="109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8">
        <v>57</v>
      </c>
      <c r="B58" s="99">
        <f t="shared" si="8"/>
        <v>290</v>
      </c>
      <c r="C58" s="99">
        <f t="shared" si="0"/>
        <v>348000</v>
      </c>
      <c r="D58" s="99">
        <v>0.2</v>
      </c>
      <c r="E58" s="99">
        <f t="shared" si="1"/>
        <v>69600</v>
      </c>
      <c r="F58" s="99">
        <f t="shared" si="2"/>
        <v>522000</v>
      </c>
      <c r="G58" s="99">
        <v>1</v>
      </c>
      <c r="H58" s="99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0" t="s">
        <v>247</v>
      </c>
      <c r="AC58" s="109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8">
        <v>58</v>
      </c>
      <c r="B59" s="99">
        <f t="shared" si="8"/>
        <v>295</v>
      </c>
      <c r="C59" s="99">
        <f t="shared" si="0"/>
        <v>354000</v>
      </c>
      <c r="D59" s="99">
        <v>0.2</v>
      </c>
      <c r="E59" s="99">
        <f t="shared" si="1"/>
        <v>70800</v>
      </c>
      <c r="F59" s="99">
        <f t="shared" si="2"/>
        <v>531000</v>
      </c>
      <c r="G59" s="99">
        <v>1</v>
      </c>
      <c r="H59" s="99">
        <f t="shared" si="3"/>
        <v>424800</v>
      </c>
      <c r="T59" s="41">
        <v>10021009</v>
      </c>
      <c r="U59" s="42" t="s">
        <v>249</v>
      </c>
      <c r="Z59" s="45">
        <v>10020010</v>
      </c>
      <c r="AA59" s="110" t="s">
        <v>250</v>
      </c>
      <c r="AC59" s="109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8">
        <v>59</v>
      </c>
      <c r="B60" s="99">
        <f t="shared" si="8"/>
        <v>300</v>
      </c>
      <c r="C60" s="99">
        <f t="shared" si="0"/>
        <v>360000</v>
      </c>
      <c r="D60" s="99">
        <v>0.2</v>
      </c>
      <c r="E60" s="99">
        <f t="shared" si="1"/>
        <v>72000</v>
      </c>
      <c r="F60" s="99">
        <f t="shared" si="2"/>
        <v>540000</v>
      </c>
      <c r="G60" s="99">
        <v>1</v>
      </c>
      <c r="H60" s="99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09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8">
        <v>60</v>
      </c>
      <c r="B61" s="99">
        <f t="shared" si="8"/>
        <v>305</v>
      </c>
      <c r="C61" s="99">
        <f t="shared" si="0"/>
        <v>366000</v>
      </c>
      <c r="D61" s="99">
        <v>0.2</v>
      </c>
      <c r="E61" s="99">
        <f t="shared" si="1"/>
        <v>73200</v>
      </c>
      <c r="F61" s="99">
        <f t="shared" si="2"/>
        <v>549000</v>
      </c>
      <c r="G61" s="99">
        <v>1</v>
      </c>
      <c r="H61" s="99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09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8">
        <v>61</v>
      </c>
      <c r="B62" s="99">
        <f t="shared" si="8"/>
        <v>310</v>
      </c>
      <c r="C62" s="99">
        <f t="shared" si="0"/>
        <v>372000</v>
      </c>
      <c r="D62" s="99">
        <v>0.2</v>
      </c>
      <c r="E62" s="99">
        <f t="shared" si="1"/>
        <v>74400</v>
      </c>
      <c r="F62" s="99">
        <f t="shared" si="2"/>
        <v>558000</v>
      </c>
      <c r="G62" s="99">
        <v>1</v>
      </c>
      <c r="H62" s="99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09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8">
        <v>62</v>
      </c>
      <c r="B63" s="99">
        <f t="shared" si="8"/>
        <v>315</v>
      </c>
      <c r="C63" s="99">
        <f t="shared" si="0"/>
        <v>378000</v>
      </c>
      <c r="D63" s="99">
        <v>0.2</v>
      </c>
      <c r="E63" s="99">
        <f t="shared" si="1"/>
        <v>75600</v>
      </c>
      <c r="F63" s="99">
        <f t="shared" si="2"/>
        <v>567000</v>
      </c>
      <c r="G63" s="99">
        <v>1</v>
      </c>
      <c r="H63" s="99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09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8">
        <v>63</v>
      </c>
      <c r="B64" s="99">
        <f t="shared" si="8"/>
        <v>320</v>
      </c>
      <c r="C64" s="99">
        <f t="shared" si="0"/>
        <v>384000</v>
      </c>
      <c r="D64" s="99">
        <v>0.2</v>
      </c>
      <c r="E64" s="99">
        <f t="shared" si="1"/>
        <v>76800</v>
      </c>
      <c r="F64" s="99">
        <f t="shared" si="2"/>
        <v>576000</v>
      </c>
      <c r="G64" s="99">
        <v>1</v>
      </c>
      <c r="H64" s="99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09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8">
        <v>64</v>
      </c>
      <c r="B65" s="99">
        <f t="shared" si="8"/>
        <v>325</v>
      </c>
      <c r="C65" s="99">
        <f t="shared" si="0"/>
        <v>390000</v>
      </c>
      <c r="D65" s="99">
        <v>0.2</v>
      </c>
      <c r="E65" s="99">
        <f t="shared" si="1"/>
        <v>78000</v>
      </c>
      <c r="F65" s="99">
        <f t="shared" si="2"/>
        <v>585000</v>
      </c>
      <c r="G65" s="99">
        <v>1</v>
      </c>
      <c r="H65" s="99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8">
        <v>65</v>
      </c>
      <c r="B66" s="99">
        <f t="shared" si="8"/>
        <v>330</v>
      </c>
      <c r="C66" s="99">
        <f t="shared" si="0"/>
        <v>396000</v>
      </c>
      <c r="D66" s="99">
        <v>0.2</v>
      </c>
      <c r="E66" s="99">
        <f t="shared" si="1"/>
        <v>79200</v>
      </c>
      <c r="F66" s="99">
        <f t="shared" si="2"/>
        <v>594000</v>
      </c>
      <c r="G66" s="99">
        <v>1</v>
      </c>
      <c r="H66" s="99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8">
        <v>66</v>
      </c>
      <c r="B67" s="99">
        <f t="shared" si="8"/>
        <v>335</v>
      </c>
      <c r="C67" s="99">
        <f t="shared" ref="C67:C71" si="29">B67*$X$2</f>
        <v>402000</v>
      </c>
      <c r="D67" s="99">
        <v>0.2</v>
      </c>
      <c r="E67" s="99">
        <f t="shared" ref="E67:E71" si="30">D67*C67</f>
        <v>80400</v>
      </c>
      <c r="F67" s="99">
        <f t="shared" ref="F67:F71" si="31">$X$5*B67*$X$4</f>
        <v>603000</v>
      </c>
      <c r="G67" s="99">
        <v>1</v>
      </c>
      <c r="H67" s="99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09" t="s">
        <v>230</v>
      </c>
      <c r="AF67" s="45">
        <v>10020052</v>
      </c>
      <c r="AG67" s="43" t="s">
        <v>252</v>
      </c>
      <c r="AI67" s="109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8">
        <v>67</v>
      </c>
      <c r="B68" s="99">
        <f t="shared" ref="B68:B71" si="36">B67+5</f>
        <v>340</v>
      </c>
      <c r="C68" s="99">
        <f t="shared" si="29"/>
        <v>408000</v>
      </c>
      <c r="D68" s="99">
        <v>0.2</v>
      </c>
      <c r="E68" s="99">
        <f t="shared" si="30"/>
        <v>81600</v>
      </c>
      <c r="F68" s="99">
        <f t="shared" si="31"/>
        <v>612000</v>
      </c>
      <c r="G68" s="99">
        <v>1</v>
      </c>
      <c r="H68" s="99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09" t="s">
        <v>230</v>
      </c>
      <c r="AF68" s="45">
        <v>10020053</v>
      </c>
      <c r="AG68" s="43" t="s">
        <v>254</v>
      </c>
      <c r="AI68" s="109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8">
        <v>68</v>
      </c>
      <c r="B69" s="99">
        <f t="shared" si="36"/>
        <v>345</v>
      </c>
      <c r="C69" s="99">
        <f t="shared" si="29"/>
        <v>414000</v>
      </c>
      <c r="D69" s="99">
        <v>0.2</v>
      </c>
      <c r="E69" s="99">
        <f t="shared" si="30"/>
        <v>82800</v>
      </c>
      <c r="F69" s="99">
        <f t="shared" si="31"/>
        <v>621000</v>
      </c>
      <c r="G69" s="99">
        <v>1</v>
      </c>
      <c r="H69" s="99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09" t="s">
        <v>230</v>
      </c>
      <c r="AF69" s="45">
        <v>10020054</v>
      </c>
      <c r="AG69" s="43" t="s">
        <v>256</v>
      </c>
      <c r="AI69" s="109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8">
        <v>69</v>
      </c>
      <c r="B70" s="99">
        <f t="shared" si="36"/>
        <v>350</v>
      </c>
      <c r="C70" s="99">
        <f t="shared" si="29"/>
        <v>420000</v>
      </c>
      <c r="D70" s="99">
        <v>0.2</v>
      </c>
      <c r="E70" s="99">
        <f t="shared" si="30"/>
        <v>84000</v>
      </c>
      <c r="F70" s="99">
        <f t="shared" si="31"/>
        <v>630000</v>
      </c>
      <c r="G70" s="99">
        <v>1</v>
      </c>
      <c r="H70" s="99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09" t="s">
        <v>230</v>
      </c>
      <c r="AF70" s="45">
        <v>10020055</v>
      </c>
      <c r="AG70" s="43" t="s">
        <v>258</v>
      </c>
      <c r="AI70" s="109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8">
        <v>70</v>
      </c>
      <c r="B71" s="99">
        <f t="shared" si="36"/>
        <v>355</v>
      </c>
      <c r="C71" s="99">
        <f t="shared" si="29"/>
        <v>426000</v>
      </c>
      <c r="D71" s="99">
        <v>0.2</v>
      </c>
      <c r="E71" s="99">
        <f t="shared" si="30"/>
        <v>85200</v>
      </c>
      <c r="F71" s="99">
        <f t="shared" si="31"/>
        <v>639000</v>
      </c>
      <c r="G71" s="99">
        <v>1</v>
      </c>
      <c r="H71" s="99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09">
        <v>3</v>
      </c>
      <c r="AF71" s="45">
        <v>10020057</v>
      </c>
      <c r="AG71" s="43" t="s">
        <v>260</v>
      </c>
      <c r="AI71" s="109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6"/>
      <c r="B72" s="106"/>
      <c r="C72" s="106"/>
      <c r="D72" s="106"/>
      <c r="E72" s="106"/>
      <c r="F72" s="106"/>
      <c r="G72" s="106"/>
      <c r="H72" s="106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09" t="s">
        <v>230</v>
      </c>
      <c r="AF72" s="45">
        <v>10020060</v>
      </c>
      <c r="AG72" s="43" t="s">
        <v>280</v>
      </c>
      <c r="AI72" s="109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6"/>
      <c r="B73" s="106"/>
      <c r="C73" s="106"/>
      <c r="D73" s="106"/>
      <c r="E73" s="106"/>
      <c r="F73" s="106"/>
      <c r="G73" s="106"/>
      <c r="H73" s="106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09" t="s">
        <v>230</v>
      </c>
      <c r="AF73" s="45">
        <v>10020061</v>
      </c>
      <c r="AG73" s="43" t="s">
        <v>266</v>
      </c>
      <c r="AI73" s="109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6"/>
      <c r="B74" s="106"/>
      <c r="C74" s="106"/>
      <c r="D74" s="106"/>
      <c r="E74" s="106"/>
      <c r="F74" s="106"/>
      <c r="G74" s="106"/>
      <c r="H74" s="106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09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6"/>
      <c r="B75" s="106"/>
      <c r="C75" s="106"/>
      <c r="D75" s="106"/>
      <c r="E75" s="106"/>
      <c r="F75" s="106"/>
      <c r="G75" s="106"/>
      <c r="H75" s="106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09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6"/>
      <c r="B76" s="106"/>
      <c r="C76" s="106"/>
      <c r="D76" s="106"/>
      <c r="E76" s="106"/>
      <c r="F76" s="106"/>
      <c r="G76" s="106"/>
      <c r="H76" s="106"/>
      <c r="T76" s="41">
        <v>10023008</v>
      </c>
      <c r="U76" s="42" t="s">
        <v>290</v>
      </c>
      <c r="Z76" s="45">
        <v>10020061</v>
      </c>
      <c r="AA76" s="43" t="s">
        <v>266</v>
      </c>
      <c r="AC76" s="109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6"/>
      <c r="B77" s="106"/>
      <c r="C77" s="106"/>
      <c r="D77" s="106"/>
      <c r="E77" s="106"/>
      <c r="F77" s="106"/>
      <c r="G77" s="106"/>
      <c r="H77" s="106"/>
      <c r="T77" s="41">
        <v>10023009</v>
      </c>
      <c r="U77" s="42" t="s">
        <v>292</v>
      </c>
      <c r="Z77" s="45">
        <v>10020062</v>
      </c>
      <c r="AA77" s="43" t="s">
        <v>293</v>
      </c>
      <c r="AC77" s="109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6"/>
      <c r="B78" s="106"/>
      <c r="C78" s="106"/>
      <c r="D78" s="106"/>
      <c r="E78" s="106"/>
      <c r="F78" s="106"/>
      <c r="G78" s="106"/>
      <c r="H78" s="106"/>
      <c r="S78" s="41">
        <v>10020151</v>
      </c>
      <c r="T78" s="41">
        <v>10024001</v>
      </c>
      <c r="U78" s="43" t="s">
        <v>296</v>
      </c>
      <c r="Z78" s="45">
        <v>10020063</v>
      </c>
      <c r="AA78" s="112" t="s">
        <v>297</v>
      </c>
      <c r="AC78" s="109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6"/>
      <c r="B79" s="106"/>
      <c r="C79" s="106"/>
      <c r="D79" s="106"/>
      <c r="E79" s="106"/>
      <c r="F79" s="106"/>
      <c r="G79" s="106"/>
      <c r="H79" s="106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6"/>
      <c r="B80" s="106"/>
      <c r="C80" s="106"/>
      <c r="D80" s="106"/>
      <c r="E80" s="106"/>
      <c r="F80" s="106"/>
      <c r="G80" s="106"/>
      <c r="H80" s="106"/>
      <c r="S80" s="41">
        <v>10020153</v>
      </c>
      <c r="T80" s="41">
        <v>10024003</v>
      </c>
      <c r="U80" s="43" t="s">
        <v>301</v>
      </c>
      <c r="AF80" s="113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6"/>
      <c r="B81" s="106"/>
      <c r="C81" s="106"/>
      <c r="D81" s="106"/>
      <c r="E81" s="106"/>
      <c r="F81" s="106"/>
      <c r="G81" s="106"/>
      <c r="H81" s="106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09" t="s">
        <v>230</v>
      </c>
      <c r="AF81" s="41">
        <v>10020101</v>
      </c>
      <c r="AG81" s="43" t="s">
        <v>272</v>
      </c>
      <c r="AI81" s="109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6"/>
      <c r="B82" s="106"/>
      <c r="C82" s="106"/>
      <c r="D82" s="106"/>
      <c r="E82" s="106"/>
      <c r="F82" s="106"/>
      <c r="G82" s="106"/>
      <c r="H82" s="106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09" t="s">
        <v>230</v>
      </c>
      <c r="AF82" s="41">
        <v>10020102</v>
      </c>
      <c r="AG82" s="43" t="s">
        <v>274</v>
      </c>
      <c r="AI82" s="109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6"/>
      <c r="B83" s="106"/>
      <c r="C83" s="106"/>
      <c r="D83" s="106"/>
      <c r="E83" s="106"/>
      <c r="F83" s="106"/>
      <c r="G83" s="106"/>
      <c r="H83" s="106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09" t="s">
        <v>230</v>
      </c>
      <c r="AF83" s="41">
        <v>10020103</v>
      </c>
      <c r="AG83" s="43" t="s">
        <v>276</v>
      </c>
      <c r="AI83" s="109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6"/>
      <c r="B84" s="106"/>
      <c r="C84" s="106"/>
      <c r="D84" s="106"/>
      <c r="E84" s="106"/>
      <c r="F84" s="106"/>
      <c r="G84" s="106"/>
      <c r="H84" s="106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09" t="s">
        <v>230</v>
      </c>
      <c r="AF84" s="41">
        <v>10020104</v>
      </c>
      <c r="AG84" s="43" t="s">
        <v>278</v>
      </c>
      <c r="AI84" s="109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6"/>
      <c r="B85" s="106"/>
      <c r="C85" s="106"/>
      <c r="D85" s="106"/>
      <c r="E85" s="106"/>
      <c r="F85" s="106"/>
      <c r="G85" s="106"/>
      <c r="H85" s="106"/>
      <c r="T85" s="41">
        <v>10024008</v>
      </c>
      <c r="U85" s="42" t="s">
        <v>311</v>
      </c>
      <c r="Z85" s="41">
        <v>10020105</v>
      </c>
      <c r="AA85" s="43" t="s">
        <v>282</v>
      </c>
      <c r="AC85" s="109" t="s">
        <v>230</v>
      </c>
      <c r="AF85" s="41">
        <v>10020105</v>
      </c>
      <c r="AG85" s="43" t="s">
        <v>282</v>
      </c>
      <c r="AI85" s="109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6"/>
      <c r="B86" s="106"/>
      <c r="C86" s="106"/>
      <c r="D86" s="106"/>
      <c r="E86" s="106"/>
      <c r="F86" s="106"/>
      <c r="G86" s="106"/>
      <c r="H86" s="106"/>
      <c r="T86" s="41">
        <v>10024009</v>
      </c>
      <c r="U86" s="42" t="s">
        <v>313</v>
      </c>
      <c r="Z86" s="41">
        <v>10020106</v>
      </c>
      <c r="AA86" s="43" t="s">
        <v>285</v>
      </c>
      <c r="AC86" s="109" t="s">
        <v>314</v>
      </c>
      <c r="AF86" s="41">
        <v>10020106</v>
      </c>
      <c r="AG86" s="43" t="s">
        <v>285</v>
      </c>
      <c r="AI86" s="109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6"/>
      <c r="B87" s="106"/>
      <c r="C87" s="106"/>
      <c r="D87" s="106"/>
      <c r="E87" s="106"/>
      <c r="F87" s="106"/>
      <c r="G87" s="106"/>
      <c r="H87" s="106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09">
        <v>3</v>
      </c>
      <c r="AF87" s="41">
        <v>10020107</v>
      </c>
      <c r="AG87" s="43" t="s">
        <v>288</v>
      </c>
      <c r="AI87" s="109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6"/>
      <c r="B88" s="106"/>
      <c r="C88" s="106"/>
      <c r="D88" s="106"/>
      <c r="E88" s="106"/>
      <c r="F88" s="106"/>
      <c r="G88" s="106"/>
      <c r="H88" s="106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09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6"/>
      <c r="B89" s="106"/>
      <c r="C89" s="106"/>
      <c r="D89" s="106"/>
      <c r="E89" s="106"/>
      <c r="F89" s="106"/>
      <c r="G89" s="106"/>
      <c r="H89" s="106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09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6"/>
      <c r="B90" s="106"/>
      <c r="C90" s="106"/>
      <c r="D90" s="106"/>
      <c r="E90" s="106"/>
      <c r="F90" s="106"/>
      <c r="G90" s="106"/>
      <c r="H90" s="106"/>
      <c r="S90" s="41">
        <v>10020204</v>
      </c>
      <c r="T90" s="41">
        <v>10025004</v>
      </c>
      <c r="U90" s="43" t="s">
        <v>324</v>
      </c>
      <c r="Z90" s="41">
        <v>10020110</v>
      </c>
      <c r="AA90" s="112" t="s">
        <v>325</v>
      </c>
      <c r="AC90" s="109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6"/>
      <c r="B91" s="106"/>
      <c r="C91" s="106"/>
      <c r="D91" s="106"/>
      <c r="E91" s="106"/>
      <c r="F91" s="106"/>
      <c r="G91" s="106"/>
      <c r="H91" s="106"/>
      <c r="S91" s="41">
        <v>10020205</v>
      </c>
      <c r="T91" s="41">
        <v>10025005</v>
      </c>
      <c r="U91" s="43" t="s">
        <v>327</v>
      </c>
      <c r="AF91" s="113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6"/>
      <c r="B92" s="106"/>
      <c r="C92" s="106"/>
      <c r="D92" s="106"/>
      <c r="E92" s="106"/>
      <c r="F92" s="106"/>
      <c r="G92" s="106"/>
      <c r="H92" s="106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09" t="s">
        <v>230</v>
      </c>
      <c r="AF92" s="41">
        <v>10020151</v>
      </c>
      <c r="AG92" s="43" t="s">
        <v>296</v>
      </c>
      <c r="AI92" s="109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6"/>
      <c r="B93" s="106"/>
      <c r="C93" s="106"/>
      <c r="D93" s="106"/>
      <c r="E93" s="106"/>
      <c r="F93" s="106"/>
      <c r="G93" s="106"/>
      <c r="H93" s="106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09" t="s">
        <v>230</v>
      </c>
      <c r="AF93" s="41">
        <v>10020152</v>
      </c>
      <c r="AG93" s="43" t="s">
        <v>299</v>
      </c>
      <c r="AI93" s="109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6"/>
      <c r="B94" s="106"/>
      <c r="C94" s="106"/>
      <c r="D94" s="106"/>
      <c r="E94" s="106"/>
      <c r="F94" s="106"/>
      <c r="G94" s="106"/>
      <c r="H94" s="106"/>
      <c r="T94" s="41">
        <v>10025008</v>
      </c>
      <c r="U94" s="42" t="s">
        <v>333</v>
      </c>
      <c r="Z94" s="41">
        <v>10020153</v>
      </c>
      <c r="AA94" s="43" t="s">
        <v>301</v>
      </c>
      <c r="AC94" s="109" t="s">
        <v>230</v>
      </c>
      <c r="AF94" s="41">
        <v>10020153</v>
      </c>
      <c r="AG94" s="43" t="s">
        <v>301</v>
      </c>
      <c r="AI94" s="109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6"/>
      <c r="B95" s="106"/>
      <c r="C95" s="106"/>
      <c r="D95" s="106"/>
      <c r="E95" s="106"/>
      <c r="F95" s="106"/>
      <c r="G95" s="106"/>
      <c r="H95" s="106"/>
      <c r="T95" s="41">
        <v>10025009</v>
      </c>
      <c r="U95" s="42" t="s">
        <v>335</v>
      </c>
      <c r="Z95" s="41">
        <v>10020154</v>
      </c>
      <c r="AA95" s="43" t="s">
        <v>303</v>
      </c>
      <c r="AC95" s="109" t="s">
        <v>230</v>
      </c>
      <c r="AF95" s="41">
        <v>10020154</v>
      </c>
      <c r="AG95" s="43" t="s">
        <v>303</v>
      </c>
      <c r="AI95" s="109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6"/>
      <c r="B96" s="106"/>
      <c r="C96" s="106"/>
      <c r="D96" s="106"/>
      <c r="E96" s="106"/>
      <c r="F96" s="106"/>
      <c r="G96" s="106"/>
      <c r="H96" s="106"/>
      <c r="Z96" s="41">
        <v>10020155</v>
      </c>
      <c r="AA96" s="43" t="s">
        <v>305</v>
      </c>
      <c r="AC96" s="109" t="s">
        <v>230</v>
      </c>
      <c r="AF96" s="41">
        <v>10020155</v>
      </c>
      <c r="AG96" s="43" t="s">
        <v>305</v>
      </c>
      <c r="AI96" s="109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6"/>
      <c r="B97" s="106"/>
      <c r="C97" s="106"/>
      <c r="D97" s="106"/>
      <c r="E97" s="106"/>
      <c r="F97" s="106"/>
      <c r="G97" s="106"/>
      <c r="H97" s="106"/>
      <c r="Z97" s="41">
        <v>10020156</v>
      </c>
      <c r="AA97" s="43" t="s">
        <v>307</v>
      </c>
      <c r="AC97" s="109" t="s">
        <v>230</v>
      </c>
      <c r="AF97" s="41">
        <v>10020156</v>
      </c>
      <c r="AG97" s="43" t="s">
        <v>307</v>
      </c>
      <c r="AI97" s="109" t="s">
        <v>230</v>
      </c>
      <c r="AL97" s="11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6"/>
      <c r="B98" s="106"/>
      <c r="C98" s="106"/>
      <c r="D98" s="106"/>
      <c r="E98" s="106"/>
      <c r="F98" s="106"/>
      <c r="G98" s="106"/>
      <c r="H98" s="106"/>
      <c r="Z98" s="41">
        <v>10020157</v>
      </c>
      <c r="AA98" s="43" t="s">
        <v>309</v>
      </c>
      <c r="AC98" s="109" t="s">
        <v>314</v>
      </c>
      <c r="AF98" s="41">
        <v>10020157</v>
      </c>
      <c r="AG98" s="43" t="s">
        <v>309</v>
      </c>
      <c r="AI98" s="109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6"/>
      <c r="B99" s="106"/>
      <c r="C99" s="106"/>
      <c r="D99" s="106"/>
      <c r="E99" s="106"/>
      <c r="F99" s="106"/>
      <c r="G99" s="106"/>
      <c r="H99" s="106"/>
      <c r="Z99" s="41">
        <v>10020158</v>
      </c>
      <c r="AA99" s="43" t="s">
        <v>339</v>
      </c>
      <c r="AC99" s="109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6"/>
      <c r="B100" s="106"/>
      <c r="C100" s="106"/>
      <c r="D100" s="106"/>
      <c r="E100" s="106"/>
      <c r="F100" s="106"/>
      <c r="G100" s="106"/>
      <c r="H100" s="106"/>
      <c r="Z100" s="41">
        <v>10020159</v>
      </c>
      <c r="AA100" s="114" t="s">
        <v>341</v>
      </c>
      <c r="AC100" s="109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6"/>
      <c r="B101" s="106"/>
      <c r="C101" s="106"/>
      <c r="D101" s="106"/>
      <c r="E101" s="106"/>
      <c r="F101" s="106"/>
      <c r="G101" s="106"/>
      <c r="H101" s="106"/>
      <c r="Z101" s="41">
        <v>10020160</v>
      </c>
      <c r="AA101" s="114" t="s">
        <v>343</v>
      </c>
      <c r="AC101" s="109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6"/>
      <c r="B102" s="106"/>
      <c r="C102" s="106"/>
      <c r="D102" s="106"/>
      <c r="E102" s="106"/>
      <c r="F102" s="106"/>
      <c r="G102" s="106"/>
      <c r="H102" s="106"/>
      <c r="Z102" s="41">
        <v>10020161</v>
      </c>
      <c r="AA102" s="115" t="s">
        <v>345</v>
      </c>
      <c r="AC102" s="109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6"/>
      <c r="B103" s="106"/>
      <c r="C103" s="106"/>
      <c r="D103" s="106"/>
      <c r="E103" s="106"/>
      <c r="F103" s="106"/>
      <c r="G103" s="106"/>
      <c r="H103" s="106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6"/>
      <c r="B104" s="106"/>
      <c r="C104" s="106"/>
      <c r="D104" s="106"/>
      <c r="E104" s="106"/>
      <c r="F104" s="106"/>
      <c r="G104" s="106"/>
      <c r="H104" s="106"/>
      <c r="AF104" s="113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6"/>
      <c r="B105" s="106"/>
      <c r="C105" s="106"/>
      <c r="D105" s="106"/>
      <c r="E105" s="106"/>
      <c r="F105" s="106"/>
      <c r="G105" s="106"/>
      <c r="H105" s="106"/>
      <c r="Z105" s="41">
        <v>10020201</v>
      </c>
      <c r="AA105" s="43" t="s">
        <v>316</v>
      </c>
      <c r="AC105" s="109" t="s">
        <v>230</v>
      </c>
      <c r="AF105" s="41">
        <v>10020201</v>
      </c>
      <c r="AG105" s="43" t="s">
        <v>316</v>
      </c>
      <c r="AI105" s="109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6"/>
      <c r="B106" s="106"/>
      <c r="C106" s="106"/>
      <c r="D106" s="106"/>
      <c r="E106" s="106"/>
      <c r="F106" s="106"/>
      <c r="G106" s="106"/>
      <c r="H106" s="106"/>
      <c r="Z106" s="41">
        <v>10020202</v>
      </c>
      <c r="AA106" s="43" t="s">
        <v>318</v>
      </c>
      <c r="AC106" s="109" t="s">
        <v>230</v>
      </c>
      <c r="AF106" s="41">
        <v>10020202</v>
      </c>
      <c r="AG106" s="43" t="s">
        <v>318</v>
      </c>
      <c r="AI106" s="109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6"/>
      <c r="B107" s="106"/>
      <c r="C107" s="106"/>
      <c r="D107" s="106"/>
      <c r="E107" s="106"/>
      <c r="F107" s="106"/>
      <c r="G107" s="106"/>
      <c r="H107" s="106"/>
      <c r="Z107" s="41">
        <v>10020203</v>
      </c>
      <c r="AA107" s="43" t="s">
        <v>321</v>
      </c>
      <c r="AC107" s="109" t="s">
        <v>230</v>
      </c>
      <c r="AF107" s="41">
        <v>10020203</v>
      </c>
      <c r="AG107" s="43" t="s">
        <v>321</v>
      </c>
      <c r="AI107" s="109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6"/>
      <c r="B108" s="106"/>
      <c r="C108" s="106"/>
      <c r="D108" s="106"/>
      <c r="E108" s="106"/>
      <c r="F108" s="106"/>
      <c r="G108" s="106"/>
      <c r="H108" s="106"/>
      <c r="Z108" s="41">
        <v>10020204</v>
      </c>
      <c r="AA108" s="43" t="s">
        <v>324</v>
      </c>
      <c r="AC108" s="109" t="s">
        <v>230</v>
      </c>
      <c r="AF108" s="41">
        <v>10020204</v>
      </c>
      <c r="AG108" s="43" t="s">
        <v>324</v>
      </c>
      <c r="AI108" s="109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6"/>
      <c r="B109" s="106"/>
      <c r="C109" s="106"/>
      <c r="D109" s="106"/>
      <c r="E109" s="106"/>
      <c r="F109" s="106"/>
      <c r="G109" s="106"/>
      <c r="H109" s="106"/>
      <c r="Z109" s="41">
        <v>10020205</v>
      </c>
      <c r="AA109" s="43" t="s">
        <v>327</v>
      </c>
      <c r="AC109" s="109" t="s">
        <v>230</v>
      </c>
      <c r="AF109" s="41">
        <v>10020205</v>
      </c>
      <c r="AG109" s="43" t="s">
        <v>327</v>
      </c>
      <c r="AI109" s="109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6"/>
      <c r="B110" s="106"/>
      <c r="C110" s="106"/>
      <c r="D110" s="106"/>
      <c r="E110" s="106"/>
      <c r="F110" s="106"/>
      <c r="G110" s="106"/>
      <c r="H110" s="106"/>
      <c r="Z110" s="41">
        <v>10020206</v>
      </c>
      <c r="AA110" s="43" t="s">
        <v>329</v>
      </c>
      <c r="AC110" s="109" t="s">
        <v>230</v>
      </c>
      <c r="AF110" s="41">
        <v>10020206</v>
      </c>
      <c r="AG110" s="43" t="s">
        <v>329</v>
      </c>
      <c r="AI110" s="109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6"/>
      <c r="B111" s="106"/>
      <c r="C111" s="106"/>
      <c r="D111" s="106"/>
      <c r="E111" s="106"/>
      <c r="F111" s="106"/>
      <c r="G111" s="106"/>
      <c r="H111" s="106"/>
      <c r="Z111" s="41">
        <v>10020207</v>
      </c>
      <c r="AA111" s="43" t="s">
        <v>356</v>
      </c>
      <c r="AC111" s="109">
        <v>3</v>
      </c>
      <c r="AF111" s="41">
        <v>10020207</v>
      </c>
      <c r="AG111" s="43" t="s">
        <v>356</v>
      </c>
      <c r="AI111" s="109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6"/>
      <c r="B112" s="106"/>
      <c r="C112" s="106"/>
      <c r="D112" s="106"/>
      <c r="E112" s="106"/>
      <c r="F112" s="106"/>
      <c r="G112" s="106"/>
      <c r="H112" s="106"/>
      <c r="Z112" s="41">
        <v>10020208</v>
      </c>
      <c r="AA112" s="43" t="s">
        <v>331</v>
      </c>
      <c r="AC112" s="109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6"/>
      <c r="B113" s="106"/>
      <c r="C113" s="106"/>
      <c r="D113" s="106"/>
      <c r="E113" s="106"/>
      <c r="F113" s="106"/>
      <c r="G113" s="106"/>
      <c r="H113" s="106"/>
      <c r="Z113" s="41">
        <v>10020209</v>
      </c>
      <c r="AA113" s="112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6"/>
      <c r="B114" s="106"/>
      <c r="C114" s="106"/>
      <c r="D114" s="106"/>
      <c r="E114" s="106"/>
      <c r="F114" s="106"/>
      <c r="G114" s="106"/>
      <c r="H114" s="106"/>
      <c r="Z114" s="41">
        <v>10020210</v>
      </c>
      <c r="AA114" s="112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6"/>
      <c r="B115" s="106"/>
      <c r="C115" s="106"/>
      <c r="D115" s="106"/>
      <c r="E115" s="106"/>
      <c r="F115" s="106"/>
      <c r="G115" s="106"/>
      <c r="H115" s="106"/>
      <c r="Z115" s="41">
        <v>10020211</v>
      </c>
      <c r="AA115" s="112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6"/>
      <c r="B116" s="106"/>
      <c r="C116" s="106"/>
      <c r="D116" s="106"/>
      <c r="E116" s="106"/>
      <c r="F116" s="106"/>
      <c r="G116" s="106"/>
      <c r="H116" s="106"/>
      <c r="Z116" s="41">
        <v>10020212</v>
      </c>
      <c r="AA116" s="112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6"/>
      <c r="B117" s="106"/>
      <c r="C117" s="106"/>
      <c r="D117" s="106"/>
      <c r="E117" s="106"/>
      <c r="F117" s="106"/>
      <c r="G117" s="106"/>
      <c r="H117" s="106"/>
      <c r="Z117" s="41">
        <v>10020213</v>
      </c>
      <c r="AA117" s="116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6"/>
      <c r="B118" s="106"/>
      <c r="C118" s="106"/>
      <c r="D118" s="106"/>
      <c r="E118" s="106"/>
      <c r="F118" s="106"/>
      <c r="G118" s="106"/>
      <c r="H118" s="106"/>
      <c r="Z118" s="41">
        <v>10020214</v>
      </c>
      <c r="AA118" s="116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6"/>
      <c r="B119" s="106"/>
      <c r="C119" s="106"/>
      <c r="D119" s="106"/>
      <c r="E119" s="106"/>
      <c r="F119" s="106"/>
      <c r="G119" s="106"/>
      <c r="H119" s="106"/>
      <c r="Z119" s="41">
        <v>10020215</v>
      </c>
      <c r="AA119" s="112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6"/>
      <c r="B120" s="106"/>
      <c r="C120" s="106"/>
      <c r="D120" s="106"/>
      <c r="E120" s="106"/>
      <c r="F120" s="106"/>
      <c r="G120" s="106"/>
      <c r="H120" s="106"/>
      <c r="Z120" s="41">
        <v>10020216</v>
      </c>
      <c r="AA120" s="112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6"/>
      <c r="B121" s="106"/>
      <c r="C121" s="106"/>
      <c r="D121" s="106"/>
      <c r="E121" s="106"/>
      <c r="F121" s="106"/>
      <c r="G121" s="106"/>
      <c r="H121" s="106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6"/>
      <c r="B122" s="106"/>
      <c r="C122" s="106"/>
      <c r="D122" s="106"/>
      <c r="E122" s="106"/>
      <c r="F122" s="106"/>
      <c r="G122" s="106"/>
      <c r="H122" s="106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6"/>
      <c r="B123" s="106"/>
      <c r="C123" s="106"/>
      <c r="D123" s="106"/>
      <c r="E123" s="106"/>
      <c r="F123" s="106"/>
      <c r="G123" s="106"/>
      <c r="H123" s="106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6"/>
      <c r="B124" s="106"/>
      <c r="C124" s="106"/>
      <c r="D124" s="106"/>
      <c r="E124" s="106"/>
      <c r="F124" s="106"/>
      <c r="G124" s="106"/>
      <c r="H124" s="106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6"/>
      <c r="B125" s="106"/>
      <c r="C125" s="106"/>
      <c r="D125" s="106"/>
      <c r="E125" s="106"/>
      <c r="F125" s="106"/>
      <c r="G125" s="106"/>
      <c r="H125" s="106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6"/>
      <c r="B126" s="106"/>
      <c r="C126" s="106"/>
      <c r="D126" s="106"/>
      <c r="E126" s="106"/>
      <c r="F126" s="106"/>
      <c r="G126" s="106"/>
      <c r="H126" s="106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6"/>
      <c r="B127" s="106"/>
      <c r="C127" s="106"/>
      <c r="D127" s="106"/>
      <c r="E127" s="106"/>
      <c r="F127" s="106"/>
      <c r="G127" s="106"/>
      <c r="H127" s="106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6"/>
      <c r="B128" s="106"/>
      <c r="C128" s="106"/>
      <c r="D128" s="106"/>
      <c r="E128" s="106"/>
      <c r="F128" s="106"/>
      <c r="G128" s="106"/>
      <c r="H128" s="106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6"/>
      <c r="B129" s="106"/>
      <c r="C129" s="106"/>
      <c r="D129" s="106"/>
      <c r="E129" s="106"/>
      <c r="F129" s="106"/>
      <c r="G129" s="106"/>
      <c r="H129" s="106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6"/>
      <c r="B130" s="106"/>
      <c r="C130" s="106"/>
      <c r="D130" s="106"/>
      <c r="E130" s="106"/>
      <c r="F130" s="106"/>
      <c r="G130" s="106"/>
      <c r="H130" s="106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6"/>
      <c r="B131" s="106"/>
      <c r="C131" s="106"/>
      <c r="D131" s="106"/>
      <c r="E131" s="106"/>
      <c r="F131" s="106"/>
      <c r="G131" s="106"/>
      <c r="H131" s="106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6"/>
      <c r="B132" s="106"/>
      <c r="C132" s="106"/>
      <c r="D132" s="106"/>
      <c r="E132" s="106"/>
      <c r="F132" s="106"/>
      <c r="G132" s="106"/>
      <c r="H132" s="106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6"/>
      <c r="B133" s="106"/>
      <c r="C133" s="106"/>
      <c r="D133" s="106"/>
      <c r="E133" s="106"/>
      <c r="F133" s="106"/>
      <c r="G133" s="106"/>
      <c r="H133" s="106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6"/>
      <c r="B134" s="106"/>
      <c r="C134" s="106"/>
      <c r="D134" s="106"/>
      <c r="E134" s="106"/>
      <c r="F134" s="106"/>
      <c r="G134" s="106"/>
      <c r="H134" s="106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6"/>
      <c r="B135" s="106"/>
      <c r="C135" s="106"/>
      <c r="D135" s="106"/>
      <c r="E135" s="106"/>
      <c r="F135" s="106"/>
      <c r="G135" s="106"/>
      <c r="H135" s="106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6"/>
      <c r="B136" s="106"/>
      <c r="C136" s="106"/>
      <c r="D136" s="106"/>
      <c r="E136" s="106"/>
      <c r="F136" s="106"/>
      <c r="G136" s="106"/>
      <c r="H136" s="106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6"/>
      <c r="B137" s="106"/>
      <c r="C137" s="106"/>
      <c r="D137" s="106"/>
      <c r="E137" s="106"/>
      <c r="F137" s="106"/>
      <c r="G137" s="106"/>
      <c r="H137" s="106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6"/>
      <c r="B138" s="106"/>
      <c r="C138" s="106"/>
      <c r="D138" s="106"/>
      <c r="E138" s="106"/>
      <c r="F138" s="106"/>
      <c r="G138" s="106"/>
      <c r="H138" s="106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6"/>
      <c r="B139" s="106"/>
      <c r="C139" s="106"/>
      <c r="D139" s="106"/>
      <c r="E139" s="106"/>
      <c r="F139" s="106"/>
      <c r="G139" s="106"/>
      <c r="H139" s="106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6"/>
      <c r="B140" s="106"/>
      <c r="C140" s="106"/>
      <c r="D140" s="106"/>
      <c r="E140" s="106"/>
      <c r="F140" s="106"/>
      <c r="G140" s="106"/>
      <c r="H140" s="106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6"/>
      <c r="B141" s="106"/>
      <c r="C141" s="106"/>
      <c r="D141" s="106"/>
      <c r="E141" s="106"/>
      <c r="F141" s="106"/>
      <c r="G141" s="106"/>
      <c r="H141" s="106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6"/>
      <c r="B142" s="106"/>
      <c r="C142" s="106"/>
      <c r="D142" s="106"/>
      <c r="E142" s="106"/>
      <c r="F142" s="106"/>
      <c r="G142" s="106"/>
      <c r="H142" s="106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6"/>
      <c r="B143" s="106"/>
      <c r="C143" s="106"/>
      <c r="D143" s="106"/>
      <c r="E143" s="106"/>
      <c r="F143" s="106"/>
      <c r="G143" s="106"/>
      <c r="H143" s="106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6"/>
      <c r="B144" s="106"/>
      <c r="C144" s="106"/>
      <c r="D144" s="106"/>
      <c r="E144" s="106"/>
      <c r="F144" s="106"/>
      <c r="G144" s="106"/>
      <c r="H144" s="106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6"/>
      <c r="B145" s="106"/>
      <c r="C145" s="106"/>
      <c r="D145" s="106"/>
      <c r="E145" s="106"/>
      <c r="F145" s="106"/>
      <c r="G145" s="106"/>
      <c r="H145" s="106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6"/>
      <c r="B146" s="106"/>
      <c r="C146" s="106"/>
      <c r="D146" s="106"/>
      <c r="E146" s="106"/>
      <c r="F146" s="106"/>
      <c r="G146" s="106"/>
      <c r="H146" s="106"/>
      <c r="AL146" s="11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6"/>
      <c r="B147" s="106"/>
      <c r="C147" s="106"/>
      <c r="D147" s="106"/>
      <c r="E147" s="106"/>
      <c r="F147" s="106"/>
      <c r="G147" s="106"/>
      <c r="H147" s="106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6"/>
      <c r="B148" s="106"/>
      <c r="C148" s="106"/>
      <c r="D148" s="106"/>
      <c r="E148" s="106"/>
      <c r="F148" s="106"/>
      <c r="G148" s="106"/>
      <c r="H148" s="106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6"/>
      <c r="B149" s="106"/>
      <c r="C149" s="106"/>
      <c r="D149" s="106"/>
      <c r="E149" s="106"/>
      <c r="F149" s="106"/>
      <c r="G149" s="106"/>
      <c r="H149" s="106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6"/>
      <c r="B150" s="106"/>
      <c r="C150" s="106"/>
      <c r="D150" s="106"/>
      <c r="E150" s="106"/>
      <c r="F150" s="106"/>
      <c r="G150" s="106"/>
      <c r="H150" s="106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6"/>
      <c r="B151" s="106"/>
      <c r="C151" s="106"/>
      <c r="D151" s="106"/>
      <c r="E151" s="106"/>
      <c r="F151" s="106"/>
      <c r="G151" s="106"/>
      <c r="H151" s="106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6"/>
      <c r="B152" s="106"/>
      <c r="C152" s="106"/>
      <c r="D152" s="106"/>
      <c r="E152" s="106"/>
      <c r="F152" s="106"/>
      <c r="G152" s="106"/>
      <c r="H152" s="106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6"/>
      <c r="B153" s="106"/>
      <c r="C153" s="106"/>
      <c r="D153" s="106"/>
      <c r="E153" s="106"/>
      <c r="F153" s="106"/>
      <c r="G153" s="106"/>
      <c r="H153" s="106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6"/>
      <c r="B154" s="106"/>
      <c r="C154" s="106"/>
      <c r="D154" s="106"/>
      <c r="E154" s="106"/>
      <c r="F154" s="106"/>
      <c r="G154" s="106"/>
      <c r="H154" s="106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6"/>
      <c r="B155" s="106"/>
      <c r="C155" s="106"/>
      <c r="D155" s="106"/>
      <c r="E155" s="106"/>
      <c r="F155" s="106"/>
      <c r="G155" s="106"/>
      <c r="H155" s="106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6"/>
      <c r="B156" s="106"/>
      <c r="C156" s="106"/>
      <c r="D156" s="106"/>
      <c r="E156" s="106"/>
      <c r="F156" s="106"/>
      <c r="G156" s="106"/>
      <c r="H156" s="106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6"/>
      <c r="B157" s="106"/>
      <c r="C157" s="106"/>
      <c r="D157" s="106"/>
      <c r="E157" s="106"/>
      <c r="F157" s="106"/>
      <c r="G157" s="106"/>
      <c r="H157" s="106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6"/>
      <c r="B158" s="106"/>
      <c r="C158" s="106"/>
      <c r="D158" s="106"/>
      <c r="E158" s="106"/>
      <c r="F158" s="106"/>
      <c r="G158" s="106"/>
      <c r="H158" s="106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6"/>
      <c r="B159" s="106"/>
      <c r="C159" s="106"/>
      <c r="D159" s="106"/>
      <c r="E159" s="106"/>
      <c r="F159" s="106"/>
      <c r="G159" s="106"/>
      <c r="H159" s="106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6"/>
      <c r="B160" s="106"/>
      <c r="C160" s="106"/>
      <c r="D160" s="106"/>
      <c r="E160" s="106"/>
      <c r="F160" s="106"/>
      <c r="G160" s="106"/>
      <c r="H160" s="106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6"/>
      <c r="B161" s="106"/>
      <c r="C161" s="106"/>
      <c r="D161" s="106"/>
      <c r="E161" s="106"/>
      <c r="F161" s="106"/>
      <c r="G161" s="106"/>
      <c r="H161" s="106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6"/>
      <c r="B162" s="106"/>
      <c r="C162" s="106"/>
      <c r="D162" s="106"/>
      <c r="E162" s="106"/>
      <c r="F162" s="106"/>
      <c r="G162" s="106"/>
      <c r="H162" s="106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6"/>
      <c r="B163" s="106"/>
      <c r="C163" s="106"/>
      <c r="D163" s="106"/>
      <c r="E163" s="106"/>
      <c r="F163" s="106"/>
      <c r="G163" s="106"/>
      <c r="H163" s="106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6"/>
      <c r="B164" s="106"/>
      <c r="C164" s="106"/>
      <c r="D164" s="106"/>
      <c r="E164" s="106"/>
      <c r="F164" s="106"/>
      <c r="G164" s="106"/>
      <c r="H164" s="106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6"/>
      <c r="B165" s="106"/>
      <c r="C165" s="106"/>
      <c r="D165" s="106"/>
      <c r="E165" s="106"/>
      <c r="F165" s="106"/>
      <c r="G165" s="106"/>
      <c r="H165" s="106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6"/>
      <c r="B166" s="106"/>
      <c r="C166" s="106"/>
      <c r="D166" s="106"/>
      <c r="E166" s="106"/>
      <c r="F166" s="106"/>
      <c r="G166" s="106"/>
      <c r="H166" s="106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6"/>
      <c r="B167" s="106"/>
      <c r="C167" s="106"/>
      <c r="D167" s="106"/>
      <c r="E167" s="106"/>
      <c r="F167" s="106"/>
      <c r="G167" s="106"/>
      <c r="H167" s="106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6"/>
      <c r="B168" s="106"/>
      <c r="C168" s="106"/>
      <c r="D168" s="106"/>
      <c r="E168" s="106"/>
      <c r="F168" s="106"/>
      <c r="G168" s="106"/>
      <c r="H168" s="106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6"/>
      <c r="B169" s="106"/>
      <c r="C169" s="106"/>
      <c r="D169" s="106"/>
      <c r="E169" s="106"/>
      <c r="F169" s="106"/>
      <c r="G169" s="106"/>
      <c r="H169" s="106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6"/>
      <c r="B170" s="106"/>
      <c r="C170" s="106"/>
      <c r="D170" s="106"/>
      <c r="E170" s="106"/>
      <c r="F170" s="106"/>
      <c r="G170" s="106"/>
      <c r="H170" s="106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6"/>
      <c r="B171" s="106"/>
      <c r="C171" s="106"/>
      <c r="D171" s="106"/>
      <c r="E171" s="106"/>
      <c r="F171" s="106"/>
      <c r="G171" s="106"/>
      <c r="H171" s="106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6"/>
      <c r="B172" s="106"/>
      <c r="C172" s="106"/>
      <c r="D172" s="106"/>
      <c r="E172" s="106"/>
      <c r="F172" s="106"/>
      <c r="G172" s="106"/>
      <c r="H172" s="106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6"/>
      <c r="B173" s="106"/>
      <c r="C173" s="106"/>
      <c r="D173" s="106"/>
      <c r="E173" s="106"/>
      <c r="F173" s="106"/>
      <c r="G173" s="106"/>
      <c r="H173" s="106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6"/>
      <c r="B174" s="106"/>
      <c r="C174" s="106"/>
      <c r="D174" s="106"/>
      <c r="E174" s="106"/>
      <c r="F174" s="106"/>
      <c r="G174" s="106"/>
      <c r="H174" s="106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6"/>
      <c r="B175" s="106"/>
      <c r="C175" s="106"/>
      <c r="D175" s="106"/>
      <c r="E175" s="106"/>
      <c r="F175" s="106"/>
      <c r="G175" s="106"/>
      <c r="H175" s="106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6"/>
      <c r="B176" s="106"/>
      <c r="C176" s="106"/>
      <c r="D176" s="106"/>
      <c r="E176" s="106"/>
      <c r="F176" s="106"/>
      <c r="G176" s="106"/>
      <c r="H176" s="106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6"/>
      <c r="B177" s="106"/>
      <c r="C177" s="106"/>
      <c r="D177" s="106"/>
      <c r="E177" s="106"/>
      <c r="F177" s="106"/>
      <c r="G177" s="106"/>
      <c r="H177" s="106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6"/>
      <c r="B178" s="106"/>
      <c r="C178" s="106"/>
      <c r="D178" s="106"/>
      <c r="E178" s="106"/>
      <c r="F178" s="106"/>
      <c r="G178" s="106"/>
      <c r="H178" s="106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6"/>
      <c r="B179" s="106"/>
      <c r="C179" s="106"/>
      <c r="D179" s="106"/>
      <c r="E179" s="106"/>
      <c r="F179" s="106"/>
      <c r="G179" s="106"/>
      <c r="H179" s="106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6"/>
      <c r="B180" s="106"/>
      <c r="C180" s="106"/>
      <c r="D180" s="106"/>
      <c r="E180" s="106"/>
      <c r="F180" s="106"/>
      <c r="G180" s="106"/>
      <c r="H180" s="106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0"/>
      <c r="B181" s="100"/>
      <c r="C181" s="100"/>
      <c r="D181" s="100"/>
      <c r="E181" s="100"/>
      <c r="F181" s="100"/>
      <c r="G181" s="100"/>
      <c r="H181" s="100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0"/>
      <c r="B182" s="100"/>
      <c r="C182" s="100"/>
      <c r="D182" s="100"/>
      <c r="E182" s="100"/>
      <c r="F182" s="100"/>
      <c r="G182" s="100"/>
      <c r="H182" s="100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0"/>
      <c r="B183" s="100"/>
      <c r="C183" s="100"/>
      <c r="D183" s="100"/>
      <c r="E183" s="100"/>
      <c r="F183" s="100"/>
      <c r="G183" s="100"/>
      <c r="H183" s="100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0"/>
      <c r="B184" s="100"/>
      <c r="C184" s="100"/>
      <c r="D184" s="100"/>
      <c r="E184" s="100"/>
      <c r="F184" s="100"/>
      <c r="G184" s="100"/>
      <c r="H184" s="100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0"/>
      <c r="B185" s="100"/>
      <c r="C185" s="100"/>
      <c r="D185" s="100"/>
      <c r="E185" s="100"/>
      <c r="F185" s="100"/>
      <c r="G185" s="100"/>
      <c r="H185" s="100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0"/>
      <c r="B186" s="100"/>
      <c r="C186" s="100"/>
      <c r="D186" s="100"/>
      <c r="E186" s="100"/>
      <c r="F186" s="100"/>
      <c r="G186" s="100"/>
      <c r="H186" s="100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0"/>
      <c r="B187" s="100"/>
      <c r="C187" s="100"/>
      <c r="D187" s="100"/>
      <c r="E187" s="100"/>
      <c r="F187" s="100"/>
      <c r="G187" s="100"/>
      <c r="H187" s="100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0"/>
      <c r="B188" s="100"/>
      <c r="C188" s="100"/>
      <c r="D188" s="100"/>
      <c r="E188" s="100"/>
      <c r="F188" s="100"/>
      <c r="G188" s="100"/>
      <c r="H188" s="100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0"/>
      <c r="B189" s="100"/>
      <c r="C189" s="100"/>
      <c r="D189" s="100"/>
      <c r="E189" s="100"/>
      <c r="F189" s="100"/>
      <c r="G189" s="100"/>
      <c r="H189" s="100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0"/>
      <c r="B190" s="100"/>
      <c r="C190" s="100"/>
      <c r="D190" s="100"/>
      <c r="E190" s="100"/>
      <c r="F190" s="100"/>
      <c r="G190" s="100"/>
      <c r="H190" s="100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0"/>
      <c r="B191" s="100"/>
      <c r="C191" s="100"/>
      <c r="D191" s="100"/>
      <c r="E191" s="100"/>
      <c r="F191" s="100"/>
      <c r="G191" s="100"/>
      <c r="H191" s="100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0"/>
      <c r="B192" s="100"/>
      <c r="C192" s="100"/>
      <c r="D192" s="100"/>
      <c r="E192" s="100"/>
      <c r="F192" s="100"/>
      <c r="G192" s="100"/>
      <c r="H192" s="100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0"/>
      <c r="B193" s="100"/>
      <c r="C193" s="100"/>
      <c r="D193" s="100"/>
      <c r="E193" s="100"/>
      <c r="F193" s="100"/>
      <c r="G193" s="100"/>
      <c r="H193" s="100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0"/>
      <c r="B194" s="100"/>
      <c r="C194" s="100"/>
      <c r="D194" s="100"/>
      <c r="E194" s="100"/>
      <c r="F194" s="100"/>
      <c r="G194" s="100"/>
      <c r="H194" s="100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0"/>
      <c r="B195" s="100"/>
      <c r="C195" s="100"/>
      <c r="D195" s="100"/>
      <c r="E195" s="100"/>
      <c r="F195" s="100"/>
      <c r="G195" s="100"/>
      <c r="H195" s="100"/>
      <c r="AL195" s="11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0"/>
      <c r="B196" s="100"/>
      <c r="C196" s="100"/>
      <c r="D196" s="100"/>
      <c r="E196" s="100"/>
      <c r="F196" s="100"/>
      <c r="G196" s="100"/>
      <c r="H196" s="100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0"/>
      <c r="B197" s="100"/>
      <c r="C197" s="100"/>
      <c r="D197" s="100"/>
      <c r="E197" s="100"/>
      <c r="F197" s="100"/>
      <c r="G197" s="100"/>
      <c r="H197" s="100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0"/>
      <c r="B198" s="100"/>
      <c r="C198" s="100"/>
      <c r="D198" s="100"/>
      <c r="E198" s="100"/>
      <c r="F198" s="100"/>
      <c r="G198" s="100"/>
      <c r="H198" s="100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0"/>
      <c r="B199" s="100"/>
      <c r="C199" s="100"/>
      <c r="D199" s="100"/>
      <c r="E199" s="100"/>
      <c r="F199" s="100"/>
      <c r="G199" s="100"/>
      <c r="H199" s="100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0"/>
      <c r="B200" s="100"/>
      <c r="C200" s="100"/>
      <c r="D200" s="100"/>
      <c r="E200" s="100"/>
      <c r="F200" s="100"/>
      <c r="G200" s="100"/>
      <c r="H200" s="100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0"/>
      <c r="B201" s="100"/>
      <c r="C201" s="100"/>
      <c r="D201" s="100"/>
      <c r="E201" s="100"/>
      <c r="F201" s="100"/>
      <c r="G201" s="100"/>
      <c r="H201" s="100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0"/>
      <c r="B202" s="100"/>
      <c r="C202" s="100"/>
      <c r="D202" s="100"/>
      <c r="E202" s="100"/>
      <c r="F202" s="100"/>
      <c r="G202" s="100"/>
      <c r="H202" s="100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0"/>
      <c r="B203" s="100"/>
      <c r="C203" s="100"/>
      <c r="D203" s="100"/>
      <c r="E203" s="100"/>
      <c r="F203" s="100"/>
      <c r="G203" s="100"/>
      <c r="H203" s="100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0"/>
      <c r="B204" s="100"/>
      <c r="C204" s="100"/>
      <c r="D204" s="100"/>
      <c r="E204" s="100"/>
      <c r="F204" s="100"/>
      <c r="G204" s="100"/>
      <c r="H204" s="100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0"/>
      <c r="B205" s="100"/>
      <c r="C205" s="100"/>
      <c r="D205" s="100"/>
      <c r="E205" s="100"/>
      <c r="F205" s="100"/>
      <c r="G205" s="100"/>
      <c r="H205" s="100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0"/>
      <c r="B206" s="100"/>
      <c r="C206" s="100"/>
      <c r="D206" s="100"/>
      <c r="E206" s="100"/>
      <c r="F206" s="100"/>
      <c r="G206" s="100"/>
      <c r="H206" s="100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0"/>
      <c r="B207" s="100"/>
      <c r="C207" s="100"/>
      <c r="D207" s="100"/>
      <c r="E207" s="100"/>
      <c r="F207" s="100"/>
      <c r="G207" s="100"/>
      <c r="H207" s="100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0"/>
      <c r="B208" s="100"/>
      <c r="C208" s="100"/>
      <c r="D208" s="100"/>
      <c r="E208" s="100"/>
      <c r="F208" s="100"/>
      <c r="G208" s="100"/>
      <c r="H208" s="100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0"/>
      <c r="B209" s="100"/>
      <c r="C209" s="100"/>
      <c r="D209" s="100"/>
      <c r="E209" s="100"/>
      <c r="F209" s="100"/>
      <c r="G209" s="100"/>
      <c r="H209" s="100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0"/>
      <c r="B210" s="100"/>
      <c r="C210" s="100"/>
      <c r="D210" s="100"/>
      <c r="E210" s="100"/>
      <c r="F210" s="100"/>
      <c r="G210" s="100"/>
      <c r="H210" s="100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0"/>
      <c r="B211" s="100"/>
      <c r="C211" s="100"/>
      <c r="D211" s="100"/>
      <c r="E211" s="100"/>
      <c r="F211" s="100"/>
      <c r="G211" s="100"/>
      <c r="H211" s="100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0"/>
      <c r="B212" s="100"/>
      <c r="C212" s="100"/>
      <c r="D212" s="100"/>
      <c r="E212" s="100"/>
      <c r="F212" s="100"/>
      <c r="G212" s="100"/>
      <c r="H212" s="100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0"/>
      <c r="B213" s="100"/>
      <c r="C213" s="100"/>
      <c r="D213" s="100"/>
      <c r="E213" s="100"/>
      <c r="F213" s="100"/>
      <c r="G213" s="100"/>
      <c r="H213" s="100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0"/>
      <c r="B214" s="100"/>
      <c r="C214" s="100"/>
      <c r="D214" s="100"/>
      <c r="E214" s="100"/>
      <c r="F214" s="100"/>
      <c r="G214" s="100"/>
      <c r="H214" s="100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0"/>
      <c r="B215" s="100"/>
      <c r="C215" s="100"/>
      <c r="D215" s="100"/>
      <c r="E215" s="100"/>
      <c r="F215" s="100"/>
      <c r="G215" s="100"/>
      <c r="H215" s="100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0"/>
      <c r="B216" s="100"/>
      <c r="C216" s="100"/>
      <c r="D216" s="100"/>
      <c r="E216" s="100"/>
      <c r="F216" s="100"/>
      <c r="G216" s="100"/>
      <c r="H216" s="100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5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5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5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5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5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5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5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5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5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5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5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5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5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5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5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5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5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5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5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5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5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5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6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6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6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6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6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6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6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6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6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6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6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6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6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6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6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6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6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6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6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6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6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6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6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6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6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6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6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6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6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6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6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6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6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6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6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6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6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6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6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6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6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6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6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6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6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6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6" t="s">
        <v>613</v>
      </c>
      <c r="J70" s="4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6" t="s">
        <v>613</v>
      </c>
      <c r="J71" s="4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6" t="s">
        <v>613</v>
      </c>
      <c r="J72" s="4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6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6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6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6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5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5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5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5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5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5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5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5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5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5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5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5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5">
        <v>14020013</v>
      </c>
      <c r="F114" s="96" t="s">
        <v>660</v>
      </c>
      <c r="H114" s="2">
        <v>2.5000000000000001E-2</v>
      </c>
      <c r="J114" s="2">
        <v>1</v>
      </c>
      <c r="K114" s="23">
        <v>10000131</v>
      </c>
      <c r="L114" s="24" t="s">
        <v>661</v>
      </c>
      <c r="M114" s="2">
        <v>0.3</v>
      </c>
      <c r="N114" s="2">
        <v>1</v>
      </c>
      <c r="O114" s="2">
        <v>5</v>
      </c>
      <c r="R114" s="2">
        <v>2</v>
      </c>
      <c r="S114" s="23">
        <v>10000131</v>
      </c>
      <c r="T114" s="24" t="s">
        <v>661</v>
      </c>
      <c r="U114" s="2">
        <v>0.25</v>
      </c>
      <c r="V114" s="2">
        <v>5</v>
      </c>
      <c r="W114" s="2">
        <v>10</v>
      </c>
      <c r="Z114" s="2">
        <v>3</v>
      </c>
      <c r="AA114" s="23">
        <v>10000131</v>
      </c>
      <c r="AB114" s="24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5">
        <v>14030013</v>
      </c>
      <c r="F115" s="96" t="s">
        <v>663</v>
      </c>
      <c r="H115" s="2">
        <v>2.5000000000000001E-2</v>
      </c>
      <c r="K115" s="23">
        <v>10000132</v>
      </c>
      <c r="L115" s="24" t="s">
        <v>114</v>
      </c>
      <c r="M115" s="2">
        <v>0.1</v>
      </c>
      <c r="N115" s="2">
        <v>1</v>
      </c>
      <c r="O115" s="2">
        <v>3</v>
      </c>
      <c r="S115" s="23">
        <v>10000132</v>
      </c>
      <c r="T115" s="24" t="s">
        <v>114</v>
      </c>
      <c r="U115" s="2">
        <v>0.09</v>
      </c>
      <c r="V115" s="2">
        <v>2</v>
      </c>
      <c r="W115" s="2">
        <v>6</v>
      </c>
      <c r="AA115" s="23">
        <v>10000132</v>
      </c>
      <c r="AB115" s="24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5">
        <v>14080004</v>
      </c>
      <c r="F116" s="96" t="s">
        <v>664</v>
      </c>
      <c r="H116" s="2">
        <v>2.5000000000000001E-2</v>
      </c>
      <c r="K116" s="23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23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23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5">
        <v>14090004</v>
      </c>
      <c r="F117" s="96" t="s">
        <v>667</v>
      </c>
      <c r="H117" s="2">
        <v>2.5000000000000001E-2</v>
      </c>
      <c r="K117" s="23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23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23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7">
        <v>10010098</v>
      </c>
      <c r="L118" s="28" t="s">
        <v>669</v>
      </c>
      <c r="M118" s="2">
        <v>0.3</v>
      </c>
      <c r="N118" s="2">
        <v>1</v>
      </c>
      <c r="O118" s="2">
        <v>3</v>
      </c>
      <c r="S118" s="23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27">
        <v>10010098</v>
      </c>
      <c r="AB118" s="28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3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27">
        <v>10010098</v>
      </c>
      <c r="T119" s="28" t="s">
        <v>669</v>
      </c>
      <c r="U119" s="2">
        <v>0.2</v>
      </c>
      <c r="V119" s="2">
        <v>1</v>
      </c>
      <c r="W119" s="2">
        <v>5</v>
      </c>
      <c r="Z119"/>
      <c r="AA119" s="27">
        <v>10010099</v>
      </c>
      <c r="AB119" s="28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5">
        <v>15205007</v>
      </c>
      <c r="F120" s="96" t="s">
        <v>672</v>
      </c>
      <c r="H120" s="2">
        <v>2.5000000000000001E-2</v>
      </c>
      <c r="K120" s="23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27">
        <v>10010099</v>
      </c>
      <c r="T120" s="28" t="s">
        <v>671</v>
      </c>
      <c r="U120" s="2">
        <v>0.05</v>
      </c>
      <c r="V120" s="2">
        <v>1</v>
      </c>
      <c r="W120" s="2">
        <v>5</v>
      </c>
      <c r="Z120"/>
      <c r="AA120" s="23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5">
        <v>15207003</v>
      </c>
      <c r="F121" s="96" t="s">
        <v>675</v>
      </c>
      <c r="H121" s="2">
        <v>2.5000000000000001E-2</v>
      </c>
      <c r="K121" s="23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23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23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5">
        <v>15208003</v>
      </c>
      <c r="F122" s="96" t="s">
        <v>678</v>
      </c>
      <c r="H122" s="2">
        <v>2.5000000000000001E-2</v>
      </c>
      <c r="K122" s="23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23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23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3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23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23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3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23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5">
        <v>15302007</v>
      </c>
      <c r="F125" s="96" t="s">
        <v>682</v>
      </c>
      <c r="H125" s="2">
        <v>2.5000000000000001E-2</v>
      </c>
      <c r="S125" s="23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23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5">
        <v>15308003</v>
      </c>
      <c r="F126" s="96" t="s">
        <v>684</v>
      </c>
      <c r="H126" s="2">
        <v>2.5000000000000001E-2</v>
      </c>
      <c r="S126" s="23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23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5">
        <v>15308004</v>
      </c>
      <c r="F127" s="96" t="s">
        <v>686</v>
      </c>
      <c r="H127" s="2">
        <v>2.5000000000000001E-2</v>
      </c>
      <c r="S127" s="23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23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5">
        <v>15309003</v>
      </c>
      <c r="F128" s="96" t="s">
        <v>688</v>
      </c>
      <c r="H128" s="2">
        <v>2.5000000000000001E-2</v>
      </c>
      <c r="S128" s="23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23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3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3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5">
        <v>15401007</v>
      </c>
      <c r="F131" s="96" t="s">
        <v>690</v>
      </c>
      <c r="H131" s="2">
        <v>2.5000000000000001E-2</v>
      </c>
    </row>
    <row r="132" spans="5:23" s="2" customFormat="1" ht="20.100000000000001" customHeight="1" x14ac:dyDescent="0.2">
      <c r="E132" s="95">
        <v>15407003</v>
      </c>
      <c r="F132" s="96" t="s">
        <v>691</v>
      </c>
      <c r="H132" s="2">
        <v>2.5000000000000001E-2</v>
      </c>
    </row>
    <row r="133" spans="5:23" s="2" customFormat="1" ht="20.100000000000001" customHeight="1" x14ac:dyDescent="0.2">
      <c r="E133" s="95">
        <v>15408003</v>
      </c>
      <c r="F133" s="9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5">
        <v>15503007</v>
      </c>
      <c r="F136" s="96" t="s">
        <v>693</v>
      </c>
      <c r="H136" s="2">
        <v>2.5000000000000001E-2</v>
      </c>
    </row>
    <row r="137" spans="5:23" ht="20.100000000000001" customHeight="1" x14ac:dyDescent="0.2">
      <c r="E137" s="95">
        <v>15507003</v>
      </c>
      <c r="F137" s="96" t="s">
        <v>694</v>
      </c>
      <c r="H137" s="2">
        <v>2.5000000000000001E-2</v>
      </c>
    </row>
    <row r="138" spans="5:23" ht="20.100000000000001" customHeight="1" x14ac:dyDescent="0.2">
      <c r="E138" s="95">
        <v>15508003</v>
      </c>
      <c r="F138" s="96" t="s">
        <v>695</v>
      </c>
      <c r="H138" s="2">
        <v>2.5000000000000001E-2</v>
      </c>
    </row>
    <row r="139" spans="5:23" ht="20.100000000000001" customHeight="1" x14ac:dyDescent="0.2">
      <c r="E139" s="95">
        <v>15509003</v>
      </c>
      <c r="F139" s="9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3">
        <v>10031001</v>
      </c>
      <c r="L142" s="26" t="s">
        <v>670</v>
      </c>
    </row>
    <row r="143" spans="5:23" ht="20.100000000000001" customHeight="1" x14ac:dyDescent="0.2">
      <c r="K143" s="23">
        <v>10031002</v>
      </c>
      <c r="L143" s="26" t="s">
        <v>673</v>
      </c>
    </row>
    <row r="144" spans="5:23" ht="20.100000000000001" customHeight="1" x14ac:dyDescent="0.2">
      <c r="K144" s="23">
        <v>10031003</v>
      </c>
      <c r="L144" s="26" t="s">
        <v>676</v>
      </c>
    </row>
    <row r="145" spans="11:12" ht="20.100000000000001" customHeight="1" x14ac:dyDescent="0.2">
      <c r="K145" s="23">
        <v>10031004</v>
      </c>
      <c r="L145" s="26" t="s">
        <v>677</v>
      </c>
    </row>
    <row r="146" spans="11:12" ht="20.100000000000001" customHeight="1" x14ac:dyDescent="0.2">
      <c r="K146" s="23">
        <v>10031005</v>
      </c>
      <c r="L146" s="26" t="s">
        <v>679</v>
      </c>
    </row>
    <row r="147" spans="11:12" ht="20.100000000000001" customHeight="1" x14ac:dyDescent="0.2">
      <c r="K147" s="23">
        <v>10031006</v>
      </c>
      <c r="L147" s="26" t="s">
        <v>680</v>
      </c>
    </row>
    <row r="148" spans="11:12" ht="20.100000000000001" customHeight="1" x14ac:dyDescent="0.2">
      <c r="K148" s="23">
        <v>10031007</v>
      </c>
      <c r="L148" s="26" t="s">
        <v>681</v>
      </c>
    </row>
    <row r="149" spans="11:12" ht="20.100000000000001" customHeight="1" x14ac:dyDescent="0.2">
      <c r="K149" s="23">
        <v>10031008</v>
      </c>
      <c r="L149" s="26" t="s">
        <v>683</v>
      </c>
    </row>
    <row r="150" spans="11:12" ht="20.100000000000001" customHeight="1" x14ac:dyDescent="0.2">
      <c r="K150" s="23">
        <v>10031009</v>
      </c>
      <c r="L150" s="26" t="s">
        <v>685</v>
      </c>
    </row>
    <row r="151" spans="11:12" ht="20.100000000000001" customHeight="1" x14ac:dyDescent="0.2">
      <c r="K151" s="23">
        <v>10031010</v>
      </c>
      <c r="L151" s="26" t="s">
        <v>687</v>
      </c>
    </row>
    <row r="152" spans="11:12" ht="20.100000000000001" customHeight="1" x14ac:dyDescent="0.2">
      <c r="K152" s="23">
        <v>10031011</v>
      </c>
      <c r="L152" s="26" t="s">
        <v>689</v>
      </c>
    </row>
    <row r="153" spans="11:12" ht="20.100000000000001" customHeight="1" x14ac:dyDescent="0.2">
      <c r="K153" s="23">
        <v>10031012</v>
      </c>
      <c r="L153" s="26" t="s">
        <v>697</v>
      </c>
    </row>
    <row r="154" spans="11:12" ht="20.100000000000001" customHeight="1" x14ac:dyDescent="0.2">
      <c r="K154" s="23">
        <v>10031013</v>
      </c>
      <c r="L154" s="26" t="s">
        <v>698</v>
      </c>
    </row>
    <row r="155" spans="11:12" ht="20.100000000000001" customHeight="1" x14ac:dyDescent="0.2">
      <c r="K155" s="23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pans="1:52" s="3" customFormat="1" ht="20.100000000000001" customHeight="1" x14ac:dyDescent="0.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pans="1:52" s="4" customFormat="1" ht="20.100000000000001" customHeight="1" x14ac:dyDescent="0.2">
      <c r="A2" s="9">
        <v>1</v>
      </c>
      <c r="B2" s="87" t="s">
        <v>449</v>
      </c>
      <c r="C2" s="8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pans="1:52" s="4" customFormat="1" ht="20.100000000000001" customHeight="1" x14ac:dyDescent="0.2">
      <c r="A3" s="9">
        <v>2</v>
      </c>
      <c r="B3" s="87" t="s">
        <v>748</v>
      </c>
      <c r="C3" s="8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pans="1:52" s="4" customFormat="1" ht="20.100000000000001" customHeight="1" x14ac:dyDescent="0.2">
      <c r="A4" s="9">
        <v>3</v>
      </c>
      <c r="B4" s="87" t="s">
        <v>749</v>
      </c>
      <c r="C4" s="8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pans="1:52" s="4" customFormat="1" ht="20.100000000000001" customHeight="1" x14ac:dyDescent="0.2">
      <c r="A5" s="9">
        <v>4</v>
      </c>
      <c r="B5" s="87" t="s">
        <v>455</v>
      </c>
      <c r="C5" s="8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pans="1:52" s="4" customFormat="1" ht="20.100000000000001" customHeight="1" x14ac:dyDescent="0.2">
      <c r="A6" s="9">
        <v>5</v>
      </c>
      <c r="B6" s="87" t="s">
        <v>791</v>
      </c>
      <c r="C6" s="8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9">
        <v>6</v>
      </c>
      <c r="B7" s="87" t="s">
        <v>792</v>
      </c>
      <c r="C7" s="8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9">
        <v>7</v>
      </c>
      <c r="B8" s="87" t="s">
        <v>461</v>
      </c>
      <c r="C8" s="8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9">
        <v>8</v>
      </c>
      <c r="B9" s="87" t="s">
        <v>793</v>
      </c>
      <c r="C9" s="8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9">
        <v>9</v>
      </c>
      <c r="B10" s="87"/>
      <c r="C10" s="8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9">
        <v>10</v>
      </c>
      <c r="B11" s="87"/>
      <c r="C11" s="8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9">
        <v>11</v>
      </c>
      <c r="B12" s="87"/>
      <c r="C12" s="8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9">
        <v>12</v>
      </c>
      <c r="B13" s="87"/>
      <c r="C13" s="8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9">
        <v>13</v>
      </c>
      <c r="B14" s="87"/>
      <c r="C14" s="8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9">
        <v>14</v>
      </c>
      <c r="B15" s="87"/>
      <c r="C15" s="8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9">
        <v>15</v>
      </c>
      <c r="B16" s="87"/>
      <c r="C16" s="8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9">
        <v>16</v>
      </c>
      <c r="B17" s="87"/>
      <c r="C17" s="8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9">
        <v>17</v>
      </c>
      <c r="B18" s="87"/>
      <c r="C18" s="8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7"/>
      <c r="C19" s="8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3"/>
      <c r="O19" s="24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7"/>
      <c r="C20" s="8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3"/>
      <c r="O20" s="24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7"/>
      <c r="C21" s="8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3"/>
      <c r="O21" s="24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7"/>
      <c r="C22" s="8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3"/>
      <c r="O22" s="24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6"/>
      <c r="C23" s="8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3"/>
      <c r="O23" s="24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6"/>
      <c r="C24" s="8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3"/>
      <c r="O24" s="24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7"/>
      <c r="C25" s="8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3"/>
      <c r="O25" s="24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7"/>
      <c r="C26" s="8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3"/>
      <c r="O26" s="25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7"/>
      <c r="C27" s="8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9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9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9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9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9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9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9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9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9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9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9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9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9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9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9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9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9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9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9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9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9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9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9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9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52" x14ac:dyDescent="0.2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52" x14ac:dyDescent="0.2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52" x14ac:dyDescent="0.2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52" x14ac:dyDescent="0.2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52" x14ac:dyDescent="0.2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52" x14ac:dyDescent="0.2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52" x14ac:dyDescent="0.2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 x14ac:dyDescent="0.2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 x14ac:dyDescent="0.2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 x14ac:dyDescent="0.2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 x14ac:dyDescent="0.2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 x14ac:dyDescent="0.2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 x14ac:dyDescent="0.2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 x14ac:dyDescent="0.2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 x14ac:dyDescent="0.2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 x14ac:dyDescent="0.2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 x14ac:dyDescent="0.2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 x14ac:dyDescent="0.2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 x14ac:dyDescent="0.2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 x14ac:dyDescent="0.2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 x14ac:dyDescent="0.2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 x14ac:dyDescent="0.2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 x14ac:dyDescent="0.2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 x14ac:dyDescent="0.2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 x14ac:dyDescent="0.2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 x14ac:dyDescent="0.2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 x14ac:dyDescent="0.2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 x14ac:dyDescent="0.2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 x14ac:dyDescent="0.2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 x14ac:dyDescent="0.2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 x14ac:dyDescent="0.2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 x14ac:dyDescent="0.2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 x14ac:dyDescent="0.2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 x14ac:dyDescent="0.2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 x14ac:dyDescent="0.2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 x14ac:dyDescent="0.2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 x14ac:dyDescent="0.2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 x14ac:dyDescent="0.2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 x14ac:dyDescent="0.2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 x14ac:dyDescent="0.2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 x14ac:dyDescent="0.2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 x14ac:dyDescent="0.2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 x14ac:dyDescent="0.2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 x14ac:dyDescent="0.2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 x14ac:dyDescent="0.2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 x14ac:dyDescent="0.2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 x14ac:dyDescent="0.2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 x14ac:dyDescent="0.2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 x14ac:dyDescent="0.2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 x14ac:dyDescent="0.2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 x14ac:dyDescent="0.2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 x14ac:dyDescent="0.2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 x14ac:dyDescent="0.2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 x14ac:dyDescent="0.2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 x14ac:dyDescent="0.2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 x14ac:dyDescent="0.2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 x14ac:dyDescent="0.2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 x14ac:dyDescent="0.2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 x14ac:dyDescent="0.2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 x14ac:dyDescent="0.2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 x14ac:dyDescent="0.2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 x14ac:dyDescent="0.2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 x14ac:dyDescent="0.2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 x14ac:dyDescent="0.2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 x14ac:dyDescent="0.2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 x14ac:dyDescent="0.2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 x14ac:dyDescent="0.2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 x14ac:dyDescent="0.2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 x14ac:dyDescent="0.2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 x14ac:dyDescent="0.2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 x14ac:dyDescent="0.2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 x14ac:dyDescent="0.2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 x14ac:dyDescent="0.2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 x14ac:dyDescent="0.2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 x14ac:dyDescent="0.2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 x14ac:dyDescent="0.2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 x14ac:dyDescent="0.2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 x14ac:dyDescent="0.2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 x14ac:dyDescent="0.2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 x14ac:dyDescent="0.2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 x14ac:dyDescent="0.2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 x14ac:dyDescent="0.2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 x14ac:dyDescent="0.2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 x14ac:dyDescent="0.2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 x14ac:dyDescent="0.2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 x14ac:dyDescent="0.2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 x14ac:dyDescent="0.2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 x14ac:dyDescent="0.2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 x14ac:dyDescent="0.2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 x14ac:dyDescent="0.2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 x14ac:dyDescent="0.2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 x14ac:dyDescent="0.2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 x14ac:dyDescent="0.2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 x14ac:dyDescent="0.2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 x14ac:dyDescent="0.2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 x14ac:dyDescent="0.2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 x14ac:dyDescent="0.2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 x14ac:dyDescent="0.2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 x14ac:dyDescent="0.2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 x14ac:dyDescent="0.2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 x14ac:dyDescent="0.2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 x14ac:dyDescent="0.2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 x14ac:dyDescent="0.2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 x14ac:dyDescent="0.2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 x14ac:dyDescent="0.2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 x14ac:dyDescent="0.2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 x14ac:dyDescent="0.2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 x14ac:dyDescent="0.2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 x14ac:dyDescent="0.2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 x14ac:dyDescent="0.2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 x14ac:dyDescent="0.2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 x14ac:dyDescent="0.2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 x14ac:dyDescent="0.2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 x14ac:dyDescent="0.2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 x14ac:dyDescent="0.2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 x14ac:dyDescent="0.2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 x14ac:dyDescent="0.2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 x14ac:dyDescent="0.2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 x14ac:dyDescent="0.2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 x14ac:dyDescent="0.2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 x14ac:dyDescent="0.2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 x14ac:dyDescent="0.2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 x14ac:dyDescent="0.2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 x14ac:dyDescent="0.2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 x14ac:dyDescent="0.2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 x14ac:dyDescent="0.2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 x14ac:dyDescent="0.2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 x14ac:dyDescent="0.2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 x14ac:dyDescent="0.2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 x14ac:dyDescent="0.2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 x14ac:dyDescent="0.2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 x14ac:dyDescent="0.2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 x14ac:dyDescent="0.2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 x14ac:dyDescent="0.2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 x14ac:dyDescent="0.2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 x14ac:dyDescent="0.2">
      <c r="A257" s="85"/>
      <c r="E257" s="85"/>
      <c r="F257" s="85"/>
      <c r="G257" s="85"/>
      <c r="H257" s="85"/>
      <c r="I257" s="85"/>
      <c r="J257" s="85"/>
    </row>
    <row r="258" spans="1:10" x14ac:dyDescent="0.2">
      <c r="A258" s="85"/>
      <c r="E258" s="85"/>
      <c r="F258" s="85"/>
      <c r="G258" s="85"/>
      <c r="H258" s="85"/>
      <c r="I258" s="85"/>
      <c r="J258" s="85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795</v>
      </c>
      <c r="E2" s="9">
        <v>300</v>
      </c>
      <c r="F2" s="23">
        <v>10010083</v>
      </c>
      <c r="G2" s="29" t="s">
        <v>804</v>
      </c>
      <c r="H2" s="9">
        <v>10</v>
      </c>
      <c r="I2" s="23">
        <v>10010041</v>
      </c>
      <c r="J2" s="24" t="s">
        <v>805</v>
      </c>
      <c r="K2" s="9">
        <v>5</v>
      </c>
      <c r="L2" s="23">
        <v>10010046</v>
      </c>
      <c r="M2" s="24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795</v>
      </c>
      <c r="E3" s="9">
        <v>400</v>
      </c>
      <c r="F3" s="23">
        <v>10010083</v>
      </c>
      <c r="G3" s="29" t="s">
        <v>804</v>
      </c>
      <c r="H3" s="9">
        <v>10</v>
      </c>
      <c r="I3" s="23">
        <v>10010041</v>
      </c>
      <c r="J3" s="24" t="s">
        <v>805</v>
      </c>
      <c r="K3" s="9">
        <v>5</v>
      </c>
      <c r="L3" s="23">
        <v>10000104</v>
      </c>
      <c r="M3" s="2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795</v>
      </c>
      <c r="E4" s="9">
        <v>500</v>
      </c>
      <c r="F4" s="23">
        <v>10010083</v>
      </c>
      <c r="G4" s="29" t="s">
        <v>804</v>
      </c>
      <c r="H4" s="9">
        <v>10</v>
      </c>
      <c r="I4" s="23">
        <v>10010041</v>
      </c>
      <c r="J4" s="24" t="s">
        <v>805</v>
      </c>
      <c r="K4" s="9">
        <v>5</v>
      </c>
      <c r="L4" s="23">
        <v>10010093</v>
      </c>
      <c r="M4" s="26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795</v>
      </c>
      <c r="E5" s="9">
        <v>500</v>
      </c>
      <c r="F5" s="23">
        <v>10010083</v>
      </c>
      <c r="G5" s="29" t="s">
        <v>804</v>
      </c>
      <c r="H5" s="9">
        <v>20</v>
      </c>
      <c r="I5" s="23">
        <v>10010043</v>
      </c>
      <c r="J5" s="25" t="s">
        <v>807</v>
      </c>
      <c r="K5" s="9">
        <v>5</v>
      </c>
      <c r="L5" s="23">
        <v>10000143</v>
      </c>
      <c r="M5" s="2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795</v>
      </c>
      <c r="E6" s="9">
        <v>500</v>
      </c>
      <c r="F6" s="23">
        <v>10010083</v>
      </c>
      <c r="G6" s="29" t="s">
        <v>804</v>
      </c>
      <c r="H6" s="9">
        <v>20</v>
      </c>
      <c r="I6" s="23">
        <v>10010043</v>
      </c>
      <c r="J6" s="25" t="s">
        <v>807</v>
      </c>
      <c r="K6" s="9">
        <v>5</v>
      </c>
      <c r="L6" s="23">
        <v>10000143</v>
      </c>
      <c r="M6" s="2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795</v>
      </c>
      <c r="E7" s="9">
        <v>500</v>
      </c>
      <c r="F7" s="23">
        <v>10010083</v>
      </c>
      <c r="G7" s="29" t="s">
        <v>804</v>
      </c>
      <c r="H7" s="9">
        <v>20</v>
      </c>
      <c r="I7" s="23">
        <v>10010043</v>
      </c>
      <c r="J7" s="25" t="s">
        <v>807</v>
      </c>
      <c r="K7" s="9">
        <v>5</v>
      </c>
      <c r="L7" s="23">
        <v>10000143</v>
      </c>
      <c r="M7" s="2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3">
        <v>10000132</v>
      </c>
      <c r="L14" s="24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3">
        <v>10010083</v>
      </c>
      <c r="T2" s="29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3">
        <v>10010083</v>
      </c>
      <c r="T3" s="29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3">
        <v>10010083</v>
      </c>
      <c r="T4" s="29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3">
        <v>10010083</v>
      </c>
      <c r="T5" s="29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3">
        <v>10010083</v>
      </c>
      <c r="T6" s="29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3">
        <v>10010083</v>
      </c>
      <c r="T7" s="29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3">
        <v>10010083</v>
      </c>
      <c r="T8" s="29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3">
        <v>10010083</v>
      </c>
      <c r="T9" s="29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3">
        <v>10010083</v>
      </c>
      <c r="T10" s="29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3">
        <v>10010083</v>
      </c>
      <c r="T11" s="29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3">
        <v>10010083</v>
      </c>
      <c r="T12" s="29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3">
        <v>10010083</v>
      </c>
      <c r="T13" s="29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3">
        <v>10010083</v>
      </c>
      <c r="T14" s="29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3">
        <v>10010083</v>
      </c>
      <c r="T15" s="29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3">
        <v>10010083</v>
      </c>
      <c r="T16" s="29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3">
        <v>10010083</v>
      </c>
      <c r="T17" s="29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3">
        <v>10010083</v>
      </c>
      <c r="T18" s="29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3">
        <v>10010083</v>
      </c>
      <c r="T19" s="29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3">
        <v>10010035</v>
      </c>
      <c r="M20" s="24" t="s">
        <v>818</v>
      </c>
      <c r="P20" s="2">
        <v>19</v>
      </c>
      <c r="Q20" s="2">
        <v>1</v>
      </c>
      <c r="R20" s="2">
        <v>100000</v>
      </c>
      <c r="S20" s="23">
        <v>10010083</v>
      </c>
      <c r="T20" s="29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3">
        <v>10010083</v>
      </c>
      <c r="T21" s="29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3">
        <v>10010083</v>
      </c>
      <c r="T22" s="29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3">
        <v>10010083</v>
      </c>
      <c r="T23" s="29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3">
        <v>10010083</v>
      </c>
      <c r="T24" s="29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3">
        <v>10010083</v>
      </c>
      <c r="T25" s="29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3">
        <v>10010083</v>
      </c>
      <c r="T26" s="29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3">
        <v>10010083</v>
      </c>
      <c r="T27" s="29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3">
        <v>10010083</v>
      </c>
      <c r="T28" s="29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3">
        <v>10010083</v>
      </c>
      <c r="T29" s="29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3">
        <v>10010083</v>
      </c>
      <c r="T30" s="29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3">
        <v>10010083</v>
      </c>
      <c r="T31" s="29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3">
        <v>10010083</v>
      </c>
      <c r="T32" s="29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3">
        <v>10010083</v>
      </c>
      <c r="T33" s="29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3">
        <v>10010083</v>
      </c>
      <c r="T34" s="29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3">
        <v>10010083</v>
      </c>
      <c r="T35" s="29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3">
        <v>10010083</v>
      </c>
      <c r="T36" s="29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3">
        <v>10010083</v>
      </c>
      <c r="T37" s="29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3">
        <v>10010083</v>
      </c>
      <c r="T38" s="29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3">
        <v>10010083</v>
      </c>
      <c r="T39" s="29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3">
        <v>10010083</v>
      </c>
      <c r="T40" s="29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3">
        <v>10010083</v>
      </c>
      <c r="T41" s="29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3">
        <v>10010083</v>
      </c>
      <c r="T42" s="29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3">
        <v>10010083</v>
      </c>
      <c r="T43" s="29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3">
        <v>10010083</v>
      </c>
      <c r="T44" s="29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3">
        <v>10010083</v>
      </c>
      <c r="T45" s="29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3">
        <v>10010083</v>
      </c>
      <c r="T46" s="29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3">
        <v>10010083</v>
      </c>
      <c r="T47" s="29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3">
        <v>10010083</v>
      </c>
      <c r="T48" s="29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3">
        <v>10010083</v>
      </c>
      <c r="T49" s="29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3">
        <v>10010083</v>
      </c>
      <c r="T50" s="29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3">
        <v>10010083</v>
      </c>
      <c r="T51" s="29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3">
        <v>10010083</v>
      </c>
      <c r="T52" s="29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3">
        <v>10010083</v>
      </c>
      <c r="T53" s="29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3">
        <v>10010083</v>
      </c>
      <c r="T54" s="29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3">
        <v>10010083</v>
      </c>
      <c r="T55" s="29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3">
        <v>10010083</v>
      </c>
      <c r="T56" s="29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3">
        <v>10010083</v>
      </c>
      <c r="T57" s="29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3">
        <v>10010083</v>
      </c>
      <c r="T58" s="29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3">
        <v>10010083</v>
      </c>
      <c r="T59" s="29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3">
        <v>10010083</v>
      </c>
      <c r="T60" s="29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3">
        <v>10010083</v>
      </c>
      <c r="T61" s="29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24" t="s">
        <v>831</v>
      </c>
      <c r="C2" s="9">
        <v>15</v>
      </c>
      <c r="D2">
        <f>C2/100/100</f>
        <v>1.5E-3</v>
      </c>
      <c r="H2" s="24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4" t="s">
        <v>834</v>
      </c>
      <c r="C3" s="9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4" t="s">
        <v>831</v>
      </c>
      <c r="S3" s="9">
        <v>0.2</v>
      </c>
    </row>
    <row r="4" spans="2:19" ht="20.100000000000001" customHeight="1" x14ac:dyDescent="0.2">
      <c r="B4" s="24" t="s">
        <v>835</v>
      </c>
      <c r="C4" s="9">
        <v>10</v>
      </c>
      <c r="D4">
        <f t="shared" si="0"/>
        <v>1E-3</v>
      </c>
      <c r="H4" s="2"/>
      <c r="I4" s="81">
        <v>10030011</v>
      </c>
      <c r="J4" s="24" t="s">
        <v>831</v>
      </c>
      <c r="K4" s="2">
        <v>1</v>
      </c>
      <c r="L4" s="2">
        <v>3</v>
      </c>
      <c r="M4" s="2"/>
      <c r="N4" s="2">
        <v>2.5000000000000001E-2</v>
      </c>
      <c r="Q4" s="81">
        <v>10030012</v>
      </c>
      <c r="R4" s="24" t="s">
        <v>834</v>
      </c>
      <c r="S4" s="9">
        <v>0.2</v>
      </c>
    </row>
    <row r="5" spans="2:19" ht="20.100000000000001" customHeight="1" x14ac:dyDescent="0.2">
      <c r="B5" s="24" t="s">
        <v>836</v>
      </c>
      <c r="C5" s="9">
        <v>15</v>
      </c>
      <c r="D5">
        <f t="shared" si="0"/>
        <v>1.5E-3</v>
      </c>
      <c r="H5" s="2"/>
      <c r="I5" s="81">
        <v>10030012</v>
      </c>
      <c r="J5" s="24" t="s">
        <v>834</v>
      </c>
      <c r="K5" s="2">
        <v>1</v>
      </c>
      <c r="L5" s="2">
        <v>3</v>
      </c>
      <c r="M5" s="2"/>
      <c r="N5" s="2">
        <v>2.5000000000000001E-2</v>
      </c>
      <c r="Q5" s="81">
        <v>10030013</v>
      </c>
      <c r="R5" s="24" t="s">
        <v>835</v>
      </c>
      <c r="S5" s="9">
        <v>0.2</v>
      </c>
    </row>
    <row r="6" spans="2:19" ht="20.100000000000001" customHeight="1" x14ac:dyDescent="0.2">
      <c r="B6" s="24" t="s">
        <v>837</v>
      </c>
      <c r="C6" s="9">
        <v>15</v>
      </c>
      <c r="D6">
        <f t="shared" si="0"/>
        <v>1.5E-3</v>
      </c>
      <c r="H6" s="2"/>
      <c r="I6" s="81">
        <v>10030013</v>
      </c>
      <c r="J6" s="24" t="s">
        <v>835</v>
      </c>
      <c r="K6" s="2">
        <v>1</v>
      </c>
      <c r="L6" s="2">
        <v>3</v>
      </c>
      <c r="M6" s="2"/>
      <c r="N6" s="2">
        <v>2.5000000000000001E-2</v>
      </c>
      <c r="Q6" s="81">
        <v>10030014</v>
      </c>
      <c r="R6" s="24" t="s">
        <v>836</v>
      </c>
      <c r="S6" s="9">
        <v>0.2</v>
      </c>
    </row>
    <row r="7" spans="2:19" ht="20.100000000000001" customHeight="1" x14ac:dyDescent="0.2">
      <c r="B7" s="24" t="s">
        <v>838</v>
      </c>
      <c r="C7" s="9">
        <v>10</v>
      </c>
      <c r="D7">
        <f t="shared" si="0"/>
        <v>1E-3</v>
      </c>
      <c r="H7" s="2"/>
      <c r="I7" s="81">
        <v>10030014</v>
      </c>
      <c r="J7" s="24" t="s">
        <v>836</v>
      </c>
      <c r="K7" s="2">
        <v>1</v>
      </c>
      <c r="L7" s="2">
        <v>3</v>
      </c>
      <c r="M7" s="2"/>
      <c r="N7" s="2">
        <v>2.5000000000000001E-2</v>
      </c>
      <c r="Q7" s="81">
        <v>10030015</v>
      </c>
      <c r="R7" s="24" t="s">
        <v>837</v>
      </c>
      <c r="S7" s="9">
        <v>0.2</v>
      </c>
    </row>
    <row r="8" spans="2:19" ht="20.100000000000001" customHeight="1" x14ac:dyDescent="0.2">
      <c r="B8" s="24" t="s">
        <v>839</v>
      </c>
      <c r="C8" s="9">
        <v>10</v>
      </c>
      <c r="D8">
        <f t="shared" si="0"/>
        <v>1E-3</v>
      </c>
      <c r="H8" s="2"/>
      <c r="I8" s="81">
        <v>10030015</v>
      </c>
      <c r="J8" s="24" t="s">
        <v>837</v>
      </c>
      <c r="K8" s="2">
        <v>1</v>
      </c>
      <c r="L8" s="2">
        <v>3</v>
      </c>
      <c r="M8" s="2"/>
      <c r="N8" s="2">
        <v>2.5000000000000001E-2</v>
      </c>
      <c r="Q8" s="81">
        <v>10030016</v>
      </c>
      <c r="R8" s="24" t="s">
        <v>838</v>
      </c>
      <c r="S8" s="9">
        <v>0.2</v>
      </c>
    </row>
    <row r="9" spans="2:19" ht="20.100000000000001" customHeight="1" x14ac:dyDescent="0.2">
      <c r="B9" s="24" t="s">
        <v>840</v>
      </c>
      <c r="C9" s="9">
        <v>10</v>
      </c>
      <c r="D9">
        <f t="shared" si="0"/>
        <v>1E-3</v>
      </c>
      <c r="H9" s="2"/>
      <c r="I9" s="81">
        <v>10030016</v>
      </c>
      <c r="J9" s="24" t="s">
        <v>838</v>
      </c>
      <c r="K9" s="2">
        <v>1</v>
      </c>
      <c r="L9" s="2">
        <v>3</v>
      </c>
      <c r="M9" s="2"/>
      <c r="N9" s="2">
        <v>2.5000000000000001E-2</v>
      </c>
      <c r="Q9" s="81">
        <v>10030017</v>
      </c>
      <c r="R9" s="24" t="s">
        <v>839</v>
      </c>
      <c r="S9" s="9">
        <v>0.2</v>
      </c>
    </row>
    <row r="10" spans="2:19" ht="20.100000000000001" customHeight="1" x14ac:dyDescent="0.2">
      <c r="B10" s="24"/>
      <c r="H10" s="2"/>
      <c r="I10" s="81">
        <v>10030017</v>
      </c>
      <c r="J10" s="24" t="s">
        <v>839</v>
      </c>
      <c r="K10" s="2">
        <v>1</v>
      </c>
      <c r="L10" s="2">
        <v>3</v>
      </c>
      <c r="M10" s="2"/>
      <c r="N10" s="2">
        <v>2.5000000000000001E-2</v>
      </c>
      <c r="Q10" s="81">
        <v>10030018</v>
      </c>
      <c r="R10" s="24" t="s">
        <v>840</v>
      </c>
      <c r="S10" s="9">
        <v>0.2</v>
      </c>
    </row>
    <row r="11" spans="2:19" ht="20.100000000000001" customHeight="1" x14ac:dyDescent="0.2">
      <c r="H11" s="2"/>
      <c r="I11" s="81">
        <v>10030018</v>
      </c>
      <c r="J11" s="24" t="s">
        <v>840</v>
      </c>
      <c r="K11" s="2">
        <v>1</v>
      </c>
      <c r="L11" s="2">
        <v>3</v>
      </c>
      <c r="M11" s="2"/>
      <c r="N11" s="2">
        <v>2.5000000000000001E-2</v>
      </c>
      <c r="Q11" s="81">
        <v>10030011</v>
      </c>
      <c r="R11" s="24" t="s">
        <v>831</v>
      </c>
      <c r="S11" s="9">
        <v>0.1</v>
      </c>
    </row>
    <row r="12" spans="2:19" ht="20.100000000000001" customHeight="1" x14ac:dyDescent="0.2">
      <c r="B12" s="24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3">
        <v>10000132</v>
      </c>
      <c r="J13" s="24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4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3">
        <v>10000143</v>
      </c>
      <c r="J15" s="24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3">
        <v>10010046</v>
      </c>
      <c r="J16" s="24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3">
        <v>10010041</v>
      </c>
      <c r="J17" s="24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3">
        <v>10010042</v>
      </c>
      <c r="J18" s="25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81">
        <v>10030002</v>
      </c>
      <c r="J19" s="24" t="s">
        <v>842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2023-04-07T09:59:03Z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