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29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<sst xmlns="http://schemas.openxmlformats.org/spreadsheetml/2006/main" count="1656">
  <si>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</si>
  <si>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</si>
  <si>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</si>
  <si>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</si>
  <si>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</si>
  <si>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</si>
  <si>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</si>
  <si>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</si>
  <si>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</si>
  <si>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</si>
  <si>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</si>
  <si>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</si>
  <si>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</si>
  <si>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</si>
  <si>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</si>
  <si>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</si>
  <si>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</si>
  <si>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</si>
  <si>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</si>
  <si>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</si>
  <si>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</si>
  <si>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</si>
  <si>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</si>
  <si>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</si>
  <si>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</si>
  <si>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</si>
  <si>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</si>
  <si>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</si>
  <si>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</si>
  <si>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</si>
  <si>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</si>
  <si>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</si>
  <si>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</si>
  <si>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</si>
  <si>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</si>
  <si>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</si>
  <si>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</si>
  <si>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</si>
  <si>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</si>
  <si>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</si>
  <si>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</si>
  <si>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</si>
  <si>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</si>
  <si>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</si>
  <si>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</si>
  <si>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</si>
  <si>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</si>
  <si>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</si>
  <si>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</si>
  <si>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</si>
  <si>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</si>
  <si>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</si>
  <si>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</si>
  <si>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</si>
  <si>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</si>
  <si>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</si>
  <si>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</si>
  <si>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</si>
  <si>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</si>
  <si>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</si>
  <si>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</si>
  <si>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</si>
  <si>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</si>
  <si>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</si>
  <si>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</si>
  <si>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</si>
  <si>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</si>
  <si>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</si>
  <si>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</si>
  <si>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</si>
  <si>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</si>
  <si>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</si>
  <si>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</si>
  <si>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</si>
  <si>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</si>
  <si>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</si>
  <si>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</si>
  <si>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</si>
  <si>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</si>
  <si>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</si>
  <si>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</si>
  <si>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</si>
  <si>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</si>
  <si>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</si>
  <si>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</si>
  <si>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</si>
  <si>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</si>
  <si>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</si>
  <si>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</si>
  <si>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</si>
  <si>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</si>
  <si>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</si>
  <si>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</si>
  <si>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</si>
  <si>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</si>
  <si>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</si>
  <si>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</si>
  <si>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</si>
  <si>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</si>
  <si>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</si>
  <si>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</si>
  <si>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</si>
  <si>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</si>
  <si>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</si>
  <si>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</si>
  <si>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</si>
  <si>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</si>
  <si>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</si>
  <si>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</si>
  <si>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</si>
  <si>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</si>
  <si>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</si>
  <si>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</si>
  <si>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</si>
  <si>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</si>
  <si>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</si>
  <si>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</si>
  <si>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</si>
  <si>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</si>
  <si>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</si>
  <si>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</si>
  <si>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</si>
  <si>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</si>
  <si>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</si>
  <si>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</si>
  <si>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</si>
  <si>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</si>
  <si>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</si>
  <si>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</si>
  <si>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</si>
  <si>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</si>
  <si>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</si>
  <si>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</si>
  <si>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</si>
  <si>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</si>
  <si>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</si>
  <si>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</si>
  <si>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</si>
  <si>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</si>
  <si>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</si>
  <si>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</si>
  <si>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</si>
  <si>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</si>
  <si>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</si>
  <si>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</si>
  <si>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</si>
  <si>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</si>
  <si>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</si>
  <si>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</si>
  <si>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</si>
  <si>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</si>
  <si>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</si>
  <si>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</si>
  <si>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</si>
  <si>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</si>
  <si>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</si>
  <si>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</si>
  <si>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</si>
  <si>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</si>
  <si>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</si>
  <si>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</si>
  <si>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</si>
  <si>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</si>
  <si>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</si>
  <si>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</si>
  <si>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</si>
  <si>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</si>
  <si>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</si>
  <si>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</si>
  <si>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</si>
  <si>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</si>
  <si>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</si>
  <si>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</si>
  <si>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</si>
  <si>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</si>
  <si>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</si>
  <si>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</si>
  <si>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</si>
  <si>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</si>
  <si>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</si>
  <si>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</si>
  <si>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</si>
  <si>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</si>
  <si>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</si>
  <si>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</si>
  <si>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</si>
  <si>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</si>
  <si>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</si>
  <si>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</si>
  <si>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</si>
  <si>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</si>
  <si>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</si>
  <si>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</si>
  <si>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</si>
  <si>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</si>
  <si>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</si>
  <si>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</si>
  <si>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</si>
  <si>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</si>
  <si>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</si>
  <si>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</si>
  <si>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</si>
  <si>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</si>
  <si>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</si>
  <si>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</si>
  <si>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</si>
  <si>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</si>
  <si>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</si>
  <si>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</si>
  <si>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</si>
  <si>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</si>
  <si>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</si>
  <si>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</si>
  <si>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</si>
  <si>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</si>
  <si>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</si>
  <si>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</si>
  <si>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</si>
  <si>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</si>
  <si>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</si>
  <si>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</si>
  <si>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</si>
  <si>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</si>
  <si>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</si>
  <si>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</si>
  <si>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</si>
  <si>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</si>
  <si>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</si>
  <si>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</si>
  <si>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</si>
  <si>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</si>
  <si>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</si>
  <si>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</si>
  <si>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</si>
  <si>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</si>
  <si>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</si>
  <si>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</si>
  <si>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</si>
  <si>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</si>
  <si>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</si>
  <si>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</si>
  <si>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</si>
  <si>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</si>
  <si>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</si>
  <si>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</si>
  <si>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</si>
  <si>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</si>
  <si>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</si>
  <si>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</si>
  <si>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</si>
  <si>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</si>
  <si>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</si>
  <si>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</si>
  <si>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</si>
  <si>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</si>
  <si>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</si>
  <si>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</si>
  <si>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</si>
  <si>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</si>
  <si>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</si>
  <si>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</si>
  <si>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</si>
  <si>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</si>
  <si>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</si>
  <si>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</si>
  <si>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</si>
  <si>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</si>
  <si>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</si>
  <si>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</si>
  <si>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</si>
  <si>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</si>
  <si>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</si>
  <si>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</si>
  <si>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</si>
  <si>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</si>
  <si>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</si>
  <si>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</si>
  <si>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</si>
  <si>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</si>
  <si>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</si>
  <si>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</si>
  <si>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</si>
  <si>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</si>
  <si>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</si>
  <si>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</si>
  <si>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</si>
  <si>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</si>
  <si>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</si>
  <si>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</si>
  <si>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</si>
  <si>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</si>
  <si>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</si>
  <si>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</si>
  <si>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</si>
  <si>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</si>
  <si>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</si>
  <si>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</si>
  <si>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</si>
  <si>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</si>
  <si>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</si>
  <si>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</si>
  <si>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</si>
  <si>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</si>
  <si>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</si>
  <si>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</si>
  <si>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</si>
  <si>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</si>
  <si>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</si>
  <si>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</si>
  <si>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</si>
  <si>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</si>
  <si>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</si>
  <si>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</si>
  <si>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</si>
  <si>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</si>
  <si>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</si>
  <si>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</si>
  <si>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</si>
  <si>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</si>
  <si>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</si>
  <si>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</si>
  <si>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</si>
  <si>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</si>
  <si>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</si>
  <si>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</si>
  <si>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</si>
  <si>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</si>
  <si>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</si>
  <si>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</si>
  <si>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</si>
  <si>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</si>
  <si>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</si>
  <si>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</si>
  <si>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</si>
  <si>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</si>
  <si>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</si>
  <si>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</si>
  <si>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</si>
  <si>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</si>
  <si>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</si>
  <si>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</si>
  <si>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</si>
  <si>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</si>
  <si>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</si>
  <si>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</si>
  <si>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</si>
  <si>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</si>
  <si>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</si>
  <si>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</si>
  <si>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</si>
  <si>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</si>
  <si>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</si>
  <si>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</si>
  <si>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</si>
  <si>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</si>
  <si>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</si>
  <si>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</si>
  <si>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</si>
  <si>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</si>
  <si>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</si>
  <si>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</si>
  <si>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</si>
  <si>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</si>
  <si>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</si>
  <si>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</si>
  <si>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</si>
  <si>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</si>
  <si>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</si>
  <si>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</si>
  <si>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</si>
  <si>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</si>
  <si>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</si>
  <si>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</si>
  <si>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</si>
  <si>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</si>
  <si>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</si>
  <si>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</si>
  <si>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</si>
  <si>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</si>
  <si>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</si>
  <si>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</si>
  <si>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</si>
  <si>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</si>
  <si>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</si>
  <si>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</si>
  <si>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</si>
  <si>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</si>
  <si>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</si>
  <si>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</si>
  <si>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</si>
  <si>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</si>
  <si>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</si>
  <si>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</si>
  <si>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</si>
  <si>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</si>
  <si>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</si>
  <si>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</si>
  <si>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</si>
  <si>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</si>
  <si>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</si>
  <si>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</si>
  <si>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</si>
  <si>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</si>
  <si>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</si>
  <si>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</si>
  <si>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</si>
  <si>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</si>
  <si>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</si>
  <si>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</si>
  <si>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</si>
  <si>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</si>
  <si>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</si>
  <si>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</si>
  <si>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</si>
  <si>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</si>
  <si>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</si>
  <si>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</si>
  <si>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</si>
  <si>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</si>
  <si>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</si>
  <si>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</si>
  <si>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</si>
  <si>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</si>
  <si>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</si>
  <si>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</si>
  <si>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</si>
  <si>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</si>
  <si>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</si>
  <si>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</si>
  <si>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</si>
  <si>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</si>
  <si>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</si>
  <si>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</si>
  <si>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</si>
  <si>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</si>
  <si>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</si>
  <si>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</si>
  <si>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</si>
  <si>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</si>
  <si>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</si>
  <si>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</si>
  <si>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</si>
  <si>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</si>
  <si>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</si>
  <si>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</si>
  <si>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</si>
  <si>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</si>
  <si>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</si>
  <si>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</si>
  <si>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</si>
  <si>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</si>
  <si>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</si>
  <si>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</si>
  <si>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</si>
  <si>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</si>
  <si>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</si>
  <si>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</si>
  <si>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</si>
  <si>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</si>
  <si>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</si>
  <si>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</si>
  <si>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</si>
  <si>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</si>
  <si>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</si>
  <si>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</si>
  <si>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</si>
  <si>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</si>
  <si>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</si>
  <si>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</si>
  <si>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</si>
  <si>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</si>
  <si>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</si>
  <si>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</si>
  <si>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</si>
  <si>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</si>
  <si>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</si>
  <si>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</si>
  <si>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</si>
  <si>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</si>
  <si>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</si>
  <si>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</si>
  <si>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</si>
  <si>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</si>
  <si>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</si>
  <si>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</si>
  <si>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</si>
  <si>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</si>
  <si>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</si>
  <si>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</si>
  <si>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</si>
  <si>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</si>
  <si>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</si>
  <si>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</si>
  <si>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</si>
  <si>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</si>
  <si>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</si>
  <si>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</si>
  <si>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</si>
  <si>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</si>
  <si>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</si>
  <si>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</si>
  <si>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</si>
  <si>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</si>
  <si>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</si>
  <si>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</si>
  <si>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</si>
  <si>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</si>
  <si>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</si>
  <si>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</si>
  <si>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</si>
  <si>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</si>
  <si>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</si>
  <si>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</si>
  <si>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</si>
  <si>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</si>
  <si>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</si>
  <si>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</si>
  <si>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</si>
  <si>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</si>
  <si>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</si>
  <si>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</si>
  <si>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</si>
  <si>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</si>
  <si>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</si>
  <si>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</si>
  <si>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</si>
  <si>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</si>
  <si>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</si>
  <si>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</si>
  <si>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</si>
  <si>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</si>
  <si>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</si>
  <si>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</si>
  <si>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</si>
  <si>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</si>
  <si>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</si>
  <si>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</si>
  <si>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</si>
  <si>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</si>
  <si>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</si>
  <si>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</si>
  <si>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</si>
  <si>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</si>
  <si>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</si>
  <si>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</si>
  <si>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</si>
  <si>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</si>
  <si>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</si>
  <si>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</si>
  <si>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</si>
  <si>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</si>
  <si>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</si>
  <si>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</si>
  <si>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</si>
  <si>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</si>
  <si>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</si>
  <si>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</si>
  <si>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</si>
  <si>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</si>
  <si>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</si>
  <si>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</si>
  <si>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</si>
  <si>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</si>
  <si>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</si>
  <si>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</si>
  <si>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</si>
  <si>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</si>
  <si>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</si>
  <si>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</si>
  <si>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</si>
  <si>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</si>
  <si>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</si>
  <si>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</si>
  <si>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</si>
  <si>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</si>
  <si>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</si>
  <si>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</si>
  <si>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</si>
  <si>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</si>
  <si>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</si>
  <si>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</si>
  <si>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</si>
  <si>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</si>
  <si>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</si>
  <si>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</si>
  <si>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</si>
  <si>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</si>
  <si>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</si>
  <si>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</si>
  <si>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</si>
  <si>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</si>
  <si>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</si>
  <si>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</si>
  <si>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</si>
  <si>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</si>
  <si>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</si>
  <si>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</si>
  <si>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</si>
  <si>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</si>
  <si>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</si>
  <si>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</si>
  <si>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</si>
  <si>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</si>
  <si>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</si>
  <si>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</si>
  <si>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</si>
  <si>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</si>
  <si>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</si>
  <si>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</si>
  <si>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</si>
  <si>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</si>
  <si>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</si>
  <si>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</si>
  <si>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</si>
  <si>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</si>
  <si>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</si>
  <si>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</si>
  <si>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</si>
  <si>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</si>
  <si>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</si>
  <si>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</si>
  <si>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</si>
  <si>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</si>
  <si>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</si>
  <si>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</si>
  <si>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</si>
  <si>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</si>
  <si>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</si>
  <si>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</si>
  <si>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</si>
  <si>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</si>
  <si>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</si>
  <si>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</si>
  <si>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</si>
  <si>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</si>
  <si>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</si>
  <si>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</si>
  <si>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</si>
  <si>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</si>
  <si>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</si>
  <si>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</si>
  <si>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</si>
  <si>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</si>
  <si>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</si>
  <si>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</si>
  <si>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</si>
  <si>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</si>
  <si>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</si>
  <si>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</si>
  <si>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</si>
  <si>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</si>
  <si>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</si>
  <si>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</si>
  <si>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</si>
  <si>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</si>
  <si>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</si>
  <si>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</si>
  <si>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</si>
  <si>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</si>
  <si>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</si>
  <si>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</si>
  <si>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</si>
  <si>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</si>
  <si>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</si>
  <si>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</si>
  <si>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</si>
  <si>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</si>
  <si>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</si>
  <si>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</si>
  <si>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</si>
  <si>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</si>
  <si>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</si>
  <si>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</si>
  <si>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</si>
  <si>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</si>
  <si>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</si>
  <si>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</si>
  <si>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</si>
  <si>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</si>
  <si>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</si>
  <si>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</si>
  <si>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</si>
  <si>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</si>
  <si>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</si>
  <si>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</si>
  <si>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</si>
  <si>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</si>
  <si>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</si>
  <si>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</si>
  <si>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</si>
  <si>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</si>
  <si>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</si>
  <si>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</si>
  <si>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</si>
  <si>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</si>
  <si>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</si>
  <si>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</si>
  <si>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</si>
  <si>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</si>
  <si>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</si>
  <si>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</si>
  <si>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</si>
  <si>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</si>
  <si>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</si>
  <si>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</si>
  <si>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</si>
  <si>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</si>
  <si>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</si>
  <si>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</si>
  <si>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</si>
  <si>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</si>
  <si>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</si>
  <si>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</si>
  <si>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</si>
  <si>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</si>
  <si>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</si>
  <si>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</si>
  <si>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</si>
  <si>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</si>
  <si>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</si>
  <si>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</si>
  <si>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</si>
  <si>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</si>
  <si>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</si>
  <si>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</si>
  <si>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</si>
  <si>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</si>
  <si>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</si>
  <si>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</si>
  <si>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</si>
  <si>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</si>
  <si>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</si>
  <si>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</si>
  <si>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</si>
  <si>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</si>
  <si>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</si>
  <si>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</si>
  <si>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</si>
  <si>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</si>
  <si>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</si>
  <si>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</si>
  <si>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</si>
  <si>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</si>
  <si>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</si>
  <si>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</si>
  <si>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</si>
  <si>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</si>
  <si>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</si>
  <si>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</si>
  <si>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</si>
  <si>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</si>
  <si>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</si>
  <si>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</si>
  <si>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</si>
  <si>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</si>
  <si>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</si>
  <si>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</si>
  <si>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</si>
  <si>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</si>
  <si>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</si>
  <si>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</si>
  <si>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</si>
  <si>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</si>
  <si>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</si>
  <si>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</si>
  <si>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</si>
  <si>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</si>
  <si>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</si>
  <si>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</si>
  <si>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</si>
  <si>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</si>
  <si>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</si>
  <si>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</si>
  <si>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</si>
  <si>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</si>
  <si>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</si>
  <si>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</si>
  <si>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</si>
  <si>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</si>
  <si>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</si>
  <si>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</si>
  <si>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</si>
  <si>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</si>
  <si>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</si>
  <si>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</si>
  <si>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</si>
  <si>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</si>
  <si>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</si>
  <si>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</si>
  <si>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</si>
  <si>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</si>
  <si>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</si>
  <si>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</si>
  <si>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</si>
  <si>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</si>
  <si>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</si>
  <si>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</si>
  <si>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</si>
  <si>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</si>
  <si>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</si>
  <si>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</si>
  <si>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</si>
  <si>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</si>
  <si>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</si>
  <si>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</si>
  <si>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</si>
  <si>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</si>
  <si>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</si>
  <si>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</si>
  <si>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</si>
  <si>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</si>
  <si>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</si>
  <si>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</si>
  <si>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</si>
  <si>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</si>
  <si>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</si>
  <si>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</si>
  <si>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</si>
  <si>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</si>
  <si>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</si>
  <si>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</si>
  <si>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</si>
  <si>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</si>
  <si>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</si>
  <si>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</si>
  <si>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</si>
  <si>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</si>
  <si>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</si>
  <si>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</si>
  <si>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</si>
  <si>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</si>
  <si>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</si>
  <si>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</si>
  <si>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</si>
  <si>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</si>
  <si>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</si>
  <si>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</si>
  <si>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</si>
  <si>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</si>
  <si>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</si>
  <si>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</si>
  <si>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</si>
  <si>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</si>
  <si>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</si>
  <si>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</si>
  <si>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</si>
  <si>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</si>
  <si>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</si>
  <si>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</si>
  <si>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</si>
  <si>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</si>
  <si>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</si>
  <si>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</si>
  <si>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</si>
  <si>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</si>
  <si>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</si>
  <si>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</si>
  <si>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</si>
  <si>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</si>
  <si>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</si>
  <si>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</si>
  <si>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</si>
  <si>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</si>
  <si>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</si>
  <si>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</si>
  <si>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</si>
  <si>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</si>
  <si>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</si>
  <si>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</si>
  <si>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</si>
  <si>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</si>
  <si>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</si>
  <si>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</si>
  <si>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</si>
  <si>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</si>
  <si>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</si>
  <si>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</si>
  <si>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</si>
  <si>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</si>
  <si>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</si>
  <si>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</si>
  <si>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</si>
  <si>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</si>
  <si>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</si>
  <si>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</si>
  <si>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</si>
  <si>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</si>
  <si>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</si>
  <si>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</si>
  <si>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</si>
  <si>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</si>
  <si>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</si>
  <si>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</si>
  <si>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</si>
  <si>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</si>
  <si>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</si>
  <si>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</si>
  <si>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</si>
  <si>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</si>
  <si>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</si>
  <si>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</si>
  <si>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</si>
  <si>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</si>
  <si>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</si>
  <si>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</si>
  <si>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</si>
  <si>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</si>
  <si>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</si>
  <si>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</si>
  <si>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</si>
  <si>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</si>
  <si>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</si>
  <si>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</si>
  <si>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</si>
  <si>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</si>
  <si>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</si>
  <si>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</si>
  <si>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</si>
  <si>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</si>
  <si>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</si>
  <si>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</si>
  <si>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</si>
  <si>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</si>
  <si>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</si>
  <si>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</si>
  <si>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</si>
  <si>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</si>
  <si>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</si>
  <si>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</si>
  <si>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</si>
  <si>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</si>
  <si>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</si>
  <si>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</si>
  <si>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</si>
  <si>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</si>
  <si>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</si>
  <si>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</si>
  <si>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</si>
  <si>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</si>
  <si>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</si>
  <si>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</si>
  <si>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</si>
  <si>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</si>
  <si>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</si>
  <si>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</si>
  <si>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</si>
  <si>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</si>
  <si>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</si>
  <si>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</si>
  <si>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</si>
  <si>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</si>
  <si>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</si>
  <si>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</si>
  <si>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</si>
  <si>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</si>
  <si>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</si>
  <si>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</si>
  <si>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</si>
  <si>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</si>
  <si>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</si>
  <si>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</si>
  <si>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</si>
  <si>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</si>
  <si>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</si>
  <si>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</si>
  <si>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</si>
  <si>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</si>
  <si>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</si>
  <si>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</si>
  <si>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</si>
  <si>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</si>
  <si>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</si>
  <si>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</si>
  <si>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</si>
  <si>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</si>
  <si>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</si>
  <si>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</si>
  <si>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</si>
  <si>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</si>
  <si>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</si>
  <si>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</si>
  <si>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</si>
  <si>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</si>
  <si>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</si>
  <si>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</si>
  <si>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</si>
  <si>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</si>
  <si>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</si>
  <si>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</si>
  <si>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</si>
  <si>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</si>
  <si>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</si>
  <si>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</si>
  <si>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</si>
  <si>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</si>
  <si>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</si>
  <si>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</si>
  <si>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</si>
  <si>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</si>
  <si>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</si>
  <si>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</si>
  <si>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</si>
  <si>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</si>
  <si>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</si>
  <si>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</si>
  <si>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</si>
  <si>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</si>
  <si>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</si>
  <si>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</si>
  <si>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</si>
  <si>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</si>
  <si>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</si>
  <si>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</si>
  <si>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</si>
  <si>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</si>
  <si>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</si>
  <si>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</si>
  <si>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</si>
  <si>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</si>
  <si>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</si>
  <si>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</si>
  <si>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</si>
  <si>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</si>
  <si>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</si>
  <si>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</si>
  <si>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</si>
  <si>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</si>
  <si>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</si>
  <si>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</si>
  <si>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</si>
  <si>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</si>
  <si>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</si>
  <si>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</si>
  <si>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</si>
  <si>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</si>
  <si>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</si>
  <si>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</si>
  <si>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</si>
  <si>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</si>
  <si>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</si>
  <si>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</si>
  <si>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</si>
  <si>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</si>
  <si>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</si>
  <si>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</si>
  <si>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</si>
  <si>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</si>
  <si>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</si>
  <si>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</si>
  <si>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</si>
  <si>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</si>
  <si>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</si>
  <si>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</si>
  <si>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</si>
  <si>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</si>
  <si>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</si>
  <si>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</si>
  <si>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</si>
  <si>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</si>
  <si>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</si>
  <si>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</si>
  <si>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</si>
  <si>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</si>
  <si>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</si>
  <si>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</si>
  <si>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</si>
  <si>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</si>
  <si>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</si>
  <si>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</si>
  <si>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</si>
  <si>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</si>
  <si>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</si>
  <si>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</si>
  <si>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</si>
  <si>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</si>
  <si>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</si>
  <si>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</si>
  <si>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</si>
  <si>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</si>
  <si>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</si>
  <si>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</si>
  <si>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</si>
  <si>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</si>
  <si>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</si>
  <si>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</si>
  <si>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</si>
  <si>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</si>
  <si>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</si>
  <si>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</si>
  <si>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</si>
  <si>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</si>
  <si>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</si>
  <si>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</si>
  <si>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</si>
  <si>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</si>
  <si>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</si>
  <si>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</si>
  <si>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</si>
  <si>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</si>
  <si>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</si>
  <si>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</si>
  <si>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</si>
  <si>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</si>
  <si>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</si>
  <si>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</si>
  <si>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</si>
  <si>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</si>
  <si>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</si>
  <si>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</si>
  <si>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</si>
  <si>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</si>
  <si>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</si>
  <si>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</si>
  <si>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</si>
  <si>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</si>
  <si>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</si>
  <si>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</si>
  <si>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</si>
  <si>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</si>
  <si>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</si>
  <si>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</si>
  <si>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</si>
  <si>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</si>
  <si>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</si>
  <si>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</si>
  <si>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</si>
  <si>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</si>
  <si>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</si>
  <si>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</si>
  <si>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</si>
  <si>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</si>
  <si>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</si>
  <si>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</si>
  <si>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</si>
  <si>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</si>
  <si>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</si>
  <si>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</si>
  <si>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</si>
  <si>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</si>
  <si>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</si>
  <si>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</si>
  <si>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</si>
  <si>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</si>
  <si>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</si>
  <si>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</si>
  <si>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</si>
  <si>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</si>
  <si>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</si>
  <si>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</si>
  <si>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</si>
  <si>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</si>
  <si>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</si>
  <si>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</si>
  <si>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</si>
  <si>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</si>
  <si>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</si>
  <si>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</si>
  <si>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</si>
  <si>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</si>
  <si>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</si>
  <si>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</si>
  <si>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</si>
  <si>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</si>
  <si>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</si>
  <si>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</si>
  <si>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</si>
  <si>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</si>
  <si>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</si>
  <si>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</si>
  <si>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</si>
  <si>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</si>
  <si>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</si>
  <si>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</si>
  <si>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</si>
  <si>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</si>
  <si>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</si>
  <si>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</si>
  <si>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</si>
  <si>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</si>
  <si>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</si>
  <si>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</si>
  <si>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</si>
  <si>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</si>
  <si>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</si>
  <si>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</si>
  <si>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</si>
  <si>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</si>
  <si>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</si>
  <si>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</si>
  <si>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</si>
  <si>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</si>
  <si>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</si>
  <si>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</si>
  <si>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</si>
  <si>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</si>
  <si>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</si>
  <si>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</si>
  <si>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</si>
  <si>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</si>
  <si>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</si>
  <si>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</si>
  <si>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</si>
  <si>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</si>
  <si>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</si>
  <si>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</si>
  <si>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</si>
  <si>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</si>
  <si>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</si>
  <si>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</si>
  <si>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</si>
  <si>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</si>
  <si>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</si>
  <si>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</si>
  <si>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</si>
  <si>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</si>
  <si>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</si>
  <si>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</si>
  <si>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</si>
  <si>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</si>
  <si>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</si>
  <si>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</si>
  <si>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</si>
  <si>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</si>
  <si>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</si>
  <si>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</si>
  <si>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</si>
  <si>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</si>
  <si>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</si>
  <si>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</si>
  <si>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</si>
  <si>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</si>
  <si>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</si>
  <si>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</si>
  <si>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</si>
  <si>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</si>
  <si>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</si>
  <si>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</si>
  <si>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</si>
  <si>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</si>
  <si>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</si>
  <si>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</si>
  <si>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</si>
  <si>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</si>
  <si>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</si>
  <si>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</si>
  <si>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</si>
  <si>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</si>
  <si>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</si>
  <si>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</si>
  <si>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</si>
  <si>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</si>
  <si>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</si>
  <si>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</si>
  <si>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</si>
  <si>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</si>
  <si>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</si>
  <si>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</si>
  <si>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</si>
  <si>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</si>
  <si>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</si>
  <si>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</si>
  <si>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</si>
  <si>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</si>
  <si>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</si>
  <si>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</si>
  <si>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</si>
  <si>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</si>
  <si>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</si>
  <si>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</si>
  <si>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</si>
  <si>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</si>
  <si>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</si>
  <si>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</si>
  <si>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</si>
  <si>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</si>
  <si>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</si>
  <si>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</si>
  <si>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</si>
  <si>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</si>
  <si>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</si>
  <si>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</si>
  <si>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</si>
  <si>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</si>
  <si>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</si>
  <si>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</si>
  <si>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</si>
  <si>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</si>
  <si>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</si>
  <si>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</si>
  <si>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</si>
  <si>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</si>
  <si>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</si>
  <si>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</si>
  <si>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</si>
  <si>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</si>
  <si>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</si>
  <si>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</si>
  <si>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</si>
  <si>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</si>
  <si>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</si>
  <si>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</si>
  <si>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</si>
  <si>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</si>
  <si>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</si>
  <si>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</si>
  <si>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</si>
  <si>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</si>
  <si>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</si>
  <si>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</si>
  <si>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</si>
  <si>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</si>
  <si>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</si>
  <si>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</si>
  <si>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</si>
  <si>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</si>
  <si>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</si>
  <si>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</si>
  <si>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</si>
  <si>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</si>
  <si>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</si>
  <si>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</si>
  <si>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</si>
  <si>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</si>
  <si>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</si>
  <si>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</si>
  <si>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</si>
  <si>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</si>
  <si>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</si>
  <si>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</si>
  <si>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</si>
  <si>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</si>
  <si>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</si>
  <si>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</si>
  <si>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</si>
  <si>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</si>
  <si>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</si>
  <si>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</si>
  <si>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</si>
  <si>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</si>
  <si>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</si>
  <si>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</si>
  <si>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</si>
  <si>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</si>
  <si>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</si>
  <si>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</si>
  <si>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</si>
  <si>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</si>
  <si>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</si>
  <si>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</si>
  <si>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</si>
  <si>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</si>
  <si>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</si>
  <si>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</si>
  <si>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</si>
  <si>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</si>
  <si>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</si>
  <si>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</si>
  <si>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</si>
  <si>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</si>
  <si>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</si>
  <si>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</si>
  <si>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</si>
  <si>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</si>
  <si>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</si>
  <si>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</si>
  <si>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</si>
  <si>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</si>
  <si>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</si>
  <si>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</si>
  <si>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</si>
  <si>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</si>
  <si>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</si>
  <si>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</si>
  <si>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</si>
  <si>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</si>
  <si>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</si>
  <si>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</si>
  <si>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</si>
  <si>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</si>
  <si>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</si>
  <si>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</si>
  <si>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</si>
  <si>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</si>
  <si>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</si>
  <si>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</si>
  <si>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</si>
  <si>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</si>
  <si>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</si>
  <si>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</si>
  <si>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</si>
  <si>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</si>
  <si>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</si>
  <si>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</si>
  <si>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</si>
  <si>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</si>
  <si>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</si>
  <si>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</si>
  <si>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</si>
  <si>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</si>
  <si>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</si>
  <si>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</si>
  <si>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</si>
  <si>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</si>
  <si>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</si>
  <si>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</si>
  <si>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</si>
  <si>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</si>
  <si>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</si>
  <si>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</si>
  <si>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</si>
  <si>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</si>
  <si>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</si>
  <si>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</si>
  <si>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</si>
  <si>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</si>
  <si>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</si>
  <si>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</si>
  <si>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</si>
  <si>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</si>
  <si>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</si>
  <si>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</si>
  <si>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</si>
  <si>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</si>
  <si>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</si>
  <si>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</si>
  <si>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</si>
  <si>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</si>
  <si>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</si>
  <si>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</si>
  <si>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</si>
  <si>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</si>
  <si>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</si>
  <si>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</si>
  <si>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</si>
  <si>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</si>
  <si>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</si>
  <si>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</si>
  <si>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</si>
  <si>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</si>
  <si>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</si>
  <si>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</si>
  <si>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</si>
  <si>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</si>
  <si>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</si>
  <si>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</si>
  <si>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</si>
  <si>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</si>
  <si>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</si>
  <si>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</si>
  <si>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</si>
  <si>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</si>
  <si>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</si>
  <si>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</si>
  <si>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</si>
  <si>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</si>
  <si>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</si>
  <si>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</si>
  <si>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</si>
  <si>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</si>
  <si>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</si>
  <si>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</si>
  <si>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</si>
  <si>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</si>
  <si>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</si>
  <si>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</si>
  <si>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</si>
  <si>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</si>
  <si>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</si>
  <si>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</si>
  <si>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</si>
  <si>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</si>
  <si>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</si>
  <si>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</si>
  <si>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</si>
  <si>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</si>
  <si>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</si>
  <si>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</si>
  <si>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</si>
  <si>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</si>
  <si>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</si>
  <si>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</si>
  <si>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</si>
  <si>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</si>
  <si>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</si>
  <si>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</si>
  <si>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</si>
  <si>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</si>
  <si>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</si>
  <si>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</si>
  <si>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</si>
  <si>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</si>
  <si>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</si>
  <si>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</si>
  <si>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</si>
  <si>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</si>
  <si>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</si>
  <si>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</si>
  <si>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</si>
  <si>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</si>
  <si>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</si>
  <si>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</si>
  <si>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</si>
  <si>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</si>
  <si>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</si>
  <si>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</si>
  <si>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</si>
  <si>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</si>
  <si>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</si>
  <si>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</si>
  <si>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</si>
  <si>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</si>
  <si>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</si>
  <si>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</si>
  <si>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</si>
  <si>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</si>
  <si>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</si>
  <si>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</si>
  <si>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二章装备盒子</t>
  </si>
  <si>
    <t>初级生肖袋子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</si>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</sst>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418622394482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00918607135"/>
      </top>
      <bottom style="thin">
        <color theme="4" tint="0.39970091860713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1" fillId="2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/>
    <xf numFmtId="0" fontId="0" fillId="43" borderId="19" applyNumberFormat="0" applyFont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9" fillId="22" borderId="21" applyNumberFormat="0" applyAlignment="0" applyProtection="0">
      <alignment vertical="center"/>
    </xf>
    <xf numFmtId="0" fontId="25" fillId="22" borderId="15" applyNumberFormat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4" fillId="0" borderId="0" applyNumberFormat="0" applyFill="0" applyBorder="0" applyProtection="0"/>
    <xf numFmtId="0" fontId="29" fillId="3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4" fillId="0" borderId="0" applyNumberFormat="0" applyFill="0" applyBorder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5" fillId="2" borderId="0" xfId="13" applyFont="1" applyFill="1" applyAlignment="1">
      <alignment horizontal="center" vertical="center"/>
    </xf>
    <xf numFmtId="0" fontId="5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7" fillId="7" borderId="7" xfId="5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5" fillId="13" borderId="1" xfId="0" applyNumberFormat="1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3" fillId="14" borderId="9" xfId="0" applyFont="1" applyFill="1" applyBorder="1" applyAlignment="1">
      <alignment horizontal="center" vertical="center"/>
    </xf>
    <xf numFmtId="0" fontId="7" fillId="15" borderId="7" xfId="48" applyNumberFormat="1" applyFont="1" applyFill="1" applyBorder="1" applyAlignment="1">
      <alignment horizontal="center" vertical="center"/>
    </xf>
    <xf numFmtId="49" fontId="7" fillId="15" borderId="7" xfId="48" applyNumberFormat="1" applyFont="1" applyFill="1" applyBorder="1" applyAlignment="1">
      <alignment horizontal="center" vertical="center"/>
    </xf>
    <xf numFmtId="0" fontId="7" fillId="15" borderId="7" xfId="51" applyNumberFormat="1" applyFont="1" applyFill="1" applyBorder="1" applyAlignment="1">
      <alignment horizontal="center" vertical="center"/>
    </xf>
    <xf numFmtId="49" fontId="7" fillId="15" borderId="7" xfId="5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4" fillId="16" borderId="10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5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vertical="center"/>
    </xf>
    <xf numFmtId="3" fontId="5" fillId="5" borderId="0" xfId="0" applyNumberFormat="1" applyFont="1" applyFill="1" applyAlignment="1" quotePrefix="1">
      <alignment horizontal="center" vertical="center"/>
    </xf>
    <xf numFmtId="0" fontId="5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2" t="s">
        <v>6</v>
      </c>
      <c r="H1" s="112" t="s">
        <v>7</v>
      </c>
      <c r="I1" s="112" t="s">
        <v>8</v>
      </c>
      <c r="J1" s="112" t="s">
        <v>9</v>
      </c>
      <c r="K1" s="112" t="s">
        <v>10</v>
      </c>
      <c r="L1" s="112" t="s">
        <v>11</v>
      </c>
      <c r="M1" s="112" t="s">
        <v>12</v>
      </c>
      <c r="N1" s="112" t="s">
        <v>13</v>
      </c>
      <c r="O1" s="112" t="s">
        <v>14</v>
      </c>
      <c r="P1" s="112" t="s">
        <v>15</v>
      </c>
      <c r="R1" s="79" t="s">
        <v>16</v>
      </c>
      <c r="S1" s="2">
        <v>0.15</v>
      </c>
      <c r="U1" s="107" t="s">
        <v>17</v>
      </c>
    </row>
    <row r="2" ht="20.1" customHeight="1" spans="1:23">
      <c r="A2" s="113">
        <v>1</v>
      </c>
      <c r="B2" s="114">
        <f>[1]总表!E2</f>
        <v>0.005</v>
      </c>
      <c r="C2" s="114">
        <f>E2*B2+J2*I2</f>
        <v>547.5</v>
      </c>
      <c r="D2" s="114">
        <f>SUM($C$2:C2)</f>
        <v>547.5</v>
      </c>
      <c r="E2" s="114">
        <f>(H2+O2)*$S$3</f>
        <v>19500</v>
      </c>
      <c r="F2" s="114">
        <v>10</v>
      </c>
      <c r="G2" s="114">
        <f t="shared" ref="G2:G33" si="0">F2*5</f>
        <v>50</v>
      </c>
      <c r="H2" s="114">
        <f t="shared" ref="H2:H33" si="1">ROUND(G2*$S$1,0)</f>
        <v>8</v>
      </c>
      <c r="I2" s="114">
        <v>3</v>
      </c>
      <c r="J2" s="114">
        <f>I2*任务!C2</f>
        <v>150</v>
      </c>
      <c r="K2" s="114">
        <v>20</v>
      </c>
      <c r="L2" s="114">
        <f t="shared" ref="L2:L33" si="2">K2*F2</f>
        <v>200</v>
      </c>
      <c r="M2" s="114">
        <v>1.5</v>
      </c>
      <c r="N2" s="114">
        <f t="shared" ref="N2:N33" si="3">ROUND(F2*M2,0)</f>
        <v>15</v>
      </c>
      <c r="O2" s="114">
        <f t="shared" ref="O2:O33" si="4">ROUND(N2*$S$2,0)</f>
        <v>5</v>
      </c>
      <c r="P2" s="115">
        <v>0.1</v>
      </c>
      <c r="R2" s="79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13">
        <v>2</v>
      </c>
      <c r="B3" s="114">
        <f>[1]总表!E3</f>
        <v>0.01</v>
      </c>
      <c r="C3" s="114">
        <f t="shared" ref="C3:C66" si="5">E3*B3+J3*I3</f>
        <v>825</v>
      </c>
      <c r="D3" s="114">
        <f>SUM($C$2:C3)</f>
        <v>1372.5</v>
      </c>
      <c r="E3" s="114">
        <f t="shared" ref="E3:E66" si="6">(H3+O3)*$S$3</f>
        <v>24000</v>
      </c>
      <c r="F3" s="114">
        <f t="shared" ref="F3:F66" si="7">F2+3</f>
        <v>13</v>
      </c>
      <c r="G3" s="114">
        <f t="shared" si="0"/>
        <v>65</v>
      </c>
      <c r="H3" s="114">
        <f t="shared" si="1"/>
        <v>10</v>
      </c>
      <c r="I3" s="114">
        <v>3</v>
      </c>
      <c r="J3" s="114">
        <f>I3*任务!C3</f>
        <v>195</v>
      </c>
      <c r="K3" s="114">
        <v>20</v>
      </c>
      <c r="L3" s="114">
        <f t="shared" si="2"/>
        <v>260</v>
      </c>
      <c r="M3" s="114">
        <v>1.5</v>
      </c>
      <c r="N3" s="114">
        <f t="shared" si="3"/>
        <v>20</v>
      </c>
      <c r="O3" s="114">
        <f t="shared" si="4"/>
        <v>6</v>
      </c>
      <c r="P3" s="115">
        <v>0.1</v>
      </c>
      <c r="R3" s="79" t="s">
        <v>20</v>
      </c>
      <c r="S3" s="2">
        <v>1500</v>
      </c>
    </row>
    <row r="4" ht="20.1" customHeight="1" spans="1:19">
      <c r="A4" s="113">
        <v>3</v>
      </c>
      <c r="B4" s="114">
        <f>[1]总表!E4</f>
        <v>0.02</v>
      </c>
      <c r="C4" s="114">
        <f t="shared" si="5"/>
        <v>1290</v>
      </c>
      <c r="D4" s="114">
        <f>SUM($C$2:C4)</f>
        <v>2662.5</v>
      </c>
      <c r="E4" s="114">
        <f t="shared" si="6"/>
        <v>28500</v>
      </c>
      <c r="F4" s="114">
        <f t="shared" si="7"/>
        <v>16</v>
      </c>
      <c r="G4" s="114">
        <f t="shared" si="0"/>
        <v>80</v>
      </c>
      <c r="H4" s="114">
        <f t="shared" si="1"/>
        <v>12</v>
      </c>
      <c r="I4" s="114">
        <v>3</v>
      </c>
      <c r="J4" s="114">
        <f>I4*任务!C4</f>
        <v>240</v>
      </c>
      <c r="K4" s="114">
        <v>20</v>
      </c>
      <c r="L4" s="114">
        <f t="shared" si="2"/>
        <v>320</v>
      </c>
      <c r="M4" s="114">
        <v>1.5</v>
      </c>
      <c r="N4" s="114">
        <f t="shared" si="3"/>
        <v>24</v>
      </c>
      <c r="O4" s="114">
        <f t="shared" si="4"/>
        <v>7</v>
      </c>
      <c r="P4" s="115">
        <v>0.1</v>
      </c>
      <c r="R4" s="79" t="s">
        <v>12</v>
      </c>
      <c r="S4" s="2">
        <v>10</v>
      </c>
    </row>
    <row r="5" ht="20.1" customHeight="1" spans="1:19">
      <c r="A5" s="113">
        <v>4</v>
      </c>
      <c r="B5" s="114">
        <f>[1]总表!E5</f>
        <v>0.03</v>
      </c>
      <c r="C5" s="114">
        <f t="shared" si="5"/>
        <v>2745</v>
      </c>
      <c r="D5" s="114">
        <f>SUM($C$2:C5)</f>
        <v>5407.5</v>
      </c>
      <c r="E5" s="114">
        <f t="shared" si="6"/>
        <v>34500</v>
      </c>
      <c r="F5" s="114">
        <f t="shared" si="7"/>
        <v>19</v>
      </c>
      <c r="G5" s="114">
        <f t="shared" si="0"/>
        <v>95</v>
      </c>
      <c r="H5" s="114">
        <f t="shared" si="1"/>
        <v>14</v>
      </c>
      <c r="I5" s="114">
        <v>3</v>
      </c>
      <c r="J5" s="114">
        <f>I5*任务!C5</f>
        <v>570</v>
      </c>
      <c r="K5" s="114">
        <v>20</v>
      </c>
      <c r="L5" s="114">
        <f t="shared" si="2"/>
        <v>380</v>
      </c>
      <c r="M5" s="114">
        <v>1.5</v>
      </c>
      <c r="N5" s="114">
        <f t="shared" si="3"/>
        <v>29</v>
      </c>
      <c r="O5" s="114">
        <f t="shared" si="4"/>
        <v>9</v>
      </c>
      <c r="P5" s="115">
        <v>0.1</v>
      </c>
      <c r="R5" s="79"/>
      <c r="S5" s="2"/>
    </row>
    <row r="6" ht="20.1" customHeight="1" spans="1:16">
      <c r="A6" s="113">
        <v>5</v>
      </c>
      <c r="B6" s="114">
        <f>[1]总表!E6</f>
        <v>0.05</v>
      </c>
      <c r="C6" s="114">
        <f t="shared" si="5"/>
        <v>4005</v>
      </c>
      <c r="D6" s="114">
        <f>SUM($C$2:C6)</f>
        <v>9412.5</v>
      </c>
      <c r="E6" s="114">
        <f t="shared" si="6"/>
        <v>40500</v>
      </c>
      <c r="F6" s="114">
        <f t="shared" si="7"/>
        <v>22</v>
      </c>
      <c r="G6" s="114">
        <f t="shared" si="0"/>
        <v>110</v>
      </c>
      <c r="H6" s="114">
        <f t="shared" si="1"/>
        <v>17</v>
      </c>
      <c r="I6" s="114">
        <v>3</v>
      </c>
      <c r="J6" s="114">
        <f>I6*任务!C6</f>
        <v>660</v>
      </c>
      <c r="K6" s="114">
        <v>20</v>
      </c>
      <c r="L6" s="114">
        <f t="shared" si="2"/>
        <v>440</v>
      </c>
      <c r="M6" s="114">
        <v>1.5</v>
      </c>
      <c r="N6" s="114">
        <f t="shared" si="3"/>
        <v>33</v>
      </c>
      <c r="O6" s="114">
        <f t="shared" si="4"/>
        <v>10</v>
      </c>
      <c r="P6" s="115">
        <v>0.1</v>
      </c>
    </row>
    <row r="7" ht="20.1" customHeight="1" spans="1:18">
      <c r="A7" s="113">
        <v>6</v>
      </c>
      <c r="B7" s="114">
        <f>[1]总表!E7</f>
        <v>0.075</v>
      </c>
      <c r="C7" s="114">
        <f t="shared" si="5"/>
        <v>5625</v>
      </c>
      <c r="D7" s="114">
        <f>SUM($C$2:C7)</f>
        <v>15037.5</v>
      </c>
      <c r="E7" s="114">
        <f t="shared" si="6"/>
        <v>45000</v>
      </c>
      <c r="F7" s="114">
        <f t="shared" si="7"/>
        <v>25</v>
      </c>
      <c r="G7" s="114">
        <f t="shared" si="0"/>
        <v>125</v>
      </c>
      <c r="H7" s="114">
        <f t="shared" si="1"/>
        <v>19</v>
      </c>
      <c r="I7" s="114">
        <v>3</v>
      </c>
      <c r="J7" s="114">
        <f>I7*任务!C7</f>
        <v>750</v>
      </c>
      <c r="K7" s="114">
        <v>20</v>
      </c>
      <c r="L7" s="114">
        <f t="shared" si="2"/>
        <v>500</v>
      </c>
      <c r="M7" s="114">
        <v>1.5</v>
      </c>
      <c r="N7" s="114">
        <f t="shared" si="3"/>
        <v>38</v>
      </c>
      <c r="O7" s="114">
        <f t="shared" si="4"/>
        <v>11</v>
      </c>
      <c r="P7" s="115">
        <v>0.1</v>
      </c>
      <c r="R7" s="79"/>
    </row>
    <row r="8" ht="20.1" customHeight="1" spans="1:22">
      <c r="A8" s="113">
        <v>7</v>
      </c>
      <c r="B8" s="114">
        <f>[1]总表!E8</f>
        <v>0.1</v>
      </c>
      <c r="C8" s="114">
        <f t="shared" si="5"/>
        <v>8880</v>
      </c>
      <c r="D8" s="114">
        <f>SUM($C$2:C8)</f>
        <v>23917.5</v>
      </c>
      <c r="E8" s="114">
        <f t="shared" si="6"/>
        <v>51000</v>
      </c>
      <c r="F8" s="114">
        <f t="shared" si="7"/>
        <v>28</v>
      </c>
      <c r="G8" s="114">
        <f t="shared" si="0"/>
        <v>140</v>
      </c>
      <c r="H8" s="114">
        <f t="shared" si="1"/>
        <v>21</v>
      </c>
      <c r="I8" s="114">
        <v>3</v>
      </c>
      <c r="J8" s="114">
        <f>I8*任务!C8</f>
        <v>1260</v>
      </c>
      <c r="K8" s="114">
        <v>20</v>
      </c>
      <c r="L8" s="114">
        <f t="shared" si="2"/>
        <v>560</v>
      </c>
      <c r="M8" s="114">
        <v>1.5</v>
      </c>
      <c r="N8" s="114">
        <f t="shared" si="3"/>
        <v>42</v>
      </c>
      <c r="O8" s="114">
        <f t="shared" si="4"/>
        <v>13</v>
      </c>
      <c r="P8" s="115">
        <v>0.1</v>
      </c>
      <c r="R8" s="116"/>
      <c r="S8" s="117"/>
      <c r="T8" s="2" t="s">
        <v>21</v>
      </c>
      <c r="U8" s="2" t="s">
        <v>22</v>
      </c>
      <c r="V8" s="2" t="s">
        <v>23</v>
      </c>
    </row>
    <row r="9" ht="20.1" customHeight="1" spans="1:22">
      <c r="A9" s="113">
        <v>8</v>
      </c>
      <c r="B9" s="114">
        <f>[1]总表!E9</f>
        <v>0.11</v>
      </c>
      <c r="C9" s="114">
        <f t="shared" si="5"/>
        <v>10290</v>
      </c>
      <c r="D9" s="114">
        <f>SUM($C$2:C9)</f>
        <v>34207.5</v>
      </c>
      <c r="E9" s="114">
        <f t="shared" si="6"/>
        <v>55500</v>
      </c>
      <c r="F9" s="114">
        <f t="shared" si="7"/>
        <v>31</v>
      </c>
      <c r="G9" s="114">
        <f t="shared" si="0"/>
        <v>155</v>
      </c>
      <c r="H9" s="114">
        <f t="shared" si="1"/>
        <v>23</v>
      </c>
      <c r="I9" s="114">
        <v>3</v>
      </c>
      <c r="J9" s="114">
        <f>I9*任务!C9</f>
        <v>1395</v>
      </c>
      <c r="K9" s="114">
        <v>20</v>
      </c>
      <c r="L9" s="114">
        <f t="shared" si="2"/>
        <v>620</v>
      </c>
      <c r="M9" s="114">
        <v>1.5</v>
      </c>
      <c r="N9" s="114">
        <f t="shared" si="3"/>
        <v>47</v>
      </c>
      <c r="O9" s="114">
        <f t="shared" si="4"/>
        <v>14</v>
      </c>
      <c r="P9" s="115">
        <v>0.1</v>
      </c>
      <c r="R9" s="79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13">
        <v>9</v>
      </c>
      <c r="B10" s="114">
        <f>[1]总表!E10</f>
        <v>0.12</v>
      </c>
      <c r="C10" s="114">
        <f t="shared" si="5"/>
        <v>11970</v>
      </c>
      <c r="D10" s="114">
        <f>SUM($C$2:C10)</f>
        <v>46177.5</v>
      </c>
      <c r="E10" s="114">
        <f t="shared" si="6"/>
        <v>61500</v>
      </c>
      <c r="F10" s="114">
        <f t="shared" si="7"/>
        <v>34</v>
      </c>
      <c r="G10" s="114">
        <f t="shared" si="0"/>
        <v>170</v>
      </c>
      <c r="H10" s="114">
        <f t="shared" si="1"/>
        <v>26</v>
      </c>
      <c r="I10" s="114">
        <v>3</v>
      </c>
      <c r="J10" s="114">
        <f>I10*任务!C10</f>
        <v>1530</v>
      </c>
      <c r="K10" s="114">
        <v>20</v>
      </c>
      <c r="L10" s="114">
        <f t="shared" si="2"/>
        <v>680</v>
      </c>
      <c r="M10" s="114">
        <v>1.5</v>
      </c>
      <c r="N10" s="114">
        <f t="shared" si="3"/>
        <v>51</v>
      </c>
      <c r="O10" s="114">
        <f t="shared" si="4"/>
        <v>15</v>
      </c>
      <c r="P10" s="115">
        <v>0.1</v>
      </c>
      <c r="R10" s="116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13">
        <v>10</v>
      </c>
      <c r="B11" s="114">
        <f>[1]总表!E11</f>
        <v>0.13</v>
      </c>
      <c r="C11" s="114">
        <f t="shared" si="5"/>
        <v>15435</v>
      </c>
      <c r="D11" s="114">
        <f>SUM($C$2:C11)</f>
        <v>61612.5</v>
      </c>
      <c r="E11" s="114">
        <f t="shared" si="6"/>
        <v>67500</v>
      </c>
      <c r="F11" s="114">
        <f t="shared" si="7"/>
        <v>37</v>
      </c>
      <c r="G11" s="114">
        <f t="shared" si="0"/>
        <v>185</v>
      </c>
      <c r="H11" s="114">
        <f t="shared" si="1"/>
        <v>28</v>
      </c>
      <c r="I11" s="114">
        <v>3</v>
      </c>
      <c r="J11" s="114">
        <f>I11*任务!C11</f>
        <v>2220</v>
      </c>
      <c r="K11" s="114">
        <v>20</v>
      </c>
      <c r="L11" s="114">
        <f t="shared" si="2"/>
        <v>740</v>
      </c>
      <c r="M11" s="114">
        <v>1.5</v>
      </c>
      <c r="N11" s="114">
        <f t="shared" si="3"/>
        <v>56</v>
      </c>
      <c r="O11" s="114">
        <f t="shared" si="4"/>
        <v>17</v>
      </c>
      <c r="P11" s="115">
        <v>0.1</v>
      </c>
      <c r="R11" s="116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13">
        <v>11</v>
      </c>
      <c r="B12" s="114">
        <f>[1]总表!E12</f>
        <v>0.14</v>
      </c>
      <c r="C12" s="114">
        <f t="shared" si="5"/>
        <v>17280</v>
      </c>
      <c r="D12" s="114">
        <f>SUM($C$2:C12)</f>
        <v>78892.5</v>
      </c>
      <c r="E12" s="114">
        <f t="shared" si="6"/>
        <v>72000</v>
      </c>
      <c r="F12" s="114">
        <f t="shared" si="7"/>
        <v>40</v>
      </c>
      <c r="G12" s="114">
        <f t="shared" si="0"/>
        <v>200</v>
      </c>
      <c r="H12" s="114">
        <f t="shared" si="1"/>
        <v>30</v>
      </c>
      <c r="I12" s="114">
        <v>3</v>
      </c>
      <c r="J12" s="114">
        <f>I12*任务!C12</f>
        <v>2400</v>
      </c>
      <c r="K12" s="114">
        <v>20</v>
      </c>
      <c r="L12" s="114">
        <f t="shared" si="2"/>
        <v>800</v>
      </c>
      <c r="M12" s="114">
        <v>1.5</v>
      </c>
      <c r="N12" s="114">
        <f t="shared" si="3"/>
        <v>60</v>
      </c>
      <c r="O12" s="114">
        <f t="shared" si="4"/>
        <v>18</v>
      </c>
      <c r="P12" s="115">
        <v>0.1</v>
      </c>
      <c r="R12" s="116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13">
        <v>12</v>
      </c>
      <c r="B13" s="114">
        <f>[1]总表!E13</f>
        <v>0.15</v>
      </c>
      <c r="C13" s="114">
        <f t="shared" si="5"/>
        <v>19440</v>
      </c>
      <c r="D13" s="114">
        <f>SUM($C$2:C13)</f>
        <v>98332.5</v>
      </c>
      <c r="E13" s="114">
        <f t="shared" si="6"/>
        <v>78000</v>
      </c>
      <c r="F13" s="114">
        <f t="shared" si="7"/>
        <v>43</v>
      </c>
      <c r="G13" s="114">
        <f t="shared" si="0"/>
        <v>215</v>
      </c>
      <c r="H13" s="114">
        <f t="shared" si="1"/>
        <v>32</v>
      </c>
      <c r="I13" s="114">
        <v>3</v>
      </c>
      <c r="J13" s="114">
        <f>I13*任务!C13</f>
        <v>2580</v>
      </c>
      <c r="K13" s="114">
        <v>20</v>
      </c>
      <c r="L13" s="114">
        <f t="shared" si="2"/>
        <v>860</v>
      </c>
      <c r="M13" s="114">
        <v>1.5</v>
      </c>
      <c r="N13" s="114">
        <f t="shared" si="3"/>
        <v>65</v>
      </c>
      <c r="O13" s="114">
        <f t="shared" si="4"/>
        <v>20</v>
      </c>
      <c r="P13" s="115">
        <v>0.1</v>
      </c>
      <c r="R13" s="116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13">
        <v>13</v>
      </c>
      <c r="B14" s="114">
        <f>[1]总表!E14</f>
        <v>0.16</v>
      </c>
      <c r="C14" s="114">
        <f t="shared" si="5"/>
        <v>21720</v>
      </c>
      <c r="D14" s="114">
        <f>SUM($C$2:C14)</f>
        <v>120052.5</v>
      </c>
      <c r="E14" s="114">
        <f t="shared" si="6"/>
        <v>84000</v>
      </c>
      <c r="F14" s="114">
        <f t="shared" si="7"/>
        <v>46</v>
      </c>
      <c r="G14" s="114">
        <f t="shared" si="0"/>
        <v>230</v>
      </c>
      <c r="H14" s="114">
        <f t="shared" si="1"/>
        <v>35</v>
      </c>
      <c r="I14" s="114">
        <v>3</v>
      </c>
      <c r="J14" s="114">
        <f>I14*任务!C14</f>
        <v>2760</v>
      </c>
      <c r="K14" s="114">
        <v>20</v>
      </c>
      <c r="L14" s="114">
        <f t="shared" si="2"/>
        <v>920</v>
      </c>
      <c r="M14" s="114">
        <v>1.5</v>
      </c>
      <c r="N14" s="114">
        <f t="shared" si="3"/>
        <v>69</v>
      </c>
      <c r="O14" s="114">
        <f t="shared" si="4"/>
        <v>21</v>
      </c>
      <c r="P14" s="115">
        <v>0.1</v>
      </c>
      <c r="R14" s="118"/>
      <c r="S14" s="22"/>
      <c r="T14" s="22"/>
      <c r="U14" s="22"/>
      <c r="V14" s="22"/>
      <c r="W14" s="22"/>
    </row>
    <row r="15" ht="20.1" customHeight="1" spans="1:23">
      <c r="A15" s="113">
        <v>14</v>
      </c>
      <c r="B15" s="114">
        <f>[1]总表!E15</f>
        <v>0.17</v>
      </c>
      <c r="C15" s="114">
        <f t="shared" si="5"/>
        <v>23865</v>
      </c>
      <c r="D15" s="114">
        <f>SUM($C$2:C15)</f>
        <v>143917.5</v>
      </c>
      <c r="E15" s="114">
        <f t="shared" si="6"/>
        <v>88500</v>
      </c>
      <c r="F15" s="114">
        <f t="shared" si="7"/>
        <v>49</v>
      </c>
      <c r="G15" s="114">
        <f t="shared" si="0"/>
        <v>245</v>
      </c>
      <c r="H15" s="114">
        <f t="shared" si="1"/>
        <v>37</v>
      </c>
      <c r="I15" s="114">
        <v>3</v>
      </c>
      <c r="J15" s="114">
        <f>I15*任务!C15</f>
        <v>2940</v>
      </c>
      <c r="K15" s="114">
        <v>20</v>
      </c>
      <c r="L15" s="114">
        <f t="shared" si="2"/>
        <v>980</v>
      </c>
      <c r="M15" s="114">
        <v>1.5</v>
      </c>
      <c r="N15" s="114">
        <f t="shared" si="3"/>
        <v>74</v>
      </c>
      <c r="O15" s="114">
        <f t="shared" si="4"/>
        <v>22</v>
      </c>
      <c r="P15" s="115">
        <v>0.1</v>
      </c>
      <c r="R15" s="79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13">
        <v>15</v>
      </c>
      <c r="B16" s="114">
        <f>[1]总表!E16</f>
        <v>0.1</v>
      </c>
      <c r="C16" s="114">
        <f t="shared" si="5"/>
        <v>18660</v>
      </c>
      <c r="D16" s="114">
        <f>SUM($C$2:C16)</f>
        <v>162577.5</v>
      </c>
      <c r="E16" s="114">
        <f t="shared" si="6"/>
        <v>93000</v>
      </c>
      <c r="F16" s="114">
        <f t="shared" si="7"/>
        <v>52</v>
      </c>
      <c r="G16" s="114">
        <f t="shared" si="0"/>
        <v>260</v>
      </c>
      <c r="H16" s="114">
        <f t="shared" si="1"/>
        <v>39</v>
      </c>
      <c r="I16" s="114">
        <v>3</v>
      </c>
      <c r="J16" s="114">
        <f>I16*任务!C16</f>
        <v>3120</v>
      </c>
      <c r="K16" s="114">
        <v>20</v>
      </c>
      <c r="L16" s="114">
        <f t="shared" si="2"/>
        <v>1040</v>
      </c>
      <c r="M16" s="114">
        <v>1.5</v>
      </c>
      <c r="N16" s="114">
        <f t="shared" si="3"/>
        <v>78</v>
      </c>
      <c r="O16" s="114">
        <f t="shared" si="4"/>
        <v>23</v>
      </c>
      <c r="P16" s="115">
        <v>0.1</v>
      </c>
      <c r="R16" s="79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13">
        <v>16</v>
      </c>
      <c r="B17" s="114">
        <f>[1]总表!E17</f>
        <v>0.11</v>
      </c>
      <c r="C17" s="114">
        <f t="shared" si="5"/>
        <v>20790</v>
      </c>
      <c r="D17" s="114">
        <f>SUM($C$2:C17)</f>
        <v>183367.5</v>
      </c>
      <c r="E17" s="114">
        <f t="shared" si="6"/>
        <v>99000</v>
      </c>
      <c r="F17" s="114">
        <f t="shared" si="7"/>
        <v>55</v>
      </c>
      <c r="G17" s="114">
        <f t="shared" si="0"/>
        <v>275</v>
      </c>
      <c r="H17" s="114">
        <f t="shared" si="1"/>
        <v>41</v>
      </c>
      <c r="I17" s="114">
        <v>3</v>
      </c>
      <c r="J17" s="114">
        <f>I17*任务!C17</f>
        <v>3300</v>
      </c>
      <c r="K17" s="114">
        <v>20</v>
      </c>
      <c r="L17" s="114">
        <f t="shared" si="2"/>
        <v>1100</v>
      </c>
      <c r="M17" s="114">
        <v>1.5</v>
      </c>
      <c r="N17" s="114">
        <f t="shared" si="3"/>
        <v>83</v>
      </c>
      <c r="O17" s="114">
        <f t="shared" si="4"/>
        <v>25</v>
      </c>
      <c r="P17" s="115">
        <v>0.1</v>
      </c>
      <c r="R17" s="116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13">
        <v>17</v>
      </c>
      <c r="B18" s="114">
        <f>[1]总表!E18</f>
        <v>0.12</v>
      </c>
      <c r="C18" s="114">
        <f t="shared" si="5"/>
        <v>23040</v>
      </c>
      <c r="D18" s="114">
        <f>SUM($C$2:C18)</f>
        <v>206407.5</v>
      </c>
      <c r="E18" s="114">
        <f t="shared" si="6"/>
        <v>105000</v>
      </c>
      <c r="F18" s="114">
        <f t="shared" si="7"/>
        <v>58</v>
      </c>
      <c r="G18" s="114">
        <f t="shared" si="0"/>
        <v>290</v>
      </c>
      <c r="H18" s="114">
        <f t="shared" si="1"/>
        <v>44</v>
      </c>
      <c r="I18" s="114">
        <v>3</v>
      </c>
      <c r="J18" s="114">
        <f>I18*任务!C18</f>
        <v>3480</v>
      </c>
      <c r="K18" s="114">
        <v>20</v>
      </c>
      <c r="L18" s="114">
        <f t="shared" si="2"/>
        <v>1160</v>
      </c>
      <c r="M18" s="114">
        <v>1.5</v>
      </c>
      <c r="N18" s="114">
        <f t="shared" si="3"/>
        <v>87</v>
      </c>
      <c r="O18" s="114">
        <f t="shared" si="4"/>
        <v>26</v>
      </c>
      <c r="P18" s="115">
        <v>0.1</v>
      </c>
      <c r="R18" s="116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13">
        <v>18</v>
      </c>
      <c r="B19" s="114">
        <f>[1]总表!E19</f>
        <v>0.13</v>
      </c>
      <c r="C19" s="114">
        <f t="shared" si="5"/>
        <v>25410</v>
      </c>
      <c r="D19" s="114">
        <f>SUM($C$2:C19)</f>
        <v>231817.5</v>
      </c>
      <c r="E19" s="114">
        <f t="shared" si="6"/>
        <v>111000</v>
      </c>
      <c r="F19" s="114">
        <f t="shared" si="7"/>
        <v>61</v>
      </c>
      <c r="G19" s="114">
        <f t="shared" si="0"/>
        <v>305</v>
      </c>
      <c r="H19" s="114">
        <f t="shared" si="1"/>
        <v>46</v>
      </c>
      <c r="I19" s="114">
        <v>3</v>
      </c>
      <c r="J19" s="114">
        <f>I19*任务!C19</f>
        <v>3660</v>
      </c>
      <c r="K19" s="114">
        <v>20</v>
      </c>
      <c r="L19" s="114">
        <f t="shared" si="2"/>
        <v>1220</v>
      </c>
      <c r="M19" s="114">
        <v>1.5</v>
      </c>
      <c r="N19" s="114">
        <f t="shared" si="3"/>
        <v>92</v>
      </c>
      <c r="O19" s="114">
        <f t="shared" si="4"/>
        <v>28</v>
      </c>
      <c r="P19" s="115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13">
        <v>19</v>
      </c>
      <c r="B20" s="114">
        <f>[1]总表!E20</f>
        <v>0.2</v>
      </c>
      <c r="C20" s="114">
        <f t="shared" si="5"/>
        <v>34620</v>
      </c>
      <c r="D20" s="114">
        <f>SUM($C$2:C20)</f>
        <v>266437.5</v>
      </c>
      <c r="E20" s="114">
        <f t="shared" si="6"/>
        <v>115500</v>
      </c>
      <c r="F20" s="114">
        <f t="shared" si="7"/>
        <v>64</v>
      </c>
      <c r="G20" s="114">
        <f t="shared" si="0"/>
        <v>320</v>
      </c>
      <c r="H20" s="114">
        <f t="shared" si="1"/>
        <v>48</v>
      </c>
      <c r="I20" s="114">
        <v>3</v>
      </c>
      <c r="J20" s="114">
        <f>I20*任务!C20</f>
        <v>3840</v>
      </c>
      <c r="K20" s="114">
        <v>20</v>
      </c>
      <c r="L20" s="114">
        <f t="shared" si="2"/>
        <v>1280</v>
      </c>
      <c r="M20" s="114">
        <v>1.5</v>
      </c>
      <c r="N20" s="114">
        <f t="shared" si="3"/>
        <v>96</v>
      </c>
      <c r="O20" s="114">
        <f t="shared" si="4"/>
        <v>29</v>
      </c>
      <c r="P20" s="115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13">
        <v>20</v>
      </c>
      <c r="B21" s="114">
        <f>[1]总表!E21</f>
        <v>0.21</v>
      </c>
      <c r="C21" s="114">
        <f t="shared" si="5"/>
        <v>37260</v>
      </c>
      <c r="D21" s="114">
        <f>SUM($C$2:C21)</f>
        <v>303697.5</v>
      </c>
      <c r="E21" s="114">
        <f t="shared" si="6"/>
        <v>120000</v>
      </c>
      <c r="F21" s="114">
        <f t="shared" si="7"/>
        <v>67</v>
      </c>
      <c r="G21" s="114">
        <f t="shared" si="0"/>
        <v>335</v>
      </c>
      <c r="H21" s="114">
        <f t="shared" si="1"/>
        <v>50</v>
      </c>
      <c r="I21" s="114">
        <v>3</v>
      </c>
      <c r="J21" s="114">
        <f>I21*任务!C21</f>
        <v>4020</v>
      </c>
      <c r="K21" s="114">
        <v>20</v>
      </c>
      <c r="L21" s="114">
        <f t="shared" si="2"/>
        <v>1340</v>
      </c>
      <c r="M21" s="114">
        <v>1.5</v>
      </c>
      <c r="N21" s="114">
        <f t="shared" si="3"/>
        <v>101</v>
      </c>
      <c r="O21" s="114">
        <f t="shared" si="4"/>
        <v>30</v>
      </c>
      <c r="P21" s="115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13">
        <v>21</v>
      </c>
      <c r="B22" s="114">
        <f>[1]总表!E22</f>
        <v>0.22</v>
      </c>
      <c r="C22" s="114">
        <f t="shared" si="5"/>
        <v>40650</v>
      </c>
      <c r="D22" s="114">
        <f>SUM($C$2:C22)</f>
        <v>344347.5</v>
      </c>
      <c r="E22" s="114">
        <f t="shared" si="6"/>
        <v>127500</v>
      </c>
      <c r="F22" s="114">
        <f t="shared" si="7"/>
        <v>70</v>
      </c>
      <c r="G22" s="114">
        <f t="shared" si="0"/>
        <v>350</v>
      </c>
      <c r="H22" s="114">
        <f t="shared" si="1"/>
        <v>53</v>
      </c>
      <c r="I22" s="114">
        <v>3</v>
      </c>
      <c r="J22" s="114">
        <f>I22*任务!C22</f>
        <v>4200</v>
      </c>
      <c r="K22" s="114">
        <v>20</v>
      </c>
      <c r="L22" s="114">
        <f t="shared" si="2"/>
        <v>1400</v>
      </c>
      <c r="M22" s="114">
        <v>1.5</v>
      </c>
      <c r="N22" s="114">
        <f t="shared" si="3"/>
        <v>105</v>
      </c>
      <c r="O22" s="114">
        <f t="shared" si="4"/>
        <v>32</v>
      </c>
      <c r="P22" s="115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13">
        <v>22</v>
      </c>
      <c r="B23" s="114">
        <f>[1]总表!E23</f>
        <v>0.23</v>
      </c>
      <c r="C23" s="114">
        <f t="shared" si="5"/>
        <v>43500</v>
      </c>
      <c r="D23" s="114">
        <f>SUM($C$2:C23)</f>
        <v>387847.5</v>
      </c>
      <c r="E23" s="114">
        <f t="shared" si="6"/>
        <v>132000</v>
      </c>
      <c r="F23" s="114">
        <f t="shared" si="7"/>
        <v>73</v>
      </c>
      <c r="G23" s="114">
        <f t="shared" si="0"/>
        <v>365</v>
      </c>
      <c r="H23" s="114">
        <f t="shared" si="1"/>
        <v>55</v>
      </c>
      <c r="I23" s="114">
        <v>3</v>
      </c>
      <c r="J23" s="114">
        <f>I23*任务!C23</f>
        <v>4380</v>
      </c>
      <c r="K23" s="114">
        <v>20</v>
      </c>
      <c r="L23" s="114">
        <f t="shared" si="2"/>
        <v>1460</v>
      </c>
      <c r="M23" s="114">
        <v>1.5</v>
      </c>
      <c r="N23" s="114">
        <f t="shared" si="3"/>
        <v>110</v>
      </c>
      <c r="O23" s="114">
        <f t="shared" si="4"/>
        <v>33</v>
      </c>
      <c r="P23" s="115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13">
        <v>23</v>
      </c>
      <c r="B24" s="114">
        <f>[1]总表!E24</f>
        <v>0.24</v>
      </c>
      <c r="C24" s="114">
        <f t="shared" si="5"/>
        <v>46440</v>
      </c>
      <c r="D24" s="114">
        <f>SUM($C$2:C24)</f>
        <v>434287.5</v>
      </c>
      <c r="E24" s="114">
        <f t="shared" si="6"/>
        <v>136500</v>
      </c>
      <c r="F24" s="114">
        <f t="shared" si="7"/>
        <v>76</v>
      </c>
      <c r="G24" s="114">
        <f t="shared" si="0"/>
        <v>380</v>
      </c>
      <c r="H24" s="114">
        <f t="shared" si="1"/>
        <v>57</v>
      </c>
      <c r="I24" s="114">
        <v>3</v>
      </c>
      <c r="J24" s="114">
        <f>I24*任务!C24</f>
        <v>4560</v>
      </c>
      <c r="K24" s="114">
        <v>20</v>
      </c>
      <c r="L24" s="114">
        <f t="shared" si="2"/>
        <v>1520</v>
      </c>
      <c r="M24" s="114">
        <v>1.5</v>
      </c>
      <c r="N24" s="114">
        <f t="shared" si="3"/>
        <v>114</v>
      </c>
      <c r="O24" s="114">
        <f t="shared" si="4"/>
        <v>34</v>
      </c>
      <c r="P24" s="115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13">
        <v>24</v>
      </c>
      <c r="B25" s="114">
        <f>[1]总表!E25</f>
        <v>0.25</v>
      </c>
      <c r="C25" s="114">
        <f t="shared" si="5"/>
        <v>49845</v>
      </c>
      <c r="D25" s="114">
        <f>SUM($C$2:C25)</f>
        <v>484132.5</v>
      </c>
      <c r="E25" s="114">
        <f t="shared" si="6"/>
        <v>142500</v>
      </c>
      <c r="F25" s="114">
        <f t="shared" si="7"/>
        <v>79</v>
      </c>
      <c r="G25" s="114">
        <f t="shared" si="0"/>
        <v>395</v>
      </c>
      <c r="H25" s="114">
        <f t="shared" si="1"/>
        <v>59</v>
      </c>
      <c r="I25" s="114">
        <v>3</v>
      </c>
      <c r="J25" s="114">
        <f>I25*任务!C25</f>
        <v>4740</v>
      </c>
      <c r="K25" s="114">
        <v>20</v>
      </c>
      <c r="L25" s="114">
        <f t="shared" si="2"/>
        <v>1580</v>
      </c>
      <c r="M25" s="114">
        <v>1.5</v>
      </c>
      <c r="N25" s="114">
        <f t="shared" si="3"/>
        <v>119</v>
      </c>
      <c r="O25" s="114">
        <f t="shared" si="4"/>
        <v>36</v>
      </c>
      <c r="P25" s="115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13">
        <v>25</v>
      </c>
      <c r="B26" s="114">
        <f>[1]总表!E26</f>
        <v>0.26</v>
      </c>
      <c r="C26" s="114">
        <f t="shared" si="5"/>
        <v>53370</v>
      </c>
      <c r="D26" s="114">
        <f>SUM($C$2:C26)</f>
        <v>537502.5</v>
      </c>
      <c r="E26" s="114">
        <f t="shared" si="6"/>
        <v>148500</v>
      </c>
      <c r="F26" s="114">
        <f t="shared" si="7"/>
        <v>82</v>
      </c>
      <c r="G26" s="114">
        <f t="shared" si="0"/>
        <v>410</v>
      </c>
      <c r="H26" s="114">
        <f t="shared" si="1"/>
        <v>62</v>
      </c>
      <c r="I26" s="114">
        <v>3</v>
      </c>
      <c r="J26" s="114">
        <f>I26*任务!C26</f>
        <v>4920</v>
      </c>
      <c r="K26" s="114">
        <v>20</v>
      </c>
      <c r="L26" s="114">
        <f t="shared" si="2"/>
        <v>1640</v>
      </c>
      <c r="M26" s="114">
        <v>1.5</v>
      </c>
      <c r="N26" s="114">
        <f t="shared" si="3"/>
        <v>123</v>
      </c>
      <c r="O26" s="114">
        <f t="shared" si="4"/>
        <v>37</v>
      </c>
      <c r="P26" s="115">
        <v>0.1</v>
      </c>
    </row>
    <row r="27" ht="20.1" customHeight="1" spans="1:16">
      <c r="A27" s="113">
        <v>26</v>
      </c>
      <c r="B27" s="114">
        <f>[1]总表!E27</f>
        <v>0.27</v>
      </c>
      <c r="C27" s="114">
        <f t="shared" si="5"/>
        <v>56610</v>
      </c>
      <c r="D27" s="114">
        <f>SUM($C$2:C27)</f>
        <v>594112.5</v>
      </c>
      <c r="E27" s="114">
        <f t="shared" si="6"/>
        <v>153000</v>
      </c>
      <c r="F27" s="114">
        <f t="shared" si="7"/>
        <v>85</v>
      </c>
      <c r="G27" s="114">
        <f t="shared" si="0"/>
        <v>425</v>
      </c>
      <c r="H27" s="114">
        <f t="shared" si="1"/>
        <v>64</v>
      </c>
      <c r="I27" s="114">
        <v>3</v>
      </c>
      <c r="J27" s="114">
        <f>I27*任务!C27</f>
        <v>5100</v>
      </c>
      <c r="K27" s="114">
        <v>20</v>
      </c>
      <c r="L27" s="114">
        <f t="shared" si="2"/>
        <v>1700</v>
      </c>
      <c r="M27" s="114">
        <v>1.5</v>
      </c>
      <c r="N27" s="114">
        <f t="shared" si="3"/>
        <v>128</v>
      </c>
      <c r="O27" s="114">
        <f t="shared" si="4"/>
        <v>38</v>
      </c>
      <c r="P27" s="115">
        <v>0.1</v>
      </c>
    </row>
    <row r="28" ht="20.1" customHeight="1" spans="1:16">
      <c r="A28" s="113">
        <v>27</v>
      </c>
      <c r="B28" s="114">
        <f>[1]总表!E28</f>
        <v>0.28</v>
      </c>
      <c r="C28" s="114">
        <f t="shared" si="5"/>
        <v>60360</v>
      </c>
      <c r="D28" s="114">
        <f>SUM($C$2:C28)</f>
        <v>654472.5</v>
      </c>
      <c r="E28" s="114">
        <f t="shared" si="6"/>
        <v>159000</v>
      </c>
      <c r="F28" s="114">
        <f t="shared" si="7"/>
        <v>88</v>
      </c>
      <c r="G28" s="114">
        <f t="shared" si="0"/>
        <v>440</v>
      </c>
      <c r="H28" s="114">
        <f t="shared" si="1"/>
        <v>66</v>
      </c>
      <c r="I28" s="114">
        <v>3</v>
      </c>
      <c r="J28" s="114">
        <f>I28*任务!C28</f>
        <v>5280</v>
      </c>
      <c r="K28" s="114">
        <v>20</v>
      </c>
      <c r="L28" s="114">
        <f t="shared" si="2"/>
        <v>1760</v>
      </c>
      <c r="M28" s="114">
        <v>1.5</v>
      </c>
      <c r="N28" s="114">
        <f t="shared" si="3"/>
        <v>132</v>
      </c>
      <c r="O28" s="114">
        <f t="shared" si="4"/>
        <v>40</v>
      </c>
      <c r="P28" s="115">
        <v>0.1</v>
      </c>
    </row>
    <row r="29" ht="20.1" customHeight="1" spans="1:16">
      <c r="A29" s="113">
        <v>28</v>
      </c>
      <c r="B29" s="114">
        <f>[1]总表!E29</f>
        <v>0.29</v>
      </c>
      <c r="C29" s="114">
        <f t="shared" si="5"/>
        <v>63795</v>
      </c>
      <c r="D29" s="114">
        <f>SUM($C$2:C29)</f>
        <v>718267.5</v>
      </c>
      <c r="E29" s="114">
        <f t="shared" si="6"/>
        <v>163500</v>
      </c>
      <c r="F29" s="114">
        <f t="shared" si="7"/>
        <v>91</v>
      </c>
      <c r="G29" s="114">
        <f t="shared" si="0"/>
        <v>455</v>
      </c>
      <c r="H29" s="114">
        <f t="shared" si="1"/>
        <v>68</v>
      </c>
      <c r="I29" s="114">
        <v>3</v>
      </c>
      <c r="J29" s="114">
        <f>I29*任务!C29</f>
        <v>5460</v>
      </c>
      <c r="K29" s="114">
        <v>20</v>
      </c>
      <c r="L29" s="114">
        <f t="shared" si="2"/>
        <v>1820</v>
      </c>
      <c r="M29" s="114">
        <v>1.5</v>
      </c>
      <c r="N29" s="114">
        <f t="shared" si="3"/>
        <v>137</v>
      </c>
      <c r="O29" s="114">
        <f t="shared" si="4"/>
        <v>41</v>
      </c>
      <c r="P29" s="115">
        <v>0.1</v>
      </c>
    </row>
    <row r="30" ht="20.1" customHeight="1" spans="1:16">
      <c r="A30" s="113">
        <v>29</v>
      </c>
      <c r="B30" s="114">
        <f>[1]总表!E30</f>
        <v>0.35</v>
      </c>
      <c r="C30" s="114">
        <f t="shared" si="5"/>
        <v>76245</v>
      </c>
      <c r="D30" s="114">
        <f>SUM($C$2:C30)</f>
        <v>794512.5</v>
      </c>
      <c r="E30" s="114">
        <f t="shared" si="6"/>
        <v>169500</v>
      </c>
      <c r="F30" s="114">
        <f t="shared" si="7"/>
        <v>94</v>
      </c>
      <c r="G30" s="114">
        <f t="shared" si="0"/>
        <v>470</v>
      </c>
      <c r="H30" s="114">
        <f t="shared" si="1"/>
        <v>71</v>
      </c>
      <c r="I30" s="114">
        <v>3</v>
      </c>
      <c r="J30" s="114">
        <f>I30*任务!C30</f>
        <v>5640</v>
      </c>
      <c r="K30" s="114">
        <v>20</v>
      </c>
      <c r="L30" s="114">
        <f t="shared" si="2"/>
        <v>1880</v>
      </c>
      <c r="M30" s="114">
        <v>1.5</v>
      </c>
      <c r="N30" s="114">
        <f t="shared" si="3"/>
        <v>141</v>
      </c>
      <c r="O30" s="114">
        <f t="shared" si="4"/>
        <v>42</v>
      </c>
      <c r="P30" s="115">
        <v>0.1</v>
      </c>
    </row>
    <row r="31" ht="20.1" customHeight="1" spans="1:16">
      <c r="A31" s="113">
        <v>30</v>
      </c>
      <c r="B31" s="114">
        <f>[1]总表!E31</f>
        <v>0.36</v>
      </c>
      <c r="C31" s="114">
        <f t="shared" si="5"/>
        <v>80640</v>
      </c>
      <c r="D31" s="114">
        <f>SUM($C$2:C31)</f>
        <v>875152.5</v>
      </c>
      <c r="E31" s="114">
        <f t="shared" si="6"/>
        <v>175500</v>
      </c>
      <c r="F31" s="114">
        <f t="shared" si="7"/>
        <v>97</v>
      </c>
      <c r="G31" s="114">
        <f t="shared" si="0"/>
        <v>485</v>
      </c>
      <c r="H31" s="114">
        <f t="shared" si="1"/>
        <v>73</v>
      </c>
      <c r="I31" s="114">
        <v>3</v>
      </c>
      <c r="J31" s="114">
        <f>I31*任务!C31</f>
        <v>5820</v>
      </c>
      <c r="K31" s="114">
        <v>20</v>
      </c>
      <c r="L31" s="114">
        <f t="shared" si="2"/>
        <v>1940</v>
      </c>
      <c r="M31" s="114">
        <v>1.5</v>
      </c>
      <c r="N31" s="114">
        <f t="shared" si="3"/>
        <v>146</v>
      </c>
      <c r="O31" s="114">
        <f t="shared" si="4"/>
        <v>44</v>
      </c>
      <c r="P31" s="115">
        <v>0.1</v>
      </c>
    </row>
    <row r="32" ht="20.1" customHeight="1" spans="1:16">
      <c r="A32" s="113">
        <v>31</v>
      </c>
      <c r="B32" s="114">
        <f>[1]总表!E32</f>
        <v>0.37</v>
      </c>
      <c r="C32" s="114">
        <f t="shared" si="5"/>
        <v>84600</v>
      </c>
      <c r="D32" s="114">
        <f>SUM($C$2:C32)</f>
        <v>959752.5</v>
      </c>
      <c r="E32" s="114">
        <f t="shared" si="6"/>
        <v>180000</v>
      </c>
      <c r="F32" s="114">
        <f t="shared" si="7"/>
        <v>100</v>
      </c>
      <c r="G32" s="114">
        <f t="shared" si="0"/>
        <v>500</v>
      </c>
      <c r="H32" s="114">
        <f t="shared" si="1"/>
        <v>75</v>
      </c>
      <c r="I32" s="114">
        <v>3</v>
      </c>
      <c r="J32" s="114">
        <f>I32*任务!C32</f>
        <v>6000</v>
      </c>
      <c r="K32" s="114">
        <v>20</v>
      </c>
      <c r="L32" s="114">
        <f t="shared" si="2"/>
        <v>2000</v>
      </c>
      <c r="M32" s="114">
        <v>1.5</v>
      </c>
      <c r="N32" s="114">
        <f t="shared" si="3"/>
        <v>150</v>
      </c>
      <c r="O32" s="114">
        <f t="shared" si="4"/>
        <v>45</v>
      </c>
      <c r="P32" s="115">
        <v>0.1</v>
      </c>
    </row>
    <row r="33" ht="20.1" customHeight="1" spans="1:16">
      <c r="A33" s="113">
        <v>32</v>
      </c>
      <c r="B33" s="114">
        <f>[1]总表!E33</f>
        <v>0.38</v>
      </c>
      <c r="C33" s="114">
        <f t="shared" si="5"/>
        <v>89220</v>
      </c>
      <c r="D33" s="114">
        <f>SUM($C$2:C33)</f>
        <v>1048972.5</v>
      </c>
      <c r="E33" s="114">
        <f t="shared" si="6"/>
        <v>186000</v>
      </c>
      <c r="F33" s="114">
        <f t="shared" si="7"/>
        <v>103</v>
      </c>
      <c r="G33" s="114">
        <f t="shared" si="0"/>
        <v>515</v>
      </c>
      <c r="H33" s="114">
        <f t="shared" si="1"/>
        <v>77</v>
      </c>
      <c r="I33" s="114">
        <v>3</v>
      </c>
      <c r="J33" s="114">
        <f>I33*任务!C33</f>
        <v>6180</v>
      </c>
      <c r="K33" s="114">
        <v>20</v>
      </c>
      <c r="L33" s="114">
        <f t="shared" si="2"/>
        <v>2060</v>
      </c>
      <c r="M33" s="114">
        <v>1.5</v>
      </c>
      <c r="N33" s="114">
        <f t="shared" si="3"/>
        <v>155</v>
      </c>
      <c r="O33" s="114">
        <f t="shared" si="4"/>
        <v>47</v>
      </c>
      <c r="P33" s="115">
        <v>0.1</v>
      </c>
    </row>
    <row r="34" ht="20.1" customHeight="1" spans="1:16">
      <c r="A34" s="113">
        <v>33</v>
      </c>
      <c r="B34" s="114">
        <f>[1]总表!E34</f>
        <v>0.39</v>
      </c>
      <c r="C34" s="114">
        <f t="shared" si="5"/>
        <v>93960</v>
      </c>
      <c r="D34" s="114">
        <f>SUM($C$2:C34)</f>
        <v>1142932.5</v>
      </c>
      <c r="E34" s="114">
        <f t="shared" si="6"/>
        <v>192000</v>
      </c>
      <c r="F34" s="114">
        <f t="shared" si="7"/>
        <v>106</v>
      </c>
      <c r="G34" s="114">
        <f t="shared" ref="G34:G65" si="8">F34*5</f>
        <v>530</v>
      </c>
      <c r="H34" s="114">
        <f t="shared" ref="H34:H65" si="9">ROUND(G34*$S$1,0)</f>
        <v>80</v>
      </c>
      <c r="I34" s="114">
        <v>3</v>
      </c>
      <c r="J34" s="114">
        <f>I34*任务!C34</f>
        <v>6360</v>
      </c>
      <c r="K34" s="114">
        <v>20</v>
      </c>
      <c r="L34" s="114">
        <f t="shared" ref="L34:L65" si="10">K34*F34</f>
        <v>2120</v>
      </c>
      <c r="M34" s="114">
        <v>1.5</v>
      </c>
      <c r="N34" s="114">
        <f t="shared" ref="N34:N65" si="11">ROUND(F34*M34,0)</f>
        <v>159</v>
      </c>
      <c r="O34" s="114">
        <f t="shared" ref="O34:O65" si="12">ROUND(N34*$S$2,0)</f>
        <v>48</v>
      </c>
      <c r="P34" s="115">
        <v>0.1</v>
      </c>
    </row>
    <row r="35" ht="20.1" customHeight="1" spans="1:16">
      <c r="A35" s="113">
        <v>34</v>
      </c>
      <c r="B35" s="114">
        <f>[1]总表!E35</f>
        <v>0.4</v>
      </c>
      <c r="C35" s="114">
        <f t="shared" si="5"/>
        <v>98220</v>
      </c>
      <c r="D35" s="114">
        <f>SUM($C$2:C35)</f>
        <v>1241152.5</v>
      </c>
      <c r="E35" s="114">
        <f t="shared" si="6"/>
        <v>196500</v>
      </c>
      <c r="F35" s="114">
        <f t="shared" si="7"/>
        <v>109</v>
      </c>
      <c r="G35" s="114">
        <f t="shared" si="8"/>
        <v>545</v>
      </c>
      <c r="H35" s="114">
        <f t="shared" si="9"/>
        <v>82</v>
      </c>
      <c r="I35" s="114">
        <v>3</v>
      </c>
      <c r="J35" s="114">
        <f>I35*任务!C35</f>
        <v>6540</v>
      </c>
      <c r="K35" s="114">
        <v>20</v>
      </c>
      <c r="L35" s="114">
        <f t="shared" si="10"/>
        <v>2180</v>
      </c>
      <c r="M35" s="114">
        <v>1.5</v>
      </c>
      <c r="N35" s="114">
        <f t="shared" si="11"/>
        <v>164</v>
      </c>
      <c r="O35" s="114">
        <f t="shared" si="12"/>
        <v>49</v>
      </c>
      <c r="P35" s="115">
        <v>0.1</v>
      </c>
    </row>
    <row r="36" ht="20.1" customHeight="1" spans="1:16">
      <c r="A36" s="113">
        <v>35</v>
      </c>
      <c r="B36" s="114">
        <f>[1]总表!E36</f>
        <v>0.41</v>
      </c>
      <c r="C36" s="114">
        <f t="shared" si="5"/>
        <v>102570</v>
      </c>
      <c r="D36" s="114">
        <f>SUM($C$2:C36)</f>
        <v>1343722.5</v>
      </c>
      <c r="E36" s="114">
        <f t="shared" si="6"/>
        <v>201000</v>
      </c>
      <c r="F36" s="114">
        <f t="shared" si="7"/>
        <v>112</v>
      </c>
      <c r="G36" s="114">
        <f t="shared" si="8"/>
        <v>560</v>
      </c>
      <c r="H36" s="114">
        <f t="shared" si="9"/>
        <v>84</v>
      </c>
      <c r="I36" s="114">
        <v>3</v>
      </c>
      <c r="J36" s="114">
        <f>I36*任务!C36</f>
        <v>6720</v>
      </c>
      <c r="K36" s="114">
        <v>20</v>
      </c>
      <c r="L36" s="114">
        <f t="shared" si="10"/>
        <v>2240</v>
      </c>
      <c r="M36" s="114">
        <v>1.5</v>
      </c>
      <c r="N36" s="114">
        <f t="shared" si="11"/>
        <v>168</v>
      </c>
      <c r="O36" s="114">
        <f t="shared" si="12"/>
        <v>50</v>
      </c>
      <c r="P36" s="115">
        <v>0.1</v>
      </c>
    </row>
    <row r="37" ht="20.1" customHeight="1" spans="1:16">
      <c r="A37" s="113">
        <v>36</v>
      </c>
      <c r="B37" s="114">
        <f>[1]总表!E37</f>
        <v>0.42</v>
      </c>
      <c r="C37" s="114">
        <f t="shared" si="5"/>
        <v>107640</v>
      </c>
      <c r="D37" s="114">
        <f>SUM($C$2:C37)</f>
        <v>1451362.5</v>
      </c>
      <c r="E37" s="114">
        <f t="shared" si="6"/>
        <v>207000</v>
      </c>
      <c r="F37" s="114">
        <f t="shared" si="7"/>
        <v>115</v>
      </c>
      <c r="G37" s="114">
        <f t="shared" si="8"/>
        <v>575</v>
      </c>
      <c r="H37" s="114">
        <f t="shared" si="9"/>
        <v>86</v>
      </c>
      <c r="I37" s="114">
        <v>3</v>
      </c>
      <c r="J37" s="114">
        <f>I37*任务!C37</f>
        <v>6900</v>
      </c>
      <c r="K37" s="114">
        <v>20</v>
      </c>
      <c r="L37" s="114">
        <f t="shared" si="10"/>
        <v>2300</v>
      </c>
      <c r="M37" s="114">
        <v>1.5</v>
      </c>
      <c r="N37" s="114">
        <f t="shared" si="11"/>
        <v>173</v>
      </c>
      <c r="O37" s="114">
        <f t="shared" si="12"/>
        <v>52</v>
      </c>
      <c r="P37" s="115">
        <v>0.1</v>
      </c>
    </row>
    <row r="38" ht="20.1" customHeight="1" spans="1:16">
      <c r="A38" s="113">
        <v>37</v>
      </c>
      <c r="B38" s="114">
        <f>[1]总表!E38</f>
        <v>0.43</v>
      </c>
      <c r="C38" s="114">
        <f t="shared" si="5"/>
        <v>112830</v>
      </c>
      <c r="D38" s="114">
        <f>SUM($C$2:C38)</f>
        <v>1564192.5</v>
      </c>
      <c r="E38" s="114">
        <f t="shared" si="6"/>
        <v>213000</v>
      </c>
      <c r="F38" s="114">
        <f t="shared" si="7"/>
        <v>118</v>
      </c>
      <c r="G38" s="114">
        <f t="shared" si="8"/>
        <v>590</v>
      </c>
      <c r="H38" s="114">
        <f t="shared" si="9"/>
        <v>89</v>
      </c>
      <c r="I38" s="114">
        <v>3</v>
      </c>
      <c r="J38" s="114">
        <f>I38*任务!C38</f>
        <v>7080</v>
      </c>
      <c r="K38" s="114">
        <v>20</v>
      </c>
      <c r="L38" s="114">
        <f t="shared" si="10"/>
        <v>2360</v>
      </c>
      <c r="M38" s="114">
        <v>1.5</v>
      </c>
      <c r="N38" s="114">
        <f t="shared" si="11"/>
        <v>177</v>
      </c>
      <c r="O38" s="114">
        <f t="shared" si="12"/>
        <v>53</v>
      </c>
      <c r="P38" s="115">
        <v>0.1</v>
      </c>
    </row>
    <row r="39" ht="20.1" customHeight="1" spans="1:16">
      <c r="A39" s="113">
        <v>38</v>
      </c>
      <c r="B39" s="114">
        <f>[1]总表!E39</f>
        <v>0.44</v>
      </c>
      <c r="C39" s="114">
        <f t="shared" si="5"/>
        <v>118140</v>
      </c>
      <c r="D39" s="114">
        <f>SUM($C$2:C39)</f>
        <v>1682332.5</v>
      </c>
      <c r="E39" s="114">
        <f t="shared" si="6"/>
        <v>219000</v>
      </c>
      <c r="F39" s="114">
        <f t="shared" si="7"/>
        <v>121</v>
      </c>
      <c r="G39" s="114">
        <f t="shared" si="8"/>
        <v>605</v>
      </c>
      <c r="H39" s="114">
        <f t="shared" si="9"/>
        <v>91</v>
      </c>
      <c r="I39" s="114">
        <v>3</v>
      </c>
      <c r="J39" s="114">
        <f>I39*任务!C39</f>
        <v>7260</v>
      </c>
      <c r="K39" s="114">
        <v>20</v>
      </c>
      <c r="L39" s="114">
        <f t="shared" si="10"/>
        <v>2420</v>
      </c>
      <c r="M39" s="114">
        <v>1.5</v>
      </c>
      <c r="N39" s="114">
        <f t="shared" si="11"/>
        <v>182</v>
      </c>
      <c r="O39" s="114">
        <f t="shared" si="12"/>
        <v>55</v>
      </c>
      <c r="P39" s="115">
        <v>0.1</v>
      </c>
    </row>
    <row r="40" ht="20.1" customHeight="1" spans="1:16">
      <c r="A40" s="113">
        <v>39</v>
      </c>
      <c r="B40" s="114">
        <f>[1]总表!E40</f>
        <v>0.5</v>
      </c>
      <c r="C40" s="114">
        <f t="shared" si="5"/>
        <v>134070</v>
      </c>
      <c r="D40" s="114">
        <f>SUM($C$2:C40)</f>
        <v>1816402.5</v>
      </c>
      <c r="E40" s="114">
        <f t="shared" si="6"/>
        <v>223500</v>
      </c>
      <c r="F40" s="114">
        <f t="shared" si="7"/>
        <v>124</v>
      </c>
      <c r="G40" s="114">
        <f t="shared" si="8"/>
        <v>620</v>
      </c>
      <c r="H40" s="114">
        <f t="shared" si="9"/>
        <v>93</v>
      </c>
      <c r="I40" s="114">
        <v>3</v>
      </c>
      <c r="J40" s="114">
        <f>I40*任务!C40</f>
        <v>7440</v>
      </c>
      <c r="K40" s="114">
        <v>20</v>
      </c>
      <c r="L40" s="114">
        <f t="shared" si="10"/>
        <v>2480</v>
      </c>
      <c r="M40" s="114">
        <v>1.5</v>
      </c>
      <c r="N40" s="114">
        <f t="shared" si="11"/>
        <v>186</v>
      </c>
      <c r="O40" s="114">
        <f t="shared" si="12"/>
        <v>56</v>
      </c>
      <c r="P40" s="115">
        <v>0.1</v>
      </c>
    </row>
    <row r="41" ht="20.1" customHeight="1" spans="1:16">
      <c r="A41" s="113">
        <v>40</v>
      </c>
      <c r="B41" s="114">
        <f>[1]总表!E41</f>
        <v>0.51</v>
      </c>
      <c r="C41" s="114">
        <f t="shared" si="5"/>
        <v>139140</v>
      </c>
      <c r="D41" s="114">
        <f>SUM($C$2:C41)</f>
        <v>1955542.5</v>
      </c>
      <c r="E41" s="114">
        <f t="shared" si="6"/>
        <v>228000</v>
      </c>
      <c r="F41" s="114">
        <f t="shared" si="7"/>
        <v>127</v>
      </c>
      <c r="G41" s="114">
        <f t="shared" si="8"/>
        <v>635</v>
      </c>
      <c r="H41" s="114">
        <f t="shared" si="9"/>
        <v>95</v>
      </c>
      <c r="I41" s="114">
        <v>3</v>
      </c>
      <c r="J41" s="114">
        <f>I41*任务!C41</f>
        <v>7620</v>
      </c>
      <c r="K41" s="114">
        <v>20</v>
      </c>
      <c r="L41" s="114">
        <f t="shared" si="10"/>
        <v>2540</v>
      </c>
      <c r="M41" s="114">
        <v>1.5</v>
      </c>
      <c r="N41" s="114">
        <f t="shared" si="11"/>
        <v>191</v>
      </c>
      <c r="O41" s="114">
        <f t="shared" si="12"/>
        <v>57</v>
      </c>
      <c r="P41" s="115">
        <v>0.1</v>
      </c>
    </row>
    <row r="42" ht="20.1" customHeight="1" spans="1:16">
      <c r="A42" s="113">
        <v>41</v>
      </c>
      <c r="B42" s="114">
        <f>[1]总表!E42</f>
        <v>0.52</v>
      </c>
      <c r="C42" s="114">
        <f t="shared" si="5"/>
        <v>145860</v>
      </c>
      <c r="D42" s="114">
        <f>SUM($C$2:C42)</f>
        <v>2101402.5</v>
      </c>
      <c r="E42" s="114">
        <f t="shared" si="6"/>
        <v>235500</v>
      </c>
      <c r="F42" s="114">
        <f t="shared" si="7"/>
        <v>130</v>
      </c>
      <c r="G42" s="114">
        <f t="shared" si="8"/>
        <v>650</v>
      </c>
      <c r="H42" s="114">
        <f t="shared" si="9"/>
        <v>98</v>
      </c>
      <c r="I42" s="114">
        <v>3</v>
      </c>
      <c r="J42" s="114">
        <f>I42*任务!C42</f>
        <v>7800</v>
      </c>
      <c r="K42" s="114">
        <v>20</v>
      </c>
      <c r="L42" s="114">
        <f t="shared" si="10"/>
        <v>2600</v>
      </c>
      <c r="M42" s="114">
        <v>1.5</v>
      </c>
      <c r="N42" s="114">
        <f t="shared" si="11"/>
        <v>195</v>
      </c>
      <c r="O42" s="114">
        <f t="shared" si="12"/>
        <v>59</v>
      </c>
      <c r="P42" s="115">
        <v>0.1</v>
      </c>
    </row>
    <row r="43" ht="20.1" customHeight="1" spans="1:16">
      <c r="A43" s="113">
        <v>42</v>
      </c>
      <c r="B43" s="114">
        <f>[1]总表!E43</f>
        <v>0.53</v>
      </c>
      <c r="C43" s="114">
        <f t="shared" si="5"/>
        <v>151140</v>
      </c>
      <c r="D43" s="114">
        <f>SUM($C$2:C43)</f>
        <v>2252542.5</v>
      </c>
      <c r="E43" s="114">
        <f t="shared" si="6"/>
        <v>240000</v>
      </c>
      <c r="F43" s="114">
        <f t="shared" si="7"/>
        <v>133</v>
      </c>
      <c r="G43" s="114">
        <f t="shared" si="8"/>
        <v>665</v>
      </c>
      <c r="H43" s="114">
        <f t="shared" si="9"/>
        <v>100</v>
      </c>
      <c r="I43" s="114">
        <v>3</v>
      </c>
      <c r="J43" s="114">
        <f>I43*任务!C43</f>
        <v>7980</v>
      </c>
      <c r="K43" s="114">
        <v>20</v>
      </c>
      <c r="L43" s="114">
        <f t="shared" si="10"/>
        <v>2660</v>
      </c>
      <c r="M43" s="114">
        <v>1.5</v>
      </c>
      <c r="N43" s="114">
        <f t="shared" si="11"/>
        <v>200</v>
      </c>
      <c r="O43" s="114">
        <f t="shared" si="12"/>
        <v>60</v>
      </c>
      <c r="P43" s="115">
        <v>0.1</v>
      </c>
    </row>
    <row r="44" ht="20.1" customHeight="1" spans="1:16">
      <c r="A44" s="113">
        <v>43</v>
      </c>
      <c r="B44" s="114">
        <f>[1]总表!E44</f>
        <v>0.54</v>
      </c>
      <c r="C44" s="114">
        <f t="shared" si="5"/>
        <v>156510</v>
      </c>
      <c r="D44" s="114">
        <f>SUM($C$2:C44)</f>
        <v>2409052.5</v>
      </c>
      <c r="E44" s="114">
        <f t="shared" si="6"/>
        <v>244500</v>
      </c>
      <c r="F44" s="114">
        <f t="shared" si="7"/>
        <v>136</v>
      </c>
      <c r="G44" s="114">
        <f t="shared" si="8"/>
        <v>680</v>
      </c>
      <c r="H44" s="114">
        <f t="shared" si="9"/>
        <v>102</v>
      </c>
      <c r="I44" s="114">
        <v>3</v>
      </c>
      <c r="J44" s="114">
        <f>I44*任务!C44</f>
        <v>8160</v>
      </c>
      <c r="K44" s="114">
        <v>20</v>
      </c>
      <c r="L44" s="114">
        <f t="shared" si="10"/>
        <v>2720</v>
      </c>
      <c r="M44" s="114">
        <v>1.5</v>
      </c>
      <c r="N44" s="114">
        <f t="shared" si="11"/>
        <v>204</v>
      </c>
      <c r="O44" s="114">
        <f t="shared" si="12"/>
        <v>61</v>
      </c>
      <c r="P44" s="115">
        <v>0.1</v>
      </c>
    </row>
    <row r="45" ht="20.1" customHeight="1" spans="1:16">
      <c r="A45" s="113">
        <v>44</v>
      </c>
      <c r="B45" s="114">
        <f>[1]总表!E45</f>
        <v>0.55</v>
      </c>
      <c r="C45" s="114">
        <f t="shared" si="5"/>
        <v>162795</v>
      </c>
      <c r="D45" s="114">
        <f>SUM($C$2:C45)</f>
        <v>2571847.5</v>
      </c>
      <c r="E45" s="114">
        <f t="shared" si="6"/>
        <v>250500</v>
      </c>
      <c r="F45" s="114">
        <f t="shared" si="7"/>
        <v>139</v>
      </c>
      <c r="G45" s="114">
        <f t="shared" si="8"/>
        <v>695</v>
      </c>
      <c r="H45" s="114">
        <f t="shared" si="9"/>
        <v>104</v>
      </c>
      <c r="I45" s="114">
        <v>3</v>
      </c>
      <c r="J45" s="114">
        <f>I45*任务!C45</f>
        <v>8340</v>
      </c>
      <c r="K45" s="114">
        <v>20</v>
      </c>
      <c r="L45" s="114">
        <f t="shared" si="10"/>
        <v>2780</v>
      </c>
      <c r="M45" s="114">
        <v>1.5</v>
      </c>
      <c r="N45" s="114">
        <f t="shared" si="11"/>
        <v>209</v>
      </c>
      <c r="O45" s="114">
        <f t="shared" si="12"/>
        <v>63</v>
      </c>
      <c r="P45" s="115">
        <v>0.1</v>
      </c>
    </row>
    <row r="46" ht="20.1" customHeight="1" spans="1:16">
      <c r="A46" s="113">
        <v>45</v>
      </c>
      <c r="B46" s="114">
        <f>[1]总表!E46</f>
        <v>0.56</v>
      </c>
      <c r="C46" s="114">
        <f t="shared" si="5"/>
        <v>169200</v>
      </c>
      <c r="D46" s="114">
        <f>SUM($C$2:C46)</f>
        <v>2741047.5</v>
      </c>
      <c r="E46" s="114">
        <f t="shared" si="6"/>
        <v>256500</v>
      </c>
      <c r="F46" s="114">
        <f t="shared" si="7"/>
        <v>142</v>
      </c>
      <c r="G46" s="114">
        <f t="shared" si="8"/>
        <v>710</v>
      </c>
      <c r="H46" s="114">
        <f t="shared" si="9"/>
        <v>107</v>
      </c>
      <c r="I46" s="114">
        <v>3</v>
      </c>
      <c r="J46" s="114">
        <f>I46*任务!C46</f>
        <v>8520</v>
      </c>
      <c r="K46" s="114">
        <v>20</v>
      </c>
      <c r="L46" s="114">
        <f t="shared" si="10"/>
        <v>2840</v>
      </c>
      <c r="M46" s="114">
        <v>1.5</v>
      </c>
      <c r="N46" s="114">
        <f t="shared" si="11"/>
        <v>213</v>
      </c>
      <c r="O46" s="114">
        <f t="shared" si="12"/>
        <v>64</v>
      </c>
      <c r="P46" s="115">
        <v>0.1</v>
      </c>
    </row>
    <row r="47" ht="20.1" customHeight="1" spans="1:16">
      <c r="A47" s="113">
        <v>46</v>
      </c>
      <c r="B47" s="114">
        <f>[1]总表!E47</f>
        <v>0.57</v>
      </c>
      <c r="C47" s="114">
        <f t="shared" si="5"/>
        <v>174870</v>
      </c>
      <c r="D47" s="114">
        <f>SUM($C$2:C47)</f>
        <v>2915917.5</v>
      </c>
      <c r="E47" s="114">
        <f t="shared" si="6"/>
        <v>261000</v>
      </c>
      <c r="F47" s="114">
        <f t="shared" si="7"/>
        <v>145</v>
      </c>
      <c r="G47" s="114">
        <f t="shared" si="8"/>
        <v>725</v>
      </c>
      <c r="H47" s="114">
        <f t="shared" si="9"/>
        <v>109</v>
      </c>
      <c r="I47" s="114">
        <v>3</v>
      </c>
      <c r="J47" s="114">
        <f>I47*任务!C47</f>
        <v>8700</v>
      </c>
      <c r="K47" s="114">
        <v>20</v>
      </c>
      <c r="L47" s="114">
        <f t="shared" si="10"/>
        <v>2900</v>
      </c>
      <c r="M47" s="114">
        <v>1.5</v>
      </c>
      <c r="N47" s="114">
        <f t="shared" si="11"/>
        <v>218</v>
      </c>
      <c r="O47" s="114">
        <f t="shared" si="12"/>
        <v>65</v>
      </c>
      <c r="P47" s="115">
        <v>0.1</v>
      </c>
    </row>
    <row r="48" ht="20.1" customHeight="1" spans="1:16">
      <c r="A48" s="113">
        <v>47</v>
      </c>
      <c r="B48" s="114">
        <f>[1]总表!E48</f>
        <v>0.58</v>
      </c>
      <c r="C48" s="114">
        <f t="shared" si="5"/>
        <v>181500</v>
      </c>
      <c r="D48" s="114">
        <f>SUM($C$2:C48)</f>
        <v>3097417.5</v>
      </c>
      <c r="E48" s="114">
        <f t="shared" si="6"/>
        <v>267000</v>
      </c>
      <c r="F48" s="114">
        <f t="shared" si="7"/>
        <v>148</v>
      </c>
      <c r="G48" s="114">
        <f t="shared" si="8"/>
        <v>740</v>
      </c>
      <c r="H48" s="114">
        <f t="shared" si="9"/>
        <v>111</v>
      </c>
      <c r="I48" s="114">
        <v>3</v>
      </c>
      <c r="J48" s="114">
        <f>I48*任务!C48</f>
        <v>8880</v>
      </c>
      <c r="K48" s="114">
        <v>20</v>
      </c>
      <c r="L48" s="114">
        <f t="shared" si="10"/>
        <v>2960</v>
      </c>
      <c r="M48" s="114">
        <v>1.5</v>
      </c>
      <c r="N48" s="114">
        <f t="shared" si="11"/>
        <v>222</v>
      </c>
      <c r="O48" s="114">
        <f t="shared" si="12"/>
        <v>67</v>
      </c>
      <c r="P48" s="115">
        <v>0.1</v>
      </c>
    </row>
    <row r="49" ht="20.1" customHeight="1" spans="1:16">
      <c r="A49" s="113">
        <v>48</v>
      </c>
      <c r="B49" s="114">
        <f>[1]总表!E49</f>
        <v>0.59</v>
      </c>
      <c r="C49" s="114">
        <f t="shared" si="5"/>
        <v>187365</v>
      </c>
      <c r="D49" s="114">
        <f>SUM($C$2:C49)</f>
        <v>3284782.5</v>
      </c>
      <c r="E49" s="114">
        <f t="shared" si="6"/>
        <v>271500</v>
      </c>
      <c r="F49" s="114">
        <f t="shared" si="7"/>
        <v>151</v>
      </c>
      <c r="G49" s="114">
        <f t="shared" si="8"/>
        <v>755</v>
      </c>
      <c r="H49" s="114">
        <f t="shared" si="9"/>
        <v>113</v>
      </c>
      <c r="I49" s="114">
        <v>3</v>
      </c>
      <c r="J49" s="114">
        <f>I49*任务!C49</f>
        <v>9060</v>
      </c>
      <c r="K49" s="114">
        <v>20</v>
      </c>
      <c r="L49" s="114">
        <f t="shared" si="10"/>
        <v>3020</v>
      </c>
      <c r="M49" s="114">
        <v>1.5</v>
      </c>
      <c r="N49" s="114">
        <f t="shared" si="11"/>
        <v>227</v>
      </c>
      <c r="O49" s="114">
        <f t="shared" si="12"/>
        <v>68</v>
      </c>
      <c r="P49" s="115">
        <v>0.1</v>
      </c>
    </row>
    <row r="50" ht="20.1" customHeight="1" spans="1:16">
      <c r="A50" s="113">
        <v>49</v>
      </c>
      <c r="B50" s="114">
        <f>[1]总表!E50</f>
        <v>0.7</v>
      </c>
      <c r="C50" s="114">
        <f t="shared" si="5"/>
        <v>221970</v>
      </c>
      <c r="D50" s="114">
        <f>SUM($C$2:C50)</f>
        <v>3506752.5</v>
      </c>
      <c r="E50" s="114">
        <f t="shared" si="6"/>
        <v>277500</v>
      </c>
      <c r="F50" s="114">
        <f t="shared" si="7"/>
        <v>154</v>
      </c>
      <c r="G50" s="114">
        <f t="shared" si="8"/>
        <v>770</v>
      </c>
      <c r="H50" s="114">
        <f t="shared" si="9"/>
        <v>116</v>
      </c>
      <c r="I50" s="114">
        <v>3</v>
      </c>
      <c r="J50" s="114">
        <f>I50*任务!C50</f>
        <v>9240</v>
      </c>
      <c r="K50" s="114">
        <v>20</v>
      </c>
      <c r="L50" s="114">
        <f t="shared" si="10"/>
        <v>3080</v>
      </c>
      <c r="M50" s="114">
        <v>1.5</v>
      </c>
      <c r="N50" s="114">
        <f t="shared" si="11"/>
        <v>231</v>
      </c>
      <c r="O50" s="114">
        <f t="shared" si="12"/>
        <v>69</v>
      </c>
      <c r="P50" s="115">
        <v>0.1</v>
      </c>
    </row>
    <row r="51" ht="20.1" customHeight="1" spans="1:16">
      <c r="A51" s="113">
        <v>50</v>
      </c>
      <c r="B51" s="114">
        <f>[1]总表!E51</f>
        <v>0.75</v>
      </c>
      <c r="C51" s="114">
        <f t="shared" si="5"/>
        <v>240885</v>
      </c>
      <c r="D51" s="114">
        <f>SUM($C$2:C51)</f>
        <v>3747637.5</v>
      </c>
      <c r="E51" s="114">
        <f t="shared" si="6"/>
        <v>283500</v>
      </c>
      <c r="F51" s="114">
        <f t="shared" si="7"/>
        <v>157</v>
      </c>
      <c r="G51" s="114">
        <f t="shared" si="8"/>
        <v>785</v>
      </c>
      <c r="H51" s="114">
        <f t="shared" si="9"/>
        <v>118</v>
      </c>
      <c r="I51" s="114">
        <v>3</v>
      </c>
      <c r="J51" s="114">
        <f>I51*任务!C51</f>
        <v>9420</v>
      </c>
      <c r="K51" s="114">
        <v>20</v>
      </c>
      <c r="L51" s="114">
        <f t="shared" si="10"/>
        <v>3140</v>
      </c>
      <c r="M51" s="114">
        <v>1.5</v>
      </c>
      <c r="N51" s="114">
        <f t="shared" si="11"/>
        <v>236</v>
      </c>
      <c r="O51" s="114">
        <f t="shared" si="12"/>
        <v>71</v>
      </c>
      <c r="P51" s="115">
        <v>0.1</v>
      </c>
    </row>
    <row r="52" ht="20.1" customHeight="1" spans="1:16">
      <c r="A52" s="113">
        <v>51</v>
      </c>
      <c r="B52" s="114">
        <f>[1]总表!E52</f>
        <v>0.8</v>
      </c>
      <c r="C52" s="114">
        <f t="shared" si="5"/>
        <v>259200</v>
      </c>
      <c r="D52" s="114">
        <f>SUM($C$2:C52)</f>
        <v>4006837.5</v>
      </c>
      <c r="E52" s="114">
        <f t="shared" si="6"/>
        <v>288000</v>
      </c>
      <c r="F52" s="114">
        <f t="shared" si="7"/>
        <v>160</v>
      </c>
      <c r="G52" s="114">
        <f t="shared" si="8"/>
        <v>800</v>
      </c>
      <c r="H52" s="114">
        <f t="shared" si="9"/>
        <v>120</v>
      </c>
      <c r="I52" s="114">
        <v>3</v>
      </c>
      <c r="J52" s="114">
        <f>I52*任务!C52</f>
        <v>9600</v>
      </c>
      <c r="K52" s="114">
        <v>20</v>
      </c>
      <c r="L52" s="114">
        <f t="shared" si="10"/>
        <v>3200</v>
      </c>
      <c r="M52" s="114">
        <v>1.5</v>
      </c>
      <c r="N52" s="114">
        <f t="shared" si="11"/>
        <v>240</v>
      </c>
      <c r="O52" s="114">
        <f t="shared" si="12"/>
        <v>72</v>
      </c>
      <c r="P52" s="115">
        <v>0.1</v>
      </c>
    </row>
    <row r="53" ht="20.1" customHeight="1" spans="1:16">
      <c r="A53" s="113">
        <v>52</v>
      </c>
      <c r="B53" s="114">
        <f>[1]总表!E53</f>
        <v>0.85</v>
      </c>
      <c r="C53" s="114">
        <f t="shared" si="5"/>
        <v>279240</v>
      </c>
      <c r="D53" s="114">
        <f>SUM($C$2:C53)</f>
        <v>4286077.5</v>
      </c>
      <c r="E53" s="114">
        <f t="shared" si="6"/>
        <v>294000</v>
      </c>
      <c r="F53" s="114">
        <f t="shared" si="7"/>
        <v>163</v>
      </c>
      <c r="G53" s="114">
        <f t="shared" si="8"/>
        <v>815</v>
      </c>
      <c r="H53" s="114">
        <f t="shared" si="9"/>
        <v>122</v>
      </c>
      <c r="I53" s="114">
        <v>3</v>
      </c>
      <c r="J53" s="114">
        <f>I53*任务!C53</f>
        <v>9780</v>
      </c>
      <c r="K53" s="114">
        <v>20</v>
      </c>
      <c r="L53" s="114">
        <f t="shared" si="10"/>
        <v>3260</v>
      </c>
      <c r="M53" s="114">
        <v>1.5</v>
      </c>
      <c r="N53" s="114">
        <f t="shared" si="11"/>
        <v>245</v>
      </c>
      <c r="O53" s="114">
        <f t="shared" si="12"/>
        <v>74</v>
      </c>
      <c r="P53" s="115">
        <v>0.1</v>
      </c>
    </row>
    <row r="54" ht="20.1" customHeight="1" spans="1:16">
      <c r="A54" s="113">
        <v>53</v>
      </c>
      <c r="B54" s="114">
        <f>[1]总表!E54</f>
        <v>0.9</v>
      </c>
      <c r="C54" s="114">
        <f t="shared" si="5"/>
        <v>299880</v>
      </c>
      <c r="D54" s="114">
        <f>SUM($C$2:C54)</f>
        <v>4585957.5</v>
      </c>
      <c r="E54" s="114">
        <f t="shared" si="6"/>
        <v>300000</v>
      </c>
      <c r="F54" s="114">
        <f t="shared" si="7"/>
        <v>166</v>
      </c>
      <c r="G54" s="114">
        <f t="shared" si="8"/>
        <v>830</v>
      </c>
      <c r="H54" s="114">
        <f t="shared" si="9"/>
        <v>125</v>
      </c>
      <c r="I54" s="114">
        <v>3</v>
      </c>
      <c r="J54" s="114">
        <f>I54*任务!C54</f>
        <v>9960</v>
      </c>
      <c r="K54" s="114">
        <v>20</v>
      </c>
      <c r="L54" s="114">
        <f t="shared" si="10"/>
        <v>3320</v>
      </c>
      <c r="M54" s="114">
        <v>1.5</v>
      </c>
      <c r="N54" s="114">
        <f t="shared" si="11"/>
        <v>249</v>
      </c>
      <c r="O54" s="114">
        <f t="shared" si="12"/>
        <v>75</v>
      </c>
      <c r="P54" s="115">
        <v>0.1</v>
      </c>
    </row>
    <row r="55" ht="20.1" customHeight="1" spans="1:16">
      <c r="A55" s="113">
        <v>54</v>
      </c>
      <c r="B55" s="114">
        <f>[1]总表!E55</f>
        <v>0.95</v>
      </c>
      <c r="C55" s="114">
        <f t="shared" si="5"/>
        <v>319695</v>
      </c>
      <c r="D55" s="114">
        <f>SUM($C$2:C55)</f>
        <v>4905652.5</v>
      </c>
      <c r="E55" s="114">
        <f t="shared" si="6"/>
        <v>304500</v>
      </c>
      <c r="F55" s="114">
        <f t="shared" si="7"/>
        <v>169</v>
      </c>
      <c r="G55" s="114">
        <f t="shared" si="8"/>
        <v>845</v>
      </c>
      <c r="H55" s="114">
        <f t="shared" si="9"/>
        <v>127</v>
      </c>
      <c r="I55" s="114">
        <v>3</v>
      </c>
      <c r="J55" s="114">
        <f>I55*任务!C55</f>
        <v>10140</v>
      </c>
      <c r="K55" s="114">
        <v>20</v>
      </c>
      <c r="L55" s="114">
        <f t="shared" si="10"/>
        <v>3380</v>
      </c>
      <c r="M55" s="114">
        <v>1.5</v>
      </c>
      <c r="N55" s="114">
        <f t="shared" si="11"/>
        <v>254</v>
      </c>
      <c r="O55" s="114">
        <f t="shared" si="12"/>
        <v>76</v>
      </c>
      <c r="P55" s="115">
        <v>0.1</v>
      </c>
    </row>
    <row r="56" ht="20.1" customHeight="1" spans="1:16">
      <c r="A56" s="113">
        <v>55</v>
      </c>
      <c r="B56" s="114">
        <f>[1]总表!E56</f>
        <v>1</v>
      </c>
      <c r="C56" s="114">
        <f t="shared" si="5"/>
        <v>339960</v>
      </c>
      <c r="D56" s="114">
        <f>SUM($C$2:C56)</f>
        <v>5245612.5</v>
      </c>
      <c r="E56" s="114">
        <f t="shared" si="6"/>
        <v>309000</v>
      </c>
      <c r="F56" s="114">
        <f t="shared" si="7"/>
        <v>172</v>
      </c>
      <c r="G56" s="114">
        <f t="shared" si="8"/>
        <v>860</v>
      </c>
      <c r="H56" s="114">
        <f t="shared" si="9"/>
        <v>129</v>
      </c>
      <c r="I56" s="114">
        <v>3</v>
      </c>
      <c r="J56" s="114">
        <f>I56*任务!C56</f>
        <v>10320</v>
      </c>
      <c r="K56" s="114">
        <v>20</v>
      </c>
      <c r="L56" s="114">
        <f t="shared" si="10"/>
        <v>3440</v>
      </c>
      <c r="M56" s="114">
        <v>1.5</v>
      </c>
      <c r="N56" s="114">
        <f t="shared" si="11"/>
        <v>258</v>
      </c>
      <c r="O56" s="114">
        <f t="shared" si="12"/>
        <v>77</v>
      </c>
      <c r="P56" s="115">
        <v>0.1</v>
      </c>
    </row>
    <row r="57" ht="20.1" customHeight="1" spans="1:16">
      <c r="A57" s="113">
        <v>56</v>
      </c>
      <c r="B57" s="114">
        <f>[1]总表!E57</f>
        <v>1.05</v>
      </c>
      <c r="C57" s="114">
        <f t="shared" si="5"/>
        <v>362250</v>
      </c>
      <c r="D57" s="114">
        <f>SUM($C$2:C57)</f>
        <v>5607862.5</v>
      </c>
      <c r="E57" s="114">
        <f t="shared" si="6"/>
        <v>315000</v>
      </c>
      <c r="F57" s="114">
        <f t="shared" si="7"/>
        <v>175</v>
      </c>
      <c r="G57" s="114">
        <f t="shared" si="8"/>
        <v>875</v>
      </c>
      <c r="H57" s="114">
        <f t="shared" si="9"/>
        <v>131</v>
      </c>
      <c r="I57" s="114">
        <v>3</v>
      </c>
      <c r="J57" s="114">
        <f>I57*任务!C57</f>
        <v>10500</v>
      </c>
      <c r="K57" s="114">
        <v>20</v>
      </c>
      <c r="L57" s="114">
        <f t="shared" si="10"/>
        <v>3500</v>
      </c>
      <c r="M57" s="114">
        <v>1.5</v>
      </c>
      <c r="N57" s="114">
        <f t="shared" si="11"/>
        <v>263</v>
      </c>
      <c r="O57" s="114">
        <f t="shared" si="12"/>
        <v>79</v>
      </c>
      <c r="P57" s="115">
        <v>0.1</v>
      </c>
    </row>
    <row r="58" ht="20.1" customHeight="1" spans="1:16">
      <c r="A58" s="113">
        <v>57</v>
      </c>
      <c r="B58" s="114">
        <f>[1]总表!E58</f>
        <v>1.1</v>
      </c>
      <c r="C58" s="114">
        <f t="shared" si="5"/>
        <v>385140</v>
      </c>
      <c r="D58" s="114">
        <f>SUM($C$2:C58)</f>
        <v>5993002.5</v>
      </c>
      <c r="E58" s="114">
        <f t="shared" si="6"/>
        <v>321000</v>
      </c>
      <c r="F58" s="114">
        <f t="shared" si="7"/>
        <v>178</v>
      </c>
      <c r="G58" s="114">
        <f t="shared" si="8"/>
        <v>890</v>
      </c>
      <c r="H58" s="114">
        <f t="shared" si="9"/>
        <v>134</v>
      </c>
      <c r="I58" s="114">
        <v>3</v>
      </c>
      <c r="J58" s="114">
        <f>I58*任务!C58</f>
        <v>10680</v>
      </c>
      <c r="K58" s="114">
        <v>20</v>
      </c>
      <c r="L58" s="114">
        <f t="shared" si="10"/>
        <v>3560</v>
      </c>
      <c r="M58" s="114">
        <v>1.5</v>
      </c>
      <c r="N58" s="114">
        <f t="shared" si="11"/>
        <v>267</v>
      </c>
      <c r="O58" s="114">
        <f t="shared" si="12"/>
        <v>80</v>
      </c>
      <c r="P58" s="115">
        <v>0.1</v>
      </c>
    </row>
    <row r="59" ht="20.1" customHeight="1" spans="1:16">
      <c r="A59" s="113">
        <v>58</v>
      </c>
      <c r="B59" s="114">
        <f>[1]总表!E59</f>
        <v>1.15</v>
      </c>
      <c r="C59" s="114">
        <f t="shared" si="5"/>
        <v>408630</v>
      </c>
      <c r="D59" s="114">
        <f>SUM($C$2:C59)</f>
        <v>6401632.5</v>
      </c>
      <c r="E59" s="114">
        <f t="shared" si="6"/>
        <v>327000</v>
      </c>
      <c r="F59" s="114">
        <f t="shared" si="7"/>
        <v>181</v>
      </c>
      <c r="G59" s="114">
        <f t="shared" si="8"/>
        <v>905</v>
      </c>
      <c r="H59" s="114">
        <f t="shared" si="9"/>
        <v>136</v>
      </c>
      <c r="I59" s="114">
        <v>3</v>
      </c>
      <c r="J59" s="114">
        <f>I59*任务!C59</f>
        <v>10860</v>
      </c>
      <c r="K59" s="114">
        <v>20</v>
      </c>
      <c r="L59" s="114">
        <f t="shared" si="10"/>
        <v>3620</v>
      </c>
      <c r="M59" s="114">
        <v>1.5</v>
      </c>
      <c r="N59" s="114">
        <f t="shared" si="11"/>
        <v>272</v>
      </c>
      <c r="O59" s="114">
        <f t="shared" si="12"/>
        <v>82</v>
      </c>
      <c r="P59" s="115">
        <v>0.1</v>
      </c>
    </row>
    <row r="60" ht="20.1" customHeight="1" spans="1:16">
      <c r="A60" s="113">
        <v>59</v>
      </c>
      <c r="B60" s="114">
        <f>[1]总表!E60</f>
        <v>1.2</v>
      </c>
      <c r="C60" s="114">
        <f t="shared" si="5"/>
        <v>430920</v>
      </c>
      <c r="D60" s="114">
        <f>SUM($C$2:C60)</f>
        <v>6832552.5</v>
      </c>
      <c r="E60" s="114">
        <f t="shared" si="6"/>
        <v>331500</v>
      </c>
      <c r="F60" s="114">
        <f t="shared" si="7"/>
        <v>184</v>
      </c>
      <c r="G60" s="114">
        <f t="shared" si="8"/>
        <v>920</v>
      </c>
      <c r="H60" s="114">
        <f t="shared" si="9"/>
        <v>138</v>
      </c>
      <c r="I60" s="114">
        <v>3</v>
      </c>
      <c r="J60" s="114">
        <f>I60*任务!C60</f>
        <v>11040</v>
      </c>
      <c r="K60" s="114">
        <v>20</v>
      </c>
      <c r="L60" s="114">
        <f t="shared" si="10"/>
        <v>3680</v>
      </c>
      <c r="M60" s="114">
        <v>1.5</v>
      </c>
      <c r="N60" s="114">
        <f t="shared" si="11"/>
        <v>276</v>
      </c>
      <c r="O60" s="114">
        <f t="shared" si="12"/>
        <v>83</v>
      </c>
      <c r="P60" s="115">
        <v>0.1</v>
      </c>
    </row>
    <row r="61" ht="20.1" customHeight="1" spans="1:16">
      <c r="A61" s="113">
        <v>60</v>
      </c>
      <c r="B61" s="114">
        <f>[1]总表!E61</f>
        <v>1.25</v>
      </c>
      <c r="C61" s="114">
        <f t="shared" si="5"/>
        <v>453660</v>
      </c>
      <c r="D61" s="114">
        <f>SUM($C$2:C61)</f>
        <v>7286212.5</v>
      </c>
      <c r="E61" s="114">
        <f t="shared" si="6"/>
        <v>336000</v>
      </c>
      <c r="F61" s="114">
        <f t="shared" si="7"/>
        <v>187</v>
      </c>
      <c r="G61" s="114">
        <f t="shared" si="8"/>
        <v>935</v>
      </c>
      <c r="H61" s="114">
        <f t="shared" si="9"/>
        <v>140</v>
      </c>
      <c r="I61" s="114">
        <v>3</v>
      </c>
      <c r="J61" s="114">
        <f>I61*任务!C61</f>
        <v>11220</v>
      </c>
      <c r="K61" s="114">
        <v>20</v>
      </c>
      <c r="L61" s="114">
        <f t="shared" si="10"/>
        <v>3740</v>
      </c>
      <c r="M61" s="114">
        <v>1.5</v>
      </c>
      <c r="N61" s="114">
        <f t="shared" si="11"/>
        <v>281</v>
      </c>
      <c r="O61" s="114">
        <f t="shared" si="12"/>
        <v>84</v>
      </c>
      <c r="P61" s="115">
        <v>0.1</v>
      </c>
    </row>
    <row r="62" ht="20.1" customHeight="1" spans="1:16">
      <c r="A62" s="113">
        <v>61</v>
      </c>
      <c r="B62" s="114">
        <f>[1]总表!E62</f>
        <v>1.75</v>
      </c>
      <c r="C62" s="114">
        <f t="shared" si="5"/>
        <v>635325</v>
      </c>
      <c r="D62" s="114">
        <f>SUM($C$2:C62)</f>
        <v>7921537.5</v>
      </c>
      <c r="E62" s="114">
        <f t="shared" si="6"/>
        <v>343500</v>
      </c>
      <c r="F62" s="114">
        <f t="shared" si="7"/>
        <v>190</v>
      </c>
      <c r="G62" s="114">
        <f t="shared" si="8"/>
        <v>950</v>
      </c>
      <c r="H62" s="114">
        <f t="shared" si="9"/>
        <v>143</v>
      </c>
      <c r="I62" s="114">
        <v>3</v>
      </c>
      <c r="J62" s="114">
        <f>I62*任务!C62</f>
        <v>11400</v>
      </c>
      <c r="K62" s="114">
        <v>20</v>
      </c>
      <c r="L62" s="114">
        <f t="shared" si="10"/>
        <v>3800</v>
      </c>
      <c r="M62" s="114">
        <v>1.5</v>
      </c>
      <c r="N62" s="114">
        <f t="shared" si="11"/>
        <v>285</v>
      </c>
      <c r="O62" s="114">
        <f t="shared" si="12"/>
        <v>86</v>
      </c>
      <c r="P62" s="115">
        <v>0.1</v>
      </c>
    </row>
    <row r="63" ht="20.1" customHeight="1" spans="1:16">
      <c r="A63" s="113">
        <v>62</v>
      </c>
      <c r="B63" s="114">
        <f>[1]总表!E63</f>
        <v>2.25</v>
      </c>
      <c r="C63" s="114">
        <f t="shared" si="5"/>
        <v>817740</v>
      </c>
      <c r="D63" s="114">
        <f>SUM($C$2:C63)</f>
        <v>8739277.5</v>
      </c>
      <c r="E63" s="114">
        <f t="shared" si="6"/>
        <v>348000</v>
      </c>
      <c r="F63" s="114">
        <f t="shared" si="7"/>
        <v>193</v>
      </c>
      <c r="G63" s="114">
        <f t="shared" si="8"/>
        <v>965</v>
      </c>
      <c r="H63" s="114">
        <f t="shared" si="9"/>
        <v>145</v>
      </c>
      <c r="I63" s="114">
        <v>3</v>
      </c>
      <c r="J63" s="114">
        <f>I63*任务!C63</f>
        <v>11580</v>
      </c>
      <c r="K63" s="114">
        <v>20</v>
      </c>
      <c r="L63" s="114">
        <f t="shared" si="10"/>
        <v>3860</v>
      </c>
      <c r="M63" s="114">
        <v>1.5</v>
      </c>
      <c r="N63" s="114">
        <f t="shared" si="11"/>
        <v>290</v>
      </c>
      <c r="O63" s="114">
        <f t="shared" si="12"/>
        <v>87</v>
      </c>
      <c r="P63" s="115">
        <v>0.1</v>
      </c>
    </row>
    <row r="64" ht="20.1" customHeight="1" spans="1:16">
      <c r="A64" s="113">
        <v>63</v>
      </c>
      <c r="B64" s="114">
        <f>[1]总表!E64</f>
        <v>2.75</v>
      </c>
      <c r="C64" s="114">
        <f t="shared" si="5"/>
        <v>1004655</v>
      </c>
      <c r="D64" s="114">
        <f>SUM($C$2:C64)</f>
        <v>9743932.5</v>
      </c>
      <c r="E64" s="114">
        <f t="shared" si="6"/>
        <v>352500</v>
      </c>
      <c r="F64" s="114">
        <f t="shared" si="7"/>
        <v>196</v>
      </c>
      <c r="G64" s="114">
        <f t="shared" si="8"/>
        <v>980</v>
      </c>
      <c r="H64" s="114">
        <f t="shared" si="9"/>
        <v>147</v>
      </c>
      <c r="I64" s="114">
        <v>3</v>
      </c>
      <c r="J64" s="114">
        <f>I64*任务!C64</f>
        <v>11760</v>
      </c>
      <c r="K64" s="114">
        <v>20</v>
      </c>
      <c r="L64" s="114">
        <f t="shared" si="10"/>
        <v>3920</v>
      </c>
      <c r="M64" s="114">
        <v>1.5</v>
      </c>
      <c r="N64" s="114">
        <f t="shared" si="11"/>
        <v>294</v>
      </c>
      <c r="O64" s="114">
        <f t="shared" si="12"/>
        <v>88</v>
      </c>
      <c r="P64" s="115">
        <v>0.1</v>
      </c>
    </row>
    <row r="65" ht="20.1" customHeight="1" spans="1:16">
      <c r="A65" s="113">
        <v>64</v>
      </c>
      <c r="B65" s="114">
        <f>[1]总表!E65</f>
        <v>3.25</v>
      </c>
      <c r="C65" s="114">
        <f t="shared" si="5"/>
        <v>1200945</v>
      </c>
      <c r="D65" s="114">
        <f>SUM($C$2:C65)</f>
        <v>10944877.5</v>
      </c>
      <c r="E65" s="114">
        <f t="shared" si="6"/>
        <v>358500</v>
      </c>
      <c r="F65" s="114">
        <f t="shared" si="7"/>
        <v>199</v>
      </c>
      <c r="G65" s="114">
        <f t="shared" si="8"/>
        <v>995</v>
      </c>
      <c r="H65" s="114">
        <f t="shared" si="9"/>
        <v>149</v>
      </c>
      <c r="I65" s="114">
        <v>3</v>
      </c>
      <c r="J65" s="114">
        <f>I65*任务!C65</f>
        <v>11940</v>
      </c>
      <c r="K65" s="114">
        <v>20</v>
      </c>
      <c r="L65" s="114">
        <f t="shared" si="10"/>
        <v>3980</v>
      </c>
      <c r="M65" s="114">
        <v>1.5</v>
      </c>
      <c r="N65" s="114">
        <f t="shared" si="11"/>
        <v>299</v>
      </c>
      <c r="O65" s="114">
        <f t="shared" si="12"/>
        <v>90</v>
      </c>
      <c r="P65" s="115">
        <v>0.1</v>
      </c>
    </row>
    <row r="66" ht="20.1" customHeight="1" spans="1:16">
      <c r="A66" s="113">
        <v>65</v>
      </c>
      <c r="B66" s="114">
        <f>[1]总表!E66</f>
        <v>3.75</v>
      </c>
      <c r="C66" s="114">
        <f t="shared" si="5"/>
        <v>1403235</v>
      </c>
      <c r="D66" s="114">
        <f>SUM($C$2:C66)</f>
        <v>12348112.5</v>
      </c>
      <c r="E66" s="114">
        <f t="shared" si="6"/>
        <v>364500</v>
      </c>
      <c r="F66" s="114">
        <f t="shared" si="7"/>
        <v>202</v>
      </c>
      <c r="G66" s="114">
        <f t="shared" ref="G66" si="13">F66*5</f>
        <v>1010</v>
      </c>
      <c r="H66" s="114">
        <f t="shared" ref="H66" si="14">ROUND(G66*$S$1,0)</f>
        <v>152</v>
      </c>
      <c r="I66" s="114">
        <v>3</v>
      </c>
      <c r="J66" s="114">
        <f>I66*任务!C66</f>
        <v>12120</v>
      </c>
      <c r="K66" s="114">
        <v>20</v>
      </c>
      <c r="L66" s="114">
        <f t="shared" ref="L66" si="15">K66*F66</f>
        <v>4040</v>
      </c>
      <c r="M66" s="114">
        <v>1.5</v>
      </c>
      <c r="N66" s="114">
        <f t="shared" ref="N66" si="16">ROUND(F66*M66,0)</f>
        <v>303</v>
      </c>
      <c r="O66" s="114">
        <f t="shared" ref="O66" si="17">ROUND(N66*$S$2,0)</f>
        <v>91</v>
      </c>
      <c r="P66" s="115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22" customFormat="1" ht="20.1" customHeight="1"/>
    <row r="2" s="22" customFormat="1" ht="20.1" customHeight="1" spans="2:10">
      <c r="B2" s="3" t="s">
        <v>844</v>
      </c>
      <c r="C2" s="3"/>
      <c r="D2" s="3"/>
      <c r="E2" s="3"/>
      <c r="F2" s="3"/>
      <c r="G2" s="3"/>
      <c r="H2" s="3"/>
      <c r="I2" s="3"/>
      <c r="J2" s="19" t="s">
        <v>845</v>
      </c>
    </row>
    <row r="3" s="22" customFormat="1" ht="20.1" customHeight="1" spans="2:21">
      <c r="B3" s="3"/>
      <c r="C3" s="3"/>
      <c r="D3" s="3"/>
      <c r="E3" s="3"/>
      <c r="F3" s="3"/>
      <c r="G3" s="3"/>
      <c r="H3" s="3"/>
      <c r="I3" s="3"/>
      <c r="U3" s="22" t="s">
        <v>846</v>
      </c>
    </row>
    <row r="4" s="22" customFormat="1" ht="20.1" customHeight="1" spans="2:16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22" customFormat="1" ht="20.1" customHeight="1" spans="2:22">
      <c r="B5" s="10">
        <v>10000143</v>
      </c>
      <c r="C5" s="1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32">
        <v>10020001</v>
      </c>
      <c r="K5" s="35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9">
        <v>1</v>
      </c>
      <c r="V5" s="19">
        <v>18</v>
      </c>
    </row>
    <row r="6" s="22" customFormat="1" ht="20.1" customHeight="1" spans="2:22">
      <c r="B6" s="10">
        <v>10000141</v>
      </c>
      <c r="C6" s="1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32">
        <v>10021001</v>
      </c>
      <c r="K6" s="34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9">
        <v>2</v>
      </c>
      <c r="V6" s="19">
        <v>25</v>
      </c>
    </row>
    <row r="7" s="22" customFormat="1" ht="20.1" customHeight="1" spans="2:22">
      <c r="B7" s="10">
        <v>10000142</v>
      </c>
      <c r="C7" s="1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32">
        <v>10021002</v>
      </c>
      <c r="K7" s="34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9">
        <v>3</v>
      </c>
      <c r="V7" s="19">
        <v>30</v>
      </c>
    </row>
    <row r="8" s="22" customFormat="1" ht="20.1" customHeight="1" spans="2:22">
      <c r="B8" s="10">
        <v>10010087</v>
      </c>
      <c r="C8" s="1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32">
        <v>10021003</v>
      </c>
      <c r="K8" s="34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9">
        <v>4</v>
      </c>
      <c r="V8" s="19">
        <v>35</v>
      </c>
    </row>
    <row r="9" s="22" customFormat="1" ht="20.1" customHeight="1" spans="2:22">
      <c r="B9" s="10">
        <v>10010091</v>
      </c>
      <c r="C9" s="1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32">
        <v>10021004</v>
      </c>
      <c r="K9" s="34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9">
        <v>5</v>
      </c>
      <c r="V9" s="19">
        <v>40</v>
      </c>
    </row>
    <row r="10" s="22" customFormat="1" ht="20.1" customHeight="1" spans="2:22">
      <c r="B10" s="10">
        <v>10010092</v>
      </c>
      <c r="C10" s="1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32">
        <v>10021005</v>
      </c>
      <c r="K10" s="34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9">
        <v>6</v>
      </c>
      <c r="V10" s="19">
        <v>45</v>
      </c>
    </row>
    <row r="11" s="22" customFormat="1" ht="20.1" customHeight="1" spans="2:22">
      <c r="B11" s="10">
        <v>10010093</v>
      </c>
      <c r="C11" s="1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32">
        <v>10021006</v>
      </c>
      <c r="K11" s="34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9">
        <v>7</v>
      </c>
      <c r="V11" s="19">
        <v>50</v>
      </c>
    </row>
    <row r="12" s="22" customFormat="1" ht="20.1" customHeight="1" spans="2:22">
      <c r="B12" s="14">
        <v>10010098</v>
      </c>
      <c r="C12" s="1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32">
        <v>10021007</v>
      </c>
      <c r="K12" s="34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9">
        <v>8</v>
      </c>
      <c r="V12" s="19">
        <v>55</v>
      </c>
    </row>
    <row r="13" s="22" customFormat="1" ht="20.1" customHeight="1" spans="2:22">
      <c r="B13" s="14">
        <v>10010099</v>
      </c>
      <c r="C13" s="1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32">
        <v>10021008</v>
      </c>
      <c r="K13" s="33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9">
        <v>9</v>
      </c>
      <c r="V13" s="19">
        <v>58</v>
      </c>
    </row>
    <row r="14" s="22" customFormat="1" ht="20.1" customHeight="1" spans="2:22">
      <c r="B14" s="10">
        <v>10000101</v>
      </c>
      <c r="C14" s="1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32">
        <v>10021009</v>
      </c>
      <c r="K14" s="33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9">
        <v>10</v>
      </c>
      <c r="V14" s="19">
        <v>60</v>
      </c>
    </row>
    <row r="15" s="22" customFormat="1" ht="20.1" customHeight="1" spans="2:17">
      <c r="B15" s="10">
        <v>10000102</v>
      </c>
      <c r="C15" s="1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32">
        <v>10021010</v>
      </c>
      <c r="K15" s="33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22" customFormat="1" ht="20.1" customHeight="1" spans="2:17">
      <c r="B16" s="10">
        <v>10000103</v>
      </c>
      <c r="C16" s="1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32">
        <v>10022001</v>
      </c>
      <c r="K16" s="34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22" customFormat="1" ht="20.1" customHeight="1" spans="2:17">
      <c r="B17" s="10">
        <v>10000104</v>
      </c>
      <c r="C17" s="1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32">
        <v>10022002</v>
      </c>
      <c r="K17" s="34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22" customFormat="1" ht="20.1" customHeight="1" spans="2:17">
      <c r="B18" s="10">
        <v>10000121</v>
      </c>
      <c r="C18" s="1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32">
        <v>10022003</v>
      </c>
      <c r="K18" s="34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22" customFormat="1" ht="20.1" customHeight="1" spans="2:17">
      <c r="B19" s="10">
        <v>10000122</v>
      </c>
      <c r="C19" s="1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32">
        <v>10022004</v>
      </c>
      <c r="K19" s="34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22" customFormat="1" ht="20.1" customHeight="1" spans="2:17">
      <c r="B20" s="10">
        <v>10000123</v>
      </c>
      <c r="C20" s="1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32">
        <v>10022005</v>
      </c>
      <c r="K20" s="34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22" customFormat="1" ht="20.1" customHeight="1" spans="2:17">
      <c r="B21" s="10">
        <v>10000124</v>
      </c>
      <c r="C21" s="1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32">
        <v>10022006</v>
      </c>
      <c r="K21" s="38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22" customFormat="1" ht="20.1" customHeight="1" spans="2:17">
      <c r="B22" s="10">
        <v>10000125</v>
      </c>
      <c r="C22" s="1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32">
        <v>10022007</v>
      </c>
      <c r="K22" s="34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22" customFormat="1" ht="20.1" customHeight="1" spans="10:17">
      <c r="J23" s="32">
        <v>10022008</v>
      </c>
      <c r="K23" s="33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22" customFormat="1" ht="20.1" customHeight="1" spans="10:17">
      <c r="J24" s="32">
        <v>10022009</v>
      </c>
      <c r="K24" s="33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22" customFormat="1" ht="20.1" customHeight="1" spans="10:17">
      <c r="J25" s="32">
        <v>10022010</v>
      </c>
      <c r="K25" s="34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22" customFormat="1" ht="20.1" customHeight="1" spans="10:17">
      <c r="J26" s="32">
        <v>10023001</v>
      </c>
      <c r="K26" s="34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22" customFormat="1" ht="20.1" customHeight="1" spans="10:17">
      <c r="J27" s="32">
        <v>10023002</v>
      </c>
      <c r="K27" s="34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22" customFormat="1" ht="20.1" customHeight="1" spans="10:17">
      <c r="J28" s="32">
        <v>10023003</v>
      </c>
      <c r="K28" s="34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22" customFormat="1" ht="20.1" customHeight="1" spans="10:17">
      <c r="J29" s="32">
        <v>10023004</v>
      </c>
      <c r="K29" s="34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22" customFormat="1" ht="20.1" customHeight="1" spans="10:17">
      <c r="J30" s="32">
        <v>10023005</v>
      </c>
      <c r="K30" s="34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22" customFormat="1" ht="20.1" customHeight="1" spans="10:17">
      <c r="J31" s="32">
        <v>10023006</v>
      </c>
      <c r="K31" s="34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22" customFormat="1" ht="20.1" customHeight="1" spans="10:17">
      <c r="J32" s="32">
        <v>10023007</v>
      </c>
      <c r="K32" s="34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22" customFormat="1" ht="20.1" customHeight="1" spans="10:17">
      <c r="J33" s="32">
        <v>10023008</v>
      </c>
      <c r="K33" s="33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22" customFormat="1" ht="20.1" customHeight="1" spans="10:17">
      <c r="J34" s="32">
        <v>10023009</v>
      </c>
      <c r="K34" s="33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22" customFormat="1" ht="20.1" customHeight="1" spans="10:17">
      <c r="J35" s="32">
        <v>10023010</v>
      </c>
      <c r="K35" s="34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22" customFormat="1" ht="20.1" customHeight="1" spans="10:17">
      <c r="J36" s="32">
        <v>10024001</v>
      </c>
      <c r="K36" s="34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22" customFormat="1" ht="20.1" customHeight="1" spans="10:17">
      <c r="J37" s="32">
        <v>10024002</v>
      </c>
      <c r="K37" s="34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22" customFormat="1" ht="20.1" customHeight="1" spans="10:17">
      <c r="J38" s="32">
        <v>10024003</v>
      </c>
      <c r="K38" s="34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22" customFormat="1" ht="20.1" customHeight="1" spans="10:17">
      <c r="J39" s="32">
        <v>10024004</v>
      </c>
      <c r="K39" s="34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22" customFormat="1" ht="20.1" customHeight="1" spans="10:17">
      <c r="J40" s="32">
        <v>10024005</v>
      </c>
      <c r="K40" s="34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22" customFormat="1" ht="20.1" customHeight="1" spans="10:17">
      <c r="J41" s="32">
        <v>10024006</v>
      </c>
      <c r="K41" s="34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22" customFormat="1" ht="20.1" customHeight="1" spans="10:17">
      <c r="J42" s="32">
        <v>10024007</v>
      </c>
      <c r="K42" s="34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22" customFormat="1" ht="20.1" customHeight="1" spans="10:17">
      <c r="J43" s="32">
        <v>10024008</v>
      </c>
      <c r="K43" s="33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22" customFormat="1" ht="20.1" customHeight="1" spans="10:17">
      <c r="J44" s="32">
        <v>10024009</v>
      </c>
      <c r="K44" s="33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22" customFormat="1" ht="20.1" customHeight="1" spans="10:17">
      <c r="J45" s="32">
        <v>10024010</v>
      </c>
      <c r="K45" s="34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22" customFormat="1" ht="20.1" customHeight="1" spans="10:17">
      <c r="J46" s="32">
        <v>10025001</v>
      </c>
      <c r="K46" s="34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22" customFormat="1" ht="20.1" customHeight="1" spans="10:17">
      <c r="J47" s="32">
        <v>10025002</v>
      </c>
      <c r="K47" s="34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22" customFormat="1" ht="20.1" customHeight="1" spans="10:17">
      <c r="J48" s="32">
        <v>10025003</v>
      </c>
      <c r="K48" s="34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22" customFormat="1" ht="20.1" customHeight="1" spans="10:17">
      <c r="J49" s="32">
        <v>10025004</v>
      </c>
      <c r="K49" s="34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22" customFormat="1" ht="20.1" customHeight="1" spans="10:17">
      <c r="J50" s="32">
        <v>10025005</v>
      </c>
      <c r="K50" s="34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22" customFormat="1" ht="20.1" customHeight="1" spans="10:17">
      <c r="J51" s="32">
        <v>10025006</v>
      </c>
      <c r="K51" s="34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22" customFormat="1" ht="20.1" customHeight="1" spans="10:17">
      <c r="J52" s="32">
        <v>10025007</v>
      </c>
      <c r="K52" s="34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22" customFormat="1" ht="20.1" customHeight="1" spans="10:17">
      <c r="J53" s="32">
        <v>10025008</v>
      </c>
      <c r="K53" s="33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22" customFormat="1" ht="20.1" customHeight="1" spans="10:17">
      <c r="J54" s="32">
        <v>10025009</v>
      </c>
      <c r="K54" s="33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22" customFormat="1" ht="20.1" customHeight="1" spans="10:17">
      <c r="J55" s="32">
        <v>10025010</v>
      </c>
      <c r="K55" s="33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22" customFormat="1" ht="20.1" customHeight="1"/>
    <row r="57" s="22" customFormat="1" ht="20.1" customHeight="1"/>
    <row r="58" s="22" customFormat="1" ht="20.1" customHeight="1"/>
    <row r="59" s="22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9" customFormat="1" ht="20.1" customHeight="1"/>
    <row r="2" s="19" customFormat="1" ht="20.1" customHeight="1" spans="8:14">
      <c r="H2" s="2"/>
      <c r="I2" s="2"/>
      <c r="J2" s="2"/>
      <c r="K2" s="2"/>
      <c r="L2" s="2"/>
      <c r="M2" s="2"/>
      <c r="N2" s="2"/>
    </row>
    <row r="3" s="19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9" t="s">
        <v>864</v>
      </c>
      <c r="S3" s="19" t="s">
        <v>865</v>
      </c>
      <c r="T3" s="19">
        <v>10</v>
      </c>
      <c r="V3" s="19">
        <v>35</v>
      </c>
    </row>
    <row r="4" s="19" customFormat="1" ht="20.1" customHeight="1" spans="2:22">
      <c r="B4" s="2" t="s">
        <v>866</v>
      </c>
      <c r="C4" s="2"/>
      <c r="D4" s="2">
        <v>5</v>
      </c>
      <c r="F4" s="2"/>
      <c r="H4" s="2"/>
      <c r="I4" s="10">
        <v>10010083</v>
      </c>
      <c r="J4" s="16" t="s">
        <v>804</v>
      </c>
      <c r="K4" s="2">
        <v>1</v>
      </c>
      <c r="L4" s="2">
        <v>5</v>
      </c>
      <c r="M4" s="2" t="s">
        <v>841</v>
      </c>
      <c r="N4" s="2"/>
      <c r="S4" s="19" t="s">
        <v>867</v>
      </c>
      <c r="T4" s="19">
        <v>3</v>
      </c>
      <c r="V4" s="19">
        <v>45</v>
      </c>
    </row>
    <row r="5" s="19" customFormat="1" ht="20.1" customHeight="1" spans="2:23">
      <c r="B5" s="2" t="s">
        <v>868</v>
      </c>
      <c r="C5" s="2"/>
      <c r="D5" s="2">
        <v>5</v>
      </c>
      <c r="F5" s="2"/>
      <c r="H5" s="2"/>
      <c r="I5" s="10">
        <v>10010045</v>
      </c>
      <c r="J5" s="11" t="s">
        <v>92</v>
      </c>
      <c r="K5" s="2">
        <v>1</v>
      </c>
      <c r="L5" s="2">
        <v>500</v>
      </c>
      <c r="M5" s="2"/>
      <c r="N5" s="2"/>
      <c r="V5" s="19">
        <v>55</v>
      </c>
      <c r="W5"/>
    </row>
    <row r="6" s="19" customFormat="1" ht="20.1" customHeight="1" spans="2:23">
      <c r="B6" s="2" t="s">
        <v>869</v>
      </c>
      <c r="C6" s="2"/>
      <c r="D6" s="2">
        <v>10</v>
      </c>
      <c r="F6" s="2"/>
      <c r="H6" s="2"/>
      <c r="I6" s="10">
        <v>10000131</v>
      </c>
      <c r="J6" s="11" t="s">
        <v>661</v>
      </c>
      <c r="K6" s="2">
        <v>1</v>
      </c>
      <c r="L6" s="2">
        <v>3</v>
      </c>
      <c r="M6" s="2"/>
      <c r="N6" s="2"/>
      <c r="V6" s="19" t="s">
        <v>870</v>
      </c>
      <c r="W6"/>
    </row>
    <row r="7" s="19" customFormat="1" ht="20.1" customHeight="1" spans="2:14">
      <c r="B7" s="2" t="s">
        <v>871</v>
      </c>
      <c r="C7" s="2"/>
      <c r="D7" s="2">
        <v>10</v>
      </c>
      <c r="F7" s="2"/>
      <c r="H7" s="2"/>
      <c r="I7" s="14">
        <v>10010098</v>
      </c>
      <c r="J7" s="15" t="s">
        <v>669</v>
      </c>
      <c r="K7" s="2">
        <v>1</v>
      </c>
      <c r="L7" s="2">
        <v>2</v>
      </c>
      <c r="M7" s="2"/>
      <c r="N7" s="2"/>
    </row>
    <row r="8" s="19" customFormat="1" ht="20.1" customHeight="1" spans="2:20">
      <c r="B8" s="2" t="s">
        <v>872</v>
      </c>
      <c r="C8" s="2"/>
      <c r="D8" s="2">
        <v>10</v>
      </c>
      <c r="F8" s="2"/>
      <c r="H8" s="2"/>
      <c r="I8" s="10">
        <v>10000132</v>
      </c>
      <c r="J8" s="11" t="s">
        <v>114</v>
      </c>
      <c r="K8" s="2">
        <v>1</v>
      </c>
      <c r="L8" s="2">
        <v>5</v>
      </c>
      <c r="M8" s="2"/>
      <c r="N8" s="2"/>
      <c r="R8" s="10">
        <v>10000142</v>
      </c>
      <c r="S8" s="11" t="s">
        <v>108</v>
      </c>
      <c r="T8" s="2">
        <v>1</v>
      </c>
    </row>
    <row r="9" s="19" customFormat="1" ht="20.1" customHeight="1" spans="2:14">
      <c r="B9" s="2" t="s">
        <v>873</v>
      </c>
      <c r="C9" s="2"/>
      <c r="D9" s="2">
        <v>10</v>
      </c>
      <c r="F9" s="2"/>
      <c r="H9" s="2"/>
      <c r="I9" s="10">
        <v>10000144</v>
      </c>
      <c r="J9" s="10" t="s">
        <v>874</v>
      </c>
      <c r="K9" s="2">
        <v>1</v>
      </c>
      <c r="L9" s="2">
        <v>5</v>
      </c>
      <c r="M9" s="2"/>
      <c r="N9" s="2"/>
    </row>
    <row r="10" s="19" customFormat="1" ht="20.1" customHeight="1" spans="8:14">
      <c r="H10" s="2"/>
      <c r="I10" s="10">
        <v>10000145</v>
      </c>
      <c r="J10" s="10" t="s">
        <v>875</v>
      </c>
      <c r="K10" s="2">
        <v>1</v>
      </c>
      <c r="L10" s="2">
        <v>5</v>
      </c>
      <c r="M10" s="2"/>
      <c r="N10" s="2"/>
    </row>
    <row r="11" s="19" customFormat="1" ht="20.1" customHeight="1" spans="4:14">
      <c r="D11" s="19">
        <f>SUM(D4:D9)</f>
        <v>50</v>
      </c>
      <c r="H11" s="2"/>
      <c r="I11" s="10">
        <v>10000146</v>
      </c>
      <c r="J11" s="10" t="s">
        <v>876</v>
      </c>
      <c r="K11" s="2">
        <v>1</v>
      </c>
      <c r="L11" s="2">
        <v>5</v>
      </c>
      <c r="M11" s="2"/>
      <c r="N11" s="2"/>
    </row>
    <row r="12" s="19" customFormat="1" ht="20.1" customHeight="1" spans="2:12">
      <c r="B12" s="19" t="s">
        <v>877</v>
      </c>
      <c r="D12" s="19">
        <v>10</v>
      </c>
      <c r="I12" s="10">
        <v>10000147</v>
      </c>
      <c r="J12" s="10" t="s">
        <v>878</v>
      </c>
      <c r="K12" s="2">
        <v>1</v>
      </c>
      <c r="L12" s="2">
        <v>5</v>
      </c>
    </row>
    <row r="13" s="19" customFormat="1" ht="20.1" customHeight="1" spans="9:12">
      <c r="I13" s="10">
        <v>10000121</v>
      </c>
      <c r="J13" s="11" t="s">
        <v>855</v>
      </c>
      <c r="K13" s="2">
        <v>1</v>
      </c>
      <c r="L13" s="2">
        <v>35</v>
      </c>
    </row>
    <row r="14" s="19" customFormat="1" ht="20.1" customHeight="1" spans="9:12">
      <c r="I14" s="10">
        <v>10000122</v>
      </c>
      <c r="J14" s="11" t="s">
        <v>856</v>
      </c>
      <c r="K14" s="2">
        <v>1</v>
      </c>
      <c r="L14" s="2">
        <v>35</v>
      </c>
    </row>
    <row r="15" s="19" customFormat="1" ht="20.1" customHeight="1" spans="9:12">
      <c r="I15" s="10">
        <v>10000123</v>
      </c>
      <c r="J15" s="11" t="s">
        <v>857</v>
      </c>
      <c r="K15" s="2">
        <v>1</v>
      </c>
      <c r="L15" s="2">
        <v>35</v>
      </c>
    </row>
    <row r="16" s="19" customFormat="1" ht="20.1" customHeight="1" spans="9:12">
      <c r="I16" s="10">
        <v>10000124</v>
      </c>
      <c r="J16" s="11" t="s">
        <v>858</v>
      </c>
      <c r="K16" s="2">
        <v>1</v>
      </c>
      <c r="L16" s="2">
        <v>35</v>
      </c>
    </row>
    <row r="17" s="19" customFormat="1" ht="20.1" customHeight="1" spans="9:12">
      <c r="I17" s="10">
        <v>10000125</v>
      </c>
      <c r="J17" s="11" t="s">
        <v>859</v>
      </c>
      <c r="K17" s="2">
        <v>1</v>
      </c>
      <c r="L17" s="2">
        <v>35</v>
      </c>
    </row>
    <row r="18" s="19" customFormat="1" ht="20.1" customHeight="1" spans="9:12">
      <c r="I18" s="10">
        <v>10010046</v>
      </c>
      <c r="J18" s="10" t="s">
        <v>806</v>
      </c>
      <c r="K18" s="10">
        <v>1</v>
      </c>
      <c r="L18" s="10">
        <v>60</v>
      </c>
    </row>
    <row r="19" s="19" customFormat="1" ht="20.1" customHeight="1" spans="9:12">
      <c r="I19" s="10">
        <v>10010085</v>
      </c>
      <c r="J19" s="10" t="s">
        <v>821</v>
      </c>
      <c r="K19" s="10">
        <v>1</v>
      </c>
      <c r="L19" s="10">
        <v>2</v>
      </c>
    </row>
    <row r="20" ht="20.1" customHeight="1" spans="9:12">
      <c r="I20" s="71">
        <v>10021008</v>
      </c>
      <c r="J20" s="72" t="s">
        <v>246</v>
      </c>
      <c r="K20" s="2">
        <v>1</v>
      </c>
      <c r="L20" s="2">
        <v>15</v>
      </c>
    </row>
    <row r="21" ht="20.1" customHeight="1" spans="9:12">
      <c r="I21" s="71">
        <v>10021009</v>
      </c>
      <c r="J21" s="72" t="s">
        <v>249</v>
      </c>
      <c r="K21" s="2">
        <v>1</v>
      </c>
      <c r="L21" s="2">
        <v>45</v>
      </c>
    </row>
    <row r="22" ht="20.1" customHeight="1" spans="9:22">
      <c r="I22" s="71">
        <v>10022008</v>
      </c>
      <c r="J22" s="72" t="s">
        <v>268</v>
      </c>
      <c r="K22" s="2">
        <v>1</v>
      </c>
      <c r="L22" s="2">
        <v>15</v>
      </c>
      <c r="R22" s="19"/>
      <c r="S22" s="19"/>
      <c r="T22" s="19"/>
      <c r="U22" s="19"/>
      <c r="V22" s="19"/>
    </row>
    <row r="23" ht="20.1" customHeight="1" spans="9:12">
      <c r="I23" s="71">
        <v>10022009</v>
      </c>
      <c r="J23" s="72" t="s">
        <v>270</v>
      </c>
      <c r="K23" s="2">
        <v>1</v>
      </c>
      <c r="L23" s="2">
        <v>45</v>
      </c>
    </row>
    <row r="24" ht="20.1" customHeight="1" spans="9:12">
      <c r="I24" s="71">
        <v>10023008</v>
      </c>
      <c r="J24" s="72" t="s">
        <v>290</v>
      </c>
      <c r="K24" s="2">
        <v>1</v>
      </c>
      <c r="L24" s="2">
        <v>15</v>
      </c>
    </row>
    <row r="25" ht="20.1" customHeight="1" spans="9:12">
      <c r="I25" s="71">
        <v>10023009</v>
      </c>
      <c r="J25" s="72" t="s">
        <v>292</v>
      </c>
      <c r="K25" s="2">
        <v>1</v>
      </c>
      <c r="L25" s="2">
        <v>45</v>
      </c>
    </row>
    <row r="26" ht="20.1" customHeight="1" spans="9:12">
      <c r="I26" s="71">
        <v>10024008</v>
      </c>
      <c r="J26" s="72" t="s">
        <v>311</v>
      </c>
      <c r="K26" s="2">
        <v>1</v>
      </c>
      <c r="L26" s="2">
        <v>15</v>
      </c>
    </row>
    <row r="27" ht="20.1" customHeight="1" spans="9:12">
      <c r="I27" s="71">
        <v>10024009</v>
      </c>
      <c r="J27" s="72" t="s">
        <v>313</v>
      </c>
      <c r="K27" s="2">
        <v>1</v>
      </c>
      <c r="L27" s="2">
        <v>45</v>
      </c>
    </row>
    <row r="28" ht="20.1" customHeight="1" spans="9:12">
      <c r="I28" s="71">
        <v>10025008</v>
      </c>
      <c r="J28" s="72" t="s">
        <v>333</v>
      </c>
      <c r="K28" s="2">
        <v>1</v>
      </c>
      <c r="L28" s="2">
        <v>15</v>
      </c>
    </row>
    <row r="29" ht="20.1" customHeight="1" spans="9:12">
      <c r="I29" s="71">
        <v>10025009</v>
      </c>
      <c r="J29" s="72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9"/>
    <col min="8" max="8" width="9" style="19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33">
        <v>10020001</v>
      </c>
      <c r="B2" s="35" t="s">
        <v>95</v>
      </c>
      <c r="J2" s="33">
        <v>14010004</v>
      </c>
      <c r="K2" s="35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32">
        <v>10021010</v>
      </c>
      <c r="R2" s="33" t="s">
        <v>825</v>
      </c>
      <c r="S2" s="2">
        <v>10</v>
      </c>
      <c r="T2" s="2">
        <f>S2/5</f>
        <v>2</v>
      </c>
      <c r="U2" s="32">
        <v>10021001</v>
      </c>
      <c r="V2" s="34" t="s">
        <v>204</v>
      </c>
      <c r="W2" s="2">
        <v>10</v>
      </c>
      <c r="X2" s="2">
        <f>W2/5</f>
        <v>2</v>
      </c>
      <c r="Y2" s="32">
        <v>10021008</v>
      </c>
      <c r="Z2" s="33" t="s">
        <v>246</v>
      </c>
      <c r="AA2" s="33">
        <v>2</v>
      </c>
      <c r="AB2" s="33">
        <f>AA2/2</f>
        <v>1</v>
      </c>
      <c r="AC2" s="32">
        <v>10021009</v>
      </c>
      <c r="AD2" s="33" t="s">
        <v>249</v>
      </c>
      <c r="AE2" s="3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33">
        <v>12000002</v>
      </c>
      <c r="B3" s="35" t="s">
        <v>885</v>
      </c>
      <c r="J3" s="33">
        <v>14010008</v>
      </c>
      <c r="K3" s="35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32">
        <v>10021010</v>
      </c>
      <c r="R3" s="33" t="s">
        <v>825</v>
      </c>
      <c r="S3" s="2">
        <v>10</v>
      </c>
      <c r="T3" s="2">
        <f t="shared" ref="T3:T25" si="7">S3/5</f>
        <v>2</v>
      </c>
      <c r="U3" s="32">
        <v>10021002</v>
      </c>
      <c r="V3" s="34" t="s">
        <v>229</v>
      </c>
      <c r="W3" s="2">
        <v>10</v>
      </c>
      <c r="X3" s="2">
        <f t="shared" ref="X3:X25" si="8">W3/5</f>
        <v>2</v>
      </c>
      <c r="Y3" s="32">
        <v>10021008</v>
      </c>
      <c r="Z3" s="33" t="s">
        <v>246</v>
      </c>
      <c r="AA3" s="33">
        <v>2</v>
      </c>
      <c r="AB3" s="33">
        <f t="shared" ref="AB3:AB25" si="9">AA3/2</f>
        <v>1</v>
      </c>
      <c r="AC3" s="32">
        <v>10021009</v>
      </c>
      <c r="AD3" s="33" t="s">
        <v>249</v>
      </c>
      <c r="AE3" s="3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33">
        <v>12001001</v>
      </c>
      <c r="B4" s="35" t="s">
        <v>101</v>
      </c>
      <c r="J4" s="33">
        <v>14010012</v>
      </c>
      <c r="K4" s="35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32">
        <v>10021010</v>
      </c>
      <c r="R4" s="33" t="s">
        <v>825</v>
      </c>
      <c r="S4" s="2">
        <v>10</v>
      </c>
      <c r="T4" s="2">
        <f t="shared" si="7"/>
        <v>2</v>
      </c>
      <c r="U4" s="32">
        <v>10021003</v>
      </c>
      <c r="V4" s="34" t="s">
        <v>232</v>
      </c>
      <c r="W4" s="2">
        <v>10</v>
      </c>
      <c r="X4" s="2">
        <f t="shared" si="8"/>
        <v>2</v>
      </c>
      <c r="Y4" s="32">
        <v>10021008</v>
      </c>
      <c r="Z4" s="33" t="s">
        <v>246</v>
      </c>
      <c r="AA4" s="33">
        <v>2</v>
      </c>
      <c r="AB4" s="33">
        <f t="shared" si="9"/>
        <v>1</v>
      </c>
      <c r="AC4" s="32">
        <v>10021009</v>
      </c>
      <c r="AD4" s="33" t="s">
        <v>249</v>
      </c>
      <c r="AE4" s="3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33">
        <v>12001002</v>
      </c>
      <c r="B5" s="35" t="s">
        <v>106</v>
      </c>
      <c r="D5" s="33">
        <v>12001001</v>
      </c>
      <c r="E5" s="35" t="s">
        <v>101</v>
      </c>
      <c r="J5" s="33">
        <v>14020004</v>
      </c>
      <c r="K5" s="35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32">
        <v>10021010</v>
      </c>
      <c r="R5" s="33" t="s">
        <v>825</v>
      </c>
      <c r="S5" s="2">
        <v>10</v>
      </c>
      <c r="T5" s="2">
        <f t="shared" si="7"/>
        <v>2</v>
      </c>
      <c r="U5" s="32">
        <v>10021004</v>
      </c>
      <c r="V5" s="34" t="s">
        <v>234</v>
      </c>
      <c r="W5" s="2">
        <v>10</v>
      </c>
      <c r="X5" s="2">
        <f t="shared" si="8"/>
        <v>2</v>
      </c>
      <c r="Y5" s="32">
        <v>10021008</v>
      </c>
      <c r="Z5" s="33" t="s">
        <v>246</v>
      </c>
      <c r="AA5" s="33">
        <v>2</v>
      </c>
      <c r="AB5" s="33">
        <f t="shared" si="9"/>
        <v>1</v>
      </c>
      <c r="AC5" s="32">
        <v>10021009</v>
      </c>
      <c r="AD5" s="33" t="s">
        <v>249</v>
      </c>
      <c r="AE5" s="3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33">
        <v>12001003</v>
      </c>
      <c r="B6" s="35" t="s">
        <v>110</v>
      </c>
      <c r="D6" s="33">
        <v>12001002</v>
      </c>
      <c r="E6" s="35" t="s">
        <v>106</v>
      </c>
      <c r="J6" s="33">
        <v>14020008</v>
      </c>
      <c r="K6" s="35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32">
        <v>10021010</v>
      </c>
      <c r="R6" s="33" t="s">
        <v>825</v>
      </c>
      <c r="S6" s="2">
        <v>10</v>
      </c>
      <c r="T6" s="2">
        <f t="shared" si="7"/>
        <v>2</v>
      </c>
      <c r="U6" s="32">
        <v>10021005</v>
      </c>
      <c r="V6" s="34" t="s">
        <v>237</v>
      </c>
      <c r="W6" s="2">
        <v>10</v>
      </c>
      <c r="X6" s="2">
        <f t="shared" si="8"/>
        <v>2</v>
      </c>
      <c r="Y6" s="32">
        <v>10021008</v>
      </c>
      <c r="Z6" s="33" t="s">
        <v>246</v>
      </c>
      <c r="AA6" s="33">
        <v>2</v>
      </c>
      <c r="AB6" s="33">
        <f t="shared" si="9"/>
        <v>1</v>
      </c>
      <c r="AC6" s="32">
        <v>10021009</v>
      </c>
      <c r="AD6" s="33" t="s">
        <v>249</v>
      </c>
      <c r="AE6" s="3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33">
        <v>12001004</v>
      </c>
      <c r="B7" s="35" t="s">
        <v>116</v>
      </c>
      <c r="D7" s="33">
        <v>12001003</v>
      </c>
      <c r="E7" s="35" t="s">
        <v>110</v>
      </c>
      <c r="J7" s="33">
        <v>14020012</v>
      </c>
      <c r="K7" s="35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32">
        <v>10021010</v>
      </c>
      <c r="R7" s="33" t="s">
        <v>825</v>
      </c>
      <c r="S7" s="2">
        <v>10</v>
      </c>
      <c r="T7" s="2">
        <f t="shared" si="7"/>
        <v>2</v>
      </c>
      <c r="U7" s="32">
        <v>10021006</v>
      </c>
      <c r="V7" s="34" t="s">
        <v>240</v>
      </c>
      <c r="W7" s="2">
        <v>10</v>
      </c>
      <c r="X7" s="2">
        <f t="shared" si="8"/>
        <v>2</v>
      </c>
      <c r="Y7" s="32">
        <v>10021008</v>
      </c>
      <c r="Z7" s="33" t="s">
        <v>246</v>
      </c>
      <c r="AA7" s="33">
        <v>2</v>
      </c>
      <c r="AB7" s="33">
        <f t="shared" si="9"/>
        <v>1</v>
      </c>
      <c r="AC7" s="32">
        <v>10021009</v>
      </c>
      <c r="AD7" s="33" t="s">
        <v>249</v>
      </c>
      <c r="AE7" s="3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33">
        <v>12001005</v>
      </c>
      <c r="B8" s="35" t="s">
        <v>120</v>
      </c>
      <c r="D8" s="33">
        <v>12001004</v>
      </c>
      <c r="E8" s="35" t="s">
        <v>116</v>
      </c>
      <c r="J8" s="33">
        <v>14030004</v>
      </c>
      <c r="K8" s="35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32">
        <v>10021010</v>
      </c>
      <c r="R8" s="33" t="s">
        <v>825</v>
      </c>
      <c r="S8" s="2">
        <v>10</v>
      </c>
      <c r="T8" s="2">
        <f t="shared" si="7"/>
        <v>2</v>
      </c>
      <c r="U8" s="32">
        <v>10021007</v>
      </c>
      <c r="V8" s="34" t="s">
        <v>243</v>
      </c>
      <c r="W8" s="2">
        <v>10</v>
      </c>
      <c r="X8" s="2">
        <f t="shared" si="8"/>
        <v>2</v>
      </c>
      <c r="Y8" s="32">
        <v>10021008</v>
      </c>
      <c r="Z8" s="33" t="s">
        <v>246</v>
      </c>
      <c r="AA8" s="33">
        <v>2</v>
      </c>
      <c r="AB8" s="33">
        <f t="shared" si="9"/>
        <v>1</v>
      </c>
      <c r="AC8" s="32">
        <v>10021009</v>
      </c>
      <c r="AD8" s="33" t="s">
        <v>249</v>
      </c>
      <c r="AE8" s="3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33">
        <v>12001006</v>
      </c>
      <c r="B9" s="35" t="s">
        <v>124</v>
      </c>
      <c r="D9" s="33">
        <v>12001005</v>
      </c>
      <c r="E9" s="35" t="s">
        <v>120</v>
      </c>
      <c r="J9" s="33">
        <v>14030008</v>
      </c>
      <c r="K9" s="35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32">
        <v>10021010</v>
      </c>
      <c r="R9" s="33" t="s">
        <v>825</v>
      </c>
      <c r="S9" s="2">
        <v>10</v>
      </c>
      <c r="T9" s="2">
        <f t="shared" si="7"/>
        <v>2</v>
      </c>
      <c r="U9" s="32">
        <v>10021001</v>
      </c>
      <c r="V9" s="34" t="s">
        <v>204</v>
      </c>
      <c r="W9" s="2">
        <v>10</v>
      </c>
      <c r="X9" s="2">
        <f t="shared" si="8"/>
        <v>2</v>
      </c>
      <c r="Y9" s="32">
        <v>10021008</v>
      </c>
      <c r="Z9" s="33" t="s">
        <v>246</v>
      </c>
      <c r="AA9" s="33">
        <v>2</v>
      </c>
      <c r="AB9" s="33">
        <f t="shared" si="9"/>
        <v>1</v>
      </c>
      <c r="AC9" s="32">
        <v>10021009</v>
      </c>
      <c r="AD9" s="33" t="s">
        <v>249</v>
      </c>
      <c r="AE9" s="3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33">
        <v>12001007</v>
      </c>
      <c r="B10" s="35" t="s">
        <v>128</v>
      </c>
      <c r="D10" s="33">
        <v>12001006</v>
      </c>
      <c r="E10" s="35" t="s">
        <v>124</v>
      </c>
      <c r="J10" s="33">
        <v>14030012</v>
      </c>
      <c r="K10" s="35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32">
        <v>10021010</v>
      </c>
      <c r="R10" s="33" t="s">
        <v>825</v>
      </c>
      <c r="S10" s="2">
        <v>10</v>
      </c>
      <c r="T10" s="2">
        <f t="shared" si="7"/>
        <v>2</v>
      </c>
      <c r="U10" s="32">
        <v>10021002</v>
      </c>
      <c r="V10" s="34" t="s">
        <v>229</v>
      </c>
      <c r="W10" s="2">
        <v>10</v>
      </c>
      <c r="X10" s="2">
        <f t="shared" si="8"/>
        <v>2</v>
      </c>
      <c r="Y10" s="32">
        <v>10021008</v>
      </c>
      <c r="Z10" s="33" t="s">
        <v>246</v>
      </c>
      <c r="AA10" s="33">
        <v>2</v>
      </c>
      <c r="AB10" s="33">
        <f t="shared" si="9"/>
        <v>1</v>
      </c>
      <c r="AC10" s="32">
        <v>10021009</v>
      </c>
      <c r="AD10" s="33" t="s">
        <v>249</v>
      </c>
      <c r="AE10" s="3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33">
        <v>12001008</v>
      </c>
      <c r="B11" s="35" t="s">
        <v>131</v>
      </c>
      <c r="D11" s="33">
        <v>12001007</v>
      </c>
      <c r="E11" s="35" t="s">
        <v>886</v>
      </c>
      <c r="J11" s="33">
        <v>14040004</v>
      </c>
      <c r="K11" s="35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32">
        <v>10021010</v>
      </c>
      <c r="R11" s="33" t="s">
        <v>825</v>
      </c>
      <c r="S11" s="2">
        <v>10</v>
      </c>
      <c r="T11" s="2">
        <f t="shared" si="7"/>
        <v>2</v>
      </c>
      <c r="U11" s="32">
        <v>10021003</v>
      </c>
      <c r="V11" s="34" t="s">
        <v>232</v>
      </c>
      <c r="W11" s="2">
        <v>10</v>
      </c>
      <c r="X11" s="2">
        <f t="shared" si="8"/>
        <v>2</v>
      </c>
      <c r="Y11" s="32">
        <v>10021008</v>
      </c>
      <c r="Z11" s="33" t="s">
        <v>246</v>
      </c>
      <c r="AA11" s="33">
        <v>2</v>
      </c>
      <c r="AB11" s="33">
        <f t="shared" si="9"/>
        <v>1</v>
      </c>
      <c r="AC11" s="32">
        <v>10021009</v>
      </c>
      <c r="AD11" s="33" t="s">
        <v>249</v>
      </c>
      <c r="AE11" s="3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33">
        <v>12002001</v>
      </c>
      <c r="B12" s="33" t="s">
        <v>138</v>
      </c>
      <c r="D12" s="33">
        <v>12001008</v>
      </c>
      <c r="E12" s="35" t="s">
        <v>131</v>
      </c>
      <c r="J12" s="33">
        <v>14040008</v>
      </c>
      <c r="K12" s="35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32">
        <v>10021010</v>
      </c>
      <c r="R12" s="33" t="s">
        <v>825</v>
      </c>
      <c r="S12" s="2">
        <v>10</v>
      </c>
      <c r="T12" s="2">
        <f t="shared" si="7"/>
        <v>2</v>
      </c>
      <c r="U12" s="32">
        <v>10021004</v>
      </c>
      <c r="V12" s="34" t="s">
        <v>234</v>
      </c>
      <c r="W12" s="2">
        <v>10</v>
      </c>
      <c r="X12" s="2">
        <f t="shared" si="8"/>
        <v>2</v>
      </c>
      <c r="Y12" s="32">
        <v>10021008</v>
      </c>
      <c r="Z12" s="33" t="s">
        <v>246</v>
      </c>
      <c r="AA12" s="33">
        <v>2</v>
      </c>
      <c r="AB12" s="33">
        <f t="shared" si="9"/>
        <v>1</v>
      </c>
      <c r="AC12" s="32">
        <v>10021009</v>
      </c>
      <c r="AD12" s="33" t="s">
        <v>249</v>
      </c>
      <c r="AE12" s="3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33">
        <v>12002002</v>
      </c>
      <c r="B13" s="33" t="s">
        <v>141</v>
      </c>
      <c r="D13" s="33">
        <v>12001009</v>
      </c>
      <c r="E13" s="33" t="s">
        <v>887</v>
      </c>
      <c r="J13" s="33">
        <v>14040012</v>
      </c>
      <c r="K13" s="35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32">
        <v>10021010</v>
      </c>
      <c r="R13" s="33" t="s">
        <v>825</v>
      </c>
      <c r="S13" s="2">
        <v>10</v>
      </c>
      <c r="T13" s="2">
        <f t="shared" si="7"/>
        <v>2</v>
      </c>
      <c r="U13" s="32">
        <v>10021005</v>
      </c>
      <c r="V13" s="34" t="s">
        <v>237</v>
      </c>
      <c r="W13" s="2">
        <v>10</v>
      </c>
      <c r="X13" s="2">
        <f t="shared" si="8"/>
        <v>2</v>
      </c>
      <c r="Y13" s="32">
        <v>10021008</v>
      </c>
      <c r="Z13" s="33" t="s">
        <v>246</v>
      </c>
      <c r="AA13" s="33">
        <v>2</v>
      </c>
      <c r="AB13" s="33">
        <f t="shared" si="9"/>
        <v>1</v>
      </c>
      <c r="AC13" s="32">
        <v>10021009</v>
      </c>
      <c r="AD13" s="33" t="s">
        <v>249</v>
      </c>
      <c r="AE13" s="3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33">
        <v>12002003</v>
      </c>
      <c r="B14" s="33" t="s">
        <v>144</v>
      </c>
      <c r="D14" s="33">
        <v>12001010</v>
      </c>
      <c r="E14" s="33" t="s">
        <v>888</v>
      </c>
      <c r="J14" s="33">
        <v>14050004</v>
      </c>
      <c r="K14" s="35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32">
        <v>10021010</v>
      </c>
      <c r="R14" s="33" t="s">
        <v>825</v>
      </c>
      <c r="S14" s="2">
        <v>10</v>
      </c>
      <c r="T14" s="2">
        <f t="shared" si="7"/>
        <v>2</v>
      </c>
      <c r="U14" s="32">
        <v>10021006</v>
      </c>
      <c r="V14" s="34" t="s">
        <v>240</v>
      </c>
      <c r="W14" s="2">
        <v>10</v>
      </c>
      <c r="X14" s="2">
        <f t="shared" si="8"/>
        <v>2</v>
      </c>
      <c r="Y14" s="32">
        <v>10021008</v>
      </c>
      <c r="Z14" s="33" t="s">
        <v>246</v>
      </c>
      <c r="AA14" s="33">
        <v>2</v>
      </c>
      <c r="AB14" s="33">
        <f t="shared" si="9"/>
        <v>1</v>
      </c>
      <c r="AC14" s="32">
        <v>10021009</v>
      </c>
      <c r="AD14" s="33" t="s">
        <v>249</v>
      </c>
      <c r="AE14" s="3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33">
        <v>12002004</v>
      </c>
      <c r="B15" s="33" t="s">
        <v>147</v>
      </c>
      <c r="J15" s="33">
        <v>14050008</v>
      </c>
      <c r="K15" s="35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32">
        <v>10021010</v>
      </c>
      <c r="R15" s="33" t="s">
        <v>825</v>
      </c>
      <c r="S15" s="2">
        <v>10</v>
      </c>
      <c r="T15" s="2">
        <f t="shared" si="7"/>
        <v>2</v>
      </c>
      <c r="U15" s="32">
        <v>10021007</v>
      </c>
      <c r="V15" s="34" t="s">
        <v>243</v>
      </c>
      <c r="W15" s="2">
        <v>10</v>
      </c>
      <c r="X15" s="2">
        <f t="shared" si="8"/>
        <v>2</v>
      </c>
      <c r="Y15" s="32">
        <v>10021008</v>
      </c>
      <c r="Z15" s="33" t="s">
        <v>246</v>
      </c>
      <c r="AA15" s="33">
        <v>2</v>
      </c>
      <c r="AB15" s="33">
        <f t="shared" si="9"/>
        <v>1</v>
      </c>
      <c r="AC15" s="32">
        <v>10021009</v>
      </c>
      <c r="AD15" s="33" t="s">
        <v>249</v>
      </c>
      <c r="AE15" s="3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33">
        <v>12002005</v>
      </c>
      <c r="B16" s="33" t="s">
        <v>149</v>
      </c>
      <c r="J16" s="33">
        <v>14050012</v>
      </c>
      <c r="K16" s="35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32">
        <v>10021010</v>
      </c>
      <c r="R16" s="33" t="s">
        <v>825</v>
      </c>
      <c r="S16" s="2">
        <v>10</v>
      </c>
      <c r="T16" s="2">
        <f t="shared" si="7"/>
        <v>2</v>
      </c>
      <c r="U16" s="32">
        <v>10021001</v>
      </c>
      <c r="V16" s="34" t="s">
        <v>204</v>
      </c>
      <c r="W16" s="2">
        <v>10</v>
      </c>
      <c r="X16" s="2">
        <f t="shared" si="8"/>
        <v>2</v>
      </c>
      <c r="Y16" s="32">
        <v>10021008</v>
      </c>
      <c r="Z16" s="33" t="s">
        <v>246</v>
      </c>
      <c r="AA16" s="33">
        <v>2</v>
      </c>
      <c r="AB16" s="33">
        <f t="shared" si="9"/>
        <v>1</v>
      </c>
      <c r="AC16" s="32">
        <v>10021009</v>
      </c>
      <c r="AD16" s="33" t="s">
        <v>249</v>
      </c>
      <c r="AE16" s="3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33">
        <v>12002006</v>
      </c>
      <c r="B17" s="33" t="s">
        <v>152</v>
      </c>
      <c r="J17" s="33">
        <v>14060004</v>
      </c>
      <c r="K17" s="35" t="s">
        <v>267</v>
      </c>
      <c r="M17" s="2">
        <v>10020001</v>
      </c>
      <c r="N17" s="2" t="s">
        <v>95</v>
      </c>
      <c r="O17" s="33">
        <v>20</v>
      </c>
      <c r="P17" s="2">
        <f t="shared" si="6"/>
        <v>4</v>
      </c>
      <c r="Q17" s="32">
        <v>10021010</v>
      </c>
      <c r="R17" s="33" t="s">
        <v>825</v>
      </c>
      <c r="S17" s="33">
        <v>20</v>
      </c>
      <c r="T17" s="2">
        <f t="shared" si="7"/>
        <v>4</v>
      </c>
      <c r="U17" s="32">
        <v>10021002</v>
      </c>
      <c r="V17" s="34" t="s">
        <v>229</v>
      </c>
      <c r="W17" s="33">
        <v>20</v>
      </c>
      <c r="X17" s="2">
        <f t="shared" si="8"/>
        <v>4</v>
      </c>
      <c r="Y17" s="32">
        <v>10021008</v>
      </c>
      <c r="Z17" s="33" t="s">
        <v>246</v>
      </c>
      <c r="AA17" s="33">
        <v>4</v>
      </c>
      <c r="AB17" s="33">
        <f t="shared" si="9"/>
        <v>2</v>
      </c>
      <c r="AC17" s="32">
        <v>10021009</v>
      </c>
      <c r="AD17" s="33" t="s">
        <v>249</v>
      </c>
      <c r="AE17" s="3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33">
        <v>12002007</v>
      </c>
      <c r="B18" s="33" t="s">
        <v>154</v>
      </c>
      <c r="J18" s="33">
        <v>14070004</v>
      </c>
      <c r="K18" s="35" t="s">
        <v>275</v>
      </c>
      <c r="M18" s="2">
        <v>10020001</v>
      </c>
      <c r="N18" s="2" t="s">
        <v>95</v>
      </c>
      <c r="O18" s="33">
        <v>20</v>
      </c>
      <c r="P18" s="2">
        <f t="shared" si="6"/>
        <v>4</v>
      </c>
      <c r="Q18" s="32">
        <v>10021010</v>
      </c>
      <c r="R18" s="33" t="s">
        <v>825</v>
      </c>
      <c r="S18" s="33">
        <v>20</v>
      </c>
      <c r="T18" s="2">
        <f t="shared" si="7"/>
        <v>4</v>
      </c>
      <c r="U18" s="32">
        <v>10021003</v>
      </c>
      <c r="V18" s="34" t="s">
        <v>232</v>
      </c>
      <c r="W18" s="33">
        <v>20</v>
      </c>
      <c r="X18" s="2">
        <f t="shared" si="8"/>
        <v>4</v>
      </c>
      <c r="Y18" s="32">
        <v>10021008</v>
      </c>
      <c r="Z18" s="33" t="s">
        <v>246</v>
      </c>
      <c r="AA18" s="33">
        <v>4</v>
      </c>
      <c r="AB18" s="33">
        <f t="shared" si="9"/>
        <v>2</v>
      </c>
      <c r="AC18" s="32">
        <v>10021009</v>
      </c>
      <c r="AD18" s="33" t="s">
        <v>249</v>
      </c>
      <c r="AE18" s="3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33">
        <v>12002008</v>
      </c>
      <c r="B19" s="33" t="s">
        <v>157</v>
      </c>
      <c r="J19" s="33">
        <v>14080003</v>
      </c>
      <c r="K19" s="35" t="s">
        <v>284</v>
      </c>
      <c r="M19" s="2">
        <v>10020001</v>
      </c>
      <c r="N19" s="2" t="s">
        <v>95</v>
      </c>
      <c r="O19" s="33">
        <v>20</v>
      </c>
      <c r="P19" s="2">
        <f t="shared" si="6"/>
        <v>4</v>
      </c>
      <c r="Q19" s="32">
        <v>10021010</v>
      </c>
      <c r="R19" s="33" t="s">
        <v>825</v>
      </c>
      <c r="S19" s="33">
        <v>20</v>
      </c>
      <c r="T19" s="2">
        <f t="shared" si="7"/>
        <v>4</v>
      </c>
      <c r="U19" s="32">
        <v>10021004</v>
      </c>
      <c r="V19" s="34" t="s">
        <v>234</v>
      </c>
      <c r="W19" s="33">
        <v>20</v>
      </c>
      <c r="X19" s="2">
        <f t="shared" si="8"/>
        <v>4</v>
      </c>
      <c r="Y19" s="32">
        <v>10021008</v>
      </c>
      <c r="Z19" s="33" t="s">
        <v>246</v>
      </c>
      <c r="AA19" s="33">
        <v>4</v>
      </c>
      <c r="AB19" s="33">
        <f t="shared" si="9"/>
        <v>2</v>
      </c>
      <c r="AC19" s="32">
        <v>10021009</v>
      </c>
      <c r="AD19" s="33" t="s">
        <v>249</v>
      </c>
      <c r="AE19" s="3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33">
        <v>12002009</v>
      </c>
      <c r="B20" s="33" t="s">
        <v>159</v>
      </c>
      <c r="J20" s="33">
        <v>14090003</v>
      </c>
      <c r="K20" s="35" t="s">
        <v>291</v>
      </c>
      <c r="M20" s="2">
        <v>10020001</v>
      </c>
      <c r="N20" s="2" t="s">
        <v>95</v>
      </c>
      <c r="O20" s="33">
        <v>30</v>
      </c>
      <c r="P20" s="2">
        <f t="shared" si="6"/>
        <v>6</v>
      </c>
      <c r="Q20" s="32">
        <v>10021010</v>
      </c>
      <c r="R20" s="33" t="s">
        <v>825</v>
      </c>
      <c r="S20" s="33">
        <v>30</v>
      </c>
      <c r="T20" s="2">
        <f t="shared" si="7"/>
        <v>6</v>
      </c>
      <c r="U20" s="32">
        <v>10021005</v>
      </c>
      <c r="V20" s="34" t="s">
        <v>237</v>
      </c>
      <c r="W20" s="33">
        <v>30</v>
      </c>
      <c r="X20" s="2">
        <f t="shared" si="8"/>
        <v>6</v>
      </c>
      <c r="Y20" s="32">
        <v>10021008</v>
      </c>
      <c r="Z20" s="33" t="s">
        <v>246</v>
      </c>
      <c r="AA20" s="33">
        <v>6</v>
      </c>
      <c r="AB20" s="33">
        <f t="shared" si="9"/>
        <v>3</v>
      </c>
      <c r="AC20" s="32">
        <v>10021009</v>
      </c>
      <c r="AD20" s="33" t="s">
        <v>249</v>
      </c>
      <c r="AE20" s="3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33">
        <v>12002010</v>
      </c>
      <c r="B21" s="33" t="s">
        <v>163</v>
      </c>
      <c r="J21" s="33">
        <v>14100004</v>
      </c>
      <c r="K21" s="35" t="s">
        <v>302</v>
      </c>
      <c r="M21" s="2">
        <v>10020001</v>
      </c>
      <c r="N21" s="2" t="s">
        <v>95</v>
      </c>
      <c r="O21" s="33">
        <v>30</v>
      </c>
      <c r="P21" s="2">
        <f t="shared" si="6"/>
        <v>6</v>
      </c>
      <c r="Q21" s="32">
        <v>10021010</v>
      </c>
      <c r="R21" s="33" t="s">
        <v>825</v>
      </c>
      <c r="S21" s="33">
        <v>30</v>
      </c>
      <c r="T21" s="2">
        <f t="shared" si="7"/>
        <v>6</v>
      </c>
      <c r="U21" s="32">
        <v>10021006</v>
      </c>
      <c r="V21" s="34" t="s">
        <v>240</v>
      </c>
      <c r="W21" s="33">
        <v>30</v>
      </c>
      <c r="X21" s="2">
        <f t="shared" si="8"/>
        <v>6</v>
      </c>
      <c r="Y21" s="32">
        <v>10021008</v>
      </c>
      <c r="Z21" s="33" t="s">
        <v>246</v>
      </c>
      <c r="AA21" s="33">
        <v>6</v>
      </c>
      <c r="AB21" s="33">
        <f t="shared" si="9"/>
        <v>3</v>
      </c>
      <c r="AC21" s="32">
        <v>10021009</v>
      </c>
      <c r="AD21" s="33" t="s">
        <v>249</v>
      </c>
      <c r="AE21" s="3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33">
        <v>12002011</v>
      </c>
      <c r="B22" s="33" t="s">
        <v>166</v>
      </c>
      <c r="J22" s="33">
        <v>14100008</v>
      </c>
      <c r="K22" s="35" t="s">
        <v>310</v>
      </c>
      <c r="M22" s="2">
        <v>10020001</v>
      </c>
      <c r="N22" s="2" t="s">
        <v>95</v>
      </c>
      <c r="O22" s="33">
        <v>30</v>
      </c>
      <c r="P22" s="2">
        <f t="shared" si="6"/>
        <v>6</v>
      </c>
      <c r="Q22" s="32">
        <v>10021010</v>
      </c>
      <c r="R22" s="33" t="s">
        <v>825</v>
      </c>
      <c r="S22" s="33">
        <v>30</v>
      </c>
      <c r="T22" s="2">
        <f t="shared" si="7"/>
        <v>6</v>
      </c>
      <c r="U22" s="32">
        <v>10021007</v>
      </c>
      <c r="V22" s="34" t="s">
        <v>243</v>
      </c>
      <c r="W22" s="33">
        <v>30</v>
      </c>
      <c r="X22" s="2">
        <f t="shared" si="8"/>
        <v>6</v>
      </c>
      <c r="Y22" s="32">
        <v>10021008</v>
      </c>
      <c r="Z22" s="33" t="s">
        <v>246</v>
      </c>
      <c r="AA22" s="33">
        <v>6</v>
      </c>
      <c r="AB22" s="33">
        <f t="shared" si="9"/>
        <v>3</v>
      </c>
      <c r="AC22" s="32">
        <v>10021009</v>
      </c>
      <c r="AD22" s="33" t="s">
        <v>249</v>
      </c>
      <c r="AE22" s="3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33">
        <v>12003001</v>
      </c>
      <c r="B23" s="33" t="s">
        <v>171</v>
      </c>
      <c r="J23" s="33">
        <v>14110004</v>
      </c>
      <c r="K23" s="35" t="s">
        <v>320</v>
      </c>
      <c r="M23" s="2">
        <v>10020001</v>
      </c>
      <c r="N23" s="2" t="s">
        <v>95</v>
      </c>
      <c r="O23" s="33">
        <v>20</v>
      </c>
      <c r="P23" s="2">
        <f t="shared" si="6"/>
        <v>4</v>
      </c>
      <c r="Q23" s="32">
        <v>10021010</v>
      </c>
      <c r="R23" s="33" t="s">
        <v>825</v>
      </c>
      <c r="S23" s="33">
        <v>20</v>
      </c>
      <c r="T23" s="2">
        <f t="shared" si="7"/>
        <v>4</v>
      </c>
      <c r="U23" s="32">
        <v>10021005</v>
      </c>
      <c r="V23" s="34" t="s">
        <v>237</v>
      </c>
      <c r="W23" s="33">
        <v>20</v>
      </c>
      <c r="X23" s="2">
        <f t="shared" si="8"/>
        <v>4</v>
      </c>
      <c r="Y23" s="32">
        <v>10021008</v>
      </c>
      <c r="Z23" s="33" t="s">
        <v>246</v>
      </c>
      <c r="AA23" s="33">
        <v>4</v>
      </c>
      <c r="AB23" s="33">
        <f t="shared" si="9"/>
        <v>2</v>
      </c>
      <c r="AC23" s="32">
        <v>10021009</v>
      </c>
      <c r="AD23" s="33" t="s">
        <v>249</v>
      </c>
      <c r="AE23" s="3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33">
        <v>12003002</v>
      </c>
      <c r="B24" s="33" t="s">
        <v>173</v>
      </c>
      <c r="J24" s="33">
        <v>14110008</v>
      </c>
      <c r="K24" s="35" t="s">
        <v>330</v>
      </c>
      <c r="M24" s="2">
        <v>10020001</v>
      </c>
      <c r="N24" s="2" t="s">
        <v>95</v>
      </c>
      <c r="O24" s="33">
        <v>20</v>
      </c>
      <c r="P24" s="2">
        <f t="shared" si="6"/>
        <v>4</v>
      </c>
      <c r="Q24" s="32">
        <v>10021010</v>
      </c>
      <c r="R24" s="33" t="s">
        <v>825</v>
      </c>
      <c r="S24" s="33">
        <v>20</v>
      </c>
      <c r="T24" s="2">
        <f t="shared" si="7"/>
        <v>4</v>
      </c>
      <c r="U24" s="32">
        <v>10021006</v>
      </c>
      <c r="V24" s="34" t="s">
        <v>240</v>
      </c>
      <c r="W24" s="33">
        <v>20</v>
      </c>
      <c r="X24" s="2">
        <f t="shared" si="8"/>
        <v>4</v>
      </c>
      <c r="Y24" s="32">
        <v>10021008</v>
      </c>
      <c r="Z24" s="33" t="s">
        <v>246</v>
      </c>
      <c r="AA24" s="33">
        <v>4</v>
      </c>
      <c r="AB24" s="33">
        <f t="shared" si="9"/>
        <v>2</v>
      </c>
      <c r="AC24" s="32">
        <v>10021009</v>
      </c>
      <c r="AD24" s="33" t="s">
        <v>249</v>
      </c>
      <c r="AE24" s="3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33">
        <v>12003003</v>
      </c>
      <c r="B25" s="33" t="s">
        <v>177</v>
      </c>
      <c r="J25" s="33">
        <v>14110012</v>
      </c>
      <c r="K25" s="35" t="s">
        <v>337</v>
      </c>
      <c r="M25" s="2">
        <v>10020001</v>
      </c>
      <c r="N25" s="2" t="s">
        <v>95</v>
      </c>
      <c r="O25" s="33">
        <v>20</v>
      </c>
      <c r="P25" s="2">
        <f t="shared" si="6"/>
        <v>4</v>
      </c>
      <c r="Q25" s="32">
        <v>10021010</v>
      </c>
      <c r="R25" s="33" t="s">
        <v>825</v>
      </c>
      <c r="S25" s="33">
        <v>20</v>
      </c>
      <c r="T25" s="2">
        <f t="shared" si="7"/>
        <v>4</v>
      </c>
      <c r="U25" s="32">
        <v>10021007</v>
      </c>
      <c r="V25" s="34" t="s">
        <v>243</v>
      </c>
      <c r="W25" s="33">
        <v>20</v>
      </c>
      <c r="X25" s="2">
        <f t="shared" si="8"/>
        <v>4</v>
      </c>
      <c r="Y25" s="32">
        <v>10021008</v>
      </c>
      <c r="Z25" s="33" t="s">
        <v>246</v>
      </c>
      <c r="AA25" s="33">
        <v>4</v>
      </c>
      <c r="AB25" s="33">
        <f t="shared" si="9"/>
        <v>2</v>
      </c>
      <c r="AC25" s="32">
        <v>10021009</v>
      </c>
      <c r="AD25" s="33" t="s">
        <v>249</v>
      </c>
      <c r="AE25" s="3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33">
        <v>12003004</v>
      </c>
      <c r="B26" s="33" t="s">
        <v>180</v>
      </c>
      <c r="J26" s="49">
        <v>14060005</v>
      </c>
      <c r="K26" s="50" t="s">
        <v>889</v>
      </c>
      <c r="M26" s="2">
        <v>10020001</v>
      </c>
      <c r="N26" s="2" t="s">
        <v>95</v>
      </c>
      <c r="O26" s="33">
        <v>200</v>
      </c>
      <c r="P26" s="2"/>
      <c r="Q26" s="32">
        <v>10021010</v>
      </c>
      <c r="R26" s="33" t="s">
        <v>825</v>
      </c>
      <c r="S26" s="33">
        <v>200</v>
      </c>
      <c r="T26" s="2"/>
      <c r="U26" s="33">
        <v>14060004</v>
      </c>
      <c r="V26" s="35" t="s">
        <v>267</v>
      </c>
      <c r="W26" s="33">
        <v>1</v>
      </c>
      <c r="X26" s="2"/>
      <c r="Y26" s="32">
        <v>10021008</v>
      </c>
      <c r="Z26" s="33" t="s">
        <v>246</v>
      </c>
      <c r="AA26" s="33">
        <v>20</v>
      </c>
      <c r="AB26" s="33"/>
      <c r="AC26" s="32">
        <v>10021009</v>
      </c>
      <c r="AD26" s="33" t="s">
        <v>249</v>
      </c>
      <c r="AE26" s="33">
        <v>10</v>
      </c>
      <c r="AF26" s="2">
        <v>10000143</v>
      </c>
      <c r="AG26" s="2" t="s">
        <v>122</v>
      </c>
      <c r="AH26" s="2">
        <v>6</v>
      </c>
      <c r="AI26" s="1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33">
        <v>14100011</v>
      </c>
      <c r="K27" s="50" t="s">
        <v>890</v>
      </c>
      <c r="M27" s="2">
        <v>10020001</v>
      </c>
      <c r="N27" s="2" t="s">
        <v>95</v>
      </c>
      <c r="O27" s="33">
        <v>200</v>
      </c>
      <c r="P27" s="2"/>
      <c r="Q27" s="32">
        <v>10021010</v>
      </c>
      <c r="R27" s="33" t="s">
        <v>825</v>
      </c>
      <c r="S27" s="33">
        <v>200</v>
      </c>
      <c r="T27" s="2"/>
      <c r="U27" s="33">
        <v>14100004</v>
      </c>
      <c r="V27" s="35" t="s">
        <v>302</v>
      </c>
      <c r="W27" s="33">
        <v>1</v>
      </c>
      <c r="X27" s="2"/>
      <c r="Y27" s="32">
        <v>10021008</v>
      </c>
      <c r="Z27" s="33" t="s">
        <v>246</v>
      </c>
      <c r="AA27" s="33">
        <v>20</v>
      </c>
      <c r="AB27" s="33"/>
      <c r="AC27" s="32">
        <v>10021009</v>
      </c>
      <c r="AD27" s="33" t="s">
        <v>249</v>
      </c>
      <c r="AE27" s="33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33">
        <v>14100012</v>
      </c>
      <c r="K28" s="50" t="s">
        <v>891</v>
      </c>
      <c r="M28" s="2">
        <v>10020001</v>
      </c>
      <c r="N28" s="2" t="s">
        <v>95</v>
      </c>
      <c r="O28" s="33">
        <v>200</v>
      </c>
      <c r="P28" s="2"/>
      <c r="Q28" s="32">
        <v>10021010</v>
      </c>
      <c r="R28" s="33" t="s">
        <v>825</v>
      </c>
      <c r="S28" s="33">
        <v>200</v>
      </c>
      <c r="T28" s="2"/>
      <c r="U28" s="33">
        <v>14100008</v>
      </c>
      <c r="V28" s="35" t="s">
        <v>310</v>
      </c>
      <c r="W28" s="33">
        <v>1</v>
      </c>
      <c r="X28" s="2"/>
      <c r="Y28" s="32">
        <v>10021008</v>
      </c>
      <c r="Z28" s="33" t="s">
        <v>246</v>
      </c>
      <c r="AA28" s="33">
        <v>20</v>
      </c>
      <c r="AB28" s="33"/>
      <c r="AC28" s="32">
        <v>10021009</v>
      </c>
      <c r="AD28" s="33" t="s">
        <v>249</v>
      </c>
      <c r="AE28" s="33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9">
        <v>14100111</v>
      </c>
      <c r="K29" s="50" t="s">
        <v>892</v>
      </c>
      <c r="M29" s="2">
        <v>10020001</v>
      </c>
      <c r="N29" s="2" t="s">
        <v>95</v>
      </c>
      <c r="O29" s="33">
        <v>200</v>
      </c>
      <c r="P29" s="2"/>
      <c r="Q29" s="32">
        <v>10021010</v>
      </c>
      <c r="R29" s="33" t="s">
        <v>825</v>
      </c>
      <c r="S29" s="33">
        <v>200</v>
      </c>
      <c r="T29" s="2"/>
      <c r="U29" s="45">
        <v>14100107</v>
      </c>
      <c r="V29" s="13" t="s">
        <v>893</v>
      </c>
      <c r="W29" s="33">
        <v>1</v>
      </c>
      <c r="X29" s="2"/>
      <c r="Y29" s="32">
        <v>10021008</v>
      </c>
      <c r="Z29" s="33" t="s">
        <v>246</v>
      </c>
      <c r="AA29" s="33">
        <v>20</v>
      </c>
      <c r="AB29" s="33"/>
      <c r="AC29" s="32">
        <v>10021009</v>
      </c>
      <c r="AD29" s="33" t="s">
        <v>249</v>
      </c>
      <c r="AE29" s="33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9">
        <v>14100112</v>
      </c>
      <c r="K30" s="50" t="s">
        <v>894</v>
      </c>
      <c r="M30" s="2">
        <v>10020001</v>
      </c>
      <c r="N30" s="2" t="s">
        <v>95</v>
      </c>
      <c r="O30" s="33">
        <v>200</v>
      </c>
      <c r="P30" s="2"/>
      <c r="Q30" s="32">
        <v>10021010</v>
      </c>
      <c r="R30" s="33" t="s">
        <v>825</v>
      </c>
      <c r="S30" s="33">
        <v>200</v>
      </c>
      <c r="T30" s="2"/>
      <c r="U30" s="45">
        <v>14100108</v>
      </c>
      <c r="V30" s="13" t="s">
        <v>895</v>
      </c>
      <c r="W30" s="33">
        <v>1</v>
      </c>
      <c r="X30" s="2"/>
      <c r="Y30" s="32">
        <v>10021008</v>
      </c>
      <c r="Z30" s="33" t="s">
        <v>246</v>
      </c>
      <c r="AA30" s="33">
        <v>20</v>
      </c>
      <c r="AB30" s="33"/>
      <c r="AC30" s="32">
        <v>10021009</v>
      </c>
      <c r="AD30" s="33" t="s">
        <v>249</v>
      </c>
      <c r="AE30" s="33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9">
        <v>14110021</v>
      </c>
      <c r="K31" s="50" t="s">
        <v>896</v>
      </c>
      <c r="M31" s="2">
        <v>10020001</v>
      </c>
      <c r="N31" s="2" t="s">
        <v>95</v>
      </c>
      <c r="O31" s="33">
        <v>200</v>
      </c>
      <c r="P31" s="2"/>
      <c r="Q31" s="32">
        <v>10021010</v>
      </c>
      <c r="R31" s="33" t="s">
        <v>825</v>
      </c>
      <c r="S31" s="33">
        <v>200</v>
      </c>
      <c r="T31" s="2"/>
      <c r="U31" s="33">
        <v>14110004</v>
      </c>
      <c r="V31" s="35" t="s">
        <v>320</v>
      </c>
      <c r="W31" s="33">
        <v>1</v>
      </c>
      <c r="X31" s="2"/>
      <c r="Y31" s="32">
        <v>10021008</v>
      </c>
      <c r="Z31" s="33" t="s">
        <v>246</v>
      </c>
      <c r="AA31" s="33">
        <v>30</v>
      </c>
      <c r="AB31" s="33"/>
      <c r="AC31" s="32">
        <v>10021009</v>
      </c>
      <c r="AD31" s="33" t="s">
        <v>249</v>
      </c>
      <c r="AE31" s="33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9">
        <v>14110022</v>
      </c>
      <c r="K32" s="50" t="s">
        <v>897</v>
      </c>
      <c r="M32" s="2">
        <v>10020001</v>
      </c>
      <c r="N32" s="2" t="s">
        <v>95</v>
      </c>
      <c r="O32" s="33">
        <v>200</v>
      </c>
      <c r="P32" s="2"/>
      <c r="Q32" s="32">
        <v>10021010</v>
      </c>
      <c r="R32" s="33" t="s">
        <v>825</v>
      </c>
      <c r="S32" s="33">
        <v>200</v>
      </c>
      <c r="T32" s="2"/>
      <c r="U32" s="33">
        <v>14110008</v>
      </c>
      <c r="V32" s="35" t="s">
        <v>330</v>
      </c>
      <c r="W32" s="33">
        <v>1</v>
      </c>
      <c r="X32" s="2"/>
      <c r="Y32" s="32">
        <v>10021008</v>
      </c>
      <c r="Z32" s="33" t="s">
        <v>246</v>
      </c>
      <c r="AA32" s="33">
        <v>30</v>
      </c>
      <c r="AB32" s="33"/>
      <c r="AC32" s="32">
        <v>10021009</v>
      </c>
      <c r="AD32" s="33" t="s">
        <v>249</v>
      </c>
      <c r="AE32" s="33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9">
        <v>14110023</v>
      </c>
      <c r="K33" s="50" t="s">
        <v>898</v>
      </c>
      <c r="M33" s="2">
        <v>10020001</v>
      </c>
      <c r="N33" s="2" t="s">
        <v>95</v>
      </c>
      <c r="O33" s="33">
        <v>200</v>
      </c>
      <c r="P33" s="2"/>
      <c r="Q33" s="32">
        <v>10021010</v>
      </c>
      <c r="R33" s="33" t="s">
        <v>825</v>
      </c>
      <c r="S33" s="33">
        <v>200</v>
      </c>
      <c r="T33" s="2"/>
      <c r="U33" s="33">
        <v>14110012</v>
      </c>
      <c r="V33" s="35" t="s">
        <v>337</v>
      </c>
      <c r="W33" s="33">
        <v>1</v>
      </c>
      <c r="X33" s="2"/>
      <c r="Y33" s="32">
        <v>10021008</v>
      </c>
      <c r="Z33" s="33" t="s">
        <v>246</v>
      </c>
      <c r="AA33" s="33">
        <v>30</v>
      </c>
      <c r="AB33" s="33"/>
      <c r="AC33" s="32">
        <v>10021009</v>
      </c>
      <c r="AD33" s="33" t="s">
        <v>249</v>
      </c>
      <c r="AE33" s="33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33">
        <v>12003005</v>
      </c>
      <c r="B35" s="33" t="s">
        <v>182</v>
      </c>
      <c r="G35" s="33">
        <v>10020001</v>
      </c>
      <c r="H35" s="35" t="s">
        <v>95</v>
      </c>
      <c r="J35" s="35">
        <v>15201002</v>
      </c>
      <c r="K35" s="35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32">
        <v>10022010</v>
      </c>
      <c r="R35" s="34" t="s">
        <v>826</v>
      </c>
      <c r="S35" s="2">
        <v>10</v>
      </c>
      <c r="T35" s="2">
        <f>S35/5</f>
        <v>2</v>
      </c>
      <c r="U35" s="32">
        <v>10022001</v>
      </c>
      <c r="V35" s="34" t="s">
        <v>252</v>
      </c>
      <c r="W35" s="2">
        <v>10</v>
      </c>
      <c r="X35" s="2">
        <f>W35/5</f>
        <v>2</v>
      </c>
      <c r="Y35" s="32">
        <v>10022008</v>
      </c>
      <c r="Z35" s="33" t="s">
        <v>268</v>
      </c>
      <c r="AA35" s="33">
        <v>2</v>
      </c>
      <c r="AB35" s="33">
        <f>AA35/2</f>
        <v>1</v>
      </c>
      <c r="AC35" s="32">
        <v>10022009</v>
      </c>
      <c r="AD35" s="33" t="s">
        <v>270</v>
      </c>
      <c r="AE35" s="3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5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33">
        <v>12003006</v>
      </c>
      <c r="B36" s="33" t="s">
        <v>184</v>
      </c>
      <c r="G36" s="33">
        <v>12000002</v>
      </c>
      <c r="H36" s="35" t="s">
        <v>885</v>
      </c>
      <c r="J36" s="35">
        <v>15201004</v>
      </c>
      <c r="K36" s="35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32">
        <v>10022010</v>
      </c>
      <c r="R36" s="34" t="s">
        <v>826</v>
      </c>
      <c r="S36" s="2">
        <v>10</v>
      </c>
      <c r="T36" s="2">
        <f t="shared" ref="T36:T58" si="24">S36/5</f>
        <v>2</v>
      </c>
      <c r="U36" s="32">
        <v>10022002</v>
      </c>
      <c r="V36" s="34" t="s">
        <v>254</v>
      </c>
      <c r="W36" s="2">
        <v>10</v>
      </c>
      <c r="X36" s="2">
        <f t="shared" ref="X36:X58" si="25">W36/5</f>
        <v>2</v>
      </c>
      <c r="Y36" s="32">
        <v>10022008</v>
      </c>
      <c r="Z36" s="33" t="s">
        <v>268</v>
      </c>
      <c r="AA36" s="33">
        <v>2</v>
      </c>
      <c r="AB36" s="33">
        <f t="shared" ref="AB36:AB58" si="26">AA36/2</f>
        <v>1</v>
      </c>
      <c r="AC36" s="32">
        <v>10022009</v>
      </c>
      <c r="AD36" s="33" t="s">
        <v>270</v>
      </c>
      <c r="AE36" s="3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5"/>
      <c r="BB36" t="str">
        <f t="shared" si="22"/>
        <v>10020001;10@10022010;10@10022002;10@10022008;2@10022009;1</v>
      </c>
    </row>
    <row r="37" ht="20.1" customHeight="1" spans="1:54">
      <c r="A37" s="33">
        <v>12003007</v>
      </c>
      <c r="B37" s="33" t="s">
        <v>186</v>
      </c>
      <c r="G37" s="33">
        <v>12001001</v>
      </c>
      <c r="H37" s="35" t="s">
        <v>101</v>
      </c>
      <c r="J37" s="35">
        <v>15201006</v>
      </c>
      <c r="K37" s="35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32">
        <v>10022010</v>
      </c>
      <c r="R37" s="34" t="s">
        <v>826</v>
      </c>
      <c r="S37" s="2">
        <v>10</v>
      </c>
      <c r="T37" s="2">
        <f t="shared" si="24"/>
        <v>2</v>
      </c>
      <c r="U37" s="32">
        <v>10022003</v>
      </c>
      <c r="V37" s="34" t="s">
        <v>256</v>
      </c>
      <c r="W37" s="2">
        <v>10</v>
      </c>
      <c r="X37" s="2">
        <f t="shared" si="25"/>
        <v>2</v>
      </c>
      <c r="Y37" s="32">
        <v>10022008</v>
      </c>
      <c r="Z37" s="33" t="s">
        <v>268</v>
      </c>
      <c r="AA37" s="33">
        <v>2</v>
      </c>
      <c r="AB37" s="33">
        <f t="shared" si="26"/>
        <v>1</v>
      </c>
      <c r="AC37" s="32">
        <v>10022009</v>
      </c>
      <c r="AD37" s="33" t="s">
        <v>270</v>
      </c>
      <c r="AE37" s="3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5"/>
      <c r="BB37" t="str">
        <f t="shared" si="22"/>
        <v>10020001;10@10022010;10@10022003;10@10022008;2@10022009;1</v>
      </c>
    </row>
    <row r="38" ht="20.1" customHeight="1" spans="1:54">
      <c r="A38" s="33">
        <v>12003008</v>
      </c>
      <c r="B38" s="33" t="s">
        <v>188</v>
      </c>
      <c r="G38" s="33">
        <v>12001002</v>
      </c>
      <c r="H38" s="35" t="s">
        <v>106</v>
      </c>
      <c r="J38" s="35">
        <v>15202002</v>
      </c>
      <c r="K38" s="35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32">
        <v>10022010</v>
      </c>
      <c r="R38" s="34" t="s">
        <v>826</v>
      </c>
      <c r="S38" s="2">
        <v>10</v>
      </c>
      <c r="T38" s="2">
        <f t="shared" si="24"/>
        <v>2</v>
      </c>
      <c r="U38" s="32">
        <v>10022004</v>
      </c>
      <c r="V38" s="34" t="s">
        <v>258</v>
      </c>
      <c r="W38" s="2">
        <v>10</v>
      </c>
      <c r="X38" s="2">
        <f t="shared" si="25"/>
        <v>2</v>
      </c>
      <c r="Y38" s="32">
        <v>10022008</v>
      </c>
      <c r="Z38" s="33" t="s">
        <v>268</v>
      </c>
      <c r="AA38" s="33">
        <v>2</v>
      </c>
      <c r="AB38" s="33">
        <f t="shared" si="26"/>
        <v>1</v>
      </c>
      <c r="AC38" s="32">
        <v>10022009</v>
      </c>
      <c r="AD38" s="33" t="s">
        <v>270</v>
      </c>
      <c r="AE38" s="3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5"/>
      <c r="BB38" t="str">
        <f t="shared" si="22"/>
        <v>10020001;10@10022010;10@10022004;10@10022008;2@10022009;1</v>
      </c>
    </row>
    <row r="39" ht="20.1" customHeight="1" spans="1:54">
      <c r="A39" s="33">
        <v>12003009</v>
      </c>
      <c r="B39" s="33" t="s">
        <v>191</v>
      </c>
      <c r="G39" s="33">
        <v>12001003</v>
      </c>
      <c r="H39" s="35" t="s">
        <v>110</v>
      </c>
      <c r="J39" s="35">
        <v>15202004</v>
      </c>
      <c r="K39" s="35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32">
        <v>10022010</v>
      </c>
      <c r="R39" s="34" t="s">
        <v>826</v>
      </c>
      <c r="S39" s="2">
        <v>10</v>
      </c>
      <c r="T39" s="2">
        <f t="shared" si="24"/>
        <v>2</v>
      </c>
      <c r="U39" s="32">
        <v>10022005</v>
      </c>
      <c r="V39" s="34" t="s">
        <v>260</v>
      </c>
      <c r="W39" s="2">
        <v>10</v>
      </c>
      <c r="X39" s="2">
        <f t="shared" si="25"/>
        <v>2</v>
      </c>
      <c r="Y39" s="32">
        <v>10022008</v>
      </c>
      <c r="Z39" s="33" t="s">
        <v>268</v>
      </c>
      <c r="AA39" s="33">
        <v>2</v>
      </c>
      <c r="AB39" s="33">
        <f t="shared" si="26"/>
        <v>1</v>
      </c>
      <c r="AC39" s="32">
        <v>10022009</v>
      </c>
      <c r="AD39" s="33" t="s">
        <v>270</v>
      </c>
      <c r="AE39" s="3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5"/>
      <c r="BB39" t="str">
        <f t="shared" si="22"/>
        <v>10020001;10@10022010;10@10022005;10@10022008;2@10022009;1</v>
      </c>
    </row>
    <row r="40" ht="20.1" customHeight="1" spans="1:54">
      <c r="A40" s="33">
        <v>12003010</v>
      </c>
      <c r="B40" s="33" t="s">
        <v>193</v>
      </c>
      <c r="G40" s="33">
        <v>12001004</v>
      </c>
      <c r="H40" s="35" t="s">
        <v>116</v>
      </c>
      <c r="J40" s="35">
        <v>15202006</v>
      </c>
      <c r="K40" s="35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32">
        <v>10022010</v>
      </c>
      <c r="R40" s="34" t="s">
        <v>826</v>
      </c>
      <c r="S40" s="2">
        <v>10</v>
      </c>
      <c r="T40" s="2">
        <f t="shared" si="24"/>
        <v>2</v>
      </c>
      <c r="U40" s="32">
        <v>10022006</v>
      </c>
      <c r="V40" s="38" t="s">
        <v>264</v>
      </c>
      <c r="W40" s="2">
        <v>10</v>
      </c>
      <c r="X40" s="2">
        <f t="shared" si="25"/>
        <v>2</v>
      </c>
      <c r="Y40" s="32">
        <v>10022008</v>
      </c>
      <c r="Z40" s="33" t="s">
        <v>268</v>
      </c>
      <c r="AA40" s="33">
        <v>2</v>
      </c>
      <c r="AB40" s="33">
        <f t="shared" si="26"/>
        <v>1</v>
      </c>
      <c r="AC40" s="32">
        <v>10022009</v>
      </c>
      <c r="AD40" s="33" t="s">
        <v>270</v>
      </c>
      <c r="AE40" s="3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5"/>
      <c r="BB40" t="str">
        <f t="shared" si="22"/>
        <v>10020001;10@10022010;10@10022006;10@10022008;2@10022009;1</v>
      </c>
    </row>
    <row r="41" ht="20.1" customHeight="1" spans="1:54">
      <c r="A41" s="33">
        <v>12004001</v>
      </c>
      <c r="B41" s="33" t="s">
        <v>199</v>
      </c>
      <c r="G41" s="33">
        <v>12001005</v>
      </c>
      <c r="H41" s="35" t="s">
        <v>120</v>
      </c>
      <c r="J41" s="35">
        <v>15203002</v>
      </c>
      <c r="K41" s="35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32">
        <v>10022010</v>
      </c>
      <c r="R41" s="34" t="s">
        <v>826</v>
      </c>
      <c r="S41" s="2">
        <v>10</v>
      </c>
      <c r="T41" s="2">
        <f t="shared" si="24"/>
        <v>2</v>
      </c>
      <c r="U41" s="32">
        <v>10022007</v>
      </c>
      <c r="V41" s="34" t="s">
        <v>266</v>
      </c>
      <c r="W41" s="2">
        <v>10</v>
      </c>
      <c r="X41" s="2">
        <f t="shared" si="25"/>
        <v>2</v>
      </c>
      <c r="Y41" s="32">
        <v>10022008</v>
      </c>
      <c r="Z41" s="33" t="s">
        <v>268</v>
      </c>
      <c r="AA41" s="33">
        <v>2</v>
      </c>
      <c r="AB41" s="33">
        <f t="shared" si="26"/>
        <v>1</v>
      </c>
      <c r="AC41" s="32">
        <v>10022009</v>
      </c>
      <c r="AD41" s="33" t="s">
        <v>270</v>
      </c>
      <c r="AE41" s="3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5"/>
      <c r="BB41" t="str">
        <f t="shared" si="22"/>
        <v>10020001;10@10022010;10@10022007;10@10022008;2@10022009;1</v>
      </c>
    </row>
    <row r="42" ht="20.1" customHeight="1" spans="1:54">
      <c r="A42" s="33">
        <v>12004002</v>
      </c>
      <c r="B42" s="33" t="s">
        <v>899</v>
      </c>
      <c r="G42" s="33">
        <v>12001006</v>
      </c>
      <c r="H42" s="35" t="s">
        <v>124</v>
      </c>
      <c r="J42" s="35">
        <v>15203004</v>
      </c>
      <c r="K42" s="35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32">
        <v>10022010</v>
      </c>
      <c r="R42" s="34" t="s">
        <v>826</v>
      </c>
      <c r="S42" s="2">
        <v>10</v>
      </c>
      <c r="T42" s="2">
        <f t="shared" si="24"/>
        <v>2</v>
      </c>
      <c r="U42" s="32">
        <v>10022001</v>
      </c>
      <c r="V42" s="34" t="s">
        <v>252</v>
      </c>
      <c r="W42" s="2">
        <v>10</v>
      </c>
      <c r="X42" s="2">
        <f t="shared" si="25"/>
        <v>2</v>
      </c>
      <c r="Y42" s="32">
        <v>10022008</v>
      </c>
      <c r="Z42" s="33" t="s">
        <v>268</v>
      </c>
      <c r="AA42" s="33">
        <v>2</v>
      </c>
      <c r="AB42" s="33">
        <f t="shared" si="26"/>
        <v>1</v>
      </c>
      <c r="AC42" s="32">
        <v>10022009</v>
      </c>
      <c r="AD42" s="33" t="s">
        <v>270</v>
      </c>
      <c r="AE42" s="3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5"/>
      <c r="BB42" t="str">
        <f t="shared" si="22"/>
        <v>10020001;10@10022010;10@10022001;10@10022008;2@10022009;1</v>
      </c>
    </row>
    <row r="43" ht="20.1" customHeight="1" spans="1:54">
      <c r="A43" s="33">
        <v>12004003</v>
      </c>
      <c r="B43" s="33" t="s">
        <v>206</v>
      </c>
      <c r="G43" s="33">
        <v>12001007</v>
      </c>
      <c r="H43" s="35" t="s">
        <v>128</v>
      </c>
      <c r="J43" s="35">
        <v>15203006</v>
      </c>
      <c r="K43" s="35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32">
        <v>10022010</v>
      </c>
      <c r="R43" s="34" t="s">
        <v>826</v>
      </c>
      <c r="S43" s="2">
        <v>10</v>
      </c>
      <c r="T43" s="2">
        <f t="shared" si="24"/>
        <v>2</v>
      </c>
      <c r="U43" s="32">
        <v>10022002</v>
      </c>
      <c r="V43" s="34" t="s">
        <v>254</v>
      </c>
      <c r="W43" s="2">
        <v>10</v>
      </c>
      <c r="X43" s="2">
        <f t="shared" si="25"/>
        <v>2</v>
      </c>
      <c r="Y43" s="32">
        <v>10022008</v>
      </c>
      <c r="Z43" s="33" t="s">
        <v>268</v>
      </c>
      <c r="AA43" s="33">
        <v>2</v>
      </c>
      <c r="AB43" s="33">
        <f t="shared" si="26"/>
        <v>1</v>
      </c>
      <c r="AC43" s="32">
        <v>10022009</v>
      </c>
      <c r="AD43" s="33" t="s">
        <v>270</v>
      </c>
      <c r="AE43" s="3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5"/>
      <c r="BB43" t="str">
        <f t="shared" si="22"/>
        <v>10020001;10@10022010;10@10022002;10@10022008;2@10022009;1</v>
      </c>
    </row>
    <row r="44" ht="20.1" customHeight="1" spans="1:54">
      <c r="A44" s="33">
        <v>12004004</v>
      </c>
      <c r="B44" s="33" t="s">
        <v>900</v>
      </c>
      <c r="G44" s="33">
        <v>12001008</v>
      </c>
      <c r="H44" s="35" t="s">
        <v>131</v>
      </c>
      <c r="J44" s="35">
        <v>15204002</v>
      </c>
      <c r="K44" s="35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32">
        <v>10022010</v>
      </c>
      <c r="R44" s="34" t="s">
        <v>826</v>
      </c>
      <c r="S44" s="2">
        <v>10</v>
      </c>
      <c r="T44" s="2">
        <f t="shared" si="24"/>
        <v>2</v>
      </c>
      <c r="U44" s="32">
        <v>10022003</v>
      </c>
      <c r="V44" s="34" t="s">
        <v>256</v>
      </c>
      <c r="W44" s="2">
        <v>10</v>
      </c>
      <c r="X44" s="2">
        <f t="shared" si="25"/>
        <v>2</v>
      </c>
      <c r="Y44" s="32">
        <v>10022008</v>
      </c>
      <c r="Z44" s="33" t="s">
        <v>268</v>
      </c>
      <c r="AA44" s="33">
        <v>2</v>
      </c>
      <c r="AB44" s="33">
        <f t="shared" si="26"/>
        <v>1</v>
      </c>
      <c r="AC44" s="32">
        <v>10022009</v>
      </c>
      <c r="AD44" s="33" t="s">
        <v>270</v>
      </c>
      <c r="AE44" s="3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5"/>
      <c r="BB44" t="str">
        <f t="shared" si="22"/>
        <v>10020001;10@10022010;10@10022003;10@10022008;2@10022009;1</v>
      </c>
    </row>
    <row r="45" ht="20.1" customHeight="1" spans="1:54">
      <c r="A45" s="33">
        <v>12004005</v>
      </c>
      <c r="B45" s="33" t="s">
        <v>901</v>
      </c>
      <c r="J45" s="35">
        <v>15204004</v>
      </c>
      <c r="K45" s="35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32">
        <v>10022010</v>
      </c>
      <c r="R45" s="34" t="s">
        <v>826</v>
      </c>
      <c r="S45" s="2">
        <v>10</v>
      </c>
      <c r="T45" s="2">
        <f t="shared" si="24"/>
        <v>2</v>
      </c>
      <c r="U45" s="32">
        <v>10022004</v>
      </c>
      <c r="V45" s="34" t="s">
        <v>258</v>
      </c>
      <c r="W45" s="2">
        <v>10</v>
      </c>
      <c r="X45" s="2">
        <f t="shared" si="25"/>
        <v>2</v>
      </c>
      <c r="Y45" s="32">
        <v>10022008</v>
      </c>
      <c r="Z45" s="33" t="s">
        <v>268</v>
      </c>
      <c r="AA45" s="33">
        <v>2</v>
      </c>
      <c r="AB45" s="33">
        <f t="shared" si="26"/>
        <v>1</v>
      </c>
      <c r="AC45" s="32">
        <v>10022009</v>
      </c>
      <c r="AD45" s="33" t="s">
        <v>270</v>
      </c>
      <c r="AE45" s="3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5"/>
      <c r="BB45" t="str">
        <f t="shared" si="22"/>
        <v>10020001;10@10022010;10@10022004;10@10022008;2@10022009;1</v>
      </c>
    </row>
    <row r="46" ht="20.1" customHeight="1" spans="1:54">
      <c r="A46" s="33">
        <v>12004006</v>
      </c>
      <c r="B46" s="33" t="s">
        <v>212</v>
      </c>
      <c r="J46" s="35">
        <v>15204006</v>
      </c>
      <c r="K46" s="35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32">
        <v>10022010</v>
      </c>
      <c r="R46" s="34" t="s">
        <v>826</v>
      </c>
      <c r="S46" s="2">
        <v>10</v>
      </c>
      <c r="T46" s="2">
        <f t="shared" si="24"/>
        <v>2</v>
      </c>
      <c r="U46" s="32">
        <v>10022005</v>
      </c>
      <c r="V46" s="34" t="s">
        <v>260</v>
      </c>
      <c r="W46" s="2">
        <v>10</v>
      </c>
      <c r="X46" s="2">
        <f t="shared" si="25"/>
        <v>2</v>
      </c>
      <c r="Y46" s="32">
        <v>10022008</v>
      </c>
      <c r="Z46" s="33" t="s">
        <v>268</v>
      </c>
      <c r="AA46" s="33">
        <v>2</v>
      </c>
      <c r="AB46" s="33">
        <f t="shared" si="26"/>
        <v>1</v>
      </c>
      <c r="AC46" s="32">
        <v>10022009</v>
      </c>
      <c r="AD46" s="33" t="s">
        <v>270</v>
      </c>
      <c r="AE46" s="3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5"/>
      <c r="BB46" t="str">
        <f t="shared" si="22"/>
        <v>10020001;10@10022010;10@10022005;10@10022008;2@10022009;1</v>
      </c>
    </row>
    <row r="47" ht="20.1" customHeight="1" spans="1:54">
      <c r="A47" s="33">
        <v>12004007</v>
      </c>
      <c r="B47" s="33" t="s">
        <v>214</v>
      </c>
      <c r="J47" s="35">
        <v>15205002</v>
      </c>
      <c r="K47" s="35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32">
        <v>10022010</v>
      </c>
      <c r="R47" s="34" t="s">
        <v>826</v>
      </c>
      <c r="S47" s="2">
        <v>10</v>
      </c>
      <c r="T47" s="2">
        <f t="shared" si="24"/>
        <v>2</v>
      </c>
      <c r="U47" s="32">
        <v>10022006</v>
      </c>
      <c r="V47" s="38" t="s">
        <v>264</v>
      </c>
      <c r="W47" s="2">
        <v>10</v>
      </c>
      <c r="X47" s="2">
        <f t="shared" si="25"/>
        <v>2</v>
      </c>
      <c r="Y47" s="32">
        <v>10022008</v>
      </c>
      <c r="Z47" s="33" t="s">
        <v>268</v>
      </c>
      <c r="AA47" s="33">
        <v>2</v>
      </c>
      <c r="AB47" s="33">
        <f t="shared" si="26"/>
        <v>1</v>
      </c>
      <c r="AC47" s="32">
        <v>10022009</v>
      </c>
      <c r="AD47" s="33" t="s">
        <v>270</v>
      </c>
      <c r="AE47" s="3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5"/>
      <c r="BB47" t="str">
        <f t="shared" si="22"/>
        <v>10020001;10@10022010;10@10022006;10@10022008;2@10022009;1</v>
      </c>
    </row>
    <row r="48" ht="20.1" customHeight="1" spans="1:54">
      <c r="A48" s="33">
        <v>12004008</v>
      </c>
      <c r="B48" s="33" t="s">
        <v>216</v>
      </c>
      <c r="J48" s="35">
        <v>15205004</v>
      </c>
      <c r="K48" s="35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32">
        <v>10022010</v>
      </c>
      <c r="R48" s="34" t="s">
        <v>826</v>
      </c>
      <c r="S48" s="2">
        <v>10</v>
      </c>
      <c r="T48" s="2">
        <f t="shared" si="24"/>
        <v>2</v>
      </c>
      <c r="U48" s="32">
        <v>10022007</v>
      </c>
      <c r="V48" s="34" t="s">
        <v>266</v>
      </c>
      <c r="W48" s="2">
        <v>10</v>
      </c>
      <c r="X48" s="2">
        <f t="shared" si="25"/>
        <v>2</v>
      </c>
      <c r="Y48" s="32">
        <v>10022008</v>
      </c>
      <c r="Z48" s="33" t="s">
        <v>268</v>
      </c>
      <c r="AA48" s="33">
        <v>2</v>
      </c>
      <c r="AB48" s="33">
        <f t="shared" si="26"/>
        <v>1</v>
      </c>
      <c r="AC48" s="32">
        <v>10022009</v>
      </c>
      <c r="AD48" s="33" t="s">
        <v>270</v>
      </c>
      <c r="AE48" s="3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5"/>
      <c r="BB48" t="str">
        <f t="shared" si="22"/>
        <v>10020001;10@10022010;10@10022007;10@10022008;2@10022009;1</v>
      </c>
    </row>
    <row r="49" ht="20.1" customHeight="1" spans="1:54">
      <c r="A49" s="33">
        <v>12004009</v>
      </c>
      <c r="B49" s="33" t="s">
        <v>219</v>
      </c>
      <c r="J49" s="35">
        <v>15205006</v>
      </c>
      <c r="K49" s="35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32">
        <v>10022010</v>
      </c>
      <c r="R49" s="34" t="s">
        <v>826</v>
      </c>
      <c r="S49" s="2">
        <v>10</v>
      </c>
      <c r="T49" s="2">
        <f t="shared" si="24"/>
        <v>2</v>
      </c>
      <c r="U49" s="32">
        <v>10022001</v>
      </c>
      <c r="V49" s="34" t="s">
        <v>252</v>
      </c>
      <c r="W49" s="2">
        <v>10</v>
      </c>
      <c r="X49" s="2">
        <f t="shared" si="25"/>
        <v>2</v>
      </c>
      <c r="Y49" s="32">
        <v>10022008</v>
      </c>
      <c r="Z49" s="33" t="s">
        <v>268</v>
      </c>
      <c r="AA49" s="33">
        <v>2</v>
      </c>
      <c r="AB49" s="33">
        <f t="shared" si="26"/>
        <v>1</v>
      </c>
      <c r="AC49" s="32">
        <v>10022009</v>
      </c>
      <c r="AD49" s="33" t="s">
        <v>270</v>
      </c>
      <c r="AE49" s="3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5"/>
      <c r="BB49" t="str">
        <f t="shared" si="22"/>
        <v>10020001;10@10022010;10@10022001;10@10022008;2@10022009;1</v>
      </c>
    </row>
    <row r="50" ht="20.1" customHeight="1" spans="1:54">
      <c r="A50" s="33">
        <v>12004010</v>
      </c>
      <c r="B50" s="33" t="s">
        <v>221</v>
      </c>
      <c r="J50" s="35">
        <v>15206002</v>
      </c>
      <c r="K50" s="35" t="s">
        <v>383</v>
      </c>
      <c r="M50" s="2">
        <v>10020001</v>
      </c>
      <c r="N50" s="2" t="s">
        <v>95</v>
      </c>
      <c r="O50" s="33">
        <v>20</v>
      </c>
      <c r="P50" s="2">
        <f t="shared" si="23"/>
        <v>4</v>
      </c>
      <c r="Q50" s="32">
        <v>10022010</v>
      </c>
      <c r="R50" s="34" t="s">
        <v>826</v>
      </c>
      <c r="S50" s="33">
        <v>20</v>
      </c>
      <c r="T50" s="2">
        <f t="shared" si="24"/>
        <v>4</v>
      </c>
      <c r="U50" s="32">
        <v>10022002</v>
      </c>
      <c r="V50" s="34" t="s">
        <v>254</v>
      </c>
      <c r="W50" s="33">
        <v>20</v>
      </c>
      <c r="X50" s="2">
        <f t="shared" si="25"/>
        <v>4</v>
      </c>
      <c r="Y50" s="32">
        <v>10022008</v>
      </c>
      <c r="Z50" s="33" t="s">
        <v>268</v>
      </c>
      <c r="AA50" s="33">
        <v>4</v>
      </c>
      <c r="AB50" s="33">
        <f t="shared" si="26"/>
        <v>2</v>
      </c>
      <c r="AC50" s="32">
        <v>10022009</v>
      </c>
      <c r="AD50" s="33" t="s">
        <v>270</v>
      </c>
      <c r="AE50" s="3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5"/>
      <c r="BB50" t="str">
        <f t="shared" si="22"/>
        <v>10020001;20@10022010;20@10022002;20@10022008;4@10022009;2</v>
      </c>
    </row>
    <row r="51" ht="20.1" customHeight="1" spans="10:54">
      <c r="J51" s="35">
        <v>15207002</v>
      </c>
      <c r="K51" s="35" t="s">
        <v>385</v>
      </c>
      <c r="M51" s="2">
        <v>10020001</v>
      </c>
      <c r="N51" s="2" t="s">
        <v>95</v>
      </c>
      <c r="O51" s="33">
        <v>20</v>
      </c>
      <c r="P51" s="2">
        <f t="shared" si="23"/>
        <v>4</v>
      </c>
      <c r="Q51" s="32">
        <v>10022010</v>
      </c>
      <c r="R51" s="34" t="s">
        <v>826</v>
      </c>
      <c r="S51" s="33">
        <v>20</v>
      </c>
      <c r="T51" s="2">
        <f t="shared" si="24"/>
        <v>4</v>
      </c>
      <c r="U51" s="32">
        <v>10022003</v>
      </c>
      <c r="V51" s="34" t="s">
        <v>256</v>
      </c>
      <c r="W51" s="33">
        <v>20</v>
      </c>
      <c r="X51" s="2">
        <f t="shared" si="25"/>
        <v>4</v>
      </c>
      <c r="Y51" s="32">
        <v>10022008</v>
      </c>
      <c r="Z51" s="33" t="s">
        <v>268</v>
      </c>
      <c r="AA51" s="33">
        <v>4</v>
      </c>
      <c r="AB51" s="33">
        <f t="shared" si="26"/>
        <v>2</v>
      </c>
      <c r="AC51" s="32">
        <v>10022009</v>
      </c>
      <c r="AD51" s="33" t="s">
        <v>270</v>
      </c>
      <c r="AE51" s="3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5"/>
      <c r="BB51" t="str">
        <f t="shared" si="22"/>
        <v>10020001;20@10022010;20@10022003;20@10022008;4@10022009;2</v>
      </c>
    </row>
    <row r="52" ht="20.1" customHeight="1" spans="10:54">
      <c r="J52" s="35">
        <v>15208002</v>
      </c>
      <c r="K52" s="35" t="s">
        <v>386</v>
      </c>
      <c r="M52" s="2">
        <v>10020001</v>
      </c>
      <c r="N52" s="2" t="s">
        <v>95</v>
      </c>
      <c r="O52" s="33">
        <v>20</v>
      </c>
      <c r="P52" s="2">
        <f t="shared" si="23"/>
        <v>4</v>
      </c>
      <c r="Q52" s="32">
        <v>10022010</v>
      </c>
      <c r="R52" s="34" t="s">
        <v>826</v>
      </c>
      <c r="S52" s="33">
        <v>20</v>
      </c>
      <c r="T52" s="2">
        <f t="shared" si="24"/>
        <v>4</v>
      </c>
      <c r="U52" s="32">
        <v>10022004</v>
      </c>
      <c r="V52" s="34" t="s">
        <v>258</v>
      </c>
      <c r="W52" s="33">
        <v>20</v>
      </c>
      <c r="X52" s="2">
        <f t="shared" si="25"/>
        <v>4</v>
      </c>
      <c r="Y52" s="32">
        <v>10022008</v>
      </c>
      <c r="Z52" s="33" t="s">
        <v>268</v>
      </c>
      <c r="AA52" s="33">
        <v>4</v>
      </c>
      <c r="AB52" s="33">
        <f t="shared" si="26"/>
        <v>2</v>
      </c>
      <c r="AC52" s="32">
        <v>10022009</v>
      </c>
      <c r="AD52" s="33" t="s">
        <v>270</v>
      </c>
      <c r="AE52" s="3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5"/>
      <c r="BB52" t="str">
        <f t="shared" si="22"/>
        <v>10020001;20@10022010;20@10022004;20@10022008;4@10022009;2</v>
      </c>
    </row>
    <row r="53" ht="20.1" customHeight="1" spans="10:54">
      <c r="J53" s="35">
        <v>15209002</v>
      </c>
      <c r="K53" s="35" t="s">
        <v>388</v>
      </c>
      <c r="M53" s="2">
        <v>10020001</v>
      </c>
      <c r="N53" s="2" t="s">
        <v>95</v>
      </c>
      <c r="O53" s="33">
        <v>30</v>
      </c>
      <c r="P53" s="2">
        <f t="shared" si="23"/>
        <v>6</v>
      </c>
      <c r="Q53" s="32">
        <v>10022010</v>
      </c>
      <c r="R53" s="34" t="s">
        <v>826</v>
      </c>
      <c r="S53" s="33">
        <v>30</v>
      </c>
      <c r="T53" s="2">
        <f t="shared" si="24"/>
        <v>6</v>
      </c>
      <c r="U53" s="32">
        <v>10022005</v>
      </c>
      <c r="V53" s="34" t="s">
        <v>260</v>
      </c>
      <c r="W53" s="33">
        <v>30</v>
      </c>
      <c r="X53" s="2">
        <f t="shared" si="25"/>
        <v>6</v>
      </c>
      <c r="Y53" s="32">
        <v>10022008</v>
      </c>
      <c r="Z53" s="33" t="s">
        <v>268</v>
      </c>
      <c r="AA53" s="33">
        <v>6</v>
      </c>
      <c r="AB53" s="33">
        <f t="shared" si="26"/>
        <v>3</v>
      </c>
      <c r="AC53" s="32">
        <v>10022009</v>
      </c>
      <c r="AD53" s="33" t="s">
        <v>270</v>
      </c>
      <c r="AE53" s="3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5"/>
      <c r="BB53" t="str">
        <f t="shared" si="22"/>
        <v>10020001;30@10022010;30@10022005;30@10022008;6@10022009;3</v>
      </c>
    </row>
    <row r="54" ht="20.1" customHeight="1" spans="10:54">
      <c r="J54" s="35">
        <v>15210002</v>
      </c>
      <c r="K54" s="35" t="s">
        <v>390</v>
      </c>
      <c r="M54" s="2">
        <v>10020001</v>
      </c>
      <c r="N54" s="2" t="s">
        <v>95</v>
      </c>
      <c r="O54" s="33">
        <v>30</v>
      </c>
      <c r="P54" s="2">
        <f t="shared" si="23"/>
        <v>6</v>
      </c>
      <c r="Q54" s="32">
        <v>10022010</v>
      </c>
      <c r="R54" s="34" t="s">
        <v>826</v>
      </c>
      <c r="S54" s="33">
        <v>30</v>
      </c>
      <c r="T54" s="2">
        <f t="shared" si="24"/>
        <v>6</v>
      </c>
      <c r="U54" s="32">
        <v>10022006</v>
      </c>
      <c r="V54" s="38" t="s">
        <v>264</v>
      </c>
      <c r="W54" s="33">
        <v>30</v>
      </c>
      <c r="X54" s="2">
        <f t="shared" si="25"/>
        <v>6</v>
      </c>
      <c r="Y54" s="32">
        <v>10022008</v>
      </c>
      <c r="Z54" s="33" t="s">
        <v>268</v>
      </c>
      <c r="AA54" s="33">
        <v>6</v>
      </c>
      <c r="AB54" s="33">
        <f t="shared" si="26"/>
        <v>3</v>
      </c>
      <c r="AC54" s="32">
        <v>10022009</v>
      </c>
      <c r="AD54" s="33" t="s">
        <v>270</v>
      </c>
      <c r="AE54" s="3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5"/>
      <c r="BB54" t="str">
        <f t="shared" si="22"/>
        <v>10020001;30@10022010;30@10022006;30@10022008;6@10022009;3</v>
      </c>
    </row>
    <row r="55" ht="20.1" customHeight="1" spans="10:54">
      <c r="J55" s="35">
        <v>15210004</v>
      </c>
      <c r="K55" s="35" t="s">
        <v>392</v>
      </c>
      <c r="M55" s="2">
        <v>10020001</v>
      </c>
      <c r="N55" s="2" t="s">
        <v>95</v>
      </c>
      <c r="O55" s="33">
        <v>30</v>
      </c>
      <c r="P55" s="2">
        <f t="shared" si="23"/>
        <v>6</v>
      </c>
      <c r="Q55" s="32">
        <v>10022010</v>
      </c>
      <c r="R55" s="34" t="s">
        <v>826</v>
      </c>
      <c r="S55" s="33">
        <v>30</v>
      </c>
      <c r="T55" s="2">
        <f t="shared" si="24"/>
        <v>6</v>
      </c>
      <c r="U55" s="32">
        <v>10022007</v>
      </c>
      <c r="V55" s="34" t="s">
        <v>266</v>
      </c>
      <c r="W55" s="33">
        <v>30</v>
      </c>
      <c r="X55" s="2">
        <f t="shared" si="25"/>
        <v>6</v>
      </c>
      <c r="Y55" s="32">
        <v>10022008</v>
      </c>
      <c r="Z55" s="33" t="s">
        <v>268</v>
      </c>
      <c r="AA55" s="33">
        <v>6</v>
      </c>
      <c r="AB55" s="33">
        <f t="shared" si="26"/>
        <v>3</v>
      </c>
      <c r="AC55" s="32">
        <v>10022009</v>
      </c>
      <c r="AD55" s="33" t="s">
        <v>270</v>
      </c>
      <c r="AE55" s="3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5"/>
      <c r="BB55" t="str">
        <f t="shared" si="22"/>
        <v>10020001;30@10022010;30@10022007;30@10022008;6@10022009;3</v>
      </c>
    </row>
    <row r="56" ht="20.1" customHeight="1" spans="10:54">
      <c r="J56" s="35">
        <v>15211002</v>
      </c>
      <c r="K56" s="35" t="s">
        <v>394</v>
      </c>
      <c r="M56" s="2">
        <v>10020001</v>
      </c>
      <c r="N56" s="2" t="s">
        <v>95</v>
      </c>
      <c r="O56" s="33">
        <v>20</v>
      </c>
      <c r="P56" s="2">
        <f t="shared" si="23"/>
        <v>4</v>
      </c>
      <c r="Q56" s="32">
        <v>10022010</v>
      </c>
      <c r="R56" s="34" t="s">
        <v>826</v>
      </c>
      <c r="S56" s="33">
        <v>20</v>
      </c>
      <c r="T56" s="2">
        <f t="shared" si="24"/>
        <v>4</v>
      </c>
      <c r="U56" s="32">
        <v>10022005</v>
      </c>
      <c r="V56" s="34" t="s">
        <v>260</v>
      </c>
      <c r="W56" s="33">
        <v>20</v>
      </c>
      <c r="X56" s="2">
        <f t="shared" si="25"/>
        <v>4</v>
      </c>
      <c r="Y56" s="32">
        <v>10022008</v>
      </c>
      <c r="Z56" s="33" t="s">
        <v>268</v>
      </c>
      <c r="AA56" s="33">
        <v>4</v>
      </c>
      <c r="AB56" s="33">
        <f t="shared" si="26"/>
        <v>2</v>
      </c>
      <c r="AC56" s="32">
        <v>10022009</v>
      </c>
      <c r="AD56" s="33" t="s">
        <v>270</v>
      </c>
      <c r="AE56" s="3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5"/>
      <c r="BB56" t="str">
        <f t="shared" si="22"/>
        <v>10020001;20@10022010;20@10022005;20@10022008;4@10022009;2</v>
      </c>
    </row>
    <row r="57" ht="20.1" customHeight="1" spans="10:54">
      <c r="J57" s="35">
        <v>15211004</v>
      </c>
      <c r="K57" s="35" t="s">
        <v>396</v>
      </c>
      <c r="M57" s="2">
        <v>10020001</v>
      </c>
      <c r="N57" s="2" t="s">
        <v>95</v>
      </c>
      <c r="O57" s="33">
        <v>20</v>
      </c>
      <c r="P57" s="2">
        <f t="shared" si="23"/>
        <v>4</v>
      </c>
      <c r="Q57" s="32">
        <v>10022010</v>
      </c>
      <c r="R57" s="34" t="s">
        <v>826</v>
      </c>
      <c r="S57" s="33">
        <v>20</v>
      </c>
      <c r="T57" s="2">
        <f t="shared" si="24"/>
        <v>4</v>
      </c>
      <c r="U57" s="32">
        <v>10022006</v>
      </c>
      <c r="V57" s="38" t="s">
        <v>264</v>
      </c>
      <c r="W57" s="33">
        <v>20</v>
      </c>
      <c r="X57" s="2">
        <f t="shared" si="25"/>
        <v>4</v>
      </c>
      <c r="Y57" s="32">
        <v>10022008</v>
      </c>
      <c r="Z57" s="33" t="s">
        <v>268</v>
      </c>
      <c r="AA57" s="33">
        <v>4</v>
      </c>
      <c r="AB57" s="33">
        <f t="shared" si="26"/>
        <v>2</v>
      </c>
      <c r="AC57" s="32">
        <v>10022009</v>
      </c>
      <c r="AD57" s="33" t="s">
        <v>270</v>
      </c>
      <c r="AE57" s="3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5"/>
      <c r="BB57" t="str">
        <f t="shared" si="22"/>
        <v>10020001;20@10022010;20@10022006;20@10022008;4@10022009;2</v>
      </c>
    </row>
    <row r="58" ht="20.1" customHeight="1" spans="10:54">
      <c r="J58" s="35">
        <v>15211006</v>
      </c>
      <c r="K58" s="35" t="s">
        <v>398</v>
      </c>
      <c r="M58" s="2">
        <v>10020001</v>
      </c>
      <c r="N58" s="2" t="s">
        <v>95</v>
      </c>
      <c r="O58" s="33">
        <v>20</v>
      </c>
      <c r="P58" s="2">
        <f t="shared" si="23"/>
        <v>4</v>
      </c>
      <c r="Q58" s="32">
        <v>10022010</v>
      </c>
      <c r="R58" s="34" t="s">
        <v>826</v>
      </c>
      <c r="S58" s="33">
        <v>20</v>
      </c>
      <c r="T58" s="2">
        <f t="shared" si="24"/>
        <v>4</v>
      </c>
      <c r="U58" s="32">
        <v>10022007</v>
      </c>
      <c r="V58" s="34" t="s">
        <v>266</v>
      </c>
      <c r="W58" s="33">
        <v>20</v>
      </c>
      <c r="X58" s="2">
        <f t="shared" si="25"/>
        <v>4</v>
      </c>
      <c r="Y58" s="32">
        <v>10022008</v>
      </c>
      <c r="Z58" s="33" t="s">
        <v>268</v>
      </c>
      <c r="AA58" s="33">
        <v>4</v>
      </c>
      <c r="AB58" s="33">
        <f t="shared" si="26"/>
        <v>2</v>
      </c>
      <c r="AC58" s="32">
        <v>10022009</v>
      </c>
      <c r="AD58" s="33" t="s">
        <v>270</v>
      </c>
      <c r="AE58" s="3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5"/>
      <c r="BB58" t="str">
        <f t="shared" si="22"/>
        <v>10020001;20@10022010;20@10022007;20@10022008;4@10022009;2</v>
      </c>
    </row>
    <row r="59" ht="20.1" customHeight="1" spans="10:54">
      <c r="J59" s="50">
        <v>15206003</v>
      </c>
      <c r="K59" s="50" t="s">
        <v>902</v>
      </c>
      <c r="M59" s="2">
        <v>10020001</v>
      </c>
      <c r="N59" s="2" t="s">
        <v>95</v>
      </c>
      <c r="O59" s="33">
        <v>200</v>
      </c>
      <c r="P59" s="2"/>
      <c r="Q59" s="32">
        <v>10022010</v>
      </c>
      <c r="R59" s="34" t="s">
        <v>826</v>
      </c>
      <c r="S59" s="33">
        <v>200</v>
      </c>
      <c r="T59" s="2"/>
      <c r="U59" s="35">
        <v>15206002</v>
      </c>
      <c r="V59" s="35" t="s">
        <v>383</v>
      </c>
      <c r="W59" s="33">
        <v>1</v>
      </c>
      <c r="X59" s="2"/>
      <c r="Y59" s="32">
        <v>10022008</v>
      </c>
      <c r="Z59" s="33" t="s">
        <v>268</v>
      </c>
      <c r="AA59" s="33">
        <v>20</v>
      </c>
      <c r="AB59" s="33"/>
      <c r="AC59" s="32">
        <v>10022009</v>
      </c>
      <c r="AD59" s="33" t="s">
        <v>270</v>
      </c>
      <c r="AE59" s="33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50">
        <v>15210011</v>
      </c>
      <c r="K60" s="50" t="s">
        <v>903</v>
      </c>
      <c r="M60" s="2">
        <v>10020001</v>
      </c>
      <c r="N60" s="2" t="s">
        <v>95</v>
      </c>
      <c r="O60" s="33">
        <v>200</v>
      </c>
      <c r="P60" s="2"/>
      <c r="Q60" s="32">
        <v>10022010</v>
      </c>
      <c r="R60" s="34" t="s">
        <v>826</v>
      </c>
      <c r="S60" s="33">
        <v>200</v>
      </c>
      <c r="T60" s="2"/>
      <c r="U60" s="35">
        <v>15210002</v>
      </c>
      <c r="V60" s="35" t="s">
        <v>390</v>
      </c>
      <c r="W60" s="33">
        <v>1</v>
      </c>
      <c r="X60" s="2"/>
      <c r="Y60" s="32">
        <v>10022008</v>
      </c>
      <c r="Z60" s="33" t="s">
        <v>268</v>
      </c>
      <c r="AA60" s="33">
        <v>20</v>
      </c>
      <c r="AB60" s="33"/>
      <c r="AC60" s="32">
        <v>10022009</v>
      </c>
      <c r="AD60" s="33" t="s">
        <v>270</v>
      </c>
      <c r="AE60" s="33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50">
        <v>15210012</v>
      </c>
      <c r="K61" s="50" t="s">
        <v>904</v>
      </c>
      <c r="M61" s="2">
        <v>10020001</v>
      </c>
      <c r="N61" s="2" t="s">
        <v>95</v>
      </c>
      <c r="O61" s="33">
        <v>200</v>
      </c>
      <c r="P61" s="2"/>
      <c r="Q61" s="32">
        <v>10022010</v>
      </c>
      <c r="R61" s="34" t="s">
        <v>826</v>
      </c>
      <c r="S61" s="33">
        <v>200</v>
      </c>
      <c r="T61" s="2"/>
      <c r="U61" s="35">
        <v>15210004</v>
      </c>
      <c r="V61" s="35" t="s">
        <v>392</v>
      </c>
      <c r="W61" s="33">
        <v>1</v>
      </c>
      <c r="X61" s="2"/>
      <c r="Y61" s="32">
        <v>10022008</v>
      </c>
      <c r="Z61" s="33" t="s">
        <v>268</v>
      </c>
      <c r="AA61" s="33">
        <v>20</v>
      </c>
      <c r="AB61" s="33"/>
      <c r="AC61" s="32">
        <v>10022009</v>
      </c>
      <c r="AD61" s="33" t="s">
        <v>270</v>
      </c>
      <c r="AE61" s="33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50">
        <v>15210111</v>
      </c>
      <c r="K62" s="50" t="s">
        <v>905</v>
      </c>
      <c r="M62" s="2">
        <v>10020001</v>
      </c>
      <c r="N62" s="2" t="s">
        <v>95</v>
      </c>
      <c r="O62" s="33">
        <v>200</v>
      </c>
      <c r="P62" s="2"/>
      <c r="Q62" s="32">
        <v>10022010</v>
      </c>
      <c r="R62" s="34" t="s">
        <v>826</v>
      </c>
      <c r="S62" s="33">
        <v>200</v>
      </c>
      <c r="T62" s="2"/>
      <c r="U62" s="13">
        <v>15210102</v>
      </c>
      <c r="V62" s="13" t="s">
        <v>906</v>
      </c>
      <c r="W62" s="33">
        <v>1</v>
      </c>
      <c r="X62" s="2"/>
      <c r="Y62" s="32">
        <v>10022008</v>
      </c>
      <c r="Z62" s="33" t="s">
        <v>268</v>
      </c>
      <c r="AA62" s="33">
        <v>20</v>
      </c>
      <c r="AB62" s="33"/>
      <c r="AC62" s="32">
        <v>10022009</v>
      </c>
      <c r="AD62" s="33" t="s">
        <v>270</v>
      </c>
      <c r="AE62" s="33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50">
        <v>15210112</v>
      </c>
      <c r="K63" s="50" t="s">
        <v>907</v>
      </c>
      <c r="M63" s="2">
        <v>10020001</v>
      </c>
      <c r="N63" s="2" t="s">
        <v>95</v>
      </c>
      <c r="O63" s="33">
        <v>200</v>
      </c>
      <c r="P63" s="2"/>
      <c r="Q63" s="32">
        <v>10022010</v>
      </c>
      <c r="R63" s="34" t="s">
        <v>826</v>
      </c>
      <c r="S63" s="33">
        <v>200</v>
      </c>
      <c r="T63" s="2"/>
      <c r="U63" s="13">
        <v>15210104</v>
      </c>
      <c r="V63" s="13" t="s">
        <v>908</v>
      </c>
      <c r="W63" s="33">
        <v>1</v>
      </c>
      <c r="X63" s="2"/>
      <c r="Y63" s="32">
        <v>10022008</v>
      </c>
      <c r="Z63" s="33" t="s">
        <v>268</v>
      </c>
      <c r="AA63" s="33">
        <v>20</v>
      </c>
      <c r="AB63" s="33"/>
      <c r="AC63" s="32">
        <v>10022009</v>
      </c>
      <c r="AD63" s="33" t="s">
        <v>270</v>
      </c>
      <c r="AE63" s="33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50">
        <v>15211011</v>
      </c>
      <c r="K64" s="50" t="s">
        <v>909</v>
      </c>
      <c r="M64" s="2">
        <v>10020001</v>
      </c>
      <c r="N64" s="2" t="s">
        <v>95</v>
      </c>
      <c r="O64" s="33">
        <v>200</v>
      </c>
      <c r="P64" s="2"/>
      <c r="Q64" s="32">
        <v>10022010</v>
      </c>
      <c r="R64" s="34" t="s">
        <v>826</v>
      </c>
      <c r="S64" s="33">
        <v>200</v>
      </c>
      <c r="T64" s="2"/>
      <c r="U64" s="35">
        <v>15211002</v>
      </c>
      <c r="V64" s="35" t="s">
        <v>394</v>
      </c>
      <c r="W64" s="33">
        <v>1</v>
      </c>
      <c r="X64" s="2"/>
      <c r="Y64" s="32">
        <v>10022008</v>
      </c>
      <c r="Z64" s="33" t="s">
        <v>268</v>
      </c>
      <c r="AA64" s="33">
        <v>30</v>
      </c>
      <c r="AB64" s="33"/>
      <c r="AC64" s="32">
        <v>10022009</v>
      </c>
      <c r="AD64" s="33" t="s">
        <v>270</v>
      </c>
      <c r="AE64" s="33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50">
        <v>15211012</v>
      </c>
      <c r="K65" s="50" t="s">
        <v>910</v>
      </c>
      <c r="M65" s="2">
        <v>10020001</v>
      </c>
      <c r="N65" s="2" t="s">
        <v>95</v>
      </c>
      <c r="O65" s="33">
        <v>200</v>
      </c>
      <c r="P65" s="2"/>
      <c r="Q65" s="32">
        <v>10022010</v>
      </c>
      <c r="R65" s="34" t="s">
        <v>826</v>
      </c>
      <c r="S65" s="33">
        <v>200</v>
      </c>
      <c r="T65" s="2"/>
      <c r="U65" s="35">
        <v>15211004</v>
      </c>
      <c r="V65" s="35" t="s">
        <v>396</v>
      </c>
      <c r="W65" s="33">
        <v>1</v>
      </c>
      <c r="X65" s="2"/>
      <c r="Y65" s="32">
        <v>10022008</v>
      </c>
      <c r="Z65" s="33" t="s">
        <v>268</v>
      </c>
      <c r="AA65" s="33">
        <v>30</v>
      </c>
      <c r="AB65" s="33"/>
      <c r="AC65" s="32">
        <v>10022009</v>
      </c>
      <c r="AD65" s="33" t="s">
        <v>270</v>
      </c>
      <c r="AE65" s="33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50">
        <v>15211013</v>
      </c>
      <c r="K66" s="50" t="s">
        <v>911</v>
      </c>
      <c r="M66" s="2">
        <v>10020001</v>
      </c>
      <c r="N66" s="2" t="s">
        <v>95</v>
      </c>
      <c r="O66" s="33">
        <v>200</v>
      </c>
      <c r="P66" s="2"/>
      <c r="Q66" s="32">
        <v>10022010</v>
      </c>
      <c r="R66" s="34" t="s">
        <v>826</v>
      </c>
      <c r="S66" s="33">
        <v>200</v>
      </c>
      <c r="T66" s="2"/>
      <c r="U66" s="35">
        <v>15211006</v>
      </c>
      <c r="V66" s="35" t="s">
        <v>398</v>
      </c>
      <c r="W66" s="33">
        <v>1</v>
      </c>
      <c r="X66" s="2"/>
      <c r="Y66" s="32">
        <v>10022008</v>
      </c>
      <c r="Z66" s="33" t="s">
        <v>268</v>
      </c>
      <c r="AA66" s="33">
        <v>30</v>
      </c>
      <c r="AB66" s="33"/>
      <c r="AC66" s="32">
        <v>10022009</v>
      </c>
      <c r="AD66" s="33" t="s">
        <v>270</v>
      </c>
      <c r="AE66" s="33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33">
        <v>12002001</v>
      </c>
      <c r="H68" s="33" t="s">
        <v>138</v>
      </c>
      <c r="J68" s="35">
        <v>15301002</v>
      </c>
      <c r="K68" s="35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32">
        <v>10023010</v>
      </c>
      <c r="R68" s="34" t="s">
        <v>828</v>
      </c>
      <c r="S68" s="2">
        <v>10</v>
      </c>
      <c r="T68" s="2">
        <f>S68/5</f>
        <v>2</v>
      </c>
      <c r="U68" s="32">
        <v>10023001</v>
      </c>
      <c r="V68" s="34" t="s">
        <v>272</v>
      </c>
      <c r="W68" s="2">
        <v>10</v>
      </c>
      <c r="X68" s="2">
        <f>W68/5</f>
        <v>2</v>
      </c>
      <c r="Y68" s="32">
        <v>10023008</v>
      </c>
      <c r="Z68" s="33" t="s">
        <v>290</v>
      </c>
      <c r="AA68" s="33">
        <v>2</v>
      </c>
      <c r="AB68" s="33">
        <f>AA68/2</f>
        <v>1</v>
      </c>
      <c r="AC68" s="32">
        <v>10023009</v>
      </c>
      <c r="AD68" s="33" t="s">
        <v>292</v>
      </c>
      <c r="AE68" s="3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33">
        <v>12002002</v>
      </c>
      <c r="H69" s="33" t="s">
        <v>141</v>
      </c>
      <c r="J69" s="35">
        <v>15301004</v>
      </c>
      <c r="K69" s="35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32">
        <v>10023010</v>
      </c>
      <c r="R69" s="34" t="s">
        <v>828</v>
      </c>
      <c r="S69" s="2">
        <v>10</v>
      </c>
      <c r="T69" s="2">
        <f t="shared" ref="T69:T91" si="41">S69/5</f>
        <v>2</v>
      </c>
      <c r="U69" s="32">
        <v>10023002</v>
      </c>
      <c r="V69" s="34" t="s">
        <v>274</v>
      </c>
      <c r="W69" s="2">
        <v>10</v>
      </c>
      <c r="X69" s="2">
        <f t="shared" ref="X69:X91" si="42">W69/5</f>
        <v>2</v>
      </c>
      <c r="Y69" s="32">
        <v>10023008</v>
      </c>
      <c r="Z69" s="33" t="s">
        <v>290</v>
      </c>
      <c r="AA69" s="33">
        <v>2</v>
      </c>
      <c r="AB69" s="33">
        <f t="shared" ref="AB69:AB91" si="43">AA69/2</f>
        <v>1</v>
      </c>
      <c r="AC69" s="32">
        <v>10023009</v>
      </c>
      <c r="AD69" s="33" t="s">
        <v>292</v>
      </c>
      <c r="AE69" s="3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33">
        <v>12002003</v>
      </c>
      <c r="H70" s="33" t="s">
        <v>144</v>
      </c>
      <c r="J70" s="35">
        <v>15301006</v>
      </c>
      <c r="K70" s="35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32">
        <v>10023010</v>
      </c>
      <c r="R70" s="34" t="s">
        <v>828</v>
      </c>
      <c r="S70" s="2">
        <v>10</v>
      </c>
      <c r="T70" s="2">
        <f t="shared" si="41"/>
        <v>2</v>
      </c>
      <c r="U70" s="32">
        <v>10023003</v>
      </c>
      <c r="V70" s="34" t="s">
        <v>276</v>
      </c>
      <c r="W70" s="2">
        <v>10</v>
      </c>
      <c r="X70" s="2">
        <f t="shared" si="42"/>
        <v>2</v>
      </c>
      <c r="Y70" s="32">
        <v>10023008</v>
      </c>
      <c r="Z70" s="33" t="s">
        <v>290</v>
      </c>
      <c r="AA70" s="33">
        <v>2</v>
      </c>
      <c r="AB70" s="33">
        <f t="shared" si="43"/>
        <v>1</v>
      </c>
      <c r="AC70" s="32">
        <v>10023009</v>
      </c>
      <c r="AD70" s="33" t="s">
        <v>292</v>
      </c>
      <c r="AE70" s="3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33">
        <v>12002004</v>
      </c>
      <c r="H71" s="33" t="s">
        <v>147</v>
      </c>
      <c r="J71" s="35">
        <v>15302002</v>
      </c>
      <c r="K71" s="35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32">
        <v>10023010</v>
      </c>
      <c r="R71" s="34" t="s">
        <v>828</v>
      </c>
      <c r="S71" s="2">
        <v>10</v>
      </c>
      <c r="T71" s="2">
        <f t="shared" si="41"/>
        <v>2</v>
      </c>
      <c r="U71" s="32">
        <v>10023004</v>
      </c>
      <c r="V71" s="34" t="s">
        <v>278</v>
      </c>
      <c r="W71" s="2">
        <v>10</v>
      </c>
      <c r="X71" s="2">
        <f t="shared" si="42"/>
        <v>2</v>
      </c>
      <c r="Y71" s="32">
        <v>10023008</v>
      </c>
      <c r="Z71" s="33" t="s">
        <v>290</v>
      </c>
      <c r="AA71" s="33">
        <v>2</v>
      </c>
      <c r="AB71" s="33">
        <f t="shared" si="43"/>
        <v>1</v>
      </c>
      <c r="AC71" s="32">
        <v>10023009</v>
      </c>
      <c r="AD71" s="33" t="s">
        <v>292</v>
      </c>
      <c r="AE71" s="3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33">
        <v>12002005</v>
      </c>
      <c r="H72" s="33" t="s">
        <v>149</v>
      </c>
      <c r="J72" s="35">
        <v>15302004</v>
      </c>
      <c r="K72" s="35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32">
        <v>10023010</v>
      </c>
      <c r="R72" s="34" t="s">
        <v>828</v>
      </c>
      <c r="S72" s="2">
        <v>10</v>
      </c>
      <c r="T72" s="2">
        <f t="shared" si="41"/>
        <v>2</v>
      </c>
      <c r="U72" s="32">
        <v>10023005</v>
      </c>
      <c r="V72" s="34" t="s">
        <v>282</v>
      </c>
      <c r="W72" s="2">
        <v>10</v>
      </c>
      <c r="X72" s="2">
        <f t="shared" si="42"/>
        <v>2</v>
      </c>
      <c r="Y72" s="32">
        <v>10023008</v>
      </c>
      <c r="Z72" s="33" t="s">
        <v>290</v>
      </c>
      <c r="AA72" s="33">
        <v>2</v>
      </c>
      <c r="AB72" s="33">
        <f t="shared" si="43"/>
        <v>1</v>
      </c>
      <c r="AC72" s="32">
        <v>10023009</v>
      </c>
      <c r="AD72" s="33" t="s">
        <v>292</v>
      </c>
      <c r="AE72" s="3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33">
        <v>12002006</v>
      </c>
      <c r="H73" s="33" t="s">
        <v>152</v>
      </c>
      <c r="J73" s="35">
        <v>15302006</v>
      </c>
      <c r="K73" s="35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32">
        <v>10023010</v>
      </c>
      <c r="R73" s="34" t="s">
        <v>828</v>
      </c>
      <c r="S73" s="2">
        <v>10</v>
      </c>
      <c r="T73" s="2">
        <f t="shared" si="41"/>
        <v>2</v>
      </c>
      <c r="U73" s="32">
        <v>10023006</v>
      </c>
      <c r="V73" s="34" t="s">
        <v>285</v>
      </c>
      <c r="W73" s="2">
        <v>10</v>
      </c>
      <c r="X73" s="2">
        <f t="shared" si="42"/>
        <v>2</v>
      </c>
      <c r="Y73" s="32">
        <v>10023008</v>
      </c>
      <c r="Z73" s="33" t="s">
        <v>290</v>
      </c>
      <c r="AA73" s="33">
        <v>2</v>
      </c>
      <c r="AB73" s="33">
        <f t="shared" si="43"/>
        <v>1</v>
      </c>
      <c r="AC73" s="32">
        <v>10023009</v>
      </c>
      <c r="AD73" s="33" t="s">
        <v>292</v>
      </c>
      <c r="AE73" s="3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33">
        <v>12002007</v>
      </c>
      <c r="H74" s="33" t="s">
        <v>154</v>
      </c>
      <c r="J74" s="35">
        <v>15303002</v>
      </c>
      <c r="K74" s="35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32">
        <v>10023010</v>
      </c>
      <c r="R74" s="34" t="s">
        <v>828</v>
      </c>
      <c r="S74" s="2">
        <v>10</v>
      </c>
      <c r="T74" s="2">
        <f t="shared" si="41"/>
        <v>2</v>
      </c>
      <c r="U74" s="32">
        <v>10023007</v>
      </c>
      <c r="V74" s="34" t="s">
        <v>288</v>
      </c>
      <c r="W74" s="2">
        <v>10</v>
      </c>
      <c r="X74" s="2">
        <f t="shared" si="42"/>
        <v>2</v>
      </c>
      <c r="Y74" s="32">
        <v>10023008</v>
      </c>
      <c r="Z74" s="33" t="s">
        <v>290</v>
      </c>
      <c r="AA74" s="33">
        <v>2</v>
      </c>
      <c r="AB74" s="33">
        <f t="shared" si="43"/>
        <v>1</v>
      </c>
      <c r="AC74" s="32">
        <v>10023009</v>
      </c>
      <c r="AD74" s="33" t="s">
        <v>292</v>
      </c>
      <c r="AE74" s="3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33">
        <v>12002008</v>
      </c>
      <c r="H75" s="33" t="s">
        <v>157</v>
      </c>
      <c r="J75" s="35">
        <v>15303004</v>
      </c>
      <c r="K75" s="35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32">
        <v>10023010</v>
      </c>
      <c r="R75" s="34" t="s">
        <v>828</v>
      </c>
      <c r="S75" s="2">
        <v>10</v>
      </c>
      <c r="T75" s="2">
        <f t="shared" si="41"/>
        <v>2</v>
      </c>
      <c r="U75" s="32">
        <v>10023001</v>
      </c>
      <c r="V75" s="34" t="s">
        <v>272</v>
      </c>
      <c r="W75" s="2">
        <v>10</v>
      </c>
      <c r="X75" s="2">
        <f t="shared" si="42"/>
        <v>2</v>
      </c>
      <c r="Y75" s="32">
        <v>10023008</v>
      </c>
      <c r="Z75" s="33" t="s">
        <v>290</v>
      </c>
      <c r="AA75" s="33">
        <v>2</v>
      </c>
      <c r="AB75" s="33">
        <f t="shared" si="43"/>
        <v>1</v>
      </c>
      <c r="AC75" s="32">
        <v>10023009</v>
      </c>
      <c r="AD75" s="33" t="s">
        <v>292</v>
      </c>
      <c r="AE75" s="3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33">
        <v>12002009</v>
      </c>
      <c r="H76" s="33" t="s">
        <v>159</v>
      </c>
      <c r="J76" s="35">
        <v>15303006</v>
      </c>
      <c r="K76" s="35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32">
        <v>10023010</v>
      </c>
      <c r="R76" s="34" t="s">
        <v>828</v>
      </c>
      <c r="S76" s="2">
        <v>10</v>
      </c>
      <c r="T76" s="2">
        <f t="shared" si="41"/>
        <v>2</v>
      </c>
      <c r="U76" s="32">
        <v>10023002</v>
      </c>
      <c r="V76" s="34" t="s">
        <v>274</v>
      </c>
      <c r="W76" s="2">
        <v>10</v>
      </c>
      <c r="X76" s="2">
        <f t="shared" si="42"/>
        <v>2</v>
      </c>
      <c r="Y76" s="32">
        <v>10023008</v>
      </c>
      <c r="Z76" s="33" t="s">
        <v>290</v>
      </c>
      <c r="AA76" s="33">
        <v>2</v>
      </c>
      <c r="AB76" s="33">
        <f t="shared" si="43"/>
        <v>1</v>
      </c>
      <c r="AC76" s="32">
        <v>10023009</v>
      </c>
      <c r="AD76" s="33" t="s">
        <v>292</v>
      </c>
      <c r="AE76" s="3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33">
        <v>12002010</v>
      </c>
      <c r="H77" s="33" t="s">
        <v>163</v>
      </c>
      <c r="J77" s="35">
        <v>15304002</v>
      </c>
      <c r="K77" s="35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32">
        <v>10023010</v>
      </c>
      <c r="R77" s="34" t="s">
        <v>828</v>
      </c>
      <c r="S77" s="2">
        <v>10</v>
      </c>
      <c r="T77" s="2">
        <f t="shared" si="41"/>
        <v>2</v>
      </c>
      <c r="U77" s="32">
        <v>10023003</v>
      </c>
      <c r="V77" s="34" t="s">
        <v>276</v>
      </c>
      <c r="W77" s="2">
        <v>10</v>
      </c>
      <c r="X77" s="2">
        <f t="shared" si="42"/>
        <v>2</v>
      </c>
      <c r="Y77" s="32">
        <v>10023008</v>
      </c>
      <c r="Z77" s="33" t="s">
        <v>290</v>
      </c>
      <c r="AA77" s="33">
        <v>2</v>
      </c>
      <c r="AB77" s="33">
        <f t="shared" si="43"/>
        <v>1</v>
      </c>
      <c r="AC77" s="32">
        <v>10023009</v>
      </c>
      <c r="AD77" s="33" t="s">
        <v>292</v>
      </c>
      <c r="AE77" s="3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33">
        <v>12002011</v>
      </c>
      <c r="H78" s="33" t="s">
        <v>166</v>
      </c>
      <c r="J78" s="35">
        <v>15304004</v>
      </c>
      <c r="K78" s="35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32">
        <v>10023010</v>
      </c>
      <c r="R78" s="34" t="s">
        <v>828</v>
      </c>
      <c r="S78" s="2">
        <v>10</v>
      </c>
      <c r="T78" s="2">
        <f t="shared" si="41"/>
        <v>2</v>
      </c>
      <c r="U78" s="32">
        <v>10023004</v>
      </c>
      <c r="V78" s="34" t="s">
        <v>278</v>
      </c>
      <c r="W78" s="2">
        <v>10</v>
      </c>
      <c r="X78" s="2">
        <f t="shared" si="42"/>
        <v>2</v>
      </c>
      <c r="Y78" s="32">
        <v>10023008</v>
      </c>
      <c r="Z78" s="33" t="s">
        <v>290</v>
      </c>
      <c r="AA78" s="33">
        <v>2</v>
      </c>
      <c r="AB78" s="33">
        <f t="shared" si="43"/>
        <v>1</v>
      </c>
      <c r="AC78" s="32">
        <v>10023009</v>
      </c>
      <c r="AD78" s="33" t="s">
        <v>292</v>
      </c>
      <c r="AE78" s="3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35">
        <v>15304006</v>
      </c>
      <c r="K79" s="35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32">
        <v>10023010</v>
      </c>
      <c r="R79" s="34" t="s">
        <v>828</v>
      </c>
      <c r="S79" s="2">
        <v>10</v>
      </c>
      <c r="T79" s="2">
        <f t="shared" si="41"/>
        <v>2</v>
      </c>
      <c r="U79" s="32">
        <v>10023005</v>
      </c>
      <c r="V79" s="34" t="s">
        <v>282</v>
      </c>
      <c r="W79" s="2">
        <v>10</v>
      </c>
      <c r="X79" s="2">
        <f t="shared" si="42"/>
        <v>2</v>
      </c>
      <c r="Y79" s="32">
        <v>10023008</v>
      </c>
      <c r="Z79" s="33" t="s">
        <v>290</v>
      </c>
      <c r="AA79" s="33">
        <v>2</v>
      </c>
      <c r="AB79" s="33">
        <f t="shared" si="43"/>
        <v>1</v>
      </c>
      <c r="AC79" s="32">
        <v>10023009</v>
      </c>
      <c r="AD79" s="33" t="s">
        <v>292</v>
      </c>
      <c r="AE79" s="3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35">
        <v>15305002</v>
      </c>
      <c r="K80" s="35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32">
        <v>10023010</v>
      </c>
      <c r="R80" s="34" t="s">
        <v>828</v>
      </c>
      <c r="S80" s="2">
        <v>10</v>
      </c>
      <c r="T80" s="2">
        <f t="shared" si="41"/>
        <v>2</v>
      </c>
      <c r="U80" s="32">
        <v>10023006</v>
      </c>
      <c r="V80" s="34" t="s">
        <v>285</v>
      </c>
      <c r="W80" s="2">
        <v>10</v>
      </c>
      <c r="X80" s="2">
        <f t="shared" si="42"/>
        <v>2</v>
      </c>
      <c r="Y80" s="32">
        <v>10023008</v>
      </c>
      <c r="Z80" s="33" t="s">
        <v>290</v>
      </c>
      <c r="AA80" s="33">
        <v>2</v>
      </c>
      <c r="AB80" s="33">
        <f t="shared" si="43"/>
        <v>1</v>
      </c>
      <c r="AC80" s="32">
        <v>10023009</v>
      </c>
      <c r="AD80" s="33" t="s">
        <v>292</v>
      </c>
      <c r="AE80" s="3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35">
        <v>15305004</v>
      </c>
      <c r="K81" s="35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32">
        <v>10023010</v>
      </c>
      <c r="R81" s="34" t="s">
        <v>828</v>
      </c>
      <c r="S81" s="2">
        <v>10</v>
      </c>
      <c r="T81" s="2">
        <f t="shared" si="41"/>
        <v>2</v>
      </c>
      <c r="U81" s="32">
        <v>10023007</v>
      </c>
      <c r="V81" s="34" t="s">
        <v>288</v>
      </c>
      <c r="W81" s="2">
        <v>10</v>
      </c>
      <c r="X81" s="2">
        <f t="shared" si="42"/>
        <v>2</v>
      </c>
      <c r="Y81" s="32">
        <v>10023008</v>
      </c>
      <c r="Z81" s="33" t="s">
        <v>290</v>
      </c>
      <c r="AA81" s="33">
        <v>2</v>
      </c>
      <c r="AB81" s="33">
        <f t="shared" si="43"/>
        <v>1</v>
      </c>
      <c r="AC81" s="32">
        <v>10023009</v>
      </c>
      <c r="AD81" s="33" t="s">
        <v>292</v>
      </c>
      <c r="AE81" s="3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35">
        <v>15305006</v>
      </c>
      <c r="K82" s="35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32">
        <v>10023010</v>
      </c>
      <c r="R82" s="34" t="s">
        <v>828</v>
      </c>
      <c r="S82" s="2">
        <v>10</v>
      </c>
      <c r="T82" s="2">
        <f t="shared" si="41"/>
        <v>2</v>
      </c>
      <c r="U82" s="32">
        <v>10023001</v>
      </c>
      <c r="V82" s="34" t="s">
        <v>272</v>
      </c>
      <c r="W82" s="2">
        <v>10</v>
      </c>
      <c r="X82" s="2">
        <f t="shared" si="42"/>
        <v>2</v>
      </c>
      <c r="Y82" s="32">
        <v>10023008</v>
      </c>
      <c r="Z82" s="33" t="s">
        <v>290</v>
      </c>
      <c r="AA82" s="33">
        <v>2</v>
      </c>
      <c r="AB82" s="33">
        <f t="shared" si="43"/>
        <v>1</v>
      </c>
      <c r="AC82" s="32">
        <v>10023009</v>
      </c>
      <c r="AD82" s="33" t="s">
        <v>292</v>
      </c>
      <c r="AE82" s="3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35">
        <v>15306002</v>
      </c>
      <c r="K83" s="35" t="s">
        <v>429</v>
      </c>
      <c r="M83" s="2">
        <v>10020001</v>
      </c>
      <c r="N83" s="2" t="s">
        <v>95</v>
      </c>
      <c r="O83" s="33">
        <v>20</v>
      </c>
      <c r="P83" s="2">
        <f t="shared" si="40"/>
        <v>4</v>
      </c>
      <c r="Q83" s="32">
        <v>10023010</v>
      </c>
      <c r="R83" s="34" t="s">
        <v>828</v>
      </c>
      <c r="S83" s="33">
        <v>20</v>
      </c>
      <c r="T83" s="2">
        <f t="shared" si="41"/>
        <v>4</v>
      </c>
      <c r="U83" s="32">
        <v>10023002</v>
      </c>
      <c r="V83" s="34" t="s">
        <v>274</v>
      </c>
      <c r="W83" s="33">
        <v>20</v>
      </c>
      <c r="X83" s="2">
        <f t="shared" si="42"/>
        <v>4</v>
      </c>
      <c r="Y83" s="32">
        <v>10023008</v>
      </c>
      <c r="Z83" s="33" t="s">
        <v>290</v>
      </c>
      <c r="AA83" s="33">
        <v>4</v>
      </c>
      <c r="AB83" s="33">
        <f t="shared" si="43"/>
        <v>2</v>
      </c>
      <c r="AC83" s="32">
        <v>10023009</v>
      </c>
      <c r="AD83" s="33" t="s">
        <v>292</v>
      </c>
      <c r="AE83" s="3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35">
        <v>15307002</v>
      </c>
      <c r="K84" s="35" t="s">
        <v>431</v>
      </c>
      <c r="M84" s="2">
        <v>10020001</v>
      </c>
      <c r="N84" s="2" t="s">
        <v>95</v>
      </c>
      <c r="O84" s="33">
        <v>20</v>
      </c>
      <c r="P84" s="2">
        <f t="shared" si="40"/>
        <v>4</v>
      </c>
      <c r="Q84" s="32">
        <v>10023010</v>
      </c>
      <c r="R84" s="34" t="s">
        <v>828</v>
      </c>
      <c r="S84" s="33">
        <v>20</v>
      </c>
      <c r="T84" s="2">
        <f t="shared" si="41"/>
        <v>4</v>
      </c>
      <c r="U84" s="32">
        <v>10023003</v>
      </c>
      <c r="V84" s="34" t="s">
        <v>276</v>
      </c>
      <c r="W84" s="33">
        <v>20</v>
      </c>
      <c r="X84" s="2">
        <f t="shared" si="42"/>
        <v>4</v>
      </c>
      <c r="Y84" s="32">
        <v>10023008</v>
      </c>
      <c r="Z84" s="33" t="s">
        <v>290</v>
      </c>
      <c r="AA84" s="33">
        <v>4</v>
      </c>
      <c r="AB84" s="33">
        <f t="shared" si="43"/>
        <v>2</v>
      </c>
      <c r="AC84" s="32">
        <v>10023009</v>
      </c>
      <c r="AD84" s="33" t="s">
        <v>292</v>
      </c>
      <c r="AE84" s="3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35">
        <v>15308002</v>
      </c>
      <c r="K85" s="35" t="s">
        <v>432</v>
      </c>
      <c r="M85" s="2">
        <v>10020001</v>
      </c>
      <c r="N85" s="2" t="s">
        <v>95</v>
      </c>
      <c r="O85" s="33">
        <v>20</v>
      </c>
      <c r="P85" s="2">
        <f t="shared" si="40"/>
        <v>4</v>
      </c>
      <c r="Q85" s="32">
        <v>10023010</v>
      </c>
      <c r="R85" s="34" t="s">
        <v>828</v>
      </c>
      <c r="S85" s="33">
        <v>20</v>
      </c>
      <c r="T85" s="2">
        <f t="shared" si="41"/>
        <v>4</v>
      </c>
      <c r="U85" s="32">
        <v>10023004</v>
      </c>
      <c r="V85" s="34" t="s">
        <v>278</v>
      </c>
      <c r="W85" s="33">
        <v>20</v>
      </c>
      <c r="X85" s="2">
        <f t="shared" si="42"/>
        <v>4</v>
      </c>
      <c r="Y85" s="32">
        <v>10023008</v>
      </c>
      <c r="Z85" s="33" t="s">
        <v>290</v>
      </c>
      <c r="AA85" s="33">
        <v>4</v>
      </c>
      <c r="AB85" s="33">
        <f t="shared" si="43"/>
        <v>2</v>
      </c>
      <c r="AC85" s="32">
        <v>10023009</v>
      </c>
      <c r="AD85" s="33" t="s">
        <v>292</v>
      </c>
      <c r="AE85" s="3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35">
        <v>15309002</v>
      </c>
      <c r="K86" s="35" t="s">
        <v>433</v>
      </c>
      <c r="M86" s="2">
        <v>10020001</v>
      </c>
      <c r="N86" s="2" t="s">
        <v>95</v>
      </c>
      <c r="O86" s="33">
        <v>30</v>
      </c>
      <c r="P86" s="2">
        <f t="shared" si="40"/>
        <v>6</v>
      </c>
      <c r="Q86" s="32">
        <v>10023010</v>
      </c>
      <c r="R86" s="34" t="s">
        <v>828</v>
      </c>
      <c r="S86" s="33">
        <v>30</v>
      </c>
      <c r="T86" s="2">
        <f t="shared" si="41"/>
        <v>6</v>
      </c>
      <c r="U86" s="32">
        <v>10023005</v>
      </c>
      <c r="V86" s="34" t="s">
        <v>282</v>
      </c>
      <c r="W86" s="33">
        <v>30</v>
      </c>
      <c r="X86" s="2">
        <f t="shared" si="42"/>
        <v>6</v>
      </c>
      <c r="Y86" s="32">
        <v>10023008</v>
      </c>
      <c r="Z86" s="33" t="s">
        <v>290</v>
      </c>
      <c r="AA86" s="33">
        <v>6</v>
      </c>
      <c r="AB86" s="33">
        <f t="shared" si="43"/>
        <v>3</v>
      </c>
      <c r="AC86" s="32">
        <v>10023009</v>
      </c>
      <c r="AD86" s="33" t="s">
        <v>292</v>
      </c>
      <c r="AE86" s="3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35">
        <v>15310002</v>
      </c>
      <c r="K87" s="35" t="s">
        <v>435</v>
      </c>
      <c r="M87" s="2">
        <v>10020001</v>
      </c>
      <c r="N87" s="2" t="s">
        <v>95</v>
      </c>
      <c r="O87" s="33">
        <v>30</v>
      </c>
      <c r="P87" s="2">
        <f t="shared" si="40"/>
        <v>6</v>
      </c>
      <c r="Q87" s="32">
        <v>10023010</v>
      </c>
      <c r="R87" s="34" t="s">
        <v>828</v>
      </c>
      <c r="S87" s="33">
        <v>30</v>
      </c>
      <c r="T87" s="2">
        <f t="shared" si="41"/>
        <v>6</v>
      </c>
      <c r="U87" s="32">
        <v>10023006</v>
      </c>
      <c r="V87" s="34" t="s">
        <v>285</v>
      </c>
      <c r="W87" s="33">
        <v>30</v>
      </c>
      <c r="X87" s="2">
        <f t="shared" si="42"/>
        <v>6</v>
      </c>
      <c r="Y87" s="32">
        <v>10023008</v>
      </c>
      <c r="Z87" s="33" t="s">
        <v>290</v>
      </c>
      <c r="AA87" s="33">
        <v>6</v>
      </c>
      <c r="AB87" s="33">
        <f t="shared" si="43"/>
        <v>3</v>
      </c>
      <c r="AC87" s="32">
        <v>10023009</v>
      </c>
      <c r="AD87" s="33" t="s">
        <v>292</v>
      </c>
      <c r="AE87" s="3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35">
        <v>15310004</v>
      </c>
      <c r="K88" s="35" t="s">
        <v>437</v>
      </c>
      <c r="M88" s="2">
        <v>10020001</v>
      </c>
      <c r="N88" s="2" t="s">
        <v>95</v>
      </c>
      <c r="O88" s="33">
        <v>30</v>
      </c>
      <c r="P88" s="2">
        <f t="shared" si="40"/>
        <v>6</v>
      </c>
      <c r="Q88" s="32">
        <v>10023010</v>
      </c>
      <c r="R88" s="34" t="s">
        <v>828</v>
      </c>
      <c r="S88" s="33">
        <v>30</v>
      </c>
      <c r="T88" s="2">
        <f t="shared" si="41"/>
        <v>6</v>
      </c>
      <c r="U88" s="32">
        <v>10023007</v>
      </c>
      <c r="V88" s="34" t="s">
        <v>288</v>
      </c>
      <c r="W88" s="33">
        <v>30</v>
      </c>
      <c r="X88" s="2">
        <f t="shared" si="42"/>
        <v>6</v>
      </c>
      <c r="Y88" s="32">
        <v>10023008</v>
      </c>
      <c r="Z88" s="33" t="s">
        <v>290</v>
      </c>
      <c r="AA88" s="33">
        <v>6</v>
      </c>
      <c r="AB88" s="33">
        <f t="shared" si="43"/>
        <v>3</v>
      </c>
      <c r="AC88" s="32">
        <v>10023009</v>
      </c>
      <c r="AD88" s="33" t="s">
        <v>292</v>
      </c>
      <c r="AE88" s="3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35">
        <v>15311002</v>
      </c>
      <c r="K89" s="35" t="s">
        <v>439</v>
      </c>
      <c r="M89" s="2">
        <v>10020001</v>
      </c>
      <c r="N89" s="2" t="s">
        <v>95</v>
      </c>
      <c r="O89" s="33">
        <v>20</v>
      </c>
      <c r="P89" s="2">
        <f t="shared" si="40"/>
        <v>4</v>
      </c>
      <c r="Q89" s="32">
        <v>10023010</v>
      </c>
      <c r="R89" s="34" t="s">
        <v>828</v>
      </c>
      <c r="S89" s="33">
        <v>20</v>
      </c>
      <c r="T89" s="2">
        <f t="shared" si="41"/>
        <v>4</v>
      </c>
      <c r="U89" s="32">
        <v>10023005</v>
      </c>
      <c r="V89" s="34" t="s">
        <v>282</v>
      </c>
      <c r="W89" s="33">
        <v>20</v>
      </c>
      <c r="X89" s="2">
        <f t="shared" si="42"/>
        <v>4</v>
      </c>
      <c r="Y89" s="32">
        <v>10023008</v>
      </c>
      <c r="Z89" s="33" t="s">
        <v>290</v>
      </c>
      <c r="AA89" s="33">
        <v>4</v>
      </c>
      <c r="AB89" s="33">
        <f t="shared" si="43"/>
        <v>2</v>
      </c>
      <c r="AC89" s="32">
        <v>10023009</v>
      </c>
      <c r="AD89" s="33" t="s">
        <v>292</v>
      </c>
      <c r="AE89" s="3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35">
        <v>15311004</v>
      </c>
      <c r="K90" s="35" t="s">
        <v>441</v>
      </c>
      <c r="M90" s="2">
        <v>10020001</v>
      </c>
      <c r="N90" s="2" t="s">
        <v>95</v>
      </c>
      <c r="O90" s="33">
        <v>20</v>
      </c>
      <c r="P90" s="2">
        <f t="shared" si="40"/>
        <v>4</v>
      </c>
      <c r="Q90" s="32">
        <v>10023010</v>
      </c>
      <c r="R90" s="34" t="s">
        <v>828</v>
      </c>
      <c r="S90" s="33">
        <v>20</v>
      </c>
      <c r="T90" s="2">
        <f t="shared" si="41"/>
        <v>4</v>
      </c>
      <c r="U90" s="32">
        <v>10023006</v>
      </c>
      <c r="V90" s="34" t="s">
        <v>285</v>
      </c>
      <c r="W90" s="33">
        <v>20</v>
      </c>
      <c r="X90" s="2">
        <f t="shared" si="42"/>
        <v>4</v>
      </c>
      <c r="Y90" s="32">
        <v>10023008</v>
      </c>
      <c r="Z90" s="33" t="s">
        <v>290</v>
      </c>
      <c r="AA90" s="33">
        <v>4</v>
      </c>
      <c r="AB90" s="33">
        <f t="shared" si="43"/>
        <v>2</v>
      </c>
      <c r="AC90" s="32">
        <v>10023009</v>
      </c>
      <c r="AD90" s="33" t="s">
        <v>292</v>
      </c>
      <c r="AE90" s="3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35">
        <v>15311006</v>
      </c>
      <c r="K91" s="35" t="s">
        <v>443</v>
      </c>
      <c r="M91" s="2">
        <v>10020001</v>
      </c>
      <c r="N91" s="2" t="s">
        <v>95</v>
      </c>
      <c r="O91" s="33">
        <v>20</v>
      </c>
      <c r="P91" s="2">
        <f t="shared" si="40"/>
        <v>4</v>
      </c>
      <c r="Q91" s="32">
        <v>10023010</v>
      </c>
      <c r="R91" s="34" t="s">
        <v>828</v>
      </c>
      <c r="S91" s="33">
        <v>20</v>
      </c>
      <c r="T91" s="2">
        <f t="shared" si="41"/>
        <v>4</v>
      </c>
      <c r="U91" s="32">
        <v>10023007</v>
      </c>
      <c r="V91" s="34" t="s">
        <v>288</v>
      </c>
      <c r="W91" s="33">
        <v>20</v>
      </c>
      <c r="X91" s="2">
        <f t="shared" si="42"/>
        <v>4</v>
      </c>
      <c r="Y91" s="32">
        <v>10023008</v>
      </c>
      <c r="Z91" s="33" t="s">
        <v>290</v>
      </c>
      <c r="AA91" s="33">
        <v>4</v>
      </c>
      <c r="AB91" s="33">
        <f t="shared" si="43"/>
        <v>2</v>
      </c>
      <c r="AC91" s="32">
        <v>10023009</v>
      </c>
      <c r="AD91" s="33" t="s">
        <v>292</v>
      </c>
      <c r="AE91" s="3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50">
        <v>15306003</v>
      </c>
      <c r="K92" s="50" t="s">
        <v>912</v>
      </c>
      <c r="M92" s="2">
        <v>10020001</v>
      </c>
      <c r="N92" s="2" t="s">
        <v>95</v>
      </c>
      <c r="O92" s="33">
        <v>200</v>
      </c>
      <c r="P92" s="2"/>
      <c r="Q92" s="32">
        <v>10023010</v>
      </c>
      <c r="R92" s="34" t="s">
        <v>828</v>
      </c>
      <c r="S92" s="33">
        <v>200</v>
      </c>
      <c r="T92" s="2"/>
      <c r="U92" s="35">
        <v>15306002</v>
      </c>
      <c r="V92" s="35" t="s">
        <v>429</v>
      </c>
      <c r="W92" s="33">
        <v>1</v>
      </c>
      <c r="X92" s="2"/>
      <c r="Y92" s="32">
        <v>10023008</v>
      </c>
      <c r="Z92" s="33" t="s">
        <v>290</v>
      </c>
      <c r="AA92" s="33">
        <v>20</v>
      </c>
      <c r="AB92" s="33"/>
      <c r="AC92" s="32">
        <v>10023009</v>
      </c>
      <c r="AD92" s="33" t="s">
        <v>292</v>
      </c>
      <c r="AE92" s="33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50">
        <v>15310011</v>
      </c>
      <c r="K93" s="50" t="s">
        <v>913</v>
      </c>
      <c r="M93" s="2">
        <v>10020001</v>
      </c>
      <c r="N93" s="2" t="s">
        <v>95</v>
      </c>
      <c r="O93" s="33">
        <v>200</v>
      </c>
      <c r="P93" s="2"/>
      <c r="Q93" s="32">
        <v>10023010</v>
      </c>
      <c r="R93" s="34" t="s">
        <v>828</v>
      </c>
      <c r="S93" s="33">
        <v>200</v>
      </c>
      <c r="T93" s="2"/>
      <c r="U93" s="35">
        <v>15310002</v>
      </c>
      <c r="V93" s="35" t="s">
        <v>435</v>
      </c>
      <c r="W93" s="33">
        <v>1</v>
      </c>
      <c r="X93" s="2"/>
      <c r="Y93" s="32">
        <v>10023008</v>
      </c>
      <c r="Z93" s="33" t="s">
        <v>290</v>
      </c>
      <c r="AA93" s="33">
        <v>20</v>
      </c>
      <c r="AB93" s="33"/>
      <c r="AC93" s="32">
        <v>10023009</v>
      </c>
      <c r="AD93" s="33" t="s">
        <v>292</v>
      </c>
      <c r="AE93" s="33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50">
        <v>15310012</v>
      </c>
      <c r="K94" s="50" t="s">
        <v>914</v>
      </c>
      <c r="M94" s="2">
        <v>10020001</v>
      </c>
      <c r="N94" s="2" t="s">
        <v>95</v>
      </c>
      <c r="O94" s="33">
        <v>200</v>
      </c>
      <c r="P94" s="2"/>
      <c r="Q94" s="32">
        <v>10023010</v>
      </c>
      <c r="R94" s="34" t="s">
        <v>828</v>
      </c>
      <c r="S94" s="33">
        <v>200</v>
      </c>
      <c r="T94" s="2"/>
      <c r="U94" s="35">
        <v>15310004</v>
      </c>
      <c r="V94" s="35" t="s">
        <v>437</v>
      </c>
      <c r="W94" s="33">
        <v>1</v>
      </c>
      <c r="X94" s="2"/>
      <c r="Y94" s="32">
        <v>10023008</v>
      </c>
      <c r="Z94" s="33" t="s">
        <v>290</v>
      </c>
      <c r="AA94" s="33">
        <v>20</v>
      </c>
      <c r="AB94" s="33"/>
      <c r="AC94" s="32">
        <v>10023009</v>
      </c>
      <c r="AD94" s="33" t="s">
        <v>292</v>
      </c>
      <c r="AE94" s="33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50">
        <v>15310111</v>
      </c>
      <c r="K95" s="50" t="s">
        <v>915</v>
      </c>
      <c r="M95" s="2">
        <v>10020001</v>
      </c>
      <c r="N95" s="2" t="s">
        <v>95</v>
      </c>
      <c r="O95" s="33">
        <v>200</v>
      </c>
      <c r="P95" s="2"/>
      <c r="Q95" s="32">
        <v>10023010</v>
      </c>
      <c r="R95" s="34" t="s">
        <v>828</v>
      </c>
      <c r="S95" s="33">
        <v>200</v>
      </c>
      <c r="T95" s="2"/>
      <c r="U95" s="13">
        <v>15310102</v>
      </c>
      <c r="V95" s="13" t="s">
        <v>916</v>
      </c>
      <c r="W95" s="33">
        <v>1</v>
      </c>
      <c r="X95" s="2"/>
      <c r="Y95" s="32">
        <v>10023008</v>
      </c>
      <c r="Z95" s="33" t="s">
        <v>290</v>
      </c>
      <c r="AA95" s="33">
        <v>20</v>
      </c>
      <c r="AB95" s="33"/>
      <c r="AC95" s="32">
        <v>10023009</v>
      </c>
      <c r="AD95" s="33" t="s">
        <v>292</v>
      </c>
      <c r="AE95" s="33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50">
        <v>15310112</v>
      </c>
      <c r="K96" s="50" t="s">
        <v>917</v>
      </c>
      <c r="M96" s="2">
        <v>10020001</v>
      </c>
      <c r="N96" s="2" t="s">
        <v>95</v>
      </c>
      <c r="O96" s="33">
        <v>200</v>
      </c>
      <c r="P96" s="2"/>
      <c r="Q96" s="32">
        <v>10023010</v>
      </c>
      <c r="R96" s="34" t="s">
        <v>828</v>
      </c>
      <c r="S96" s="33">
        <v>200</v>
      </c>
      <c r="T96" s="2"/>
      <c r="U96" s="13">
        <v>15310104</v>
      </c>
      <c r="V96" s="13" t="s">
        <v>918</v>
      </c>
      <c r="W96" s="33">
        <v>1</v>
      </c>
      <c r="X96" s="2"/>
      <c r="Y96" s="32">
        <v>10023008</v>
      </c>
      <c r="Z96" s="33" t="s">
        <v>290</v>
      </c>
      <c r="AA96" s="33">
        <v>20</v>
      </c>
      <c r="AB96" s="33"/>
      <c r="AC96" s="32">
        <v>10023009</v>
      </c>
      <c r="AD96" s="33" t="s">
        <v>292</v>
      </c>
      <c r="AE96" s="33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50">
        <v>15311011</v>
      </c>
      <c r="K97" s="50" t="s">
        <v>919</v>
      </c>
      <c r="M97" s="2">
        <v>10020001</v>
      </c>
      <c r="N97" s="2" t="s">
        <v>95</v>
      </c>
      <c r="O97" s="33">
        <v>200</v>
      </c>
      <c r="P97" s="2"/>
      <c r="Q97" s="32">
        <v>10023010</v>
      </c>
      <c r="R97" s="34" t="s">
        <v>828</v>
      </c>
      <c r="S97" s="33">
        <v>200</v>
      </c>
      <c r="T97" s="2"/>
      <c r="U97" s="50">
        <v>15311011</v>
      </c>
      <c r="V97" s="50" t="s">
        <v>919</v>
      </c>
      <c r="W97" s="33">
        <v>1</v>
      </c>
      <c r="X97" s="2"/>
      <c r="Y97" s="32">
        <v>10023008</v>
      </c>
      <c r="Z97" s="33" t="s">
        <v>290</v>
      </c>
      <c r="AA97" s="33">
        <v>30</v>
      </c>
      <c r="AB97" s="33"/>
      <c r="AC97" s="32">
        <v>10023009</v>
      </c>
      <c r="AD97" s="33" t="s">
        <v>292</v>
      </c>
      <c r="AE97" s="33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50">
        <v>15311012</v>
      </c>
      <c r="K98" s="50" t="s">
        <v>920</v>
      </c>
      <c r="M98" s="2">
        <v>10020001</v>
      </c>
      <c r="N98" s="2" t="s">
        <v>95</v>
      </c>
      <c r="O98" s="33">
        <v>200</v>
      </c>
      <c r="P98" s="2"/>
      <c r="Q98" s="32">
        <v>10023010</v>
      </c>
      <c r="R98" s="34" t="s">
        <v>828</v>
      </c>
      <c r="S98" s="33">
        <v>200</v>
      </c>
      <c r="T98" s="2"/>
      <c r="U98" s="50">
        <v>15311012</v>
      </c>
      <c r="V98" s="50" t="s">
        <v>920</v>
      </c>
      <c r="W98" s="33">
        <v>1</v>
      </c>
      <c r="X98" s="2"/>
      <c r="Y98" s="32">
        <v>10023008</v>
      </c>
      <c r="Z98" s="33" t="s">
        <v>290</v>
      </c>
      <c r="AA98" s="33">
        <v>30</v>
      </c>
      <c r="AB98" s="33"/>
      <c r="AC98" s="32">
        <v>10023009</v>
      </c>
      <c r="AD98" s="33" t="s">
        <v>292</v>
      </c>
      <c r="AE98" s="33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50">
        <v>15311013</v>
      </c>
      <c r="K99" s="50" t="s">
        <v>921</v>
      </c>
      <c r="M99" s="2">
        <v>10020001</v>
      </c>
      <c r="N99" s="2" t="s">
        <v>95</v>
      </c>
      <c r="O99" s="33">
        <v>200</v>
      </c>
      <c r="P99" s="2"/>
      <c r="Q99" s="32">
        <v>10023010</v>
      </c>
      <c r="R99" s="34" t="s">
        <v>828</v>
      </c>
      <c r="S99" s="33">
        <v>200</v>
      </c>
      <c r="T99" s="2"/>
      <c r="U99" s="50">
        <v>15311013</v>
      </c>
      <c r="V99" s="50" t="s">
        <v>921</v>
      </c>
      <c r="W99" s="33">
        <v>1</v>
      </c>
      <c r="X99" s="2"/>
      <c r="Y99" s="32">
        <v>10023008</v>
      </c>
      <c r="Z99" s="33" t="s">
        <v>290</v>
      </c>
      <c r="AA99" s="33">
        <v>30</v>
      </c>
      <c r="AB99" s="33"/>
      <c r="AC99" s="32">
        <v>10023009</v>
      </c>
      <c r="AD99" s="33" t="s">
        <v>292</v>
      </c>
      <c r="AE99" s="33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5">
        <v>15401002</v>
      </c>
      <c r="K101" s="35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32">
        <v>10024010</v>
      </c>
      <c r="R101" s="34" t="s">
        <v>829</v>
      </c>
      <c r="S101" s="2">
        <v>10</v>
      </c>
      <c r="T101" s="2">
        <f>S101/5</f>
        <v>2</v>
      </c>
      <c r="U101" s="32">
        <v>10024001</v>
      </c>
      <c r="V101" s="34" t="s">
        <v>296</v>
      </c>
      <c r="W101" s="2">
        <v>10</v>
      </c>
      <c r="X101" s="2">
        <f>W101/5</f>
        <v>2</v>
      </c>
      <c r="Y101" s="32">
        <v>10024008</v>
      </c>
      <c r="Z101" s="33" t="s">
        <v>311</v>
      </c>
      <c r="AA101" s="33">
        <v>2</v>
      </c>
      <c r="AB101" s="33">
        <f>AA101/2</f>
        <v>1</v>
      </c>
      <c r="AC101" s="32">
        <v>10024009</v>
      </c>
      <c r="AD101" s="33" t="s">
        <v>313</v>
      </c>
      <c r="AE101" s="3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35">
        <v>15401004</v>
      </c>
      <c r="K102" s="35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32">
        <v>10024010</v>
      </c>
      <c r="R102" s="34" t="s">
        <v>829</v>
      </c>
      <c r="S102" s="2">
        <v>10</v>
      </c>
      <c r="T102" s="2">
        <f t="shared" ref="T102:T124" si="58">S102/5</f>
        <v>2</v>
      </c>
      <c r="U102" s="32">
        <v>10024002</v>
      </c>
      <c r="V102" s="34" t="s">
        <v>299</v>
      </c>
      <c r="W102" s="2">
        <v>10</v>
      </c>
      <c r="X102" s="2">
        <f t="shared" ref="X102:X124" si="59">W102/5</f>
        <v>2</v>
      </c>
      <c r="Y102" s="32">
        <v>10024008</v>
      </c>
      <c r="Z102" s="33" t="s">
        <v>311</v>
      </c>
      <c r="AA102" s="33">
        <v>2</v>
      </c>
      <c r="AB102" s="33">
        <f t="shared" ref="AB102:AB124" si="60">AA102/2</f>
        <v>1</v>
      </c>
      <c r="AC102" s="32">
        <v>10024009</v>
      </c>
      <c r="AD102" s="33" t="s">
        <v>313</v>
      </c>
      <c r="AE102" s="3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35">
        <v>15401006</v>
      </c>
      <c r="K103" s="35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32">
        <v>10024010</v>
      </c>
      <c r="R103" s="34" t="s">
        <v>829</v>
      </c>
      <c r="S103" s="2">
        <v>10</v>
      </c>
      <c r="T103" s="2">
        <f t="shared" si="58"/>
        <v>2</v>
      </c>
      <c r="U103" s="32">
        <v>10024003</v>
      </c>
      <c r="V103" s="34" t="s">
        <v>301</v>
      </c>
      <c r="W103" s="2">
        <v>10</v>
      </c>
      <c r="X103" s="2">
        <f t="shared" si="59"/>
        <v>2</v>
      </c>
      <c r="Y103" s="32">
        <v>10024008</v>
      </c>
      <c r="Z103" s="33" t="s">
        <v>311</v>
      </c>
      <c r="AA103" s="33">
        <v>2</v>
      </c>
      <c r="AB103" s="33">
        <f t="shared" si="60"/>
        <v>1</v>
      </c>
      <c r="AC103" s="32">
        <v>10024009</v>
      </c>
      <c r="AD103" s="33" t="s">
        <v>313</v>
      </c>
      <c r="AE103" s="3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35">
        <v>15402002</v>
      </c>
      <c r="K104" s="35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32">
        <v>10024010</v>
      </c>
      <c r="R104" s="34" t="s">
        <v>829</v>
      </c>
      <c r="S104" s="2">
        <v>10</v>
      </c>
      <c r="T104" s="2">
        <f t="shared" si="58"/>
        <v>2</v>
      </c>
      <c r="U104" s="32">
        <v>10024004</v>
      </c>
      <c r="V104" s="34" t="s">
        <v>303</v>
      </c>
      <c r="W104" s="2">
        <v>10</v>
      </c>
      <c r="X104" s="2">
        <f t="shared" si="59"/>
        <v>2</v>
      </c>
      <c r="Y104" s="32">
        <v>10024008</v>
      </c>
      <c r="Z104" s="33" t="s">
        <v>311</v>
      </c>
      <c r="AA104" s="33">
        <v>2</v>
      </c>
      <c r="AB104" s="33">
        <f t="shared" si="60"/>
        <v>1</v>
      </c>
      <c r="AC104" s="32">
        <v>10024009</v>
      </c>
      <c r="AD104" s="33" t="s">
        <v>313</v>
      </c>
      <c r="AE104" s="3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35">
        <v>15402004</v>
      </c>
      <c r="K105" s="35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32">
        <v>10024010</v>
      </c>
      <c r="R105" s="34" t="s">
        <v>829</v>
      </c>
      <c r="S105" s="2">
        <v>10</v>
      </c>
      <c r="T105" s="2">
        <f t="shared" si="58"/>
        <v>2</v>
      </c>
      <c r="U105" s="32">
        <v>10024005</v>
      </c>
      <c r="V105" s="34" t="s">
        <v>305</v>
      </c>
      <c r="W105" s="2">
        <v>10</v>
      </c>
      <c r="X105" s="2">
        <f t="shared" si="59"/>
        <v>2</v>
      </c>
      <c r="Y105" s="32">
        <v>10024008</v>
      </c>
      <c r="Z105" s="33" t="s">
        <v>311</v>
      </c>
      <c r="AA105" s="33">
        <v>2</v>
      </c>
      <c r="AB105" s="33">
        <f t="shared" si="60"/>
        <v>1</v>
      </c>
      <c r="AC105" s="32">
        <v>10024009</v>
      </c>
      <c r="AD105" s="33" t="s">
        <v>313</v>
      </c>
      <c r="AE105" s="3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35">
        <v>15402006</v>
      </c>
      <c r="K106" s="35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32">
        <v>10024010</v>
      </c>
      <c r="R106" s="34" t="s">
        <v>829</v>
      </c>
      <c r="S106" s="2">
        <v>10</v>
      </c>
      <c r="T106" s="2">
        <f t="shared" si="58"/>
        <v>2</v>
      </c>
      <c r="U106" s="32">
        <v>10024006</v>
      </c>
      <c r="V106" s="34" t="s">
        <v>307</v>
      </c>
      <c r="W106" s="2">
        <v>10</v>
      </c>
      <c r="X106" s="2">
        <f t="shared" si="59"/>
        <v>2</v>
      </c>
      <c r="Y106" s="32">
        <v>10024008</v>
      </c>
      <c r="Z106" s="33" t="s">
        <v>311</v>
      </c>
      <c r="AA106" s="33">
        <v>2</v>
      </c>
      <c r="AB106" s="33">
        <f t="shared" si="60"/>
        <v>1</v>
      </c>
      <c r="AC106" s="32">
        <v>10024009</v>
      </c>
      <c r="AD106" s="33" t="s">
        <v>313</v>
      </c>
      <c r="AE106" s="3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35">
        <v>15403002</v>
      </c>
      <c r="K107" s="35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32">
        <v>10024010</v>
      </c>
      <c r="R107" s="34" t="s">
        <v>829</v>
      </c>
      <c r="S107" s="2">
        <v>10</v>
      </c>
      <c r="T107" s="2">
        <f t="shared" si="58"/>
        <v>2</v>
      </c>
      <c r="U107" s="32">
        <v>10024007</v>
      </c>
      <c r="V107" s="34" t="s">
        <v>309</v>
      </c>
      <c r="W107" s="2">
        <v>10</v>
      </c>
      <c r="X107" s="2">
        <f t="shared" si="59"/>
        <v>2</v>
      </c>
      <c r="Y107" s="32">
        <v>10024008</v>
      </c>
      <c r="Z107" s="33" t="s">
        <v>311</v>
      </c>
      <c r="AA107" s="33">
        <v>2</v>
      </c>
      <c r="AB107" s="33">
        <f t="shared" si="60"/>
        <v>1</v>
      </c>
      <c r="AC107" s="32">
        <v>10024009</v>
      </c>
      <c r="AD107" s="33" t="s">
        <v>313</v>
      </c>
      <c r="AE107" s="3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35">
        <v>15403004</v>
      </c>
      <c r="K108" s="35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32">
        <v>10024010</v>
      </c>
      <c r="R108" s="34" t="s">
        <v>829</v>
      </c>
      <c r="S108" s="2">
        <v>10</v>
      </c>
      <c r="T108" s="2">
        <f t="shared" si="58"/>
        <v>2</v>
      </c>
      <c r="U108" s="32">
        <v>10024001</v>
      </c>
      <c r="V108" s="34" t="s">
        <v>296</v>
      </c>
      <c r="W108" s="2">
        <v>10</v>
      </c>
      <c r="X108" s="2">
        <f t="shared" si="59"/>
        <v>2</v>
      </c>
      <c r="Y108" s="32">
        <v>10024008</v>
      </c>
      <c r="Z108" s="33" t="s">
        <v>311</v>
      </c>
      <c r="AA108" s="33">
        <v>2</v>
      </c>
      <c r="AB108" s="33">
        <f t="shared" si="60"/>
        <v>1</v>
      </c>
      <c r="AC108" s="32">
        <v>10024009</v>
      </c>
      <c r="AD108" s="33" t="s">
        <v>313</v>
      </c>
      <c r="AE108" s="3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35">
        <v>15403006</v>
      </c>
      <c r="K109" s="35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32">
        <v>10024010</v>
      </c>
      <c r="R109" s="34" t="s">
        <v>829</v>
      </c>
      <c r="S109" s="2">
        <v>10</v>
      </c>
      <c r="T109" s="2">
        <f t="shared" si="58"/>
        <v>2</v>
      </c>
      <c r="U109" s="32">
        <v>10024002</v>
      </c>
      <c r="V109" s="34" t="s">
        <v>299</v>
      </c>
      <c r="W109" s="2">
        <v>10</v>
      </c>
      <c r="X109" s="2">
        <f t="shared" si="59"/>
        <v>2</v>
      </c>
      <c r="Y109" s="32">
        <v>10024008</v>
      </c>
      <c r="Z109" s="33" t="s">
        <v>311</v>
      </c>
      <c r="AA109" s="33">
        <v>2</v>
      </c>
      <c r="AB109" s="33">
        <f t="shared" si="60"/>
        <v>1</v>
      </c>
      <c r="AC109" s="32">
        <v>10024009</v>
      </c>
      <c r="AD109" s="33" t="s">
        <v>313</v>
      </c>
      <c r="AE109" s="3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35">
        <v>15404002</v>
      </c>
      <c r="K110" s="35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32">
        <v>10024010</v>
      </c>
      <c r="R110" s="34" t="s">
        <v>829</v>
      </c>
      <c r="S110" s="2">
        <v>10</v>
      </c>
      <c r="T110" s="2">
        <f t="shared" si="58"/>
        <v>2</v>
      </c>
      <c r="U110" s="32">
        <v>10024003</v>
      </c>
      <c r="V110" s="34" t="s">
        <v>301</v>
      </c>
      <c r="W110" s="2">
        <v>10</v>
      </c>
      <c r="X110" s="2">
        <f t="shared" si="59"/>
        <v>2</v>
      </c>
      <c r="Y110" s="32">
        <v>10024008</v>
      </c>
      <c r="Z110" s="33" t="s">
        <v>311</v>
      </c>
      <c r="AA110" s="33">
        <v>2</v>
      </c>
      <c r="AB110" s="33">
        <f t="shared" si="60"/>
        <v>1</v>
      </c>
      <c r="AC110" s="32">
        <v>10024009</v>
      </c>
      <c r="AD110" s="33" t="s">
        <v>313</v>
      </c>
      <c r="AE110" s="3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35">
        <v>15404004</v>
      </c>
      <c r="K111" s="35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32">
        <v>10024010</v>
      </c>
      <c r="R111" s="34" t="s">
        <v>829</v>
      </c>
      <c r="S111" s="2">
        <v>10</v>
      </c>
      <c r="T111" s="2">
        <f t="shared" si="58"/>
        <v>2</v>
      </c>
      <c r="U111" s="32">
        <v>10024004</v>
      </c>
      <c r="V111" s="34" t="s">
        <v>303</v>
      </c>
      <c r="W111" s="2">
        <v>10</v>
      </c>
      <c r="X111" s="2">
        <f t="shared" si="59"/>
        <v>2</v>
      </c>
      <c r="Y111" s="32">
        <v>10024008</v>
      </c>
      <c r="Z111" s="33" t="s">
        <v>311</v>
      </c>
      <c r="AA111" s="33">
        <v>2</v>
      </c>
      <c r="AB111" s="33">
        <f t="shared" si="60"/>
        <v>1</v>
      </c>
      <c r="AC111" s="32">
        <v>10024009</v>
      </c>
      <c r="AD111" s="33" t="s">
        <v>313</v>
      </c>
      <c r="AE111" s="3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35">
        <v>15404006</v>
      </c>
      <c r="K112" s="35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32">
        <v>10024010</v>
      </c>
      <c r="R112" s="34" t="s">
        <v>829</v>
      </c>
      <c r="S112" s="2">
        <v>10</v>
      </c>
      <c r="T112" s="2">
        <f t="shared" si="58"/>
        <v>2</v>
      </c>
      <c r="U112" s="32">
        <v>10024005</v>
      </c>
      <c r="V112" s="34" t="s">
        <v>305</v>
      </c>
      <c r="W112" s="2">
        <v>10</v>
      </c>
      <c r="X112" s="2">
        <f t="shared" si="59"/>
        <v>2</v>
      </c>
      <c r="Y112" s="32">
        <v>10024008</v>
      </c>
      <c r="Z112" s="33" t="s">
        <v>311</v>
      </c>
      <c r="AA112" s="33">
        <v>2</v>
      </c>
      <c r="AB112" s="33">
        <f t="shared" si="60"/>
        <v>1</v>
      </c>
      <c r="AC112" s="32">
        <v>10024009</v>
      </c>
      <c r="AD112" s="33" t="s">
        <v>313</v>
      </c>
      <c r="AE112" s="3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35">
        <v>15405002</v>
      </c>
      <c r="K113" s="35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32">
        <v>10024010</v>
      </c>
      <c r="R113" s="34" t="s">
        <v>829</v>
      </c>
      <c r="S113" s="2">
        <v>10</v>
      </c>
      <c r="T113" s="2">
        <f t="shared" si="58"/>
        <v>2</v>
      </c>
      <c r="U113" s="32">
        <v>10024006</v>
      </c>
      <c r="V113" s="34" t="s">
        <v>307</v>
      </c>
      <c r="W113" s="2">
        <v>10</v>
      </c>
      <c r="X113" s="2">
        <f t="shared" si="59"/>
        <v>2</v>
      </c>
      <c r="Y113" s="32">
        <v>10024008</v>
      </c>
      <c r="Z113" s="33" t="s">
        <v>311</v>
      </c>
      <c r="AA113" s="33">
        <v>2</v>
      </c>
      <c r="AB113" s="33">
        <f t="shared" si="60"/>
        <v>1</v>
      </c>
      <c r="AC113" s="32">
        <v>10024009</v>
      </c>
      <c r="AD113" s="33" t="s">
        <v>313</v>
      </c>
      <c r="AE113" s="3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35">
        <v>15405004</v>
      </c>
      <c r="K114" s="35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32">
        <v>10024010</v>
      </c>
      <c r="R114" s="34" t="s">
        <v>829</v>
      </c>
      <c r="S114" s="2">
        <v>10</v>
      </c>
      <c r="T114" s="2">
        <f t="shared" si="58"/>
        <v>2</v>
      </c>
      <c r="U114" s="32">
        <v>10024007</v>
      </c>
      <c r="V114" s="34" t="s">
        <v>309</v>
      </c>
      <c r="W114" s="2">
        <v>10</v>
      </c>
      <c r="X114" s="2">
        <f t="shared" si="59"/>
        <v>2</v>
      </c>
      <c r="Y114" s="32">
        <v>10024008</v>
      </c>
      <c r="Z114" s="33" t="s">
        <v>311</v>
      </c>
      <c r="AA114" s="33">
        <v>2</v>
      </c>
      <c r="AB114" s="33">
        <f t="shared" si="60"/>
        <v>1</v>
      </c>
      <c r="AC114" s="32">
        <v>10024009</v>
      </c>
      <c r="AD114" s="33" t="s">
        <v>313</v>
      </c>
      <c r="AE114" s="3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35">
        <v>15405006</v>
      </c>
      <c r="K115" s="35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32">
        <v>10024010</v>
      </c>
      <c r="R115" s="34" t="s">
        <v>829</v>
      </c>
      <c r="S115" s="2">
        <v>10</v>
      </c>
      <c r="T115" s="2">
        <f t="shared" si="58"/>
        <v>2</v>
      </c>
      <c r="U115" s="32">
        <v>10024001</v>
      </c>
      <c r="V115" s="34" t="s">
        <v>296</v>
      </c>
      <c r="W115" s="2">
        <v>10</v>
      </c>
      <c r="X115" s="2">
        <f t="shared" si="59"/>
        <v>2</v>
      </c>
      <c r="Y115" s="32">
        <v>10024008</v>
      </c>
      <c r="Z115" s="33" t="s">
        <v>311</v>
      </c>
      <c r="AA115" s="33">
        <v>2</v>
      </c>
      <c r="AB115" s="33">
        <f t="shared" si="60"/>
        <v>1</v>
      </c>
      <c r="AC115" s="32">
        <v>10024009</v>
      </c>
      <c r="AD115" s="33" t="s">
        <v>313</v>
      </c>
      <c r="AE115" s="3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35">
        <v>15406002</v>
      </c>
      <c r="K116" s="35" t="s">
        <v>475</v>
      </c>
      <c r="M116" s="2">
        <v>10020001</v>
      </c>
      <c r="N116" s="2" t="s">
        <v>95</v>
      </c>
      <c r="O116" s="33">
        <v>20</v>
      </c>
      <c r="P116" s="2">
        <f t="shared" si="57"/>
        <v>4</v>
      </c>
      <c r="Q116" s="32">
        <v>10024010</v>
      </c>
      <c r="R116" s="34" t="s">
        <v>829</v>
      </c>
      <c r="S116" s="33">
        <v>20</v>
      </c>
      <c r="T116" s="2">
        <f t="shared" si="58"/>
        <v>4</v>
      </c>
      <c r="U116" s="32">
        <v>10024002</v>
      </c>
      <c r="V116" s="34" t="s">
        <v>299</v>
      </c>
      <c r="W116" s="33">
        <v>20</v>
      </c>
      <c r="X116" s="2">
        <f t="shared" si="59"/>
        <v>4</v>
      </c>
      <c r="Y116" s="32">
        <v>10024008</v>
      </c>
      <c r="Z116" s="33" t="s">
        <v>311</v>
      </c>
      <c r="AA116" s="33">
        <v>4</v>
      </c>
      <c r="AB116" s="33">
        <f t="shared" si="60"/>
        <v>2</v>
      </c>
      <c r="AC116" s="32">
        <v>10024009</v>
      </c>
      <c r="AD116" s="33" t="s">
        <v>313</v>
      </c>
      <c r="AE116" s="3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35">
        <v>15407002</v>
      </c>
      <c r="K117" s="35" t="s">
        <v>477</v>
      </c>
      <c r="M117" s="2">
        <v>10020001</v>
      </c>
      <c r="N117" s="2" t="s">
        <v>95</v>
      </c>
      <c r="O117" s="33">
        <v>20</v>
      </c>
      <c r="P117" s="2">
        <f t="shared" si="57"/>
        <v>4</v>
      </c>
      <c r="Q117" s="32">
        <v>10024010</v>
      </c>
      <c r="R117" s="34" t="s">
        <v>829</v>
      </c>
      <c r="S117" s="33">
        <v>20</v>
      </c>
      <c r="T117" s="2">
        <f t="shared" si="58"/>
        <v>4</v>
      </c>
      <c r="U117" s="32">
        <v>10024003</v>
      </c>
      <c r="V117" s="34" t="s">
        <v>301</v>
      </c>
      <c r="W117" s="33">
        <v>20</v>
      </c>
      <c r="X117" s="2">
        <f t="shared" si="59"/>
        <v>4</v>
      </c>
      <c r="Y117" s="32">
        <v>10024008</v>
      </c>
      <c r="Z117" s="33" t="s">
        <v>311</v>
      </c>
      <c r="AA117" s="33">
        <v>4</v>
      </c>
      <c r="AB117" s="33">
        <f t="shared" si="60"/>
        <v>2</v>
      </c>
      <c r="AC117" s="32">
        <v>10024009</v>
      </c>
      <c r="AD117" s="33" t="s">
        <v>313</v>
      </c>
      <c r="AE117" s="3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35">
        <v>15408002</v>
      </c>
      <c r="K118" s="35" t="s">
        <v>478</v>
      </c>
      <c r="M118" s="2">
        <v>10020001</v>
      </c>
      <c r="N118" s="2" t="s">
        <v>95</v>
      </c>
      <c r="O118" s="33">
        <v>20</v>
      </c>
      <c r="P118" s="2">
        <f t="shared" si="57"/>
        <v>4</v>
      </c>
      <c r="Q118" s="32">
        <v>10024010</v>
      </c>
      <c r="R118" s="34" t="s">
        <v>829</v>
      </c>
      <c r="S118" s="33">
        <v>20</v>
      </c>
      <c r="T118" s="2">
        <f t="shared" si="58"/>
        <v>4</v>
      </c>
      <c r="U118" s="32">
        <v>10024004</v>
      </c>
      <c r="V118" s="34" t="s">
        <v>303</v>
      </c>
      <c r="W118" s="33">
        <v>20</v>
      </c>
      <c r="X118" s="2">
        <f t="shared" si="59"/>
        <v>4</v>
      </c>
      <c r="Y118" s="32">
        <v>10024008</v>
      </c>
      <c r="Z118" s="33" t="s">
        <v>311</v>
      </c>
      <c r="AA118" s="33">
        <v>4</v>
      </c>
      <c r="AB118" s="33">
        <f t="shared" si="60"/>
        <v>2</v>
      </c>
      <c r="AC118" s="32">
        <v>10024009</v>
      </c>
      <c r="AD118" s="33" t="s">
        <v>313</v>
      </c>
      <c r="AE118" s="3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35">
        <v>15409002</v>
      </c>
      <c r="K119" s="35" t="s">
        <v>480</v>
      </c>
      <c r="M119" s="2">
        <v>10020001</v>
      </c>
      <c r="N119" s="2" t="s">
        <v>95</v>
      </c>
      <c r="O119" s="33">
        <v>30</v>
      </c>
      <c r="P119" s="2">
        <f t="shared" si="57"/>
        <v>6</v>
      </c>
      <c r="Q119" s="32">
        <v>10024010</v>
      </c>
      <c r="R119" s="34" t="s">
        <v>829</v>
      </c>
      <c r="S119" s="33">
        <v>30</v>
      </c>
      <c r="T119" s="2">
        <f t="shared" si="58"/>
        <v>6</v>
      </c>
      <c r="U119" s="32">
        <v>10024005</v>
      </c>
      <c r="V119" s="34" t="s">
        <v>305</v>
      </c>
      <c r="W119" s="33">
        <v>30</v>
      </c>
      <c r="X119" s="2">
        <f t="shared" si="59"/>
        <v>6</v>
      </c>
      <c r="Y119" s="32">
        <v>10024008</v>
      </c>
      <c r="Z119" s="33" t="s">
        <v>311</v>
      </c>
      <c r="AA119" s="33">
        <v>6</v>
      </c>
      <c r="AB119" s="33">
        <f t="shared" si="60"/>
        <v>3</v>
      </c>
      <c r="AC119" s="32">
        <v>10024009</v>
      </c>
      <c r="AD119" s="33" t="s">
        <v>313</v>
      </c>
      <c r="AE119" s="3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35">
        <v>15410002</v>
      </c>
      <c r="K120" s="35" t="s">
        <v>482</v>
      </c>
      <c r="M120" s="2">
        <v>10020001</v>
      </c>
      <c r="N120" s="2" t="s">
        <v>95</v>
      </c>
      <c r="O120" s="33">
        <v>30</v>
      </c>
      <c r="P120" s="2">
        <f t="shared" si="57"/>
        <v>6</v>
      </c>
      <c r="Q120" s="32">
        <v>10024010</v>
      </c>
      <c r="R120" s="34" t="s">
        <v>829</v>
      </c>
      <c r="S120" s="33">
        <v>30</v>
      </c>
      <c r="T120" s="2">
        <f t="shared" si="58"/>
        <v>6</v>
      </c>
      <c r="U120" s="32">
        <v>10024006</v>
      </c>
      <c r="V120" s="34" t="s">
        <v>307</v>
      </c>
      <c r="W120" s="33">
        <v>30</v>
      </c>
      <c r="X120" s="2">
        <f t="shared" si="59"/>
        <v>6</v>
      </c>
      <c r="Y120" s="32">
        <v>10024008</v>
      </c>
      <c r="Z120" s="33" t="s">
        <v>311</v>
      </c>
      <c r="AA120" s="33">
        <v>6</v>
      </c>
      <c r="AB120" s="33">
        <f t="shared" si="60"/>
        <v>3</v>
      </c>
      <c r="AC120" s="32">
        <v>10024009</v>
      </c>
      <c r="AD120" s="33" t="s">
        <v>313</v>
      </c>
      <c r="AE120" s="3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35">
        <v>15410004</v>
      </c>
      <c r="K121" s="35" t="s">
        <v>482</v>
      </c>
      <c r="M121" s="2">
        <v>10020001</v>
      </c>
      <c r="N121" s="2" t="s">
        <v>95</v>
      </c>
      <c r="O121" s="33">
        <v>30</v>
      </c>
      <c r="P121" s="2">
        <f t="shared" si="57"/>
        <v>6</v>
      </c>
      <c r="Q121" s="32">
        <v>10024010</v>
      </c>
      <c r="R121" s="34" t="s">
        <v>829</v>
      </c>
      <c r="S121" s="33">
        <v>30</v>
      </c>
      <c r="T121" s="2">
        <f t="shared" si="58"/>
        <v>6</v>
      </c>
      <c r="U121" s="32">
        <v>10024007</v>
      </c>
      <c r="V121" s="34" t="s">
        <v>309</v>
      </c>
      <c r="W121" s="33">
        <v>30</v>
      </c>
      <c r="X121" s="2">
        <f t="shared" si="59"/>
        <v>6</v>
      </c>
      <c r="Y121" s="32">
        <v>10024008</v>
      </c>
      <c r="Z121" s="33" t="s">
        <v>311</v>
      </c>
      <c r="AA121" s="33">
        <v>6</v>
      </c>
      <c r="AB121" s="33">
        <f t="shared" si="60"/>
        <v>3</v>
      </c>
      <c r="AC121" s="32">
        <v>10024009</v>
      </c>
      <c r="AD121" s="33" t="s">
        <v>313</v>
      </c>
      <c r="AE121" s="3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35">
        <v>15411002</v>
      </c>
      <c r="K122" s="35" t="s">
        <v>485</v>
      </c>
      <c r="M122" s="2">
        <v>10020001</v>
      </c>
      <c r="N122" s="2" t="s">
        <v>95</v>
      </c>
      <c r="O122" s="33">
        <v>20</v>
      </c>
      <c r="P122" s="2">
        <f t="shared" si="57"/>
        <v>4</v>
      </c>
      <c r="Q122" s="32">
        <v>10024010</v>
      </c>
      <c r="R122" s="34" t="s">
        <v>829</v>
      </c>
      <c r="S122" s="33">
        <v>20</v>
      </c>
      <c r="T122" s="2">
        <f t="shared" si="58"/>
        <v>4</v>
      </c>
      <c r="U122" s="32">
        <v>10024005</v>
      </c>
      <c r="V122" s="34" t="s">
        <v>305</v>
      </c>
      <c r="W122" s="33">
        <v>20</v>
      </c>
      <c r="X122" s="2">
        <f t="shared" si="59"/>
        <v>4</v>
      </c>
      <c r="Y122" s="32">
        <v>10024008</v>
      </c>
      <c r="Z122" s="33" t="s">
        <v>311</v>
      </c>
      <c r="AA122" s="33">
        <v>4</v>
      </c>
      <c r="AB122" s="33">
        <f t="shared" si="60"/>
        <v>2</v>
      </c>
      <c r="AC122" s="32">
        <v>10024009</v>
      </c>
      <c r="AD122" s="33" t="s">
        <v>313</v>
      </c>
      <c r="AE122" s="3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35">
        <v>15411004</v>
      </c>
      <c r="K123" s="35" t="s">
        <v>487</v>
      </c>
      <c r="M123" s="2">
        <v>10020001</v>
      </c>
      <c r="N123" s="2" t="s">
        <v>95</v>
      </c>
      <c r="O123" s="33">
        <v>20</v>
      </c>
      <c r="P123" s="2">
        <f t="shared" si="57"/>
        <v>4</v>
      </c>
      <c r="Q123" s="32">
        <v>10024010</v>
      </c>
      <c r="R123" s="34" t="s">
        <v>829</v>
      </c>
      <c r="S123" s="33">
        <v>20</v>
      </c>
      <c r="T123" s="2">
        <f t="shared" si="58"/>
        <v>4</v>
      </c>
      <c r="U123" s="32">
        <v>10024006</v>
      </c>
      <c r="V123" s="34" t="s">
        <v>307</v>
      </c>
      <c r="W123" s="33">
        <v>20</v>
      </c>
      <c r="X123" s="2">
        <f t="shared" si="59"/>
        <v>4</v>
      </c>
      <c r="Y123" s="32">
        <v>10024008</v>
      </c>
      <c r="Z123" s="33" t="s">
        <v>311</v>
      </c>
      <c r="AA123" s="33">
        <v>4</v>
      </c>
      <c r="AB123" s="33">
        <f t="shared" si="60"/>
        <v>2</v>
      </c>
      <c r="AC123" s="32">
        <v>10024009</v>
      </c>
      <c r="AD123" s="33" t="s">
        <v>313</v>
      </c>
      <c r="AE123" s="3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35">
        <v>15411006</v>
      </c>
      <c r="K124" s="35" t="s">
        <v>489</v>
      </c>
      <c r="M124" s="2">
        <v>10020001</v>
      </c>
      <c r="N124" s="2" t="s">
        <v>95</v>
      </c>
      <c r="O124" s="33">
        <v>20</v>
      </c>
      <c r="P124" s="2">
        <f t="shared" si="57"/>
        <v>4</v>
      </c>
      <c r="Q124" s="32">
        <v>10024010</v>
      </c>
      <c r="R124" s="34" t="s">
        <v>829</v>
      </c>
      <c r="S124" s="33">
        <v>20</v>
      </c>
      <c r="T124" s="2">
        <f t="shared" si="58"/>
        <v>4</v>
      </c>
      <c r="U124" s="32">
        <v>10024007</v>
      </c>
      <c r="V124" s="34" t="s">
        <v>309</v>
      </c>
      <c r="W124" s="33">
        <v>20</v>
      </c>
      <c r="X124" s="2">
        <f t="shared" si="59"/>
        <v>4</v>
      </c>
      <c r="Y124" s="32">
        <v>10024008</v>
      </c>
      <c r="Z124" s="33" t="s">
        <v>311</v>
      </c>
      <c r="AA124" s="33">
        <v>4</v>
      </c>
      <c r="AB124" s="33">
        <f t="shared" si="60"/>
        <v>2</v>
      </c>
      <c r="AC124" s="32">
        <v>10024009</v>
      </c>
      <c r="AD124" s="33" t="s">
        <v>313</v>
      </c>
      <c r="AE124" s="3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50">
        <v>15406003</v>
      </c>
      <c r="K125" s="50" t="s">
        <v>922</v>
      </c>
      <c r="M125" s="2">
        <v>10020001</v>
      </c>
      <c r="N125" s="2" t="s">
        <v>95</v>
      </c>
      <c r="O125" s="33">
        <v>200</v>
      </c>
      <c r="P125" s="2"/>
      <c r="Q125" s="32">
        <v>10024010</v>
      </c>
      <c r="R125" s="34" t="s">
        <v>829</v>
      </c>
      <c r="S125" s="33">
        <v>200</v>
      </c>
      <c r="T125" s="2"/>
      <c r="U125" s="35">
        <v>15406002</v>
      </c>
      <c r="V125" s="35" t="s">
        <v>475</v>
      </c>
      <c r="W125" s="33">
        <v>1</v>
      </c>
      <c r="X125" s="2"/>
      <c r="Y125" s="32">
        <v>10024008</v>
      </c>
      <c r="Z125" s="33" t="s">
        <v>311</v>
      </c>
      <c r="AA125" s="33">
        <v>20</v>
      </c>
      <c r="AB125" s="33"/>
      <c r="AC125" s="32">
        <v>10024009</v>
      </c>
      <c r="AD125" s="33" t="s">
        <v>313</v>
      </c>
      <c r="AE125" s="33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50">
        <v>15410011</v>
      </c>
      <c r="K126" s="50" t="s">
        <v>923</v>
      </c>
      <c r="M126" s="2">
        <v>10020001</v>
      </c>
      <c r="N126" s="2" t="s">
        <v>95</v>
      </c>
      <c r="O126" s="33">
        <v>200</v>
      </c>
      <c r="P126" s="2"/>
      <c r="Q126" s="32">
        <v>10024010</v>
      </c>
      <c r="R126" s="34" t="s">
        <v>829</v>
      </c>
      <c r="S126" s="33">
        <v>200</v>
      </c>
      <c r="T126" s="2"/>
      <c r="U126" s="35">
        <v>15410002</v>
      </c>
      <c r="V126" s="35" t="s">
        <v>482</v>
      </c>
      <c r="W126" s="33">
        <v>1</v>
      </c>
      <c r="X126" s="2"/>
      <c r="Y126" s="32">
        <v>10024008</v>
      </c>
      <c r="Z126" s="33" t="s">
        <v>311</v>
      </c>
      <c r="AA126" s="33">
        <v>20</v>
      </c>
      <c r="AB126" s="33"/>
      <c r="AC126" s="32">
        <v>10024009</v>
      </c>
      <c r="AD126" s="33" t="s">
        <v>313</v>
      </c>
      <c r="AE126" s="33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50">
        <v>15410012</v>
      </c>
      <c r="K127" s="50" t="s">
        <v>924</v>
      </c>
      <c r="M127" s="2">
        <v>10020001</v>
      </c>
      <c r="N127" s="2" t="s">
        <v>95</v>
      </c>
      <c r="O127" s="33">
        <v>200</v>
      </c>
      <c r="P127" s="2"/>
      <c r="Q127" s="32">
        <v>10024010</v>
      </c>
      <c r="R127" s="34" t="s">
        <v>829</v>
      </c>
      <c r="S127" s="33">
        <v>200</v>
      </c>
      <c r="T127" s="2"/>
      <c r="U127" s="35">
        <v>15410004</v>
      </c>
      <c r="V127" s="35" t="s">
        <v>482</v>
      </c>
      <c r="W127" s="33">
        <v>1</v>
      </c>
      <c r="X127" s="2"/>
      <c r="Y127" s="32">
        <v>10024008</v>
      </c>
      <c r="Z127" s="33" t="s">
        <v>311</v>
      </c>
      <c r="AA127" s="33">
        <v>20</v>
      </c>
      <c r="AB127" s="33"/>
      <c r="AC127" s="32">
        <v>10024009</v>
      </c>
      <c r="AD127" s="33" t="s">
        <v>313</v>
      </c>
      <c r="AE127" s="33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50">
        <v>15410111</v>
      </c>
      <c r="K128" s="50" t="s">
        <v>925</v>
      </c>
      <c r="M128" s="2">
        <v>10020001</v>
      </c>
      <c r="N128" s="2" t="s">
        <v>95</v>
      </c>
      <c r="O128" s="33">
        <v>200</v>
      </c>
      <c r="P128" s="2"/>
      <c r="Q128" s="32">
        <v>10024010</v>
      </c>
      <c r="R128" s="34" t="s">
        <v>829</v>
      </c>
      <c r="S128" s="33">
        <v>200</v>
      </c>
      <c r="T128" s="2"/>
      <c r="U128" s="35">
        <v>15410102</v>
      </c>
      <c r="V128" s="35" t="s">
        <v>926</v>
      </c>
      <c r="W128" s="33">
        <v>1</v>
      </c>
      <c r="X128" s="2"/>
      <c r="Y128" s="32">
        <v>10024008</v>
      </c>
      <c r="Z128" s="33" t="s">
        <v>311</v>
      </c>
      <c r="AA128" s="33">
        <v>20</v>
      </c>
      <c r="AB128" s="33"/>
      <c r="AC128" s="32">
        <v>10024009</v>
      </c>
      <c r="AD128" s="33" t="s">
        <v>313</v>
      </c>
      <c r="AE128" s="33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50">
        <v>15410112</v>
      </c>
      <c r="K129" s="50" t="s">
        <v>927</v>
      </c>
      <c r="M129" s="2">
        <v>10020001</v>
      </c>
      <c r="N129" s="2" t="s">
        <v>95</v>
      </c>
      <c r="O129" s="33">
        <v>200</v>
      </c>
      <c r="P129" s="2"/>
      <c r="Q129" s="32">
        <v>10024010</v>
      </c>
      <c r="R129" s="34" t="s">
        <v>829</v>
      </c>
      <c r="S129" s="33">
        <v>200</v>
      </c>
      <c r="T129" s="2"/>
      <c r="U129" s="35">
        <v>15410104</v>
      </c>
      <c r="V129" s="35" t="s">
        <v>928</v>
      </c>
      <c r="W129" s="33">
        <v>1</v>
      </c>
      <c r="X129" s="2"/>
      <c r="Y129" s="32">
        <v>10024008</v>
      </c>
      <c r="Z129" s="33" t="s">
        <v>311</v>
      </c>
      <c r="AA129" s="33">
        <v>20</v>
      </c>
      <c r="AB129" s="33"/>
      <c r="AC129" s="32">
        <v>10024009</v>
      </c>
      <c r="AD129" s="33" t="s">
        <v>313</v>
      </c>
      <c r="AE129" s="33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50">
        <v>15411011</v>
      </c>
      <c r="K130" s="50" t="s">
        <v>929</v>
      </c>
      <c r="M130" s="2">
        <v>10020001</v>
      </c>
      <c r="N130" s="2" t="s">
        <v>95</v>
      </c>
      <c r="O130" s="33">
        <v>200</v>
      </c>
      <c r="P130" s="2"/>
      <c r="Q130" s="32">
        <v>10024010</v>
      </c>
      <c r="R130" s="34" t="s">
        <v>829</v>
      </c>
      <c r="S130" s="33">
        <v>200</v>
      </c>
      <c r="T130" s="2"/>
      <c r="U130" s="35">
        <v>15411002</v>
      </c>
      <c r="V130" s="35" t="s">
        <v>485</v>
      </c>
      <c r="W130" s="33">
        <v>1</v>
      </c>
      <c r="X130" s="2"/>
      <c r="Y130" s="32">
        <v>10024008</v>
      </c>
      <c r="Z130" s="33" t="s">
        <v>311</v>
      </c>
      <c r="AA130" s="33">
        <v>30</v>
      </c>
      <c r="AB130" s="33"/>
      <c r="AC130" s="32">
        <v>10024009</v>
      </c>
      <c r="AD130" s="33" t="s">
        <v>313</v>
      </c>
      <c r="AE130" s="33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50">
        <v>15411012</v>
      </c>
      <c r="K131" s="50" t="s">
        <v>930</v>
      </c>
      <c r="M131" s="2">
        <v>10020001</v>
      </c>
      <c r="N131" s="2" t="s">
        <v>95</v>
      </c>
      <c r="O131" s="33">
        <v>200</v>
      </c>
      <c r="P131" s="2"/>
      <c r="Q131" s="32">
        <v>10024010</v>
      </c>
      <c r="R131" s="34" t="s">
        <v>829</v>
      </c>
      <c r="S131" s="33">
        <v>200</v>
      </c>
      <c r="T131" s="2"/>
      <c r="U131" s="35">
        <v>15411004</v>
      </c>
      <c r="V131" s="35" t="s">
        <v>487</v>
      </c>
      <c r="W131" s="33">
        <v>1</v>
      </c>
      <c r="X131" s="2"/>
      <c r="Y131" s="32">
        <v>10024008</v>
      </c>
      <c r="Z131" s="33" t="s">
        <v>311</v>
      </c>
      <c r="AA131" s="33">
        <v>30</v>
      </c>
      <c r="AB131" s="33"/>
      <c r="AC131" s="32">
        <v>10024009</v>
      </c>
      <c r="AD131" s="33" t="s">
        <v>313</v>
      </c>
      <c r="AE131" s="33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50">
        <v>15411013</v>
      </c>
      <c r="K132" s="50" t="s">
        <v>931</v>
      </c>
      <c r="M132" s="2">
        <v>10020001</v>
      </c>
      <c r="N132" s="2" t="s">
        <v>95</v>
      </c>
      <c r="O132" s="33">
        <v>200</v>
      </c>
      <c r="P132" s="2"/>
      <c r="Q132" s="32">
        <v>10024010</v>
      </c>
      <c r="R132" s="34" t="s">
        <v>829</v>
      </c>
      <c r="S132" s="33">
        <v>200</v>
      </c>
      <c r="T132" s="2"/>
      <c r="U132" s="35">
        <v>15411006</v>
      </c>
      <c r="V132" s="35" t="s">
        <v>489</v>
      </c>
      <c r="W132" s="33">
        <v>1</v>
      </c>
      <c r="X132" s="2"/>
      <c r="Y132" s="32">
        <v>10024008</v>
      </c>
      <c r="Z132" s="33" t="s">
        <v>311</v>
      </c>
      <c r="AA132" s="33">
        <v>30</v>
      </c>
      <c r="AB132" s="33"/>
      <c r="AC132" s="32">
        <v>10024009</v>
      </c>
      <c r="AD132" s="33" t="s">
        <v>313</v>
      </c>
      <c r="AE132" s="33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5">
        <v>15501002</v>
      </c>
      <c r="K134" s="35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32">
        <v>10025010</v>
      </c>
      <c r="R134" s="34" t="s">
        <v>829</v>
      </c>
      <c r="S134" s="2">
        <v>10</v>
      </c>
      <c r="T134" s="2">
        <f>S134/5</f>
        <v>2</v>
      </c>
      <c r="U134" s="32">
        <v>10025001</v>
      </c>
      <c r="V134" s="34" t="s">
        <v>296</v>
      </c>
      <c r="W134" s="2">
        <v>10</v>
      </c>
      <c r="X134" s="2">
        <f>W134/5</f>
        <v>2</v>
      </c>
      <c r="Y134" s="32">
        <v>10025008</v>
      </c>
      <c r="Z134" s="33" t="s">
        <v>311</v>
      </c>
      <c r="AA134" s="33">
        <v>2</v>
      </c>
      <c r="AB134" s="33">
        <f>AA134/2</f>
        <v>1</v>
      </c>
      <c r="AC134" s="32">
        <v>10025009</v>
      </c>
      <c r="AD134" s="33" t="s">
        <v>313</v>
      </c>
      <c r="AE134" s="3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35">
        <v>15501004</v>
      </c>
      <c r="K135" s="35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32">
        <v>10025010</v>
      </c>
      <c r="R135" s="34" t="s">
        <v>829</v>
      </c>
      <c r="S135" s="2">
        <v>10</v>
      </c>
      <c r="T135" s="2">
        <f t="shared" ref="T135:T157" si="75">S135/5</f>
        <v>2</v>
      </c>
      <c r="U135" s="32">
        <v>10025002</v>
      </c>
      <c r="V135" s="34" t="s">
        <v>299</v>
      </c>
      <c r="W135" s="2">
        <v>10</v>
      </c>
      <c r="X135" s="2">
        <f t="shared" ref="X135:X157" si="76">W135/5</f>
        <v>2</v>
      </c>
      <c r="Y135" s="32">
        <v>10025008</v>
      </c>
      <c r="Z135" s="33" t="s">
        <v>311</v>
      </c>
      <c r="AA135" s="33">
        <v>2</v>
      </c>
      <c r="AB135" s="33">
        <f t="shared" ref="AB135:AB157" si="77">AA135/2</f>
        <v>1</v>
      </c>
      <c r="AC135" s="32">
        <v>10025009</v>
      </c>
      <c r="AD135" s="33" t="s">
        <v>313</v>
      </c>
      <c r="AE135" s="3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35">
        <v>15501006</v>
      </c>
      <c r="K136" s="35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32">
        <v>10025010</v>
      </c>
      <c r="R136" s="34" t="s">
        <v>829</v>
      </c>
      <c r="S136" s="2">
        <v>10</v>
      </c>
      <c r="T136" s="2">
        <f t="shared" si="75"/>
        <v>2</v>
      </c>
      <c r="U136" s="32">
        <v>10025003</v>
      </c>
      <c r="V136" s="34" t="s">
        <v>301</v>
      </c>
      <c r="W136" s="2">
        <v>10</v>
      </c>
      <c r="X136" s="2">
        <f t="shared" si="76"/>
        <v>2</v>
      </c>
      <c r="Y136" s="32">
        <v>10025008</v>
      </c>
      <c r="Z136" s="33" t="s">
        <v>311</v>
      </c>
      <c r="AA136" s="33">
        <v>2</v>
      </c>
      <c r="AB136" s="33">
        <f t="shared" si="77"/>
        <v>1</v>
      </c>
      <c r="AC136" s="32">
        <v>10025009</v>
      </c>
      <c r="AD136" s="33" t="s">
        <v>313</v>
      </c>
      <c r="AE136" s="3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35">
        <v>15502002</v>
      </c>
      <c r="K137" s="35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32">
        <v>10025010</v>
      </c>
      <c r="R137" s="34" t="s">
        <v>829</v>
      </c>
      <c r="S137" s="2">
        <v>10</v>
      </c>
      <c r="T137" s="2">
        <f t="shared" si="75"/>
        <v>2</v>
      </c>
      <c r="U137" s="32">
        <v>10025004</v>
      </c>
      <c r="V137" s="34" t="s">
        <v>303</v>
      </c>
      <c r="W137" s="2">
        <v>10</v>
      </c>
      <c r="X137" s="2">
        <f t="shared" si="76"/>
        <v>2</v>
      </c>
      <c r="Y137" s="32">
        <v>10025008</v>
      </c>
      <c r="Z137" s="33" t="s">
        <v>311</v>
      </c>
      <c r="AA137" s="33">
        <v>2</v>
      </c>
      <c r="AB137" s="33">
        <f t="shared" si="77"/>
        <v>1</v>
      </c>
      <c r="AC137" s="32">
        <v>10025009</v>
      </c>
      <c r="AD137" s="33" t="s">
        <v>313</v>
      </c>
      <c r="AE137" s="3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35">
        <v>15502004</v>
      </c>
      <c r="K138" s="35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32">
        <v>10025010</v>
      </c>
      <c r="R138" s="34" t="s">
        <v>829</v>
      </c>
      <c r="S138" s="2">
        <v>10</v>
      </c>
      <c r="T138" s="2">
        <f t="shared" si="75"/>
        <v>2</v>
      </c>
      <c r="U138" s="32">
        <v>10025005</v>
      </c>
      <c r="V138" s="34" t="s">
        <v>305</v>
      </c>
      <c r="W138" s="2">
        <v>10</v>
      </c>
      <c r="X138" s="2">
        <f t="shared" si="76"/>
        <v>2</v>
      </c>
      <c r="Y138" s="32">
        <v>10025008</v>
      </c>
      <c r="Z138" s="33" t="s">
        <v>311</v>
      </c>
      <c r="AA138" s="33">
        <v>2</v>
      </c>
      <c r="AB138" s="33">
        <f t="shared" si="77"/>
        <v>1</v>
      </c>
      <c r="AC138" s="32">
        <v>10025009</v>
      </c>
      <c r="AD138" s="33" t="s">
        <v>313</v>
      </c>
      <c r="AE138" s="3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35">
        <v>15502006</v>
      </c>
      <c r="K139" s="35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32">
        <v>10025010</v>
      </c>
      <c r="R139" s="34" t="s">
        <v>829</v>
      </c>
      <c r="S139" s="2">
        <v>10</v>
      </c>
      <c r="T139" s="2">
        <f t="shared" si="75"/>
        <v>2</v>
      </c>
      <c r="U139" s="32">
        <v>10025006</v>
      </c>
      <c r="V139" s="34" t="s">
        <v>307</v>
      </c>
      <c r="W139" s="2">
        <v>10</v>
      </c>
      <c r="X139" s="2">
        <f t="shared" si="76"/>
        <v>2</v>
      </c>
      <c r="Y139" s="32">
        <v>10025008</v>
      </c>
      <c r="Z139" s="33" t="s">
        <v>311</v>
      </c>
      <c r="AA139" s="33">
        <v>2</v>
      </c>
      <c r="AB139" s="33">
        <f t="shared" si="77"/>
        <v>1</v>
      </c>
      <c r="AC139" s="32">
        <v>10025009</v>
      </c>
      <c r="AD139" s="33" t="s">
        <v>313</v>
      </c>
      <c r="AE139" s="3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35">
        <v>15503002</v>
      </c>
      <c r="K140" s="35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32">
        <v>10025010</v>
      </c>
      <c r="R140" s="34" t="s">
        <v>829</v>
      </c>
      <c r="S140" s="2">
        <v>10</v>
      </c>
      <c r="T140" s="2">
        <f t="shared" si="75"/>
        <v>2</v>
      </c>
      <c r="U140" s="32">
        <v>10025007</v>
      </c>
      <c r="V140" s="34" t="s">
        <v>309</v>
      </c>
      <c r="W140" s="2">
        <v>10</v>
      </c>
      <c r="X140" s="2">
        <f t="shared" si="76"/>
        <v>2</v>
      </c>
      <c r="Y140" s="32">
        <v>10025008</v>
      </c>
      <c r="Z140" s="33" t="s">
        <v>311</v>
      </c>
      <c r="AA140" s="33">
        <v>2</v>
      </c>
      <c r="AB140" s="33">
        <f t="shared" si="77"/>
        <v>1</v>
      </c>
      <c r="AC140" s="32">
        <v>10025009</v>
      </c>
      <c r="AD140" s="33" t="s">
        <v>313</v>
      </c>
      <c r="AE140" s="3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35">
        <v>15503004</v>
      </c>
      <c r="K141" s="35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32">
        <v>10025010</v>
      </c>
      <c r="R141" s="34" t="s">
        <v>829</v>
      </c>
      <c r="S141" s="2">
        <v>10</v>
      </c>
      <c r="T141" s="2">
        <f t="shared" si="75"/>
        <v>2</v>
      </c>
      <c r="U141" s="32">
        <v>10025001</v>
      </c>
      <c r="V141" s="34" t="s">
        <v>296</v>
      </c>
      <c r="W141" s="2">
        <v>10</v>
      </c>
      <c r="X141" s="2">
        <f t="shared" si="76"/>
        <v>2</v>
      </c>
      <c r="Y141" s="32">
        <v>10025008</v>
      </c>
      <c r="Z141" s="33" t="s">
        <v>311</v>
      </c>
      <c r="AA141" s="33">
        <v>2</v>
      </c>
      <c r="AB141" s="33">
        <f t="shared" si="77"/>
        <v>1</v>
      </c>
      <c r="AC141" s="32">
        <v>10025009</v>
      </c>
      <c r="AD141" s="33" t="s">
        <v>313</v>
      </c>
      <c r="AE141" s="3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35">
        <v>15503006</v>
      </c>
      <c r="K142" s="35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32">
        <v>10025010</v>
      </c>
      <c r="R142" s="34" t="s">
        <v>829</v>
      </c>
      <c r="S142" s="2">
        <v>10</v>
      </c>
      <c r="T142" s="2">
        <f t="shared" si="75"/>
        <v>2</v>
      </c>
      <c r="U142" s="32">
        <v>10025002</v>
      </c>
      <c r="V142" s="34" t="s">
        <v>299</v>
      </c>
      <c r="W142" s="2">
        <v>10</v>
      </c>
      <c r="X142" s="2">
        <f t="shared" si="76"/>
        <v>2</v>
      </c>
      <c r="Y142" s="32">
        <v>10025008</v>
      </c>
      <c r="Z142" s="33" t="s">
        <v>311</v>
      </c>
      <c r="AA142" s="33">
        <v>2</v>
      </c>
      <c r="AB142" s="33">
        <f t="shared" si="77"/>
        <v>1</v>
      </c>
      <c r="AC142" s="32">
        <v>10025009</v>
      </c>
      <c r="AD142" s="33" t="s">
        <v>313</v>
      </c>
      <c r="AE142" s="3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35">
        <v>15504002</v>
      </c>
      <c r="K143" s="35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32">
        <v>10025010</v>
      </c>
      <c r="R143" s="34" t="s">
        <v>829</v>
      </c>
      <c r="S143" s="2">
        <v>10</v>
      </c>
      <c r="T143" s="2">
        <f t="shared" si="75"/>
        <v>2</v>
      </c>
      <c r="U143" s="32">
        <v>10025003</v>
      </c>
      <c r="V143" s="34" t="s">
        <v>301</v>
      </c>
      <c r="W143" s="2">
        <v>10</v>
      </c>
      <c r="X143" s="2">
        <f t="shared" si="76"/>
        <v>2</v>
      </c>
      <c r="Y143" s="32">
        <v>10025008</v>
      </c>
      <c r="Z143" s="33" t="s">
        <v>311</v>
      </c>
      <c r="AA143" s="33">
        <v>2</v>
      </c>
      <c r="AB143" s="33">
        <f t="shared" si="77"/>
        <v>1</v>
      </c>
      <c r="AC143" s="32">
        <v>10025009</v>
      </c>
      <c r="AD143" s="33" t="s">
        <v>313</v>
      </c>
      <c r="AE143" s="3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35">
        <v>15504004</v>
      </c>
      <c r="K144" s="35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32">
        <v>10025010</v>
      </c>
      <c r="R144" s="34" t="s">
        <v>829</v>
      </c>
      <c r="S144" s="2">
        <v>10</v>
      </c>
      <c r="T144" s="2">
        <f t="shared" si="75"/>
        <v>2</v>
      </c>
      <c r="U144" s="32">
        <v>10025004</v>
      </c>
      <c r="V144" s="34" t="s">
        <v>303</v>
      </c>
      <c r="W144" s="2">
        <v>10</v>
      </c>
      <c r="X144" s="2">
        <f t="shared" si="76"/>
        <v>2</v>
      </c>
      <c r="Y144" s="32">
        <v>10025008</v>
      </c>
      <c r="Z144" s="33" t="s">
        <v>311</v>
      </c>
      <c r="AA144" s="33">
        <v>2</v>
      </c>
      <c r="AB144" s="33">
        <f t="shared" si="77"/>
        <v>1</v>
      </c>
      <c r="AC144" s="32">
        <v>10025009</v>
      </c>
      <c r="AD144" s="33" t="s">
        <v>313</v>
      </c>
      <c r="AE144" s="3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35">
        <v>15504006</v>
      </c>
      <c r="K145" s="35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32">
        <v>10025010</v>
      </c>
      <c r="R145" s="34" t="s">
        <v>829</v>
      </c>
      <c r="S145" s="2">
        <v>10</v>
      </c>
      <c r="T145" s="2">
        <f t="shared" si="75"/>
        <v>2</v>
      </c>
      <c r="U145" s="32">
        <v>10025005</v>
      </c>
      <c r="V145" s="34" t="s">
        <v>305</v>
      </c>
      <c r="W145" s="2">
        <v>10</v>
      </c>
      <c r="X145" s="2">
        <f t="shared" si="76"/>
        <v>2</v>
      </c>
      <c r="Y145" s="32">
        <v>10025008</v>
      </c>
      <c r="Z145" s="33" t="s">
        <v>311</v>
      </c>
      <c r="AA145" s="33">
        <v>2</v>
      </c>
      <c r="AB145" s="33">
        <f t="shared" si="77"/>
        <v>1</v>
      </c>
      <c r="AC145" s="32">
        <v>10025009</v>
      </c>
      <c r="AD145" s="33" t="s">
        <v>313</v>
      </c>
      <c r="AE145" s="3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35">
        <v>15505002</v>
      </c>
      <c r="K146" s="35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32">
        <v>10025010</v>
      </c>
      <c r="R146" s="34" t="s">
        <v>829</v>
      </c>
      <c r="S146" s="2">
        <v>10</v>
      </c>
      <c r="T146" s="2">
        <f t="shared" si="75"/>
        <v>2</v>
      </c>
      <c r="U146" s="32">
        <v>10025006</v>
      </c>
      <c r="V146" s="34" t="s">
        <v>307</v>
      </c>
      <c r="W146" s="2">
        <v>10</v>
      </c>
      <c r="X146" s="2">
        <f t="shared" si="76"/>
        <v>2</v>
      </c>
      <c r="Y146" s="32">
        <v>10025008</v>
      </c>
      <c r="Z146" s="33" t="s">
        <v>311</v>
      </c>
      <c r="AA146" s="33">
        <v>2</v>
      </c>
      <c r="AB146" s="33">
        <f t="shared" si="77"/>
        <v>1</v>
      </c>
      <c r="AC146" s="32">
        <v>10025009</v>
      </c>
      <c r="AD146" s="33" t="s">
        <v>313</v>
      </c>
      <c r="AE146" s="3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35">
        <v>15505004</v>
      </c>
      <c r="K147" s="35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32">
        <v>10025010</v>
      </c>
      <c r="R147" s="34" t="s">
        <v>829</v>
      </c>
      <c r="S147" s="2">
        <v>10</v>
      </c>
      <c r="T147" s="2">
        <f t="shared" si="75"/>
        <v>2</v>
      </c>
      <c r="U147" s="32">
        <v>10025007</v>
      </c>
      <c r="V147" s="34" t="s">
        <v>309</v>
      </c>
      <c r="W147" s="2">
        <v>10</v>
      </c>
      <c r="X147" s="2">
        <f t="shared" si="76"/>
        <v>2</v>
      </c>
      <c r="Y147" s="32">
        <v>10025008</v>
      </c>
      <c r="Z147" s="33" t="s">
        <v>311</v>
      </c>
      <c r="AA147" s="33">
        <v>2</v>
      </c>
      <c r="AB147" s="33">
        <f t="shared" si="77"/>
        <v>1</v>
      </c>
      <c r="AC147" s="32">
        <v>10025009</v>
      </c>
      <c r="AD147" s="33" t="s">
        <v>313</v>
      </c>
      <c r="AE147" s="3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35">
        <v>15505006</v>
      </c>
      <c r="K148" s="35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32">
        <v>10025010</v>
      </c>
      <c r="R148" s="34" t="s">
        <v>829</v>
      </c>
      <c r="S148" s="2">
        <v>10</v>
      </c>
      <c r="T148" s="2">
        <f t="shared" si="75"/>
        <v>2</v>
      </c>
      <c r="U148" s="32">
        <v>10025001</v>
      </c>
      <c r="V148" s="34" t="s">
        <v>296</v>
      </c>
      <c r="W148" s="2">
        <v>10</v>
      </c>
      <c r="X148" s="2">
        <f t="shared" si="76"/>
        <v>2</v>
      </c>
      <c r="Y148" s="32">
        <v>10025008</v>
      </c>
      <c r="Z148" s="33" t="s">
        <v>311</v>
      </c>
      <c r="AA148" s="33">
        <v>2</v>
      </c>
      <c r="AB148" s="33">
        <f t="shared" si="77"/>
        <v>1</v>
      </c>
      <c r="AC148" s="32">
        <v>10025009</v>
      </c>
      <c r="AD148" s="33" t="s">
        <v>313</v>
      </c>
      <c r="AE148" s="3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35">
        <v>15506002</v>
      </c>
      <c r="K149" s="35" t="s">
        <v>475</v>
      </c>
      <c r="M149" s="2">
        <v>10020001</v>
      </c>
      <c r="N149" s="2" t="s">
        <v>95</v>
      </c>
      <c r="O149" s="33">
        <v>20</v>
      </c>
      <c r="P149" s="2">
        <f t="shared" si="74"/>
        <v>4</v>
      </c>
      <c r="Q149" s="32">
        <v>10025010</v>
      </c>
      <c r="R149" s="34" t="s">
        <v>829</v>
      </c>
      <c r="S149" s="33">
        <v>20</v>
      </c>
      <c r="T149" s="2">
        <f t="shared" si="75"/>
        <v>4</v>
      </c>
      <c r="U149" s="32">
        <v>10025002</v>
      </c>
      <c r="V149" s="34" t="s">
        <v>299</v>
      </c>
      <c r="W149" s="33">
        <v>20</v>
      </c>
      <c r="X149" s="2">
        <f t="shared" si="76"/>
        <v>4</v>
      </c>
      <c r="Y149" s="32">
        <v>10025008</v>
      </c>
      <c r="Z149" s="33" t="s">
        <v>311</v>
      </c>
      <c r="AA149" s="33">
        <v>4</v>
      </c>
      <c r="AB149" s="33">
        <f t="shared" si="77"/>
        <v>2</v>
      </c>
      <c r="AC149" s="32">
        <v>10025009</v>
      </c>
      <c r="AD149" s="33" t="s">
        <v>313</v>
      </c>
      <c r="AE149" s="3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35">
        <v>15507002</v>
      </c>
      <c r="K150" s="35" t="s">
        <v>477</v>
      </c>
      <c r="M150" s="2">
        <v>10020001</v>
      </c>
      <c r="N150" s="2" t="s">
        <v>95</v>
      </c>
      <c r="O150" s="33">
        <v>20</v>
      </c>
      <c r="P150" s="2">
        <f t="shared" si="74"/>
        <v>4</v>
      </c>
      <c r="Q150" s="32">
        <v>10025010</v>
      </c>
      <c r="R150" s="34" t="s">
        <v>829</v>
      </c>
      <c r="S150" s="33">
        <v>20</v>
      </c>
      <c r="T150" s="2">
        <f t="shared" si="75"/>
        <v>4</v>
      </c>
      <c r="U150" s="32">
        <v>10025003</v>
      </c>
      <c r="V150" s="34" t="s">
        <v>301</v>
      </c>
      <c r="W150" s="33">
        <v>20</v>
      </c>
      <c r="X150" s="2">
        <f t="shared" si="76"/>
        <v>4</v>
      </c>
      <c r="Y150" s="32">
        <v>10025008</v>
      </c>
      <c r="Z150" s="33" t="s">
        <v>311</v>
      </c>
      <c r="AA150" s="33">
        <v>4</v>
      </c>
      <c r="AB150" s="33">
        <f t="shared" si="77"/>
        <v>2</v>
      </c>
      <c r="AC150" s="32">
        <v>10025009</v>
      </c>
      <c r="AD150" s="33" t="s">
        <v>313</v>
      </c>
      <c r="AE150" s="3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35">
        <v>15508002</v>
      </c>
      <c r="K151" s="35" t="s">
        <v>478</v>
      </c>
      <c r="M151" s="2">
        <v>10020001</v>
      </c>
      <c r="N151" s="2" t="s">
        <v>95</v>
      </c>
      <c r="O151" s="33">
        <v>20</v>
      </c>
      <c r="P151" s="2">
        <f t="shared" si="74"/>
        <v>4</v>
      </c>
      <c r="Q151" s="32">
        <v>10025010</v>
      </c>
      <c r="R151" s="34" t="s">
        <v>829</v>
      </c>
      <c r="S151" s="33">
        <v>20</v>
      </c>
      <c r="T151" s="2">
        <f t="shared" si="75"/>
        <v>4</v>
      </c>
      <c r="U151" s="32">
        <v>10025004</v>
      </c>
      <c r="V151" s="34" t="s">
        <v>303</v>
      </c>
      <c r="W151" s="33">
        <v>20</v>
      </c>
      <c r="X151" s="2">
        <f t="shared" si="76"/>
        <v>4</v>
      </c>
      <c r="Y151" s="32">
        <v>10025008</v>
      </c>
      <c r="Z151" s="33" t="s">
        <v>311</v>
      </c>
      <c r="AA151" s="33">
        <v>4</v>
      </c>
      <c r="AB151" s="33">
        <f t="shared" si="77"/>
        <v>2</v>
      </c>
      <c r="AC151" s="32">
        <v>10025009</v>
      </c>
      <c r="AD151" s="33" t="s">
        <v>313</v>
      </c>
      <c r="AE151" s="3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35">
        <v>15509002</v>
      </c>
      <c r="K152" s="35" t="s">
        <v>480</v>
      </c>
      <c r="M152" s="2">
        <v>10020001</v>
      </c>
      <c r="N152" s="2" t="s">
        <v>95</v>
      </c>
      <c r="O152" s="33">
        <v>30</v>
      </c>
      <c r="P152" s="2">
        <f t="shared" si="74"/>
        <v>6</v>
      </c>
      <c r="Q152" s="32">
        <v>10025010</v>
      </c>
      <c r="R152" s="34" t="s">
        <v>829</v>
      </c>
      <c r="S152" s="33">
        <v>30</v>
      </c>
      <c r="T152" s="2">
        <f t="shared" si="75"/>
        <v>6</v>
      </c>
      <c r="U152" s="32">
        <v>10025005</v>
      </c>
      <c r="V152" s="34" t="s">
        <v>305</v>
      </c>
      <c r="W152" s="33">
        <v>30</v>
      </c>
      <c r="X152" s="2">
        <f t="shared" si="76"/>
        <v>6</v>
      </c>
      <c r="Y152" s="32">
        <v>10025008</v>
      </c>
      <c r="Z152" s="33" t="s">
        <v>311</v>
      </c>
      <c r="AA152" s="33">
        <v>6</v>
      </c>
      <c r="AB152" s="33">
        <f t="shared" si="77"/>
        <v>3</v>
      </c>
      <c r="AC152" s="32">
        <v>10025009</v>
      </c>
      <c r="AD152" s="33" t="s">
        <v>313</v>
      </c>
      <c r="AE152" s="3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35">
        <v>15510002</v>
      </c>
      <c r="K153" s="35" t="s">
        <v>482</v>
      </c>
      <c r="M153" s="2">
        <v>10020001</v>
      </c>
      <c r="N153" s="2" t="s">
        <v>95</v>
      </c>
      <c r="O153" s="33">
        <v>30</v>
      </c>
      <c r="P153" s="2">
        <f t="shared" si="74"/>
        <v>6</v>
      </c>
      <c r="Q153" s="32">
        <v>10025010</v>
      </c>
      <c r="R153" s="34" t="s">
        <v>829</v>
      </c>
      <c r="S153" s="33">
        <v>30</v>
      </c>
      <c r="T153" s="2">
        <f t="shared" si="75"/>
        <v>6</v>
      </c>
      <c r="U153" s="32">
        <v>10025006</v>
      </c>
      <c r="V153" s="34" t="s">
        <v>307</v>
      </c>
      <c r="W153" s="33">
        <v>30</v>
      </c>
      <c r="X153" s="2">
        <f t="shared" si="76"/>
        <v>6</v>
      </c>
      <c r="Y153" s="32">
        <v>10025008</v>
      </c>
      <c r="Z153" s="33" t="s">
        <v>311</v>
      </c>
      <c r="AA153" s="33">
        <v>6</v>
      </c>
      <c r="AB153" s="33">
        <f t="shared" si="77"/>
        <v>3</v>
      </c>
      <c r="AC153" s="32">
        <v>10025009</v>
      </c>
      <c r="AD153" s="33" t="s">
        <v>313</v>
      </c>
      <c r="AE153" s="3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35">
        <v>15510004</v>
      </c>
      <c r="K154" s="35" t="s">
        <v>482</v>
      </c>
      <c r="M154" s="2">
        <v>10020001</v>
      </c>
      <c r="N154" s="2" t="s">
        <v>95</v>
      </c>
      <c r="O154" s="33">
        <v>30</v>
      </c>
      <c r="P154" s="2">
        <f t="shared" si="74"/>
        <v>6</v>
      </c>
      <c r="Q154" s="32">
        <v>10025010</v>
      </c>
      <c r="R154" s="34" t="s">
        <v>829</v>
      </c>
      <c r="S154" s="33">
        <v>30</v>
      </c>
      <c r="T154" s="2">
        <f t="shared" si="75"/>
        <v>6</v>
      </c>
      <c r="U154" s="32">
        <v>10025007</v>
      </c>
      <c r="V154" s="34" t="s">
        <v>309</v>
      </c>
      <c r="W154" s="33">
        <v>30</v>
      </c>
      <c r="X154" s="2">
        <f t="shared" si="76"/>
        <v>6</v>
      </c>
      <c r="Y154" s="32">
        <v>10025008</v>
      </c>
      <c r="Z154" s="33" t="s">
        <v>311</v>
      </c>
      <c r="AA154" s="33">
        <v>6</v>
      </c>
      <c r="AB154" s="33">
        <f t="shared" si="77"/>
        <v>3</v>
      </c>
      <c r="AC154" s="32">
        <v>10025009</v>
      </c>
      <c r="AD154" s="33" t="s">
        <v>313</v>
      </c>
      <c r="AE154" s="3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35">
        <v>15511002</v>
      </c>
      <c r="K155" s="35" t="s">
        <v>485</v>
      </c>
      <c r="M155" s="2">
        <v>10020001</v>
      </c>
      <c r="N155" s="2" t="s">
        <v>95</v>
      </c>
      <c r="O155" s="33">
        <v>20</v>
      </c>
      <c r="P155" s="2">
        <f t="shared" si="74"/>
        <v>4</v>
      </c>
      <c r="Q155" s="32">
        <v>10025010</v>
      </c>
      <c r="R155" s="34" t="s">
        <v>829</v>
      </c>
      <c r="S155" s="33">
        <v>20</v>
      </c>
      <c r="T155" s="2">
        <f t="shared" si="75"/>
        <v>4</v>
      </c>
      <c r="U155" s="32">
        <v>10025005</v>
      </c>
      <c r="V155" s="34" t="s">
        <v>305</v>
      </c>
      <c r="W155" s="33">
        <v>20</v>
      </c>
      <c r="X155" s="2">
        <f t="shared" si="76"/>
        <v>4</v>
      </c>
      <c r="Y155" s="32">
        <v>10025008</v>
      </c>
      <c r="Z155" s="33" t="s">
        <v>311</v>
      </c>
      <c r="AA155" s="33">
        <v>4</v>
      </c>
      <c r="AB155" s="33">
        <f t="shared" si="77"/>
        <v>2</v>
      </c>
      <c r="AC155" s="32">
        <v>10025009</v>
      </c>
      <c r="AD155" s="33" t="s">
        <v>313</v>
      </c>
      <c r="AE155" s="3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35">
        <v>15511004</v>
      </c>
      <c r="K156" s="35" t="s">
        <v>487</v>
      </c>
      <c r="M156" s="2">
        <v>10020001</v>
      </c>
      <c r="N156" s="2" t="s">
        <v>95</v>
      </c>
      <c r="O156" s="33">
        <v>20</v>
      </c>
      <c r="P156" s="2">
        <f t="shared" si="74"/>
        <v>4</v>
      </c>
      <c r="Q156" s="32">
        <v>10025010</v>
      </c>
      <c r="R156" s="34" t="s">
        <v>829</v>
      </c>
      <c r="S156" s="33">
        <v>20</v>
      </c>
      <c r="T156" s="2">
        <f t="shared" si="75"/>
        <v>4</v>
      </c>
      <c r="U156" s="32">
        <v>10025006</v>
      </c>
      <c r="V156" s="34" t="s">
        <v>307</v>
      </c>
      <c r="W156" s="33">
        <v>20</v>
      </c>
      <c r="X156" s="2">
        <f t="shared" si="76"/>
        <v>4</v>
      </c>
      <c r="Y156" s="32">
        <v>10025008</v>
      </c>
      <c r="Z156" s="33" t="s">
        <v>311</v>
      </c>
      <c r="AA156" s="33">
        <v>4</v>
      </c>
      <c r="AB156" s="33">
        <f t="shared" si="77"/>
        <v>2</v>
      </c>
      <c r="AC156" s="32">
        <v>10025009</v>
      </c>
      <c r="AD156" s="33" t="s">
        <v>313</v>
      </c>
      <c r="AE156" s="3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35">
        <v>15511006</v>
      </c>
      <c r="K157" s="35" t="s">
        <v>489</v>
      </c>
      <c r="M157" s="2">
        <v>10020001</v>
      </c>
      <c r="N157" s="2" t="s">
        <v>95</v>
      </c>
      <c r="O157" s="33">
        <v>20</v>
      </c>
      <c r="P157" s="2">
        <f t="shared" si="74"/>
        <v>4</v>
      </c>
      <c r="Q157" s="32">
        <v>10025010</v>
      </c>
      <c r="R157" s="34" t="s">
        <v>829</v>
      </c>
      <c r="S157" s="33">
        <v>20</v>
      </c>
      <c r="T157" s="2">
        <f t="shared" si="75"/>
        <v>4</v>
      </c>
      <c r="U157" s="32">
        <v>10025007</v>
      </c>
      <c r="V157" s="34" t="s">
        <v>309</v>
      </c>
      <c r="W157" s="33">
        <v>20</v>
      </c>
      <c r="X157" s="2">
        <f t="shared" si="76"/>
        <v>4</v>
      </c>
      <c r="Y157" s="32">
        <v>10025008</v>
      </c>
      <c r="Z157" s="33" t="s">
        <v>311</v>
      </c>
      <c r="AA157" s="33">
        <v>4</v>
      </c>
      <c r="AB157" s="33">
        <f t="shared" si="77"/>
        <v>2</v>
      </c>
      <c r="AC157" s="32">
        <v>10025009</v>
      </c>
      <c r="AD157" s="33" t="s">
        <v>313</v>
      </c>
      <c r="AE157" s="3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50">
        <v>15506003</v>
      </c>
      <c r="K158" s="50" t="s">
        <v>932</v>
      </c>
      <c r="M158" s="2">
        <v>10020001</v>
      </c>
      <c r="N158" s="2" t="s">
        <v>95</v>
      </c>
      <c r="O158" s="33">
        <v>200</v>
      </c>
      <c r="P158" s="2"/>
      <c r="Q158" s="32">
        <v>10025010</v>
      </c>
      <c r="R158" s="34" t="s">
        <v>829</v>
      </c>
      <c r="S158" s="33">
        <v>200</v>
      </c>
      <c r="T158" s="2"/>
      <c r="U158" s="35">
        <v>15406002</v>
      </c>
      <c r="V158" s="35" t="s">
        <v>475</v>
      </c>
      <c r="W158" s="33">
        <v>1</v>
      </c>
      <c r="X158" s="2"/>
      <c r="Y158" s="32">
        <v>10025008</v>
      </c>
      <c r="Z158" s="33" t="s">
        <v>311</v>
      </c>
      <c r="AA158" s="33">
        <v>20</v>
      </c>
      <c r="AB158" s="33"/>
      <c r="AC158" s="32">
        <v>10025009</v>
      </c>
      <c r="AD158" s="33" t="s">
        <v>313</v>
      </c>
      <c r="AE158" s="33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50">
        <v>15510011</v>
      </c>
      <c r="K159" s="50" t="s">
        <v>933</v>
      </c>
      <c r="M159" s="2">
        <v>10020001</v>
      </c>
      <c r="N159" s="2" t="s">
        <v>95</v>
      </c>
      <c r="O159" s="33">
        <v>200</v>
      </c>
      <c r="P159" s="2"/>
      <c r="Q159" s="32">
        <v>10025010</v>
      </c>
      <c r="R159" s="34" t="s">
        <v>829</v>
      </c>
      <c r="S159" s="33">
        <v>200</v>
      </c>
      <c r="T159" s="2"/>
      <c r="U159" s="35">
        <v>15410002</v>
      </c>
      <c r="V159" s="35" t="s">
        <v>482</v>
      </c>
      <c r="W159" s="33">
        <v>1</v>
      </c>
      <c r="X159" s="2"/>
      <c r="Y159" s="32">
        <v>10025008</v>
      </c>
      <c r="Z159" s="33" t="s">
        <v>311</v>
      </c>
      <c r="AA159" s="33">
        <v>20</v>
      </c>
      <c r="AB159" s="33"/>
      <c r="AC159" s="32">
        <v>10025009</v>
      </c>
      <c r="AD159" s="33" t="s">
        <v>313</v>
      </c>
      <c r="AE159" s="33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50">
        <v>15510012</v>
      </c>
      <c r="K160" s="50" t="s">
        <v>934</v>
      </c>
      <c r="M160" s="2">
        <v>10020001</v>
      </c>
      <c r="N160" s="2" t="s">
        <v>95</v>
      </c>
      <c r="O160" s="33">
        <v>200</v>
      </c>
      <c r="P160" s="2"/>
      <c r="Q160" s="32">
        <v>10025010</v>
      </c>
      <c r="R160" s="34" t="s">
        <v>829</v>
      </c>
      <c r="S160" s="33">
        <v>200</v>
      </c>
      <c r="T160" s="2"/>
      <c r="U160" s="35">
        <v>15410004</v>
      </c>
      <c r="V160" s="35" t="s">
        <v>482</v>
      </c>
      <c r="W160" s="33">
        <v>1</v>
      </c>
      <c r="X160" s="2"/>
      <c r="Y160" s="32">
        <v>10025008</v>
      </c>
      <c r="Z160" s="33" t="s">
        <v>311</v>
      </c>
      <c r="AA160" s="33">
        <v>20</v>
      </c>
      <c r="AB160" s="33"/>
      <c r="AC160" s="32">
        <v>10025009</v>
      </c>
      <c r="AD160" s="33" t="s">
        <v>313</v>
      </c>
      <c r="AE160" s="33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50">
        <v>15510121</v>
      </c>
      <c r="K161" s="50" t="s">
        <v>935</v>
      </c>
      <c r="M161" s="2">
        <v>10020001</v>
      </c>
      <c r="N161" s="2" t="s">
        <v>95</v>
      </c>
      <c r="O161" s="33">
        <v>200</v>
      </c>
      <c r="P161" s="2"/>
      <c r="Q161" s="32">
        <v>10025010</v>
      </c>
      <c r="R161" s="34" t="s">
        <v>829</v>
      </c>
      <c r="S161" s="33">
        <v>200</v>
      </c>
      <c r="T161" s="2"/>
      <c r="U161" s="35">
        <v>15410102</v>
      </c>
      <c r="V161" s="35" t="s">
        <v>926</v>
      </c>
      <c r="W161" s="33">
        <v>1</v>
      </c>
      <c r="X161" s="2"/>
      <c r="Y161" s="32">
        <v>10025008</v>
      </c>
      <c r="Z161" s="33" t="s">
        <v>311</v>
      </c>
      <c r="AA161" s="33">
        <v>20</v>
      </c>
      <c r="AB161" s="33"/>
      <c r="AC161" s="32">
        <v>10025009</v>
      </c>
      <c r="AD161" s="33" t="s">
        <v>313</v>
      </c>
      <c r="AE161" s="33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50">
        <v>15510122</v>
      </c>
      <c r="K162" s="50" t="s">
        <v>936</v>
      </c>
      <c r="M162" s="2">
        <v>10020001</v>
      </c>
      <c r="N162" s="2" t="s">
        <v>95</v>
      </c>
      <c r="O162" s="33">
        <v>200</v>
      </c>
      <c r="P162" s="2"/>
      <c r="Q162" s="32">
        <v>10025010</v>
      </c>
      <c r="R162" s="34" t="s">
        <v>829</v>
      </c>
      <c r="S162" s="33">
        <v>200</v>
      </c>
      <c r="T162" s="2"/>
      <c r="U162" s="35">
        <v>15410104</v>
      </c>
      <c r="V162" s="35" t="s">
        <v>928</v>
      </c>
      <c r="W162" s="33">
        <v>1</v>
      </c>
      <c r="X162" s="2"/>
      <c r="Y162" s="32">
        <v>10025008</v>
      </c>
      <c r="Z162" s="33" t="s">
        <v>311</v>
      </c>
      <c r="AA162" s="33">
        <v>20</v>
      </c>
      <c r="AB162" s="33"/>
      <c r="AC162" s="32">
        <v>10025009</v>
      </c>
      <c r="AD162" s="33" t="s">
        <v>313</v>
      </c>
      <c r="AE162" s="33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50">
        <v>15511011</v>
      </c>
      <c r="K163" s="50" t="s">
        <v>937</v>
      </c>
      <c r="M163" s="2">
        <v>10020001</v>
      </c>
      <c r="N163" s="2" t="s">
        <v>95</v>
      </c>
      <c r="O163" s="33">
        <v>200</v>
      </c>
      <c r="P163" s="2"/>
      <c r="Q163" s="32">
        <v>10025010</v>
      </c>
      <c r="R163" s="34" t="s">
        <v>829</v>
      </c>
      <c r="S163" s="33">
        <v>200</v>
      </c>
      <c r="T163" s="2"/>
      <c r="U163" s="35">
        <v>15411002</v>
      </c>
      <c r="V163" s="35" t="s">
        <v>485</v>
      </c>
      <c r="W163" s="33">
        <v>1</v>
      </c>
      <c r="X163" s="2"/>
      <c r="Y163" s="32">
        <v>10025008</v>
      </c>
      <c r="Z163" s="33" t="s">
        <v>311</v>
      </c>
      <c r="AA163" s="33">
        <v>30</v>
      </c>
      <c r="AB163" s="33"/>
      <c r="AC163" s="32">
        <v>10025009</v>
      </c>
      <c r="AD163" s="33" t="s">
        <v>313</v>
      </c>
      <c r="AE163" s="33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50">
        <v>15511012</v>
      </c>
      <c r="K164" s="50" t="s">
        <v>938</v>
      </c>
      <c r="M164" s="2">
        <v>10020001</v>
      </c>
      <c r="N164" s="2" t="s">
        <v>95</v>
      </c>
      <c r="O164" s="33">
        <v>200</v>
      </c>
      <c r="P164" s="2"/>
      <c r="Q164" s="32">
        <v>10025010</v>
      </c>
      <c r="R164" s="34" t="s">
        <v>829</v>
      </c>
      <c r="S164" s="33">
        <v>200</v>
      </c>
      <c r="T164" s="2"/>
      <c r="U164" s="35">
        <v>15411004</v>
      </c>
      <c r="V164" s="35" t="s">
        <v>487</v>
      </c>
      <c r="W164" s="33">
        <v>1</v>
      </c>
      <c r="X164" s="2"/>
      <c r="Y164" s="32">
        <v>10025008</v>
      </c>
      <c r="Z164" s="33" t="s">
        <v>311</v>
      </c>
      <c r="AA164" s="33">
        <v>30</v>
      </c>
      <c r="AB164" s="33"/>
      <c r="AC164" s="32">
        <v>10025009</v>
      </c>
      <c r="AD164" s="33" t="s">
        <v>313</v>
      </c>
      <c r="AE164" s="33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50">
        <v>15511013</v>
      </c>
      <c r="K165" s="50" t="s">
        <v>939</v>
      </c>
      <c r="M165" s="2">
        <v>10020001</v>
      </c>
      <c r="N165" s="2" t="s">
        <v>95</v>
      </c>
      <c r="O165" s="33">
        <v>200</v>
      </c>
      <c r="P165" s="2"/>
      <c r="Q165" s="32">
        <v>10025010</v>
      </c>
      <c r="R165" s="34" t="s">
        <v>829</v>
      </c>
      <c r="S165" s="33">
        <v>200</v>
      </c>
      <c r="T165" s="2"/>
      <c r="U165" s="35">
        <v>15411006</v>
      </c>
      <c r="V165" s="35" t="s">
        <v>489</v>
      </c>
      <c r="W165" s="33">
        <v>1</v>
      </c>
      <c r="X165" s="2"/>
      <c r="Y165" s="32">
        <v>10025008</v>
      </c>
      <c r="Z165" s="33" t="s">
        <v>311</v>
      </c>
      <c r="AA165" s="33">
        <v>30</v>
      </c>
      <c r="AB165" s="33"/>
      <c r="AC165" s="32">
        <v>10025009</v>
      </c>
      <c r="AD165" s="33" t="s">
        <v>313</v>
      </c>
      <c r="AE165" s="33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51">
        <v>10010101</v>
      </c>
      <c r="C170" s="52" t="s">
        <v>941</v>
      </c>
      <c r="D170" s="53" t="s">
        <v>942</v>
      </c>
      <c r="N170" s="52" t="s">
        <v>943</v>
      </c>
      <c r="O170" s="53" t="s">
        <v>944</v>
      </c>
      <c r="P170" s="57"/>
    </row>
    <row r="171" spans="2:16">
      <c r="B171" s="51">
        <v>10010102</v>
      </c>
      <c r="C171" s="52" t="s">
        <v>943</v>
      </c>
      <c r="D171" s="53" t="s">
        <v>944</v>
      </c>
      <c r="N171" s="55" t="s">
        <v>945</v>
      </c>
      <c r="O171" s="56" t="s">
        <v>946</v>
      </c>
      <c r="P171" s="58"/>
    </row>
    <row r="172" spans="2:16">
      <c r="B172" s="54">
        <v>10010103</v>
      </c>
      <c r="C172" s="55" t="s">
        <v>945</v>
      </c>
      <c r="D172" s="56" t="s">
        <v>946</v>
      </c>
      <c r="N172" s="55" t="s">
        <v>947</v>
      </c>
      <c r="O172" s="56" t="s">
        <v>948</v>
      </c>
      <c r="P172" s="58"/>
    </row>
    <row r="173" spans="2:16">
      <c r="B173" s="54">
        <v>10010104</v>
      </c>
      <c r="C173" s="55" t="s">
        <v>947</v>
      </c>
      <c r="D173" s="56" t="s">
        <v>948</v>
      </c>
      <c r="N173" s="55" t="s">
        <v>949</v>
      </c>
      <c r="O173" s="56" t="s">
        <v>950</v>
      </c>
      <c r="P173" s="58"/>
    </row>
    <row r="174" spans="2:16">
      <c r="B174" s="54">
        <v>10010105</v>
      </c>
      <c r="C174" s="55" t="s">
        <v>951</v>
      </c>
      <c r="D174" s="56" t="s">
        <v>952</v>
      </c>
      <c r="N174" s="55" t="s">
        <v>953</v>
      </c>
      <c r="O174" s="56" t="s">
        <v>954</v>
      </c>
      <c r="P174" s="58"/>
    </row>
    <row r="175" spans="2:16">
      <c r="B175" s="54">
        <v>10010106</v>
      </c>
      <c r="C175" s="55" t="s">
        <v>949</v>
      </c>
      <c r="D175" s="56" t="s">
        <v>950</v>
      </c>
      <c r="N175" s="55" t="s">
        <v>955</v>
      </c>
      <c r="O175" s="56" t="s">
        <v>956</v>
      </c>
      <c r="P175" s="58"/>
    </row>
    <row r="176" spans="2:16">
      <c r="B176" s="54">
        <v>10010107</v>
      </c>
      <c r="C176" s="55" t="s">
        <v>953</v>
      </c>
      <c r="D176" s="56" t="s">
        <v>954</v>
      </c>
      <c r="N176" s="55"/>
      <c r="O176" s="56"/>
      <c r="P176" s="58"/>
    </row>
    <row r="177" spans="2:16">
      <c r="B177" s="54">
        <v>10010108</v>
      </c>
      <c r="C177" s="55" t="s">
        <v>955</v>
      </c>
      <c r="D177" s="56" t="s">
        <v>956</v>
      </c>
      <c r="M177" s="51"/>
      <c r="N177" s="52" t="s">
        <v>957</v>
      </c>
      <c r="O177" s="53" t="s">
        <v>958</v>
      </c>
      <c r="P177" s="57"/>
    </row>
    <row r="178" spans="2:16">
      <c r="B178" s="54">
        <v>10010109</v>
      </c>
      <c r="C178" s="55" t="s">
        <v>959</v>
      </c>
      <c r="D178" s="56" t="s">
        <v>960</v>
      </c>
      <c r="M178" s="54"/>
      <c r="N178" s="55" t="s">
        <v>961</v>
      </c>
      <c r="O178" s="56" t="s">
        <v>962</v>
      </c>
      <c r="P178" s="58"/>
    </row>
    <row r="179" spans="2:16">
      <c r="B179" s="54">
        <v>10010110</v>
      </c>
      <c r="C179" s="55" t="s">
        <v>963</v>
      </c>
      <c r="D179" s="56" t="s">
        <v>964</v>
      </c>
      <c r="M179" s="54"/>
      <c r="N179" s="55" t="s">
        <v>965</v>
      </c>
      <c r="O179" s="56" t="s">
        <v>966</v>
      </c>
      <c r="P179" s="58"/>
    </row>
    <row r="180" spans="2:16">
      <c r="B180" s="54">
        <v>10010111</v>
      </c>
      <c r="C180" s="55" t="s">
        <v>967</v>
      </c>
      <c r="D180" s="56" t="s">
        <v>968</v>
      </c>
      <c r="M180" s="54"/>
      <c r="N180" s="55" t="s">
        <v>969</v>
      </c>
      <c r="O180" s="56" t="s">
        <v>970</v>
      </c>
      <c r="P180" s="58"/>
    </row>
    <row r="181" spans="2:16">
      <c r="B181" s="54">
        <v>10010112</v>
      </c>
      <c r="C181" s="55" t="s">
        <v>971</v>
      </c>
      <c r="D181" s="56" t="s">
        <v>972</v>
      </c>
      <c r="M181" s="54"/>
      <c r="N181" s="55" t="s">
        <v>973</v>
      </c>
      <c r="O181" s="56" t="s">
        <v>974</v>
      </c>
      <c r="P181" s="58"/>
    </row>
    <row r="182" spans="2:16">
      <c r="B182" s="54">
        <v>10010113</v>
      </c>
      <c r="C182" s="55" t="s">
        <v>975</v>
      </c>
      <c r="D182" s="56" t="s">
        <v>976</v>
      </c>
      <c r="M182" s="54"/>
      <c r="N182" s="55" t="s">
        <v>977</v>
      </c>
      <c r="O182" s="56" t="s">
        <v>978</v>
      </c>
      <c r="P182" s="58"/>
    </row>
    <row r="183" spans="2:4">
      <c r="B183" s="54">
        <v>10010114</v>
      </c>
      <c r="C183" s="55" t="s">
        <v>979</v>
      </c>
      <c r="D183" s="56" t="s">
        <v>980</v>
      </c>
    </row>
    <row r="184" spans="2:16">
      <c r="B184" s="51">
        <v>10010201</v>
      </c>
      <c r="C184" s="52" t="s">
        <v>981</v>
      </c>
      <c r="D184" s="53" t="s">
        <v>982</v>
      </c>
      <c r="M184" s="51"/>
      <c r="N184" s="52" t="s">
        <v>983</v>
      </c>
      <c r="O184" s="53" t="s">
        <v>984</v>
      </c>
      <c r="P184" s="57"/>
    </row>
    <row r="185" spans="2:16">
      <c r="B185" s="51">
        <v>10010202</v>
      </c>
      <c r="C185" s="52" t="s">
        <v>957</v>
      </c>
      <c r="D185" s="53" t="s">
        <v>958</v>
      </c>
      <c r="M185" s="54"/>
      <c r="N185" s="55" t="s">
        <v>985</v>
      </c>
      <c r="O185" s="56" t="s">
        <v>986</v>
      </c>
      <c r="P185" s="58"/>
    </row>
    <row r="186" spans="2:16">
      <c r="B186" s="54">
        <v>10010203</v>
      </c>
      <c r="C186" s="55" t="s">
        <v>961</v>
      </c>
      <c r="D186" s="56" t="s">
        <v>962</v>
      </c>
      <c r="M186" s="54"/>
      <c r="N186" s="55" t="s">
        <v>987</v>
      </c>
      <c r="O186" s="56" t="s">
        <v>988</v>
      </c>
      <c r="P186" s="58"/>
    </row>
    <row r="187" spans="2:16">
      <c r="B187" s="54">
        <v>10010204</v>
      </c>
      <c r="C187" s="55" t="s">
        <v>965</v>
      </c>
      <c r="D187" s="56" t="s">
        <v>966</v>
      </c>
      <c r="M187" s="54"/>
      <c r="N187" s="55" t="s">
        <v>989</v>
      </c>
      <c r="O187" s="56" t="s">
        <v>990</v>
      </c>
      <c r="P187" s="58"/>
    </row>
    <row r="188" spans="2:16">
      <c r="B188" s="54">
        <v>10010205</v>
      </c>
      <c r="C188" s="55" t="s">
        <v>991</v>
      </c>
      <c r="D188" s="56" t="s">
        <v>992</v>
      </c>
      <c r="M188" s="54"/>
      <c r="N188" s="55" t="s">
        <v>993</v>
      </c>
      <c r="O188" s="56" t="s">
        <v>994</v>
      </c>
      <c r="P188" s="58"/>
    </row>
    <row r="189" spans="2:16">
      <c r="B189" s="54">
        <v>10010206</v>
      </c>
      <c r="C189" s="55" t="s">
        <v>969</v>
      </c>
      <c r="D189" s="56" t="s">
        <v>970</v>
      </c>
      <c r="M189" s="54"/>
      <c r="N189" s="55" t="s">
        <v>995</v>
      </c>
      <c r="O189" s="56" t="s">
        <v>996</v>
      </c>
      <c r="P189" s="58"/>
    </row>
    <row r="190" spans="2:4">
      <c r="B190" s="54">
        <v>10010207</v>
      </c>
      <c r="C190" s="55" t="s">
        <v>973</v>
      </c>
      <c r="D190" s="56" t="s">
        <v>974</v>
      </c>
    </row>
    <row r="191" spans="2:16">
      <c r="B191" s="54">
        <v>10010208</v>
      </c>
      <c r="C191" s="55" t="s">
        <v>977</v>
      </c>
      <c r="D191" s="56" t="s">
        <v>978</v>
      </c>
      <c r="M191" s="51"/>
      <c r="N191" s="52" t="s">
        <v>997</v>
      </c>
      <c r="O191" s="53" t="s">
        <v>998</v>
      </c>
      <c r="P191" s="57"/>
    </row>
    <row r="192" spans="2:16">
      <c r="B192" s="54">
        <v>10010209</v>
      </c>
      <c r="C192" s="55" t="s">
        <v>999</v>
      </c>
      <c r="D192" s="56" t="s">
        <v>1000</v>
      </c>
      <c r="M192" s="54"/>
      <c r="N192" s="55" t="s">
        <v>1001</v>
      </c>
      <c r="O192" s="56" t="s">
        <v>1002</v>
      </c>
      <c r="P192" s="58"/>
    </row>
    <row r="193" spans="2:16">
      <c r="B193" s="54">
        <v>10010210</v>
      </c>
      <c r="C193" s="55" t="s">
        <v>1003</v>
      </c>
      <c r="D193" s="56" t="s">
        <v>1004</v>
      </c>
      <c r="M193" s="54"/>
      <c r="N193" s="55" t="s">
        <v>1005</v>
      </c>
      <c r="O193" s="56" t="s">
        <v>988</v>
      </c>
      <c r="P193" s="58"/>
    </row>
    <row r="194" spans="2:16">
      <c r="B194" s="54">
        <v>10010211</v>
      </c>
      <c r="C194" s="55" t="s">
        <v>1006</v>
      </c>
      <c r="D194" s="56" t="s">
        <v>1007</v>
      </c>
      <c r="M194" s="54"/>
      <c r="N194" s="55" t="s">
        <v>1008</v>
      </c>
      <c r="O194" s="56" t="s">
        <v>1009</v>
      </c>
      <c r="P194" s="58"/>
    </row>
    <row r="195" spans="2:16">
      <c r="B195" s="54">
        <v>10010212</v>
      </c>
      <c r="C195" s="55" t="s">
        <v>1010</v>
      </c>
      <c r="D195" s="56" t="s">
        <v>1011</v>
      </c>
      <c r="M195" s="54"/>
      <c r="N195" s="55" t="s">
        <v>1012</v>
      </c>
      <c r="O195" s="56" t="s">
        <v>1013</v>
      </c>
      <c r="P195" s="58"/>
    </row>
    <row r="196" spans="2:16">
      <c r="B196" s="54">
        <v>10010213</v>
      </c>
      <c r="C196" s="55" t="s">
        <v>1014</v>
      </c>
      <c r="D196" s="56" t="s">
        <v>1015</v>
      </c>
      <c r="M196" s="54"/>
      <c r="N196" s="55" t="s">
        <v>1016</v>
      </c>
      <c r="O196" s="56" t="s">
        <v>1017</v>
      </c>
      <c r="P196" s="58"/>
    </row>
    <row r="197" spans="2:4">
      <c r="B197" s="54">
        <v>10010214</v>
      </c>
      <c r="C197" s="55" t="s">
        <v>1018</v>
      </c>
      <c r="D197" s="56" t="s">
        <v>1019</v>
      </c>
    </row>
    <row r="198" spans="2:16">
      <c r="B198" s="51">
        <v>10010301</v>
      </c>
      <c r="C198" s="52" t="s">
        <v>1020</v>
      </c>
      <c r="D198" s="53" t="s">
        <v>1021</v>
      </c>
      <c r="M198" s="51"/>
      <c r="N198" s="52" t="s">
        <v>1022</v>
      </c>
      <c r="O198" s="53" t="s">
        <v>1023</v>
      </c>
      <c r="P198" s="57"/>
    </row>
    <row r="199" spans="2:16">
      <c r="B199" s="51">
        <v>10010302</v>
      </c>
      <c r="C199" s="52" t="s">
        <v>983</v>
      </c>
      <c r="D199" s="53" t="s">
        <v>984</v>
      </c>
      <c r="M199" s="54"/>
      <c r="N199" s="55" t="s">
        <v>1024</v>
      </c>
      <c r="O199" s="56" t="s">
        <v>1025</v>
      </c>
      <c r="P199" s="58"/>
    </row>
    <row r="200" spans="2:16">
      <c r="B200" s="54">
        <v>10010303</v>
      </c>
      <c r="C200" s="55" t="s">
        <v>985</v>
      </c>
      <c r="D200" s="56" t="s">
        <v>986</v>
      </c>
      <c r="M200" s="54"/>
      <c r="N200" s="55" t="s">
        <v>1026</v>
      </c>
      <c r="O200" s="56" t="s">
        <v>1027</v>
      </c>
      <c r="P200" s="58"/>
    </row>
    <row r="201" spans="2:16">
      <c r="B201" s="54">
        <v>10010304</v>
      </c>
      <c r="C201" s="55" t="s">
        <v>987</v>
      </c>
      <c r="D201" s="56" t="s">
        <v>988</v>
      </c>
      <c r="M201" s="54"/>
      <c r="N201" s="55" t="s">
        <v>1028</v>
      </c>
      <c r="O201" s="56" t="s">
        <v>1029</v>
      </c>
      <c r="P201" s="58"/>
    </row>
    <row r="202" spans="2:16">
      <c r="B202" s="54">
        <v>10010305</v>
      </c>
      <c r="C202" s="55" t="s">
        <v>1030</v>
      </c>
      <c r="D202" s="56" t="s">
        <v>1031</v>
      </c>
      <c r="M202" s="54"/>
      <c r="N202" s="55" t="s">
        <v>1032</v>
      </c>
      <c r="O202" s="56" t="s">
        <v>1033</v>
      </c>
      <c r="P202" s="58"/>
    </row>
    <row r="203" spans="2:16">
      <c r="B203" s="54">
        <v>10010306</v>
      </c>
      <c r="C203" s="55" t="s">
        <v>989</v>
      </c>
      <c r="D203" s="56" t="s">
        <v>990</v>
      </c>
      <c r="M203" s="54"/>
      <c r="N203" s="55" t="s">
        <v>1034</v>
      </c>
      <c r="O203" s="56" t="s">
        <v>1035</v>
      </c>
      <c r="P203" s="58"/>
    </row>
    <row r="204" spans="2:4">
      <c r="B204" s="54">
        <v>10010307</v>
      </c>
      <c r="C204" s="55" t="s">
        <v>993</v>
      </c>
      <c r="D204" s="56" t="s">
        <v>994</v>
      </c>
    </row>
    <row r="205" spans="2:4">
      <c r="B205" s="54">
        <v>10010308</v>
      </c>
      <c r="C205" s="55" t="s">
        <v>995</v>
      </c>
      <c r="D205" s="56" t="s">
        <v>996</v>
      </c>
    </row>
    <row r="206" spans="2:4">
      <c r="B206" s="54">
        <v>10010309</v>
      </c>
      <c r="C206" s="55" t="s">
        <v>1036</v>
      </c>
      <c r="D206" s="56" t="s">
        <v>1037</v>
      </c>
    </row>
    <row r="207" spans="2:4">
      <c r="B207" s="54">
        <v>10010310</v>
      </c>
      <c r="C207" s="55" t="s">
        <v>1038</v>
      </c>
      <c r="D207" s="56" t="s">
        <v>1039</v>
      </c>
    </row>
    <row r="208" spans="2:4">
      <c r="B208" s="54">
        <v>10010311</v>
      </c>
      <c r="C208" s="55" t="s">
        <v>1040</v>
      </c>
      <c r="D208" s="56" t="s">
        <v>1041</v>
      </c>
    </row>
    <row r="209" spans="2:4">
      <c r="B209" s="54">
        <v>10010312</v>
      </c>
      <c r="C209" s="55" t="s">
        <v>1042</v>
      </c>
      <c r="D209" s="56" t="s">
        <v>1043</v>
      </c>
    </row>
    <row r="210" spans="2:4">
      <c r="B210" s="54">
        <v>10010313</v>
      </c>
      <c r="C210" s="55" t="s">
        <v>1044</v>
      </c>
      <c r="D210" s="56" t="s">
        <v>1045</v>
      </c>
    </row>
    <row r="211" spans="2:4">
      <c r="B211" s="51">
        <v>10010401</v>
      </c>
      <c r="C211" s="52" t="s">
        <v>1046</v>
      </c>
      <c r="D211" s="53" t="s">
        <v>1047</v>
      </c>
    </row>
    <row r="212" spans="2:4">
      <c r="B212" s="51">
        <v>10010402</v>
      </c>
      <c r="C212" s="52" t="s">
        <v>997</v>
      </c>
      <c r="D212" s="53" t="s">
        <v>998</v>
      </c>
    </row>
    <row r="213" spans="2:4">
      <c r="B213" s="54">
        <v>10010403</v>
      </c>
      <c r="C213" s="55" t="s">
        <v>1001</v>
      </c>
      <c r="D213" s="56" t="s">
        <v>1002</v>
      </c>
    </row>
    <row r="214" spans="2:4">
      <c r="B214" s="54">
        <v>10010404</v>
      </c>
      <c r="C214" s="55" t="s">
        <v>1005</v>
      </c>
      <c r="D214" s="56" t="s">
        <v>988</v>
      </c>
    </row>
    <row r="215" spans="2:4">
      <c r="B215" s="54">
        <v>10010405</v>
      </c>
      <c r="C215" s="55" t="s">
        <v>1048</v>
      </c>
      <c r="D215" s="56" t="s">
        <v>1049</v>
      </c>
    </row>
    <row r="216" spans="2:4">
      <c r="B216" s="54">
        <v>10010406</v>
      </c>
      <c r="C216" s="55" t="s">
        <v>1008</v>
      </c>
      <c r="D216" s="56" t="s">
        <v>1009</v>
      </c>
    </row>
    <row r="217" spans="2:4">
      <c r="B217" s="54">
        <v>10010407</v>
      </c>
      <c r="C217" s="55" t="s">
        <v>1012</v>
      </c>
      <c r="D217" s="56" t="s">
        <v>1013</v>
      </c>
    </row>
    <row r="218" spans="2:4">
      <c r="B218" s="54">
        <v>10010408</v>
      </c>
      <c r="C218" s="55" t="s">
        <v>1016</v>
      </c>
      <c r="D218" s="56" t="s">
        <v>1017</v>
      </c>
    </row>
    <row r="219" spans="2:4">
      <c r="B219" s="54">
        <v>10010409</v>
      </c>
      <c r="C219" s="55" t="s">
        <v>1050</v>
      </c>
      <c r="D219" s="56" t="s">
        <v>1051</v>
      </c>
    </row>
    <row r="220" spans="2:4">
      <c r="B220" s="54">
        <v>10010410</v>
      </c>
      <c r="C220" s="55" t="s">
        <v>1052</v>
      </c>
      <c r="D220" s="56" t="s">
        <v>1053</v>
      </c>
    </row>
    <row r="221" spans="2:4">
      <c r="B221" s="54">
        <v>10010411</v>
      </c>
      <c r="C221" s="55" t="s">
        <v>1054</v>
      </c>
      <c r="D221" s="56" t="s">
        <v>1055</v>
      </c>
    </row>
    <row r="222" spans="2:4">
      <c r="B222" s="51">
        <v>10010501</v>
      </c>
      <c r="C222" s="52" t="s">
        <v>1056</v>
      </c>
      <c r="D222" s="53" t="s">
        <v>1057</v>
      </c>
    </row>
    <row r="223" spans="2:4">
      <c r="B223" s="51">
        <v>10010502</v>
      </c>
      <c r="C223" s="52" t="s">
        <v>1022</v>
      </c>
      <c r="D223" s="53" t="s">
        <v>1023</v>
      </c>
    </row>
    <row r="224" spans="2:4">
      <c r="B224" s="54">
        <v>10010503</v>
      </c>
      <c r="C224" s="55" t="s">
        <v>1024</v>
      </c>
      <c r="D224" s="56" t="s">
        <v>1025</v>
      </c>
    </row>
    <row r="225" spans="2:4">
      <c r="B225" s="54">
        <v>10010504</v>
      </c>
      <c r="C225" s="55" t="s">
        <v>1026</v>
      </c>
      <c r="D225" s="56" t="s">
        <v>1027</v>
      </c>
    </row>
    <row r="226" spans="2:4">
      <c r="B226" s="54">
        <v>10010505</v>
      </c>
      <c r="C226" s="55" t="s">
        <v>1058</v>
      </c>
      <c r="D226" s="56" t="s">
        <v>1059</v>
      </c>
    </row>
    <row r="227" spans="2:4">
      <c r="B227" s="54">
        <v>10010506</v>
      </c>
      <c r="C227" s="55" t="s">
        <v>1028</v>
      </c>
      <c r="D227" s="56" t="s">
        <v>1029</v>
      </c>
    </row>
    <row r="228" spans="2:4">
      <c r="B228" s="54">
        <v>10010507</v>
      </c>
      <c r="C228" s="55" t="s">
        <v>1032</v>
      </c>
      <c r="D228" s="56" t="s">
        <v>1033</v>
      </c>
    </row>
    <row r="229" spans="2:4">
      <c r="B229" s="54">
        <v>10010508</v>
      </c>
      <c r="C229" s="55" t="s">
        <v>1034</v>
      </c>
      <c r="D229" s="56" t="s">
        <v>1035</v>
      </c>
    </row>
    <row r="230" spans="2:4">
      <c r="B230" s="54">
        <v>10010509</v>
      </c>
      <c r="C230" s="55" t="s">
        <v>1060</v>
      </c>
      <c r="D230" s="59" t="s">
        <v>1061</v>
      </c>
    </row>
    <row r="234" spans="10:53">
      <c r="J234" s="35">
        <v>13001001</v>
      </c>
      <c r="K234" s="35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32">
        <v>10021010</v>
      </c>
      <c r="R234" s="33" t="s">
        <v>825</v>
      </c>
      <c r="S234" s="2">
        <v>1</v>
      </c>
      <c r="T234" s="2">
        <f>S234/5</f>
        <v>0.2</v>
      </c>
      <c r="U234" s="33"/>
      <c r="V234" s="35"/>
      <c r="W234" s="33"/>
      <c r="X234" s="33"/>
      <c r="Y234" s="33"/>
      <c r="Z234" s="35"/>
      <c r="AA234" s="33"/>
      <c r="AB234" s="33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35">
        <v>13001002</v>
      </c>
      <c r="K235" s="35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32">
        <v>10021010</v>
      </c>
      <c r="R235" s="33" t="s">
        <v>825</v>
      </c>
      <c r="S235" s="2">
        <v>5</v>
      </c>
      <c r="T235" s="2">
        <f t="shared" ref="T235:T263" si="88">S235/5</f>
        <v>1</v>
      </c>
      <c r="U235" s="32">
        <v>10021001</v>
      </c>
      <c r="V235" s="34" t="s">
        <v>204</v>
      </c>
      <c r="W235" s="33">
        <v>3</v>
      </c>
      <c r="X235" s="33"/>
      <c r="Y235" s="32">
        <v>10021003</v>
      </c>
      <c r="Z235" s="34" t="s">
        <v>232</v>
      </c>
      <c r="AA235" s="33">
        <v>3</v>
      </c>
      <c r="AB235" s="33"/>
      <c r="AC235" s="32"/>
      <c r="AD235" s="33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35">
        <v>13001003</v>
      </c>
      <c r="K236" s="35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32">
        <v>10021010</v>
      </c>
      <c r="R236" s="33" t="s">
        <v>825</v>
      </c>
      <c r="S236" s="2">
        <v>5</v>
      </c>
      <c r="T236" s="2">
        <f t="shared" si="88"/>
        <v>1</v>
      </c>
      <c r="U236" s="32">
        <v>10021002</v>
      </c>
      <c r="V236" s="34" t="s">
        <v>229</v>
      </c>
      <c r="W236" s="33">
        <v>3</v>
      </c>
      <c r="X236" s="33"/>
      <c r="Y236" s="32">
        <v>10021004</v>
      </c>
      <c r="Z236" s="34" t="s">
        <v>234</v>
      </c>
      <c r="AA236" s="33">
        <v>3</v>
      </c>
      <c r="AB236" s="33"/>
      <c r="AC236" s="32"/>
      <c r="AD236" s="33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35">
        <v>13001004</v>
      </c>
      <c r="K237" s="35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32">
        <v>10021010</v>
      </c>
      <c r="R237" s="33" t="s">
        <v>825</v>
      </c>
      <c r="S237" s="2">
        <v>5</v>
      </c>
      <c r="T237" s="2">
        <f t="shared" si="88"/>
        <v>1</v>
      </c>
      <c r="U237" s="32">
        <v>10021003</v>
      </c>
      <c r="V237" s="34" t="s">
        <v>232</v>
      </c>
      <c r="W237" s="33">
        <v>3</v>
      </c>
      <c r="X237" s="33"/>
      <c r="Y237" s="32">
        <v>10021005</v>
      </c>
      <c r="Z237" s="34" t="s">
        <v>237</v>
      </c>
      <c r="AA237" s="33">
        <v>3</v>
      </c>
      <c r="AB237" s="33"/>
      <c r="AC237" s="32">
        <v>10021008</v>
      </c>
      <c r="AD237" s="33" t="s">
        <v>246</v>
      </c>
      <c r="AE237" s="2">
        <v>1</v>
      </c>
      <c r="AF237" s="32"/>
      <c r="AG237" s="33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35">
        <v>13001005</v>
      </c>
      <c r="K238" s="35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32">
        <v>10021010</v>
      </c>
      <c r="R238" s="33" t="s">
        <v>825</v>
      </c>
      <c r="S238" s="2">
        <v>5</v>
      </c>
      <c r="T238" s="2">
        <f t="shared" si="88"/>
        <v>1</v>
      </c>
      <c r="U238" s="32">
        <v>10021004</v>
      </c>
      <c r="V238" s="34" t="s">
        <v>234</v>
      </c>
      <c r="W238" s="33">
        <v>3</v>
      </c>
      <c r="X238" s="33"/>
      <c r="Y238" s="32">
        <v>10021006</v>
      </c>
      <c r="Z238" s="34" t="s">
        <v>240</v>
      </c>
      <c r="AA238" s="33">
        <v>3</v>
      </c>
      <c r="AB238" s="33"/>
      <c r="AC238" s="32">
        <v>10021008</v>
      </c>
      <c r="AD238" s="33" t="s">
        <v>246</v>
      </c>
      <c r="AE238" s="2">
        <v>1</v>
      </c>
      <c r="AF238" s="32"/>
      <c r="AG238" s="33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35">
        <v>13001006</v>
      </c>
      <c r="K239" s="35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32">
        <v>10021010</v>
      </c>
      <c r="R239" s="33" t="s">
        <v>825</v>
      </c>
      <c r="S239" s="2">
        <v>5</v>
      </c>
      <c r="T239" s="2">
        <f t="shared" si="88"/>
        <v>1</v>
      </c>
      <c r="U239" s="32">
        <v>10021005</v>
      </c>
      <c r="V239" s="34" t="s">
        <v>237</v>
      </c>
      <c r="W239" s="33">
        <v>3</v>
      </c>
      <c r="X239" s="33"/>
      <c r="Y239" s="32">
        <v>10021007</v>
      </c>
      <c r="Z239" s="34" t="s">
        <v>243</v>
      </c>
      <c r="AA239" s="33">
        <v>3</v>
      </c>
      <c r="AB239" s="33"/>
      <c r="AC239" s="32">
        <v>10021008</v>
      </c>
      <c r="AD239" s="33" t="s">
        <v>246</v>
      </c>
      <c r="AE239" s="2">
        <v>1</v>
      </c>
      <c r="AF239" s="32"/>
      <c r="AG239" s="33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35">
        <v>13002001</v>
      </c>
      <c r="K240" s="35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32">
        <v>10021010</v>
      </c>
      <c r="R240" s="33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35">
        <v>13002002</v>
      </c>
      <c r="K241" s="35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32">
        <v>10022010</v>
      </c>
      <c r="R241" s="34" t="s">
        <v>826</v>
      </c>
      <c r="S241" s="2">
        <v>5</v>
      </c>
      <c r="T241" s="2">
        <f t="shared" si="88"/>
        <v>1</v>
      </c>
      <c r="U241" s="32">
        <v>10022001</v>
      </c>
      <c r="V241" s="34" t="s">
        <v>252</v>
      </c>
      <c r="W241" s="33">
        <v>3</v>
      </c>
      <c r="X241" s="33"/>
      <c r="Y241" s="32">
        <v>10022003</v>
      </c>
      <c r="Z241" s="34" t="s">
        <v>256</v>
      </c>
      <c r="AA241" s="33">
        <v>3</v>
      </c>
      <c r="AB241" s="33"/>
      <c r="AC241" s="32"/>
      <c r="AD241" s="33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35">
        <v>13002003</v>
      </c>
      <c r="K242" s="35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32">
        <v>10022010</v>
      </c>
      <c r="R242" s="34" t="s">
        <v>826</v>
      </c>
      <c r="S242" s="2">
        <v>5</v>
      </c>
      <c r="T242" s="2">
        <f t="shared" si="88"/>
        <v>1</v>
      </c>
      <c r="U242" s="32">
        <v>10022002</v>
      </c>
      <c r="V242" s="34" t="s">
        <v>254</v>
      </c>
      <c r="W242" s="33">
        <v>3</v>
      </c>
      <c r="X242" s="33"/>
      <c r="Y242" s="32">
        <v>10022004</v>
      </c>
      <c r="Z242" s="34" t="s">
        <v>258</v>
      </c>
      <c r="AA242" s="33">
        <v>3</v>
      </c>
      <c r="AB242" s="33"/>
      <c r="AC242" s="32"/>
      <c r="AD242" s="33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35">
        <v>13002004</v>
      </c>
      <c r="K243" s="35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32">
        <v>10022010</v>
      </c>
      <c r="R243" s="34" t="s">
        <v>826</v>
      </c>
      <c r="S243" s="2">
        <v>5</v>
      </c>
      <c r="T243" s="2">
        <f t="shared" si="88"/>
        <v>1</v>
      </c>
      <c r="U243" s="32">
        <v>10022003</v>
      </c>
      <c r="V243" s="34" t="s">
        <v>256</v>
      </c>
      <c r="W243" s="33">
        <v>3</v>
      </c>
      <c r="X243" s="33"/>
      <c r="Y243" s="32">
        <v>10022005</v>
      </c>
      <c r="Z243" s="34" t="s">
        <v>260</v>
      </c>
      <c r="AA243" s="33">
        <v>3</v>
      </c>
      <c r="AB243" s="33"/>
      <c r="AC243" s="32">
        <v>10022008</v>
      </c>
      <c r="AD243" s="33" t="s">
        <v>268</v>
      </c>
      <c r="AE243" s="2">
        <v>1</v>
      </c>
      <c r="AF243" s="32"/>
      <c r="AG243" s="33"/>
      <c r="AH243" s="3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35">
        <v>13002005</v>
      </c>
      <c r="K244" s="35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32">
        <v>10022010</v>
      </c>
      <c r="R244" s="34" t="s">
        <v>826</v>
      </c>
      <c r="S244" s="2">
        <v>5</v>
      </c>
      <c r="T244" s="2">
        <f t="shared" si="88"/>
        <v>1</v>
      </c>
      <c r="U244" s="32">
        <v>10022004</v>
      </c>
      <c r="V244" s="34" t="s">
        <v>258</v>
      </c>
      <c r="W244" s="33">
        <v>3</v>
      </c>
      <c r="X244" s="33"/>
      <c r="Y244" s="32">
        <v>10022006</v>
      </c>
      <c r="Z244" s="38" t="s">
        <v>264</v>
      </c>
      <c r="AA244" s="33">
        <v>3</v>
      </c>
      <c r="AB244" s="33"/>
      <c r="AC244" s="32">
        <v>10022008</v>
      </c>
      <c r="AD244" s="33" t="s">
        <v>268</v>
      </c>
      <c r="AE244" s="2">
        <v>1</v>
      </c>
      <c r="AF244" s="32"/>
      <c r="AG244" s="33"/>
      <c r="AH244" s="3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35">
        <v>13002006</v>
      </c>
      <c r="K245" s="35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32">
        <v>10022010</v>
      </c>
      <c r="R245" s="34" t="s">
        <v>826</v>
      </c>
      <c r="S245" s="2">
        <v>5</v>
      </c>
      <c r="T245" s="2">
        <f t="shared" si="88"/>
        <v>1</v>
      </c>
      <c r="U245" s="32">
        <v>10022005</v>
      </c>
      <c r="V245" s="34" t="s">
        <v>260</v>
      </c>
      <c r="W245" s="33">
        <v>3</v>
      </c>
      <c r="X245" s="33"/>
      <c r="Y245" s="32">
        <v>10022007</v>
      </c>
      <c r="Z245" s="34" t="s">
        <v>266</v>
      </c>
      <c r="AA245" s="33">
        <v>3</v>
      </c>
      <c r="AB245" s="33"/>
      <c r="AC245" s="32">
        <v>10022008</v>
      </c>
      <c r="AD245" s="33" t="s">
        <v>268</v>
      </c>
      <c r="AE245" s="2">
        <v>1</v>
      </c>
      <c r="AF245" s="32"/>
      <c r="AG245" s="33"/>
      <c r="AH245" s="3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35">
        <v>13003001</v>
      </c>
      <c r="K246" s="35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32">
        <v>10023010</v>
      </c>
      <c r="R246" s="34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35">
        <v>13003002</v>
      </c>
      <c r="K247" s="35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32">
        <v>10023010</v>
      </c>
      <c r="R247" s="34" t="s">
        <v>828</v>
      </c>
      <c r="S247" s="2">
        <v>5</v>
      </c>
      <c r="T247" s="2">
        <f t="shared" si="88"/>
        <v>1</v>
      </c>
      <c r="U247" s="32">
        <v>10023001</v>
      </c>
      <c r="V247" s="34" t="s">
        <v>272</v>
      </c>
      <c r="W247" s="33">
        <v>3</v>
      </c>
      <c r="X247" s="33"/>
      <c r="Y247" s="32">
        <v>10023003</v>
      </c>
      <c r="Z247" s="34" t="s">
        <v>276</v>
      </c>
      <c r="AA247" s="33">
        <v>3</v>
      </c>
      <c r="AB247" s="33"/>
      <c r="AC247" s="32"/>
      <c r="AD247" s="33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35">
        <v>13003003</v>
      </c>
      <c r="K248" s="35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32">
        <v>10023010</v>
      </c>
      <c r="R248" s="34" t="s">
        <v>828</v>
      </c>
      <c r="S248" s="2">
        <v>5</v>
      </c>
      <c r="T248" s="2">
        <f t="shared" si="88"/>
        <v>1</v>
      </c>
      <c r="U248" s="32">
        <v>10023002</v>
      </c>
      <c r="V248" s="34" t="s">
        <v>274</v>
      </c>
      <c r="W248" s="33">
        <v>3</v>
      </c>
      <c r="X248" s="33"/>
      <c r="Y248" s="32">
        <v>10023004</v>
      </c>
      <c r="Z248" s="34" t="s">
        <v>278</v>
      </c>
      <c r="AA248" s="33">
        <v>3</v>
      </c>
      <c r="AB248" s="33"/>
      <c r="AC248" s="32"/>
      <c r="AD248" s="33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35">
        <v>13003004</v>
      </c>
      <c r="K249" s="35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32">
        <v>10023010</v>
      </c>
      <c r="R249" s="34" t="s">
        <v>828</v>
      </c>
      <c r="S249" s="2">
        <v>5</v>
      </c>
      <c r="T249" s="2">
        <f t="shared" si="88"/>
        <v>1</v>
      </c>
      <c r="U249" s="32">
        <v>10023003</v>
      </c>
      <c r="V249" s="34" t="s">
        <v>276</v>
      </c>
      <c r="W249" s="33">
        <v>3</v>
      </c>
      <c r="X249" s="33"/>
      <c r="Y249" s="32">
        <v>10023005</v>
      </c>
      <c r="Z249" s="34" t="s">
        <v>282</v>
      </c>
      <c r="AA249" s="33">
        <v>3</v>
      </c>
      <c r="AB249" s="33"/>
      <c r="AC249" s="32">
        <v>10023008</v>
      </c>
      <c r="AD249" s="33" t="s">
        <v>290</v>
      </c>
      <c r="AE249" s="2">
        <v>1</v>
      </c>
      <c r="AF249" s="32"/>
      <c r="AG249" s="33"/>
      <c r="AH249" s="3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35">
        <v>13003005</v>
      </c>
      <c r="K250" s="35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32">
        <v>10023010</v>
      </c>
      <c r="R250" s="34" t="s">
        <v>828</v>
      </c>
      <c r="S250" s="2">
        <v>5</v>
      </c>
      <c r="T250" s="2">
        <f t="shared" si="88"/>
        <v>1</v>
      </c>
      <c r="U250" s="32">
        <v>10023004</v>
      </c>
      <c r="V250" s="34" t="s">
        <v>278</v>
      </c>
      <c r="W250" s="33">
        <v>3</v>
      </c>
      <c r="X250" s="33"/>
      <c r="Y250" s="32">
        <v>10023006</v>
      </c>
      <c r="Z250" s="34" t="s">
        <v>285</v>
      </c>
      <c r="AA250" s="33">
        <v>3</v>
      </c>
      <c r="AB250" s="33"/>
      <c r="AC250" s="32">
        <v>10023008</v>
      </c>
      <c r="AD250" s="33" t="s">
        <v>290</v>
      </c>
      <c r="AE250" s="2">
        <v>1</v>
      </c>
      <c r="AF250" s="32"/>
      <c r="AG250" s="33"/>
      <c r="AH250" s="3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35">
        <v>13003006</v>
      </c>
      <c r="K251" s="35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32">
        <v>10023010</v>
      </c>
      <c r="R251" s="34" t="s">
        <v>828</v>
      </c>
      <c r="S251" s="2">
        <v>5</v>
      </c>
      <c r="T251" s="2">
        <f t="shared" si="88"/>
        <v>1</v>
      </c>
      <c r="U251" s="32">
        <v>10023005</v>
      </c>
      <c r="V251" s="34" t="s">
        <v>282</v>
      </c>
      <c r="W251" s="33">
        <v>3</v>
      </c>
      <c r="X251" s="33"/>
      <c r="Y251" s="32">
        <v>10023007</v>
      </c>
      <c r="Z251" s="34" t="s">
        <v>288</v>
      </c>
      <c r="AA251" s="33">
        <v>3</v>
      </c>
      <c r="AB251" s="33"/>
      <c r="AC251" s="32">
        <v>10023008</v>
      </c>
      <c r="AD251" s="33" t="s">
        <v>290</v>
      </c>
      <c r="AE251" s="2">
        <v>1</v>
      </c>
      <c r="AF251" s="32"/>
      <c r="AG251" s="33"/>
      <c r="AH251" s="3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35">
        <v>13004001</v>
      </c>
      <c r="K252" s="35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32">
        <v>10024010</v>
      </c>
      <c r="R252" s="34" t="s">
        <v>829</v>
      </c>
      <c r="S252" s="2">
        <v>1</v>
      </c>
      <c r="T252" s="2">
        <f t="shared" si="88"/>
        <v>0.2</v>
      </c>
      <c r="U252" s="33"/>
      <c r="V252" s="33"/>
      <c r="Y252" s="33"/>
      <c r="Z252" s="3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35">
        <v>13004002</v>
      </c>
      <c r="K253" s="35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32">
        <v>10024010</v>
      </c>
      <c r="R253" s="34" t="s">
        <v>829</v>
      </c>
      <c r="S253" s="2">
        <v>5</v>
      </c>
      <c r="T253" s="2">
        <f t="shared" si="88"/>
        <v>1</v>
      </c>
      <c r="U253" s="32">
        <v>10024001</v>
      </c>
      <c r="V253" s="34" t="s">
        <v>296</v>
      </c>
      <c r="W253" s="33">
        <v>3</v>
      </c>
      <c r="X253" s="33"/>
      <c r="Y253" s="32">
        <v>10024003</v>
      </c>
      <c r="Z253" s="34" t="s">
        <v>301</v>
      </c>
      <c r="AA253" s="33">
        <v>3</v>
      </c>
      <c r="AB253" s="33"/>
      <c r="AC253" s="32"/>
      <c r="AD253" s="33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35">
        <v>13004003</v>
      </c>
      <c r="K254" s="35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32">
        <v>10024010</v>
      </c>
      <c r="R254" s="34" t="s">
        <v>829</v>
      </c>
      <c r="S254" s="2">
        <v>5</v>
      </c>
      <c r="T254" s="2">
        <f t="shared" si="88"/>
        <v>1</v>
      </c>
      <c r="U254" s="32">
        <v>10024002</v>
      </c>
      <c r="V254" s="34" t="s">
        <v>299</v>
      </c>
      <c r="W254" s="33">
        <v>3</v>
      </c>
      <c r="X254" s="33"/>
      <c r="Y254" s="32">
        <v>10024004</v>
      </c>
      <c r="Z254" s="34" t="s">
        <v>303</v>
      </c>
      <c r="AA254" s="33">
        <v>3</v>
      </c>
      <c r="AB254" s="33"/>
      <c r="AC254" s="32"/>
      <c r="AD254" s="33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35">
        <v>13004004</v>
      </c>
      <c r="K255" s="35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32">
        <v>10024010</v>
      </c>
      <c r="R255" s="34" t="s">
        <v>829</v>
      </c>
      <c r="S255" s="2">
        <v>5</v>
      </c>
      <c r="T255" s="2">
        <f t="shared" si="88"/>
        <v>1</v>
      </c>
      <c r="U255" s="32">
        <v>10024003</v>
      </c>
      <c r="V255" s="34" t="s">
        <v>301</v>
      </c>
      <c r="W255" s="33">
        <v>3</v>
      </c>
      <c r="X255" s="33"/>
      <c r="Y255" s="32">
        <v>10024005</v>
      </c>
      <c r="Z255" s="34" t="s">
        <v>305</v>
      </c>
      <c r="AA255" s="33">
        <v>3</v>
      </c>
      <c r="AB255" s="33"/>
      <c r="AC255" s="32">
        <v>10024008</v>
      </c>
      <c r="AD255" s="33" t="s">
        <v>311</v>
      </c>
      <c r="AE255" s="2">
        <v>1</v>
      </c>
      <c r="AF255" s="32"/>
      <c r="AG255" s="33"/>
      <c r="AH255" s="3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35">
        <v>13004005</v>
      </c>
      <c r="K256" s="35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32">
        <v>10024010</v>
      </c>
      <c r="R256" s="34" t="s">
        <v>829</v>
      </c>
      <c r="S256" s="2">
        <v>5</v>
      </c>
      <c r="T256" s="2">
        <f t="shared" si="88"/>
        <v>1</v>
      </c>
      <c r="U256" s="32">
        <v>10024004</v>
      </c>
      <c r="V256" s="34" t="s">
        <v>303</v>
      </c>
      <c r="W256" s="33">
        <v>3</v>
      </c>
      <c r="X256" s="33"/>
      <c r="Y256" s="32">
        <v>10024006</v>
      </c>
      <c r="Z256" s="34" t="s">
        <v>307</v>
      </c>
      <c r="AA256" s="33">
        <v>3</v>
      </c>
      <c r="AB256" s="33"/>
      <c r="AC256" s="32">
        <v>10024008</v>
      </c>
      <c r="AD256" s="33" t="s">
        <v>311</v>
      </c>
      <c r="AE256" s="2">
        <v>1</v>
      </c>
      <c r="AF256" s="32"/>
      <c r="AG256" s="33"/>
      <c r="AH256" s="3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35">
        <v>13004006</v>
      </c>
      <c r="K257" s="35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32">
        <v>10024010</v>
      </c>
      <c r="R257" s="34" t="s">
        <v>829</v>
      </c>
      <c r="S257" s="2">
        <v>5</v>
      </c>
      <c r="T257" s="2">
        <f t="shared" si="88"/>
        <v>1</v>
      </c>
      <c r="U257" s="32">
        <v>10024005</v>
      </c>
      <c r="V257" s="34" t="s">
        <v>305</v>
      </c>
      <c r="W257" s="33">
        <v>3</v>
      </c>
      <c r="X257" s="33"/>
      <c r="Y257" s="32">
        <v>10024007</v>
      </c>
      <c r="Z257" s="34" t="s">
        <v>309</v>
      </c>
      <c r="AA257" s="33">
        <v>3</v>
      </c>
      <c r="AB257" s="33"/>
      <c r="AC257" s="32">
        <v>10024008</v>
      </c>
      <c r="AD257" s="33" t="s">
        <v>311</v>
      </c>
      <c r="AE257" s="2">
        <v>1</v>
      </c>
      <c r="AF257" s="32"/>
      <c r="AG257" s="33"/>
      <c r="AH257" s="3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35">
        <v>13005001</v>
      </c>
      <c r="K258" s="35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32">
        <v>10025010</v>
      </c>
      <c r="R258" s="34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35">
        <v>13005002</v>
      </c>
      <c r="K259" s="35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32">
        <v>10025010</v>
      </c>
      <c r="R259" s="34" t="s">
        <v>829</v>
      </c>
      <c r="S259" s="2">
        <v>5</v>
      </c>
      <c r="T259" s="2">
        <f t="shared" si="88"/>
        <v>1</v>
      </c>
      <c r="U259" s="32">
        <v>10025001</v>
      </c>
      <c r="V259" s="34" t="s">
        <v>316</v>
      </c>
      <c r="W259" s="33">
        <v>3</v>
      </c>
      <c r="X259" s="33"/>
      <c r="Y259" s="32">
        <v>10025003</v>
      </c>
      <c r="Z259" s="34" t="s">
        <v>321</v>
      </c>
      <c r="AA259" s="33">
        <v>3</v>
      </c>
      <c r="AB259" s="33"/>
      <c r="AC259" s="32"/>
      <c r="AD259" s="33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35">
        <v>13005003</v>
      </c>
      <c r="K260" s="35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32">
        <v>10025010</v>
      </c>
      <c r="R260" s="34" t="s">
        <v>829</v>
      </c>
      <c r="S260" s="2">
        <v>5</v>
      </c>
      <c r="T260" s="2">
        <f t="shared" si="88"/>
        <v>1</v>
      </c>
      <c r="U260" s="32">
        <v>10025002</v>
      </c>
      <c r="V260" s="34" t="s">
        <v>318</v>
      </c>
      <c r="W260" s="33">
        <v>3</v>
      </c>
      <c r="X260" s="33"/>
      <c r="Y260" s="32">
        <v>10025004</v>
      </c>
      <c r="Z260" s="34" t="s">
        <v>324</v>
      </c>
      <c r="AA260" s="33">
        <v>3</v>
      </c>
      <c r="AB260" s="33"/>
      <c r="AC260" s="32"/>
      <c r="AD260" s="33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35">
        <v>13005004</v>
      </c>
      <c r="K261" s="35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32">
        <v>10025010</v>
      </c>
      <c r="R261" s="34" t="s">
        <v>829</v>
      </c>
      <c r="S261" s="2">
        <v>5</v>
      </c>
      <c r="T261" s="2">
        <f t="shared" si="88"/>
        <v>1</v>
      </c>
      <c r="U261" s="32">
        <v>10025003</v>
      </c>
      <c r="V261" s="34" t="s">
        <v>321</v>
      </c>
      <c r="W261" s="33">
        <v>3</v>
      </c>
      <c r="X261" s="33"/>
      <c r="Y261" s="32">
        <v>10025005</v>
      </c>
      <c r="Z261" s="34" t="s">
        <v>327</v>
      </c>
      <c r="AA261" s="33">
        <v>3</v>
      </c>
      <c r="AB261" s="33"/>
      <c r="AC261" s="32">
        <v>10025008</v>
      </c>
      <c r="AD261" s="33" t="s">
        <v>333</v>
      </c>
      <c r="AE261" s="2">
        <v>1</v>
      </c>
      <c r="AF261" s="32"/>
      <c r="AG261" s="33"/>
      <c r="AH261" s="3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33">
        <v>12004009</v>
      </c>
      <c r="G262" s="33" t="s">
        <v>219</v>
      </c>
      <c r="J262" s="35">
        <v>13005005</v>
      </c>
      <c r="K262" s="35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32">
        <v>10025010</v>
      </c>
      <c r="R262" s="34" t="s">
        <v>829</v>
      </c>
      <c r="S262" s="2">
        <v>5</v>
      </c>
      <c r="T262" s="2">
        <f t="shared" si="88"/>
        <v>1</v>
      </c>
      <c r="U262" s="32">
        <v>10025004</v>
      </c>
      <c r="V262" s="34" t="s">
        <v>324</v>
      </c>
      <c r="W262" s="33">
        <v>3</v>
      </c>
      <c r="X262" s="33"/>
      <c r="Y262" s="32">
        <v>10025006</v>
      </c>
      <c r="Z262" s="34" t="s">
        <v>329</v>
      </c>
      <c r="AA262" s="33">
        <v>3</v>
      </c>
      <c r="AB262" s="33"/>
      <c r="AC262" s="32">
        <v>10025008</v>
      </c>
      <c r="AD262" s="33" t="s">
        <v>333</v>
      </c>
      <c r="AE262" s="2">
        <v>1</v>
      </c>
      <c r="AF262" s="32"/>
      <c r="AG262" s="33"/>
      <c r="AH262" s="3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33">
        <v>12004010</v>
      </c>
      <c r="G263" s="33" t="s">
        <v>221</v>
      </c>
      <c r="J263" s="35">
        <v>13005006</v>
      </c>
      <c r="K263" s="35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32">
        <v>10025010</v>
      </c>
      <c r="R263" s="34" t="s">
        <v>829</v>
      </c>
      <c r="S263" s="2">
        <v>5</v>
      </c>
      <c r="T263" s="2">
        <f t="shared" si="88"/>
        <v>1</v>
      </c>
      <c r="U263" s="32">
        <v>10025005</v>
      </c>
      <c r="V263" s="34" t="s">
        <v>327</v>
      </c>
      <c r="W263" s="33">
        <v>3</v>
      </c>
      <c r="X263" s="33"/>
      <c r="Y263" s="32">
        <v>10025007</v>
      </c>
      <c r="Z263" s="34" t="s">
        <v>331</v>
      </c>
      <c r="AA263" s="33">
        <v>3</v>
      </c>
      <c r="AB263" s="33"/>
      <c r="AC263" s="32">
        <v>10025008</v>
      </c>
      <c r="AD263" s="33" t="s">
        <v>333</v>
      </c>
      <c r="AE263" s="2">
        <v>1</v>
      </c>
      <c r="AF263" s="32"/>
      <c r="AG263" s="33"/>
      <c r="AH263" s="3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3" customFormat="1" ht="20.1" customHeight="1" spans="15:16">
      <c r="O264" s="2"/>
      <c r="P264" s="2"/>
    </row>
    <row r="265" s="3" customFormat="1" ht="20.1" customHeight="1" spans="5:53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32">
        <v>10021010</v>
      </c>
      <c r="R265" s="33" t="s">
        <v>825</v>
      </c>
      <c r="S265" s="2">
        <v>5</v>
      </c>
      <c r="U265" s="60">
        <v>10000146</v>
      </c>
      <c r="V265" s="64" t="s">
        <v>1064</v>
      </c>
      <c r="W265" s="61">
        <v>1</v>
      </c>
      <c r="Y265" s="32">
        <v>10021008</v>
      </c>
      <c r="Z265" s="33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3" customFormat="1" ht="20.1" customHeight="1" spans="5:53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32">
        <v>10021010</v>
      </c>
      <c r="R266" s="33" t="s">
        <v>825</v>
      </c>
      <c r="S266" s="2">
        <v>5</v>
      </c>
      <c r="U266" s="60">
        <v>10000146</v>
      </c>
      <c r="V266" s="64" t="s">
        <v>1064</v>
      </c>
      <c r="W266" s="61">
        <v>1</v>
      </c>
      <c r="Y266" s="32">
        <v>10021008</v>
      </c>
      <c r="Z266" s="33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3" customFormat="1" ht="20.1" customHeight="1" spans="5:53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32">
        <v>10021010</v>
      </c>
      <c r="R267" s="33" t="s">
        <v>825</v>
      </c>
      <c r="S267" s="2">
        <v>5</v>
      </c>
      <c r="U267" s="60">
        <v>10000146</v>
      </c>
      <c r="V267" s="64" t="s">
        <v>1064</v>
      </c>
      <c r="W267" s="61">
        <v>1</v>
      </c>
      <c r="Y267" s="32">
        <v>10021008</v>
      </c>
      <c r="Z267" s="33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3" customFormat="1" ht="20.1" customHeight="1" spans="5:53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32">
        <v>10021010</v>
      </c>
      <c r="R268" s="33" t="s">
        <v>825</v>
      </c>
      <c r="S268" s="2">
        <v>5</v>
      </c>
      <c r="U268" s="60">
        <v>10000146</v>
      </c>
      <c r="V268" s="64" t="s">
        <v>1064</v>
      </c>
      <c r="W268" s="61">
        <v>1</v>
      </c>
      <c r="Y268" s="32">
        <v>10021008</v>
      </c>
      <c r="Z268" s="33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3" customFormat="1" ht="20.1" customHeight="1" spans="5:53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32">
        <v>10022010</v>
      </c>
      <c r="R269" s="34" t="s">
        <v>826</v>
      </c>
      <c r="S269" s="2">
        <v>5</v>
      </c>
      <c r="U269" s="60">
        <v>10000146</v>
      </c>
      <c r="V269" s="64" t="s">
        <v>1064</v>
      </c>
      <c r="W269" s="61">
        <v>1</v>
      </c>
      <c r="Y269" s="32">
        <v>10022008</v>
      </c>
      <c r="Z269" s="33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3" customFormat="1" ht="20.1" customHeight="1" spans="10:53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32">
        <v>10022010</v>
      </c>
      <c r="R270" s="34" t="s">
        <v>826</v>
      </c>
      <c r="S270" s="2">
        <v>5</v>
      </c>
      <c r="U270" s="60">
        <v>10000146</v>
      </c>
      <c r="V270" s="64" t="s">
        <v>1064</v>
      </c>
      <c r="W270" s="61">
        <v>1</v>
      </c>
      <c r="Y270" s="32">
        <v>10022008</v>
      </c>
      <c r="Z270" s="33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3" customFormat="1" ht="20.1" customHeight="1" spans="9:53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32">
        <v>10022010</v>
      </c>
      <c r="R271" s="34" t="s">
        <v>826</v>
      </c>
      <c r="S271" s="2">
        <v>5</v>
      </c>
      <c r="U271" s="60">
        <v>10000146</v>
      </c>
      <c r="V271" s="64" t="s">
        <v>1064</v>
      </c>
      <c r="W271" s="61">
        <v>1</v>
      </c>
      <c r="Y271" s="32">
        <v>10022008</v>
      </c>
      <c r="Z271" s="33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3" customFormat="1" ht="20.1" customHeight="1" spans="10:53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32">
        <v>10022010</v>
      </c>
      <c r="R272" s="34" t="s">
        <v>826</v>
      </c>
      <c r="S272" s="2">
        <v>5</v>
      </c>
      <c r="U272" s="60">
        <v>10000146</v>
      </c>
      <c r="V272" s="64" t="s">
        <v>1064</v>
      </c>
      <c r="W272" s="61">
        <v>1</v>
      </c>
      <c r="Y272" s="32">
        <v>10022008</v>
      </c>
      <c r="Z272" s="33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3" customFormat="1" ht="20.1" customHeight="1" spans="9:53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32">
        <v>10023010</v>
      </c>
      <c r="R273" s="34" t="s">
        <v>828</v>
      </c>
      <c r="S273" s="2">
        <v>5</v>
      </c>
      <c r="U273" s="60">
        <v>10000146</v>
      </c>
      <c r="V273" s="64" t="s">
        <v>1064</v>
      </c>
      <c r="W273" s="61">
        <v>1</v>
      </c>
      <c r="Y273" s="32">
        <v>10023008</v>
      </c>
      <c r="Z273" s="33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3" customFormat="1" ht="20.1" customHeight="1" spans="10:53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32">
        <v>10023010</v>
      </c>
      <c r="R274" s="34" t="s">
        <v>828</v>
      </c>
      <c r="S274" s="2">
        <v>5</v>
      </c>
      <c r="U274" s="60">
        <v>10000146</v>
      </c>
      <c r="V274" s="64" t="s">
        <v>1064</v>
      </c>
      <c r="W274" s="61">
        <v>1</v>
      </c>
      <c r="Y274" s="32">
        <v>10023008</v>
      </c>
      <c r="Z274" s="33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3" customFormat="1" ht="20.1" customHeight="1" spans="9:53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32">
        <v>10023010</v>
      </c>
      <c r="R275" s="34" t="s">
        <v>828</v>
      </c>
      <c r="S275" s="2">
        <v>5</v>
      </c>
      <c r="U275" s="60">
        <v>10000146</v>
      </c>
      <c r="V275" s="64" t="s">
        <v>1064</v>
      </c>
      <c r="W275" s="61">
        <v>1</v>
      </c>
      <c r="Y275" s="32">
        <v>10023008</v>
      </c>
      <c r="Z275" s="33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3" customFormat="1" ht="20.1" customHeight="1" spans="10:53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32">
        <v>10023010</v>
      </c>
      <c r="R276" s="34" t="s">
        <v>828</v>
      </c>
      <c r="S276" s="2">
        <v>5</v>
      </c>
      <c r="U276" s="60">
        <v>10000146</v>
      </c>
      <c r="V276" s="64" t="s">
        <v>1064</v>
      </c>
      <c r="W276" s="61">
        <v>1</v>
      </c>
      <c r="Y276" s="32">
        <v>10023008</v>
      </c>
      <c r="Z276" s="33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3" customFormat="1" ht="20.1" customHeight="1" spans="9:53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32">
        <v>10024010</v>
      </c>
      <c r="R277" s="34" t="s">
        <v>829</v>
      </c>
      <c r="S277" s="2">
        <v>5</v>
      </c>
      <c r="U277" s="60">
        <v>10000146</v>
      </c>
      <c r="V277" s="64" t="s">
        <v>1064</v>
      </c>
      <c r="W277" s="61">
        <v>1</v>
      </c>
      <c r="Y277" s="32">
        <v>10024008</v>
      </c>
      <c r="Z277" s="33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3" customFormat="1" ht="20.1" customHeight="1" spans="10:53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32">
        <v>10024010</v>
      </c>
      <c r="R278" s="34" t="s">
        <v>829</v>
      </c>
      <c r="S278" s="2">
        <v>5</v>
      </c>
      <c r="U278" s="60">
        <v>10000146</v>
      </c>
      <c r="V278" s="64" t="s">
        <v>1064</v>
      </c>
      <c r="W278" s="61">
        <v>1</v>
      </c>
      <c r="Y278" s="32">
        <v>10024008</v>
      </c>
      <c r="Z278" s="33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3" customFormat="1" ht="20.1" customHeight="1" spans="9:53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32">
        <v>10024010</v>
      </c>
      <c r="R279" s="34" t="s">
        <v>829</v>
      </c>
      <c r="S279" s="2">
        <v>5</v>
      </c>
      <c r="U279" s="60">
        <v>10000146</v>
      </c>
      <c r="V279" s="64" t="s">
        <v>1064</v>
      </c>
      <c r="W279" s="61">
        <v>1</v>
      </c>
      <c r="Y279" s="32">
        <v>10024008</v>
      </c>
      <c r="Z279" s="33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3" customFormat="1" ht="20.1" customHeight="1" spans="10:53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32">
        <v>10024010</v>
      </c>
      <c r="R280" s="34" t="s">
        <v>829</v>
      </c>
      <c r="S280" s="2">
        <v>5</v>
      </c>
      <c r="U280" s="60">
        <v>10000146</v>
      </c>
      <c r="V280" s="64" t="s">
        <v>1064</v>
      </c>
      <c r="W280" s="61">
        <v>1</v>
      </c>
      <c r="Y280" s="32">
        <v>10024008</v>
      </c>
      <c r="Z280" s="33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3" customFormat="1" ht="20.1" customHeight="1" spans="9:53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32">
        <v>10025010</v>
      </c>
      <c r="R281" s="34" t="s">
        <v>829</v>
      </c>
      <c r="S281" s="2">
        <v>5</v>
      </c>
      <c r="U281" s="60">
        <v>10000146</v>
      </c>
      <c r="V281" s="64" t="s">
        <v>1064</v>
      </c>
      <c r="W281" s="61">
        <v>1</v>
      </c>
      <c r="Y281" s="32">
        <v>10025008</v>
      </c>
      <c r="Z281" s="33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3" customFormat="1" ht="20.1" customHeight="1" spans="10:53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32">
        <v>10025010</v>
      </c>
      <c r="R282" s="34" t="s">
        <v>829</v>
      </c>
      <c r="S282" s="2">
        <v>5</v>
      </c>
      <c r="U282" s="60">
        <v>10000146</v>
      </c>
      <c r="V282" s="64" t="s">
        <v>1064</v>
      </c>
      <c r="W282" s="61">
        <v>1</v>
      </c>
      <c r="Y282" s="32">
        <v>10025008</v>
      </c>
      <c r="Z282" s="33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3" customFormat="1" ht="20.1" customHeight="1" spans="9:53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32">
        <v>10025010</v>
      </c>
      <c r="R283" s="34" t="s">
        <v>829</v>
      </c>
      <c r="S283" s="2">
        <v>5</v>
      </c>
      <c r="U283" s="60">
        <v>10000146</v>
      </c>
      <c r="V283" s="64" t="s">
        <v>1064</v>
      </c>
      <c r="W283" s="61">
        <v>1</v>
      </c>
      <c r="Y283" s="32">
        <v>10025008</v>
      </c>
      <c r="Z283" s="33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3" customFormat="1" ht="20.1" customHeight="1" spans="10:53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32">
        <v>10025010</v>
      </c>
      <c r="R284" s="34" t="s">
        <v>829</v>
      </c>
      <c r="S284" s="2">
        <v>5</v>
      </c>
      <c r="U284" s="60">
        <v>10000146</v>
      </c>
      <c r="V284" s="64" t="s">
        <v>1064</v>
      </c>
      <c r="W284" s="61">
        <v>1</v>
      </c>
      <c r="Y284" s="32">
        <v>10025008</v>
      </c>
      <c r="Z284" s="33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3" customFormat="1" ht="20.1" customHeight="1" spans="15:39">
      <c r="O285" s="2"/>
      <c r="P285" s="2"/>
      <c r="AJ285"/>
      <c r="AK285"/>
      <c r="AL285"/>
      <c r="AM285"/>
    </row>
    <row r="286" s="3" customFormat="1" ht="20.1" customHeight="1" spans="10:53">
      <c r="J286" s="13"/>
      <c r="K286" s="45" t="s">
        <v>1069</v>
      </c>
      <c r="L286" s="60"/>
      <c r="M286" s="61">
        <v>10020001</v>
      </c>
      <c r="N286" s="61" t="s">
        <v>95</v>
      </c>
      <c r="O286" s="61">
        <v>50</v>
      </c>
      <c r="P286" s="61"/>
      <c r="Q286" s="60">
        <v>10000146</v>
      </c>
      <c r="R286" s="64" t="s">
        <v>1064</v>
      </c>
      <c r="S286" s="6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3" customFormat="1" ht="20.1" customHeight="1" spans="10:16">
      <c r="J287" s="46"/>
      <c r="K287" s="2"/>
      <c r="O287" s="2"/>
      <c r="P287" s="2"/>
    </row>
    <row r="288" s="3" customFormat="1" ht="20.1" customHeight="1" spans="9:53">
      <c r="I288" s="2" t="s">
        <v>1062</v>
      </c>
      <c r="J288" s="46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32">
        <v>10021010</v>
      </c>
      <c r="R288" s="33" t="s">
        <v>825</v>
      </c>
      <c r="S288" s="2">
        <v>10</v>
      </c>
      <c r="U288" s="60">
        <v>10000146</v>
      </c>
      <c r="V288" s="64" t="s">
        <v>1064</v>
      </c>
      <c r="W288" s="61">
        <v>2</v>
      </c>
      <c r="Y288" s="32">
        <v>10021008</v>
      </c>
      <c r="Z288" s="33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3" customFormat="1" ht="20.1" customHeight="1" spans="10:53">
      <c r="J289" s="46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32">
        <v>10022010</v>
      </c>
      <c r="R289" s="34" t="s">
        <v>826</v>
      </c>
      <c r="S289" s="2">
        <v>10</v>
      </c>
      <c r="U289" s="60">
        <v>10000146</v>
      </c>
      <c r="V289" s="64" t="s">
        <v>1064</v>
      </c>
      <c r="W289" s="61">
        <v>2</v>
      </c>
      <c r="Y289" s="32">
        <v>10022008</v>
      </c>
      <c r="Z289" s="33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3" customFormat="1" ht="20.1" customHeight="1" spans="9:53">
      <c r="I290" s="3" t="s">
        <v>1066</v>
      </c>
      <c r="J290" s="46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32">
        <v>10023010</v>
      </c>
      <c r="R290" s="34" t="s">
        <v>828</v>
      </c>
      <c r="S290" s="2">
        <v>10</v>
      </c>
      <c r="U290" s="60">
        <v>10000146</v>
      </c>
      <c r="V290" s="64" t="s">
        <v>1064</v>
      </c>
      <c r="W290" s="61">
        <v>2</v>
      </c>
      <c r="Y290" s="32">
        <v>10023008</v>
      </c>
      <c r="Z290" s="33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3" customFormat="1" ht="20.1" customHeight="1" spans="10:53">
      <c r="J291" s="46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32">
        <v>10024010</v>
      </c>
      <c r="R291" s="34" t="s">
        <v>829</v>
      </c>
      <c r="S291" s="2">
        <v>10</v>
      </c>
      <c r="U291" s="60">
        <v>10000146</v>
      </c>
      <c r="V291" s="64" t="s">
        <v>1064</v>
      </c>
      <c r="W291" s="61">
        <v>2</v>
      </c>
      <c r="Y291" s="32">
        <v>10024008</v>
      </c>
      <c r="Z291" s="33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3" customFormat="1" ht="20.1" customHeight="1" spans="10:53">
      <c r="J292" s="46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32">
        <v>10024010</v>
      </c>
      <c r="R292" s="34" t="s">
        <v>829</v>
      </c>
      <c r="S292" s="2">
        <v>10</v>
      </c>
      <c r="U292" s="60">
        <v>10000146</v>
      </c>
      <c r="V292" s="64" t="s">
        <v>1064</v>
      </c>
      <c r="W292" s="61">
        <v>2</v>
      </c>
      <c r="Y292" s="32">
        <v>10025008</v>
      </c>
      <c r="Z292" s="33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3" customFormat="1" ht="20.1" customHeight="1" spans="8:53">
      <c r="H293" s="46"/>
      <c r="I293" s="2"/>
      <c r="O293" s="2"/>
      <c r="P293" s="2"/>
      <c r="BA293"/>
    </row>
    <row r="294" s="3" customFormat="1" ht="20.1" customHeight="1" spans="15:16">
      <c r="O294" s="2"/>
      <c r="P294" s="2"/>
    </row>
    <row r="295" ht="20.1" customHeight="1" spans="10:53">
      <c r="J295" s="33">
        <v>11200001</v>
      </c>
      <c r="K295" s="35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32">
        <v>10021010</v>
      </c>
      <c r="R295" s="33" t="s">
        <v>825</v>
      </c>
      <c r="S295" s="2">
        <v>20</v>
      </c>
      <c r="T295" s="2">
        <f>S295/5</f>
        <v>4</v>
      </c>
      <c r="U295" s="32">
        <v>10021008</v>
      </c>
      <c r="V295" s="33" t="s">
        <v>246</v>
      </c>
      <c r="W295" s="2">
        <v>1</v>
      </c>
      <c r="X295" s="2"/>
      <c r="Y295" s="32">
        <v>10021009</v>
      </c>
      <c r="Z295" s="33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33">
        <v>11200002</v>
      </c>
      <c r="K296" s="35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32">
        <v>10021010</v>
      </c>
      <c r="R296" s="33" t="s">
        <v>825</v>
      </c>
      <c r="S296" s="2">
        <v>20</v>
      </c>
      <c r="T296" s="2">
        <f t="shared" ref="T296:T306" si="139">S296/5</f>
        <v>4</v>
      </c>
      <c r="U296" s="32">
        <v>10021008</v>
      </c>
      <c r="V296" s="33" t="s">
        <v>246</v>
      </c>
      <c r="W296" s="2">
        <v>1</v>
      </c>
      <c r="X296" s="2"/>
      <c r="Y296" s="32">
        <v>10021009</v>
      </c>
      <c r="Z296" s="33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33">
        <v>11200003</v>
      </c>
      <c r="K297" s="35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32">
        <v>10021010</v>
      </c>
      <c r="R297" s="33" t="s">
        <v>825</v>
      </c>
      <c r="S297" s="2">
        <v>20</v>
      </c>
      <c r="T297" s="2">
        <f t="shared" si="139"/>
        <v>4</v>
      </c>
      <c r="U297" s="32">
        <v>10021008</v>
      </c>
      <c r="V297" s="33" t="s">
        <v>246</v>
      </c>
      <c r="W297" s="2">
        <v>1</v>
      </c>
      <c r="X297" s="2"/>
      <c r="Y297" s="32">
        <v>10021009</v>
      </c>
      <c r="Z297" s="33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33">
        <v>11200004</v>
      </c>
      <c r="K298" s="35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32">
        <v>10022010</v>
      </c>
      <c r="R298" s="34" t="s">
        <v>826</v>
      </c>
      <c r="S298" s="2">
        <v>20</v>
      </c>
      <c r="T298" s="2">
        <f t="shared" si="139"/>
        <v>4</v>
      </c>
      <c r="U298" s="32">
        <v>10022008</v>
      </c>
      <c r="V298" s="33" t="s">
        <v>268</v>
      </c>
      <c r="W298" s="2">
        <v>1</v>
      </c>
      <c r="X298" s="2"/>
      <c r="Y298" s="32">
        <v>10022009</v>
      </c>
      <c r="Z298" s="33" t="s">
        <v>270</v>
      </c>
      <c r="AA298" s="33">
        <v>1</v>
      </c>
      <c r="AB298" s="3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33">
        <v>11200005</v>
      </c>
      <c r="K299" s="35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32">
        <v>10022010</v>
      </c>
      <c r="R299" s="34" t="s">
        <v>826</v>
      </c>
      <c r="S299" s="2">
        <v>20</v>
      </c>
      <c r="T299" s="2">
        <f t="shared" si="139"/>
        <v>4</v>
      </c>
      <c r="U299" s="32">
        <v>10022008</v>
      </c>
      <c r="V299" s="33" t="s">
        <v>268</v>
      </c>
      <c r="W299" s="2">
        <v>1</v>
      </c>
      <c r="X299" s="2"/>
      <c r="Y299" s="32">
        <v>10022009</v>
      </c>
      <c r="Z299" s="33" t="s">
        <v>270</v>
      </c>
      <c r="AA299" s="33">
        <v>1</v>
      </c>
      <c r="AB299" s="3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33">
        <v>11200006</v>
      </c>
      <c r="K300" s="35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32">
        <v>10022010</v>
      </c>
      <c r="R300" s="34" t="s">
        <v>826</v>
      </c>
      <c r="S300" s="2">
        <v>20</v>
      </c>
      <c r="T300" s="2">
        <f t="shared" si="139"/>
        <v>4</v>
      </c>
      <c r="U300" s="32">
        <v>10022008</v>
      </c>
      <c r="V300" s="33" t="s">
        <v>268</v>
      </c>
      <c r="W300" s="2">
        <v>1</v>
      </c>
      <c r="X300" s="2"/>
      <c r="Y300" s="32">
        <v>10022009</v>
      </c>
      <c r="Z300" s="33" t="s">
        <v>270</v>
      </c>
      <c r="AA300" s="33">
        <v>1</v>
      </c>
      <c r="AB300" s="3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33">
        <v>11200007</v>
      </c>
      <c r="K301" s="35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32">
        <v>10023010</v>
      </c>
      <c r="R301" s="34" t="s">
        <v>828</v>
      </c>
      <c r="S301" s="2">
        <v>20</v>
      </c>
      <c r="T301" s="2">
        <f t="shared" si="139"/>
        <v>4</v>
      </c>
      <c r="U301" s="32">
        <v>10023008</v>
      </c>
      <c r="V301" s="33" t="s">
        <v>290</v>
      </c>
      <c r="W301" s="2">
        <v>1</v>
      </c>
      <c r="X301" s="2"/>
      <c r="Y301" s="32">
        <v>10023009</v>
      </c>
      <c r="Z301" s="33" t="s">
        <v>292</v>
      </c>
      <c r="AA301" s="33">
        <v>1</v>
      </c>
      <c r="AB301" s="3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33">
        <v>11200008</v>
      </c>
      <c r="K302" s="35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32">
        <v>10023010</v>
      </c>
      <c r="R302" s="34" t="s">
        <v>828</v>
      </c>
      <c r="S302" s="2">
        <v>20</v>
      </c>
      <c r="T302" s="2">
        <f t="shared" si="139"/>
        <v>4</v>
      </c>
      <c r="U302" s="32">
        <v>10023008</v>
      </c>
      <c r="V302" s="33" t="s">
        <v>290</v>
      </c>
      <c r="W302" s="2">
        <v>1</v>
      </c>
      <c r="X302" s="2"/>
      <c r="Y302" s="32">
        <v>10023009</v>
      </c>
      <c r="Z302" s="33" t="s">
        <v>292</v>
      </c>
      <c r="AA302" s="33">
        <v>1</v>
      </c>
      <c r="AB302" s="3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33">
        <v>11200009</v>
      </c>
      <c r="K303" s="35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32">
        <v>10023010</v>
      </c>
      <c r="R303" s="34" t="s">
        <v>828</v>
      </c>
      <c r="S303" s="2">
        <v>20</v>
      </c>
      <c r="T303" s="2">
        <f t="shared" si="139"/>
        <v>4</v>
      </c>
      <c r="U303" s="32">
        <v>10023008</v>
      </c>
      <c r="V303" s="33" t="s">
        <v>290</v>
      </c>
      <c r="W303" s="2">
        <v>1</v>
      </c>
      <c r="X303" s="2"/>
      <c r="Y303" s="32">
        <v>10023009</v>
      </c>
      <c r="Z303" s="33" t="s">
        <v>292</v>
      </c>
      <c r="AA303" s="33">
        <v>1</v>
      </c>
      <c r="AB303" s="3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33">
        <v>11200010</v>
      </c>
      <c r="K304" s="35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32">
        <v>10024010</v>
      </c>
      <c r="R304" s="34" t="s">
        <v>829</v>
      </c>
      <c r="S304" s="2">
        <v>20</v>
      </c>
      <c r="T304" s="2">
        <f t="shared" si="139"/>
        <v>4</v>
      </c>
      <c r="U304" s="32">
        <v>10024008</v>
      </c>
      <c r="V304" s="33" t="s">
        <v>311</v>
      </c>
      <c r="W304" s="2">
        <v>1</v>
      </c>
      <c r="X304" s="2"/>
      <c r="Y304" s="32">
        <v>10024009</v>
      </c>
      <c r="Z304" s="33" t="s">
        <v>313</v>
      </c>
      <c r="AA304" s="33">
        <v>1</v>
      </c>
      <c r="AB304" s="3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33">
        <v>11200011</v>
      </c>
      <c r="K305" s="35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32">
        <v>10024010</v>
      </c>
      <c r="R305" s="34" t="s">
        <v>829</v>
      </c>
      <c r="S305" s="2">
        <v>20</v>
      </c>
      <c r="T305" s="2">
        <f t="shared" si="139"/>
        <v>4</v>
      </c>
      <c r="U305" s="32">
        <v>10024008</v>
      </c>
      <c r="V305" s="33" t="s">
        <v>311</v>
      </c>
      <c r="W305" s="2">
        <v>1</v>
      </c>
      <c r="X305" s="2"/>
      <c r="Y305" s="32">
        <v>10024009</v>
      </c>
      <c r="Z305" s="33" t="s">
        <v>313</v>
      </c>
      <c r="AA305" s="33">
        <v>1</v>
      </c>
      <c r="AB305" s="3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33">
        <v>11200012</v>
      </c>
      <c r="K306" s="35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32">
        <v>10024010</v>
      </c>
      <c r="R306" s="34" t="s">
        <v>829</v>
      </c>
      <c r="S306" s="2">
        <v>20</v>
      </c>
      <c r="T306" s="2">
        <f t="shared" si="139"/>
        <v>4</v>
      </c>
      <c r="U306" s="32">
        <v>10024008</v>
      </c>
      <c r="V306" s="33" t="s">
        <v>311</v>
      </c>
      <c r="W306" s="2">
        <v>1</v>
      </c>
      <c r="X306" s="2"/>
      <c r="Y306" s="32">
        <v>10024009</v>
      </c>
      <c r="Z306" s="33" t="s">
        <v>313</v>
      </c>
      <c r="AA306" s="33">
        <v>1</v>
      </c>
      <c r="AB306" s="3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62"/>
      <c r="K311" s="63" t="s">
        <v>1087</v>
      </c>
      <c r="M311" s="2">
        <v>10020001</v>
      </c>
      <c r="N311" s="2" t="s">
        <v>95</v>
      </c>
      <c r="O311" s="33">
        <v>200</v>
      </c>
      <c r="P311" s="2"/>
      <c r="Q311" s="65">
        <v>10025010</v>
      </c>
      <c r="R311" s="66" t="s">
        <v>830</v>
      </c>
      <c r="S311" s="33">
        <v>200</v>
      </c>
      <c r="T311" s="2"/>
      <c r="U311" s="10">
        <v>10010085</v>
      </c>
      <c r="V311" s="16" t="s">
        <v>821</v>
      </c>
      <c r="W311" s="33">
        <v>1000</v>
      </c>
      <c r="X311" s="2"/>
      <c r="Y311" s="65">
        <v>10025008</v>
      </c>
      <c r="Z311" s="66" t="s">
        <v>333</v>
      </c>
      <c r="AA311" s="33">
        <v>20</v>
      </c>
      <c r="AB311" s="33"/>
      <c r="AC311" s="65">
        <v>10025009</v>
      </c>
      <c r="AD311" s="66" t="s">
        <v>335</v>
      </c>
      <c r="AE311" s="33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62"/>
      <c r="K312" s="63" t="s">
        <v>1088</v>
      </c>
      <c r="M312" s="2">
        <v>10020001</v>
      </c>
      <c r="N312" s="2" t="s">
        <v>95</v>
      </c>
      <c r="O312" s="33">
        <v>200</v>
      </c>
      <c r="P312" s="2"/>
      <c r="Q312" s="65">
        <v>10025010</v>
      </c>
      <c r="R312" s="66" t="s">
        <v>830</v>
      </c>
      <c r="S312" s="33">
        <v>200</v>
      </c>
      <c r="T312" s="2"/>
      <c r="U312" s="10">
        <v>10010085</v>
      </c>
      <c r="V312" s="16" t="s">
        <v>821</v>
      </c>
      <c r="W312" s="33">
        <v>1000</v>
      </c>
      <c r="X312" s="2"/>
      <c r="Y312" s="65">
        <v>10025008</v>
      </c>
      <c r="Z312" s="66" t="s">
        <v>333</v>
      </c>
      <c r="AA312" s="33">
        <v>20</v>
      </c>
      <c r="AB312" s="33"/>
      <c r="AC312" s="65">
        <v>10025009</v>
      </c>
      <c r="AD312" s="66" t="s">
        <v>335</v>
      </c>
      <c r="AE312" s="33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62"/>
      <c r="K313" s="63" t="s">
        <v>1089</v>
      </c>
      <c r="M313" s="2">
        <v>10020001</v>
      </c>
      <c r="N313" s="2" t="s">
        <v>95</v>
      </c>
      <c r="O313" s="33">
        <v>200</v>
      </c>
      <c r="P313" s="2"/>
      <c r="Q313" s="65">
        <v>10025010</v>
      </c>
      <c r="R313" s="66" t="s">
        <v>830</v>
      </c>
      <c r="S313" s="33">
        <v>200</v>
      </c>
      <c r="T313" s="2"/>
      <c r="U313" s="10">
        <v>10010085</v>
      </c>
      <c r="V313" s="16" t="s">
        <v>821</v>
      </c>
      <c r="W313" s="33">
        <v>1000</v>
      </c>
      <c r="X313" s="2"/>
      <c r="Y313" s="65">
        <v>10025008</v>
      </c>
      <c r="Z313" s="66" t="s">
        <v>333</v>
      </c>
      <c r="AA313" s="33">
        <v>20</v>
      </c>
      <c r="AB313" s="33"/>
      <c r="AC313" s="65">
        <v>10025009</v>
      </c>
      <c r="AD313" s="66" t="s">
        <v>335</v>
      </c>
      <c r="AE313" s="33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62"/>
      <c r="K314" s="63" t="s">
        <v>1090</v>
      </c>
      <c r="M314" s="2">
        <v>10020001</v>
      </c>
      <c r="N314" s="2" t="s">
        <v>95</v>
      </c>
      <c r="O314" s="33">
        <v>200</v>
      </c>
      <c r="P314" s="2"/>
      <c r="Q314" s="65">
        <v>10025010</v>
      </c>
      <c r="R314" s="66" t="s">
        <v>830</v>
      </c>
      <c r="S314" s="33">
        <v>200</v>
      </c>
      <c r="T314" s="2"/>
      <c r="U314" s="10">
        <v>10010085</v>
      </c>
      <c r="V314" s="16" t="s">
        <v>821</v>
      </c>
      <c r="W314" s="33">
        <v>1000</v>
      </c>
      <c r="X314" s="2"/>
      <c r="Y314" s="65">
        <v>10025008</v>
      </c>
      <c r="Z314" s="66" t="s">
        <v>333</v>
      </c>
      <c r="AA314" s="33">
        <v>20</v>
      </c>
      <c r="AB314" s="33"/>
      <c r="AC314" s="65">
        <v>10025009</v>
      </c>
      <c r="AD314" s="66" t="s">
        <v>335</v>
      </c>
      <c r="AE314" s="33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62"/>
      <c r="K315" s="63" t="s">
        <v>1091</v>
      </c>
      <c r="M315" s="2">
        <v>10020001</v>
      </c>
      <c r="N315" s="2" t="s">
        <v>95</v>
      </c>
      <c r="O315" s="33">
        <v>200</v>
      </c>
      <c r="P315" s="2"/>
      <c r="Q315" s="65">
        <v>10025010</v>
      </c>
      <c r="R315" s="66" t="s">
        <v>830</v>
      </c>
      <c r="S315" s="33">
        <v>200</v>
      </c>
      <c r="T315" s="2"/>
      <c r="U315" s="10">
        <v>10010085</v>
      </c>
      <c r="V315" s="16" t="s">
        <v>821</v>
      </c>
      <c r="W315" s="33">
        <v>1000</v>
      </c>
      <c r="X315" s="2"/>
      <c r="Y315" s="65">
        <v>10025008</v>
      </c>
      <c r="Z315" s="66" t="s">
        <v>333</v>
      </c>
      <c r="AA315" s="33">
        <v>20</v>
      </c>
      <c r="AB315" s="33"/>
      <c r="AC315" s="65">
        <v>10025009</v>
      </c>
      <c r="AD315" s="66" t="s">
        <v>335</v>
      </c>
      <c r="AE315" s="33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62"/>
      <c r="K316" s="63" t="s">
        <v>1092</v>
      </c>
      <c r="M316" s="2">
        <v>10020001</v>
      </c>
      <c r="N316" s="2" t="s">
        <v>95</v>
      </c>
      <c r="O316" s="33">
        <v>200</v>
      </c>
      <c r="P316" s="2"/>
      <c r="Q316" s="65">
        <v>10025010</v>
      </c>
      <c r="R316" s="66" t="s">
        <v>830</v>
      </c>
      <c r="S316" s="33">
        <v>200</v>
      </c>
      <c r="T316" s="2"/>
      <c r="U316" s="10">
        <v>10010085</v>
      </c>
      <c r="V316" s="16" t="s">
        <v>821</v>
      </c>
      <c r="W316" s="33">
        <v>1000</v>
      </c>
      <c r="X316" s="2"/>
      <c r="Y316" s="65">
        <v>10025008</v>
      </c>
      <c r="Z316" s="66" t="s">
        <v>333</v>
      </c>
      <c r="AA316" s="33">
        <v>20</v>
      </c>
      <c r="AB316" s="33"/>
      <c r="AC316" s="65">
        <v>10025009</v>
      </c>
      <c r="AD316" s="66" t="s">
        <v>335</v>
      </c>
      <c r="AE316" s="33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62"/>
      <c r="K317" s="63" t="s">
        <v>1093</v>
      </c>
      <c r="M317" s="2">
        <v>10020001</v>
      </c>
      <c r="N317" s="2" t="s">
        <v>95</v>
      </c>
      <c r="O317" s="33">
        <v>200</v>
      </c>
      <c r="P317" s="2"/>
      <c r="Q317" s="65">
        <v>10025010</v>
      </c>
      <c r="R317" s="66" t="s">
        <v>830</v>
      </c>
      <c r="S317" s="33">
        <v>200</v>
      </c>
      <c r="T317" s="2"/>
      <c r="U317" s="10">
        <v>10010085</v>
      </c>
      <c r="V317" s="16" t="s">
        <v>821</v>
      </c>
      <c r="W317" s="33">
        <v>1000</v>
      </c>
      <c r="X317" s="2"/>
      <c r="Y317" s="65">
        <v>10025008</v>
      </c>
      <c r="Z317" s="66" t="s">
        <v>333</v>
      </c>
      <c r="AA317" s="33">
        <v>20</v>
      </c>
      <c r="AB317" s="33"/>
      <c r="AC317" s="65">
        <v>10025009</v>
      </c>
      <c r="AD317" s="66" t="s">
        <v>335</v>
      </c>
      <c r="AE317" s="33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62"/>
      <c r="K318" s="63" t="s">
        <v>1094</v>
      </c>
      <c r="M318" s="2">
        <v>10020001</v>
      </c>
      <c r="N318" s="2" t="s">
        <v>95</v>
      </c>
      <c r="O318" s="33">
        <v>200</v>
      </c>
      <c r="P318" s="2"/>
      <c r="Q318" s="65">
        <v>10025010</v>
      </c>
      <c r="R318" s="66" t="s">
        <v>830</v>
      </c>
      <c r="S318" s="33">
        <v>200</v>
      </c>
      <c r="T318" s="2"/>
      <c r="U318" s="10">
        <v>10010085</v>
      </c>
      <c r="V318" s="16" t="s">
        <v>821</v>
      </c>
      <c r="W318" s="33">
        <v>1000</v>
      </c>
      <c r="X318" s="2"/>
      <c r="Y318" s="65">
        <v>10025008</v>
      </c>
      <c r="Z318" s="66" t="s">
        <v>333</v>
      </c>
      <c r="AA318" s="33">
        <v>20</v>
      </c>
      <c r="AB318" s="33"/>
      <c r="AC318" s="65">
        <v>10025009</v>
      </c>
      <c r="AD318" s="66" t="s">
        <v>335</v>
      </c>
      <c r="AE318" s="33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62"/>
      <c r="K319" s="63" t="s">
        <v>1095</v>
      </c>
      <c r="M319" s="2">
        <v>10020001</v>
      </c>
      <c r="N319" s="2" t="s">
        <v>95</v>
      </c>
      <c r="O319" s="33">
        <v>200</v>
      </c>
      <c r="P319" s="2"/>
      <c r="Q319" s="65">
        <v>10025010</v>
      </c>
      <c r="R319" s="66" t="s">
        <v>830</v>
      </c>
      <c r="S319" s="33">
        <v>200</v>
      </c>
      <c r="T319" s="2"/>
      <c r="U319" s="10">
        <v>10010085</v>
      </c>
      <c r="V319" s="16" t="s">
        <v>821</v>
      </c>
      <c r="W319" s="33">
        <v>1000</v>
      </c>
      <c r="X319" s="2"/>
      <c r="Y319" s="65">
        <v>10025008</v>
      </c>
      <c r="Z319" s="66" t="s">
        <v>333</v>
      </c>
      <c r="AA319" s="33">
        <v>20</v>
      </c>
      <c r="AB319" s="33"/>
      <c r="AC319" s="65">
        <v>10025009</v>
      </c>
      <c r="AD319" s="66" t="s">
        <v>335</v>
      </c>
      <c r="AE319" s="33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62"/>
      <c r="K320" s="63" t="s">
        <v>1096</v>
      </c>
      <c r="M320" s="2">
        <v>10020001</v>
      </c>
      <c r="N320" s="2" t="s">
        <v>95</v>
      </c>
      <c r="O320" s="33">
        <v>200</v>
      </c>
      <c r="P320" s="2"/>
      <c r="Q320" s="65">
        <v>10025010</v>
      </c>
      <c r="R320" s="66" t="s">
        <v>830</v>
      </c>
      <c r="S320" s="33">
        <v>200</v>
      </c>
      <c r="T320" s="2"/>
      <c r="U320" s="10">
        <v>10010085</v>
      </c>
      <c r="V320" s="16" t="s">
        <v>821</v>
      </c>
      <c r="W320" s="33">
        <v>1000</v>
      </c>
      <c r="X320" s="2"/>
      <c r="Y320" s="65">
        <v>10025008</v>
      </c>
      <c r="Z320" s="66" t="s">
        <v>333</v>
      </c>
      <c r="AA320" s="33">
        <v>20</v>
      </c>
      <c r="AB320" s="33"/>
      <c r="AC320" s="65">
        <v>10025009</v>
      </c>
      <c r="AD320" s="66" t="s">
        <v>335</v>
      </c>
      <c r="AE320" s="33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62"/>
      <c r="K321" s="63" t="s">
        <v>1097</v>
      </c>
      <c r="M321" s="2">
        <v>10020001</v>
      </c>
      <c r="N321" s="2" t="s">
        <v>95</v>
      </c>
      <c r="O321" s="33">
        <v>200</v>
      </c>
      <c r="P321" s="2"/>
      <c r="Q321" s="65">
        <v>10025010</v>
      </c>
      <c r="R321" s="66" t="s">
        <v>830</v>
      </c>
      <c r="S321" s="33">
        <v>200</v>
      </c>
      <c r="T321" s="2"/>
      <c r="U321" s="10">
        <v>10010085</v>
      </c>
      <c r="V321" s="16" t="s">
        <v>821</v>
      </c>
      <c r="W321" s="33">
        <v>1000</v>
      </c>
      <c r="X321" s="2"/>
      <c r="Y321" s="65">
        <v>10025008</v>
      </c>
      <c r="Z321" s="66" t="s">
        <v>333</v>
      </c>
      <c r="AA321" s="33">
        <v>20</v>
      </c>
      <c r="AB321" s="33"/>
      <c r="AC321" s="65">
        <v>10025009</v>
      </c>
      <c r="AD321" s="66" t="s">
        <v>335</v>
      </c>
      <c r="AE321" s="33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62"/>
      <c r="K322" s="63" t="s">
        <v>1098</v>
      </c>
      <c r="M322" s="2">
        <v>10020001</v>
      </c>
      <c r="N322" s="2" t="s">
        <v>95</v>
      </c>
      <c r="O322" s="33">
        <v>200</v>
      </c>
      <c r="P322" s="2"/>
      <c r="Q322" s="65">
        <v>10025010</v>
      </c>
      <c r="R322" s="66" t="s">
        <v>830</v>
      </c>
      <c r="S322" s="33">
        <v>200</v>
      </c>
      <c r="T322" s="2"/>
      <c r="U322" s="10">
        <v>10010085</v>
      </c>
      <c r="V322" s="16" t="s">
        <v>821</v>
      </c>
      <c r="W322" s="33">
        <v>1000</v>
      </c>
      <c r="X322" s="2"/>
      <c r="Y322" s="65">
        <v>10025008</v>
      </c>
      <c r="Z322" s="66" t="s">
        <v>333</v>
      </c>
      <c r="AA322" s="33">
        <v>20</v>
      </c>
      <c r="AB322" s="33"/>
      <c r="AC322" s="65">
        <v>10025009</v>
      </c>
      <c r="AD322" s="66" t="s">
        <v>335</v>
      </c>
      <c r="AE322" s="33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62"/>
      <c r="K323" s="63" t="s">
        <v>1099</v>
      </c>
      <c r="M323" s="2">
        <v>10020001</v>
      </c>
      <c r="N323" s="2" t="s">
        <v>95</v>
      </c>
      <c r="O323" s="33">
        <v>200</v>
      </c>
      <c r="P323" s="2"/>
      <c r="Q323" s="65">
        <v>10025010</v>
      </c>
      <c r="R323" s="66" t="s">
        <v>830</v>
      </c>
      <c r="S323" s="33">
        <v>200</v>
      </c>
      <c r="T323" s="2"/>
      <c r="U323" s="10">
        <v>10010085</v>
      </c>
      <c r="V323" s="16" t="s">
        <v>821</v>
      </c>
      <c r="W323" s="33">
        <v>1000</v>
      </c>
      <c r="X323" s="2"/>
      <c r="Y323" s="65">
        <v>10025008</v>
      </c>
      <c r="Z323" s="66" t="s">
        <v>333</v>
      </c>
      <c r="AA323" s="33">
        <v>20</v>
      </c>
      <c r="AB323" s="33"/>
      <c r="AC323" s="65">
        <v>10025009</v>
      </c>
      <c r="AD323" s="66" t="s">
        <v>335</v>
      </c>
      <c r="AE323" s="33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62"/>
      <c r="K324" s="63" t="s">
        <v>1100</v>
      </c>
      <c r="M324" s="2">
        <v>10020001</v>
      </c>
      <c r="N324" s="2" t="s">
        <v>95</v>
      </c>
      <c r="O324" s="33">
        <v>200</v>
      </c>
      <c r="P324" s="2"/>
      <c r="Q324" s="65">
        <v>10025010</v>
      </c>
      <c r="R324" s="66" t="s">
        <v>830</v>
      </c>
      <c r="S324" s="33">
        <v>200</v>
      </c>
      <c r="T324" s="2"/>
      <c r="U324" s="10">
        <v>10010085</v>
      </c>
      <c r="V324" s="16" t="s">
        <v>821</v>
      </c>
      <c r="W324" s="33">
        <v>1000</v>
      </c>
      <c r="X324" s="2"/>
      <c r="Y324" s="65">
        <v>10025008</v>
      </c>
      <c r="Z324" s="66" t="s">
        <v>333</v>
      </c>
      <c r="AA324" s="33">
        <v>20</v>
      </c>
      <c r="AB324" s="33"/>
      <c r="AC324" s="65">
        <v>10025009</v>
      </c>
      <c r="AD324" s="66" t="s">
        <v>335</v>
      </c>
      <c r="AE324" s="33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62"/>
      <c r="K325" s="63" t="s">
        <v>1101</v>
      </c>
      <c r="M325" s="2">
        <v>10020001</v>
      </c>
      <c r="N325" s="2" t="s">
        <v>95</v>
      </c>
      <c r="O325" s="33">
        <v>200</v>
      </c>
      <c r="P325" s="2"/>
      <c r="Q325" s="65">
        <v>10025010</v>
      </c>
      <c r="R325" s="66" t="s">
        <v>830</v>
      </c>
      <c r="S325" s="33">
        <v>200</v>
      </c>
      <c r="T325" s="2"/>
      <c r="U325" s="10">
        <v>10010085</v>
      </c>
      <c r="V325" s="16" t="s">
        <v>821</v>
      </c>
      <c r="W325" s="33">
        <v>1000</v>
      </c>
      <c r="X325" s="2"/>
      <c r="Y325" s="65">
        <v>10025008</v>
      </c>
      <c r="Z325" s="66" t="s">
        <v>333</v>
      </c>
      <c r="AA325" s="33">
        <v>20</v>
      </c>
      <c r="AB325" s="33"/>
      <c r="AC325" s="65">
        <v>10025009</v>
      </c>
      <c r="AD325" s="66" t="s">
        <v>335</v>
      </c>
      <c r="AE325" s="33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62"/>
      <c r="K326" s="63" t="s">
        <v>1102</v>
      </c>
      <c r="M326" s="2">
        <v>10020001</v>
      </c>
      <c r="N326" s="2" t="s">
        <v>95</v>
      </c>
      <c r="O326" s="33">
        <v>350</v>
      </c>
      <c r="P326" s="2"/>
      <c r="Q326" s="65">
        <v>10025010</v>
      </c>
      <c r="R326" s="66" t="s">
        <v>830</v>
      </c>
      <c r="S326" s="33">
        <v>350</v>
      </c>
      <c r="T326" s="2"/>
      <c r="U326" s="10">
        <v>10010085</v>
      </c>
      <c r="V326" s="16" t="s">
        <v>821</v>
      </c>
      <c r="W326" s="33">
        <v>2000</v>
      </c>
      <c r="X326" s="2"/>
      <c r="Y326" s="65">
        <v>10025008</v>
      </c>
      <c r="Z326" s="66" t="s">
        <v>333</v>
      </c>
      <c r="AA326" s="33">
        <v>20</v>
      </c>
      <c r="AB326" s="33"/>
      <c r="AC326" s="65">
        <v>10025009</v>
      </c>
      <c r="AD326" s="66" t="s">
        <v>335</v>
      </c>
      <c r="AE326" s="33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62"/>
      <c r="K327" s="63" t="s">
        <v>1103</v>
      </c>
      <c r="M327" s="2">
        <v>10020001</v>
      </c>
      <c r="N327" s="2" t="s">
        <v>95</v>
      </c>
      <c r="O327" s="33">
        <v>350</v>
      </c>
      <c r="P327" s="2"/>
      <c r="Q327" s="65">
        <v>10025010</v>
      </c>
      <c r="R327" s="66" t="s">
        <v>830</v>
      </c>
      <c r="S327" s="33">
        <v>350</v>
      </c>
      <c r="T327" s="2"/>
      <c r="U327" s="10">
        <v>10010085</v>
      </c>
      <c r="V327" s="16" t="s">
        <v>821</v>
      </c>
      <c r="W327" s="33">
        <v>2000</v>
      </c>
      <c r="X327" s="2"/>
      <c r="Y327" s="65">
        <v>10025008</v>
      </c>
      <c r="Z327" s="66" t="s">
        <v>333</v>
      </c>
      <c r="AA327" s="33">
        <v>20</v>
      </c>
      <c r="AB327" s="33"/>
      <c r="AC327" s="65">
        <v>10025009</v>
      </c>
      <c r="AD327" s="66" t="s">
        <v>335</v>
      </c>
      <c r="AE327" s="33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62"/>
      <c r="K328" s="63" t="s">
        <v>1104</v>
      </c>
      <c r="M328" s="2">
        <v>10020001</v>
      </c>
      <c r="N328" s="2" t="s">
        <v>95</v>
      </c>
      <c r="O328" s="33">
        <v>350</v>
      </c>
      <c r="P328" s="2"/>
      <c r="Q328" s="65">
        <v>10025010</v>
      </c>
      <c r="R328" s="66" t="s">
        <v>830</v>
      </c>
      <c r="S328" s="33">
        <v>350</v>
      </c>
      <c r="T328" s="2"/>
      <c r="U328" s="10">
        <v>10010085</v>
      </c>
      <c r="V328" s="16" t="s">
        <v>821</v>
      </c>
      <c r="W328" s="33">
        <v>2000</v>
      </c>
      <c r="X328" s="2"/>
      <c r="Y328" s="65">
        <v>10025008</v>
      </c>
      <c r="Z328" s="66" t="s">
        <v>333</v>
      </c>
      <c r="AA328" s="33">
        <v>20</v>
      </c>
      <c r="AB328" s="33"/>
      <c r="AC328" s="65">
        <v>10025009</v>
      </c>
      <c r="AD328" s="66" t="s">
        <v>335</v>
      </c>
      <c r="AE328" s="33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62"/>
      <c r="K329" s="63" t="s">
        <v>1105</v>
      </c>
      <c r="M329" s="2">
        <v>10020001</v>
      </c>
      <c r="N329" s="2" t="s">
        <v>95</v>
      </c>
      <c r="O329" s="33">
        <v>350</v>
      </c>
      <c r="P329" s="2"/>
      <c r="Q329" s="65">
        <v>10025010</v>
      </c>
      <c r="R329" s="66" t="s">
        <v>830</v>
      </c>
      <c r="S329" s="33">
        <v>350</v>
      </c>
      <c r="T329" s="2"/>
      <c r="U329" s="10">
        <v>10010085</v>
      </c>
      <c r="V329" s="16" t="s">
        <v>821</v>
      </c>
      <c r="W329" s="33">
        <v>2000</v>
      </c>
      <c r="X329" s="2"/>
      <c r="Y329" s="65">
        <v>10025008</v>
      </c>
      <c r="Z329" s="66" t="s">
        <v>333</v>
      </c>
      <c r="AA329" s="33">
        <v>20</v>
      </c>
      <c r="AB329" s="33"/>
      <c r="AC329" s="65">
        <v>10025009</v>
      </c>
      <c r="AD329" s="66" t="s">
        <v>335</v>
      </c>
      <c r="AE329" s="33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62"/>
      <c r="K330" s="63" t="s">
        <v>1106</v>
      </c>
      <c r="M330" s="2">
        <v>10020001</v>
      </c>
      <c r="N330" s="2" t="s">
        <v>95</v>
      </c>
      <c r="O330" s="33">
        <v>500</v>
      </c>
      <c r="P330" s="2"/>
      <c r="Q330" s="65">
        <v>10025010</v>
      </c>
      <c r="R330" s="66" t="s">
        <v>830</v>
      </c>
      <c r="S330" s="33">
        <v>500</v>
      </c>
      <c r="T330" s="2"/>
      <c r="U330" s="10">
        <v>10010085</v>
      </c>
      <c r="V330" s="16" t="s">
        <v>821</v>
      </c>
      <c r="W330" s="33">
        <v>5000</v>
      </c>
      <c r="X330" s="2"/>
      <c r="Y330" s="65">
        <v>10025008</v>
      </c>
      <c r="Z330" s="66" t="s">
        <v>333</v>
      </c>
      <c r="AA330" s="33">
        <v>20</v>
      </c>
      <c r="AB330" s="33"/>
      <c r="AC330" s="65">
        <v>10025009</v>
      </c>
      <c r="AD330" s="66" t="s">
        <v>335</v>
      </c>
      <c r="AE330" s="33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62"/>
      <c r="K331" s="63" t="s">
        <v>1107</v>
      </c>
      <c r="M331" s="2">
        <v>10020001</v>
      </c>
      <c r="N331" s="2" t="s">
        <v>95</v>
      </c>
      <c r="O331" s="33">
        <v>500</v>
      </c>
      <c r="P331" s="2"/>
      <c r="Q331" s="65">
        <v>10025010</v>
      </c>
      <c r="R331" s="66" t="s">
        <v>830</v>
      </c>
      <c r="S331" s="33">
        <v>500</v>
      </c>
      <c r="T331" s="2"/>
      <c r="U331" s="10">
        <v>10010085</v>
      </c>
      <c r="V331" s="16" t="s">
        <v>821</v>
      </c>
      <c r="W331" s="33">
        <v>5000</v>
      </c>
      <c r="X331" s="2"/>
      <c r="Y331" s="65">
        <v>10025008</v>
      </c>
      <c r="Z331" s="66" t="s">
        <v>333</v>
      </c>
      <c r="AA331" s="33">
        <v>20</v>
      </c>
      <c r="AB331" s="33"/>
      <c r="AC331" s="65">
        <v>10025009</v>
      </c>
      <c r="AD331" s="66" t="s">
        <v>335</v>
      </c>
      <c r="AE331" s="33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62"/>
      <c r="K332" s="13" t="s">
        <v>1108</v>
      </c>
      <c r="M332" s="2">
        <v>10020001</v>
      </c>
      <c r="N332" s="2" t="s">
        <v>95</v>
      </c>
      <c r="O332" s="33">
        <v>500</v>
      </c>
      <c r="P332" s="2"/>
      <c r="Q332" s="65">
        <v>10025010</v>
      </c>
      <c r="R332" s="66" t="s">
        <v>830</v>
      </c>
      <c r="S332" s="33">
        <v>500</v>
      </c>
      <c r="T332" s="2"/>
      <c r="U332" s="10">
        <v>10010085</v>
      </c>
      <c r="V332" s="16" t="s">
        <v>821</v>
      </c>
      <c r="W332" s="33">
        <v>5000</v>
      </c>
      <c r="X332" s="2"/>
      <c r="Y332" s="65">
        <v>10025008</v>
      </c>
      <c r="Z332" s="66" t="s">
        <v>333</v>
      </c>
      <c r="AA332" s="33">
        <v>20</v>
      </c>
      <c r="AB332" s="33"/>
      <c r="AC332" s="65">
        <v>10025009</v>
      </c>
      <c r="AD332" s="66" t="s">
        <v>335</v>
      </c>
      <c r="AE332" s="33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62"/>
      <c r="K333" s="13" t="s">
        <v>1109</v>
      </c>
      <c r="M333" s="2">
        <v>10020001</v>
      </c>
      <c r="N333" s="2" t="s">
        <v>95</v>
      </c>
      <c r="O333" s="33">
        <v>500</v>
      </c>
      <c r="P333" s="2"/>
      <c r="Q333" s="65">
        <v>10025010</v>
      </c>
      <c r="R333" s="66" t="s">
        <v>830</v>
      </c>
      <c r="S333" s="33">
        <v>500</v>
      </c>
      <c r="T333" s="2"/>
      <c r="U333" s="10">
        <v>10010085</v>
      </c>
      <c r="V333" s="16" t="s">
        <v>821</v>
      </c>
      <c r="W333" s="33">
        <v>5000</v>
      </c>
      <c r="X333" s="2"/>
      <c r="Y333" s="65">
        <v>10025008</v>
      </c>
      <c r="Z333" s="66" t="s">
        <v>333</v>
      </c>
      <c r="AA333" s="33">
        <v>20</v>
      </c>
      <c r="AB333" s="33"/>
      <c r="AC333" s="65">
        <v>10025009</v>
      </c>
      <c r="AD333" s="66" t="s">
        <v>335</v>
      </c>
      <c r="AE333" s="33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62"/>
      <c r="K334" s="63" t="s">
        <v>1110</v>
      </c>
      <c r="M334" s="2">
        <v>10020001</v>
      </c>
      <c r="N334" s="2" t="s">
        <v>95</v>
      </c>
      <c r="O334" s="33">
        <v>300</v>
      </c>
      <c r="P334" s="2"/>
      <c r="Q334" s="65">
        <v>10025010</v>
      </c>
      <c r="R334" s="66" t="s">
        <v>830</v>
      </c>
      <c r="S334" s="33">
        <v>300</v>
      </c>
      <c r="T334" s="2"/>
      <c r="U334" s="10">
        <v>10010085</v>
      </c>
      <c r="V334" s="16" t="s">
        <v>821</v>
      </c>
      <c r="W334" s="33">
        <v>3000</v>
      </c>
      <c r="X334" s="2"/>
      <c r="Y334" s="65">
        <v>10025008</v>
      </c>
      <c r="Z334" s="66" t="s">
        <v>333</v>
      </c>
      <c r="AA334" s="33">
        <v>20</v>
      </c>
      <c r="AB334" s="33"/>
      <c r="AC334" s="65">
        <v>10025009</v>
      </c>
      <c r="AD334" s="66" t="s">
        <v>335</v>
      </c>
      <c r="AE334" s="33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62"/>
      <c r="K335" s="63" t="s">
        <v>1111</v>
      </c>
      <c r="M335" s="2">
        <v>10020001</v>
      </c>
      <c r="N335" s="2" t="s">
        <v>95</v>
      </c>
      <c r="O335" s="33">
        <v>300</v>
      </c>
      <c r="P335" s="2"/>
      <c r="Q335" s="65">
        <v>10025010</v>
      </c>
      <c r="R335" s="66" t="s">
        <v>830</v>
      </c>
      <c r="S335" s="33">
        <v>300</v>
      </c>
      <c r="T335" s="2"/>
      <c r="U335" s="10">
        <v>10010085</v>
      </c>
      <c r="V335" s="16" t="s">
        <v>821</v>
      </c>
      <c r="W335" s="33">
        <v>3000</v>
      </c>
      <c r="X335" s="2"/>
      <c r="Y335" s="65">
        <v>10025008</v>
      </c>
      <c r="Z335" s="66" t="s">
        <v>333</v>
      </c>
      <c r="AA335" s="33">
        <v>20</v>
      </c>
      <c r="AB335" s="33"/>
      <c r="AC335" s="65">
        <v>10025009</v>
      </c>
      <c r="AD335" s="66" t="s">
        <v>335</v>
      </c>
      <c r="AE335" s="33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62"/>
      <c r="K336" s="63" t="s">
        <v>1112</v>
      </c>
      <c r="M336" s="2">
        <v>10020001</v>
      </c>
      <c r="N336" s="2" t="s">
        <v>95</v>
      </c>
      <c r="O336" s="33">
        <v>300</v>
      </c>
      <c r="P336" s="2"/>
      <c r="Q336" s="65">
        <v>10025010</v>
      </c>
      <c r="R336" s="66" t="s">
        <v>830</v>
      </c>
      <c r="S336" s="33">
        <v>300</v>
      </c>
      <c r="T336" s="2"/>
      <c r="U336" s="10">
        <v>10010085</v>
      </c>
      <c r="V336" s="16" t="s">
        <v>821</v>
      </c>
      <c r="W336" s="33">
        <v>3000</v>
      </c>
      <c r="X336" s="2"/>
      <c r="Y336" s="65">
        <v>10025008</v>
      </c>
      <c r="Z336" s="66" t="s">
        <v>333</v>
      </c>
      <c r="AA336" s="33">
        <v>20</v>
      </c>
      <c r="AB336" s="33"/>
      <c r="AC336" s="65">
        <v>10025009</v>
      </c>
      <c r="AD336" s="66" t="s">
        <v>335</v>
      </c>
      <c r="AE336" s="33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62"/>
      <c r="K339" s="13" t="s">
        <v>1113</v>
      </c>
      <c r="M339" s="2">
        <v>10020001</v>
      </c>
      <c r="N339" s="2" t="s">
        <v>95</v>
      </c>
      <c r="O339" s="33">
        <v>1000</v>
      </c>
      <c r="P339" s="2"/>
      <c r="Q339" s="10">
        <v>10000152</v>
      </c>
      <c r="R339" s="11" t="s">
        <v>143</v>
      </c>
      <c r="S339" s="33">
        <v>30</v>
      </c>
      <c r="T339" s="2"/>
      <c r="U339" s="67">
        <v>15601001</v>
      </c>
      <c r="V339" s="68" t="s">
        <v>1087</v>
      </c>
      <c r="W339" s="33">
        <v>1</v>
      </c>
      <c r="X339" s="2"/>
      <c r="Y339" s="65">
        <v>10025008</v>
      </c>
      <c r="Z339" s="66" t="s">
        <v>333</v>
      </c>
      <c r="AA339" s="33">
        <v>50</v>
      </c>
      <c r="AB339" s="33"/>
      <c r="AC339" s="65">
        <v>10025009</v>
      </c>
      <c r="AD339" s="66" t="s">
        <v>335</v>
      </c>
      <c r="AE339" s="33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62"/>
      <c r="K340" s="13" t="s">
        <v>1114</v>
      </c>
      <c r="M340" s="2">
        <v>10020001</v>
      </c>
      <c r="N340" s="2" t="s">
        <v>95</v>
      </c>
      <c r="O340" s="33">
        <v>1000</v>
      </c>
      <c r="P340" s="2"/>
      <c r="Q340" s="10">
        <v>10000152</v>
      </c>
      <c r="R340" s="11" t="s">
        <v>143</v>
      </c>
      <c r="S340" s="33">
        <v>30</v>
      </c>
      <c r="T340" s="2"/>
      <c r="U340" s="67">
        <v>15601002</v>
      </c>
      <c r="V340" s="68" t="s">
        <v>1088</v>
      </c>
      <c r="W340" s="33">
        <v>1</v>
      </c>
      <c r="X340" s="2"/>
      <c r="Y340" s="65">
        <v>10025008</v>
      </c>
      <c r="Z340" s="66" t="s">
        <v>333</v>
      </c>
      <c r="AA340" s="33">
        <v>50</v>
      </c>
      <c r="AB340" s="33"/>
      <c r="AC340" s="65">
        <v>10025009</v>
      </c>
      <c r="AD340" s="66" t="s">
        <v>335</v>
      </c>
      <c r="AE340" s="33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62"/>
      <c r="K341" s="13" t="s">
        <v>1115</v>
      </c>
      <c r="M341" s="2">
        <v>10020001</v>
      </c>
      <c r="N341" s="2" t="s">
        <v>95</v>
      </c>
      <c r="O341" s="33">
        <v>1000</v>
      </c>
      <c r="P341" s="2"/>
      <c r="Q341" s="10">
        <v>10000152</v>
      </c>
      <c r="R341" s="11" t="s">
        <v>143</v>
      </c>
      <c r="S341" s="33">
        <v>30</v>
      </c>
      <c r="T341" s="2"/>
      <c r="U341" s="67">
        <v>15601003</v>
      </c>
      <c r="V341" s="68" t="s">
        <v>1089</v>
      </c>
      <c r="W341" s="33">
        <v>1</v>
      </c>
      <c r="X341" s="2"/>
      <c r="Y341" s="65">
        <v>10025008</v>
      </c>
      <c r="Z341" s="66" t="s">
        <v>333</v>
      </c>
      <c r="AA341" s="33">
        <v>50</v>
      </c>
      <c r="AB341" s="33"/>
      <c r="AC341" s="65">
        <v>10025009</v>
      </c>
      <c r="AD341" s="66" t="s">
        <v>335</v>
      </c>
      <c r="AE341" s="33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62"/>
      <c r="K342" s="13" t="s">
        <v>1116</v>
      </c>
      <c r="M342" s="2">
        <v>10020001</v>
      </c>
      <c r="N342" s="2" t="s">
        <v>95</v>
      </c>
      <c r="O342" s="33">
        <v>1000</v>
      </c>
      <c r="P342" s="2"/>
      <c r="Q342" s="10">
        <v>10000152</v>
      </c>
      <c r="R342" s="11" t="s">
        <v>143</v>
      </c>
      <c r="S342" s="33">
        <v>30</v>
      </c>
      <c r="T342" s="2"/>
      <c r="U342" s="67">
        <v>15602001</v>
      </c>
      <c r="V342" s="68" t="s">
        <v>1090</v>
      </c>
      <c r="W342" s="33">
        <v>1</v>
      </c>
      <c r="X342" s="2"/>
      <c r="Y342" s="65">
        <v>10025008</v>
      </c>
      <c r="Z342" s="66" t="s">
        <v>333</v>
      </c>
      <c r="AA342" s="33">
        <v>50</v>
      </c>
      <c r="AB342" s="33"/>
      <c r="AC342" s="65">
        <v>10025009</v>
      </c>
      <c r="AD342" s="66" t="s">
        <v>335</v>
      </c>
      <c r="AE342" s="33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62"/>
      <c r="K343" s="13" t="s">
        <v>1117</v>
      </c>
      <c r="M343" s="2">
        <v>10020001</v>
      </c>
      <c r="N343" s="2" t="s">
        <v>95</v>
      </c>
      <c r="O343" s="33">
        <v>1000</v>
      </c>
      <c r="P343" s="2"/>
      <c r="Q343" s="10">
        <v>10000152</v>
      </c>
      <c r="R343" s="11" t="s">
        <v>143</v>
      </c>
      <c r="S343" s="33">
        <v>30</v>
      </c>
      <c r="T343" s="2"/>
      <c r="U343" s="67">
        <v>15602002</v>
      </c>
      <c r="V343" s="68" t="s">
        <v>1091</v>
      </c>
      <c r="W343" s="33">
        <v>1</v>
      </c>
      <c r="X343" s="2"/>
      <c r="Y343" s="65">
        <v>10025008</v>
      </c>
      <c r="Z343" s="66" t="s">
        <v>333</v>
      </c>
      <c r="AA343" s="33">
        <v>50</v>
      </c>
      <c r="AB343" s="33"/>
      <c r="AC343" s="65">
        <v>10025009</v>
      </c>
      <c r="AD343" s="66" t="s">
        <v>335</v>
      </c>
      <c r="AE343" s="33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62"/>
      <c r="K344" s="13" t="s">
        <v>1118</v>
      </c>
      <c r="M344" s="2">
        <v>10020001</v>
      </c>
      <c r="N344" s="2" t="s">
        <v>95</v>
      </c>
      <c r="O344" s="33">
        <v>1000</v>
      </c>
      <c r="P344" s="2"/>
      <c r="Q344" s="10">
        <v>10000152</v>
      </c>
      <c r="R344" s="11" t="s">
        <v>143</v>
      </c>
      <c r="S344" s="33">
        <v>30</v>
      </c>
      <c r="T344" s="2"/>
      <c r="U344" s="67">
        <v>15602003</v>
      </c>
      <c r="V344" s="68" t="s">
        <v>1092</v>
      </c>
      <c r="W344" s="33">
        <v>1</v>
      </c>
      <c r="X344" s="2"/>
      <c r="Y344" s="65">
        <v>10025008</v>
      </c>
      <c r="Z344" s="66" t="s">
        <v>333</v>
      </c>
      <c r="AA344" s="33">
        <v>50</v>
      </c>
      <c r="AB344" s="33"/>
      <c r="AC344" s="65">
        <v>10025009</v>
      </c>
      <c r="AD344" s="66" t="s">
        <v>335</v>
      </c>
      <c r="AE344" s="33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62"/>
      <c r="K345" s="13" t="s">
        <v>1119</v>
      </c>
      <c r="M345" s="2">
        <v>10020001</v>
      </c>
      <c r="N345" s="2" t="s">
        <v>95</v>
      </c>
      <c r="O345" s="33">
        <v>1000</v>
      </c>
      <c r="P345" s="2"/>
      <c r="Q345" s="10">
        <v>10000152</v>
      </c>
      <c r="R345" s="11" t="s">
        <v>143</v>
      </c>
      <c r="S345" s="33">
        <v>30</v>
      </c>
      <c r="T345" s="2"/>
      <c r="U345" s="67">
        <v>15603001</v>
      </c>
      <c r="V345" s="68" t="s">
        <v>1093</v>
      </c>
      <c r="W345" s="33">
        <v>1</v>
      </c>
      <c r="X345" s="2"/>
      <c r="Y345" s="65">
        <v>10025008</v>
      </c>
      <c r="Z345" s="66" t="s">
        <v>333</v>
      </c>
      <c r="AA345" s="33">
        <v>50</v>
      </c>
      <c r="AB345" s="33"/>
      <c r="AC345" s="65">
        <v>10025009</v>
      </c>
      <c r="AD345" s="66" t="s">
        <v>335</v>
      </c>
      <c r="AE345" s="33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62"/>
      <c r="K346" s="13" t="s">
        <v>1120</v>
      </c>
      <c r="M346" s="2">
        <v>10020001</v>
      </c>
      <c r="N346" s="2" t="s">
        <v>95</v>
      </c>
      <c r="O346" s="33">
        <v>1000</v>
      </c>
      <c r="P346" s="2"/>
      <c r="Q346" s="10">
        <v>10000152</v>
      </c>
      <c r="R346" s="11" t="s">
        <v>143</v>
      </c>
      <c r="S346" s="33">
        <v>30</v>
      </c>
      <c r="T346" s="2"/>
      <c r="U346" s="67">
        <v>15603002</v>
      </c>
      <c r="V346" s="68" t="s">
        <v>1094</v>
      </c>
      <c r="W346" s="33">
        <v>1</v>
      </c>
      <c r="X346" s="2"/>
      <c r="Y346" s="65">
        <v>10025008</v>
      </c>
      <c r="Z346" s="66" t="s">
        <v>333</v>
      </c>
      <c r="AA346" s="33">
        <v>50</v>
      </c>
      <c r="AB346" s="33"/>
      <c r="AC346" s="65">
        <v>10025009</v>
      </c>
      <c r="AD346" s="66" t="s">
        <v>335</v>
      </c>
      <c r="AE346" s="33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62"/>
      <c r="K347" s="13" t="s">
        <v>1121</v>
      </c>
      <c r="M347" s="2">
        <v>10020001</v>
      </c>
      <c r="N347" s="2" t="s">
        <v>95</v>
      </c>
      <c r="O347" s="33">
        <v>1000</v>
      </c>
      <c r="P347" s="2"/>
      <c r="Q347" s="10">
        <v>10000152</v>
      </c>
      <c r="R347" s="11" t="s">
        <v>143</v>
      </c>
      <c r="S347" s="33">
        <v>30</v>
      </c>
      <c r="T347" s="2"/>
      <c r="U347" s="67">
        <v>15603003</v>
      </c>
      <c r="V347" s="68" t="s">
        <v>1095</v>
      </c>
      <c r="W347" s="33">
        <v>1</v>
      </c>
      <c r="X347" s="2"/>
      <c r="Y347" s="65">
        <v>10025008</v>
      </c>
      <c r="Z347" s="66" t="s">
        <v>333</v>
      </c>
      <c r="AA347" s="33">
        <v>50</v>
      </c>
      <c r="AB347" s="33"/>
      <c r="AC347" s="65">
        <v>10025009</v>
      </c>
      <c r="AD347" s="66" t="s">
        <v>335</v>
      </c>
      <c r="AE347" s="33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62"/>
      <c r="K348" s="13" t="s">
        <v>1122</v>
      </c>
      <c r="M348" s="2">
        <v>10020001</v>
      </c>
      <c r="N348" s="2" t="s">
        <v>95</v>
      </c>
      <c r="O348" s="33">
        <v>1000</v>
      </c>
      <c r="P348" s="2"/>
      <c r="Q348" s="10">
        <v>10000152</v>
      </c>
      <c r="R348" s="11" t="s">
        <v>143</v>
      </c>
      <c r="S348" s="33">
        <v>30</v>
      </c>
      <c r="T348" s="2"/>
      <c r="U348" s="67">
        <v>15604001</v>
      </c>
      <c r="V348" s="68" t="s">
        <v>1096</v>
      </c>
      <c r="W348" s="33">
        <v>1</v>
      </c>
      <c r="X348" s="2"/>
      <c r="Y348" s="65">
        <v>10025008</v>
      </c>
      <c r="Z348" s="66" t="s">
        <v>333</v>
      </c>
      <c r="AA348" s="33">
        <v>50</v>
      </c>
      <c r="AB348" s="33"/>
      <c r="AC348" s="65">
        <v>10025009</v>
      </c>
      <c r="AD348" s="66" t="s">
        <v>335</v>
      </c>
      <c r="AE348" s="33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62"/>
      <c r="K349" s="13" t="s">
        <v>1123</v>
      </c>
      <c r="M349" s="2">
        <v>10020001</v>
      </c>
      <c r="N349" s="2" t="s">
        <v>95</v>
      </c>
      <c r="O349" s="33">
        <v>1000</v>
      </c>
      <c r="P349" s="2"/>
      <c r="Q349" s="10">
        <v>10000152</v>
      </c>
      <c r="R349" s="11" t="s">
        <v>143</v>
      </c>
      <c r="S349" s="33">
        <v>30</v>
      </c>
      <c r="T349" s="2"/>
      <c r="U349" s="67">
        <v>15604002</v>
      </c>
      <c r="V349" s="68" t="s">
        <v>1097</v>
      </c>
      <c r="W349" s="33">
        <v>1</v>
      </c>
      <c r="X349" s="2"/>
      <c r="Y349" s="65">
        <v>10025008</v>
      </c>
      <c r="Z349" s="66" t="s">
        <v>333</v>
      </c>
      <c r="AA349" s="33">
        <v>50</v>
      </c>
      <c r="AB349" s="33"/>
      <c r="AC349" s="65">
        <v>10025009</v>
      </c>
      <c r="AD349" s="66" t="s">
        <v>335</v>
      </c>
      <c r="AE349" s="33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62"/>
      <c r="K350" s="13" t="s">
        <v>1124</v>
      </c>
      <c r="M350" s="2">
        <v>10020001</v>
      </c>
      <c r="N350" s="2" t="s">
        <v>95</v>
      </c>
      <c r="O350" s="33">
        <v>1000</v>
      </c>
      <c r="P350" s="2"/>
      <c r="Q350" s="10">
        <v>10000152</v>
      </c>
      <c r="R350" s="11" t="s">
        <v>143</v>
      </c>
      <c r="S350" s="33">
        <v>30</v>
      </c>
      <c r="T350" s="2"/>
      <c r="U350" s="67">
        <v>15604003</v>
      </c>
      <c r="V350" s="68" t="s">
        <v>1098</v>
      </c>
      <c r="W350" s="33">
        <v>1</v>
      </c>
      <c r="X350" s="2"/>
      <c r="Y350" s="65">
        <v>10025008</v>
      </c>
      <c r="Z350" s="66" t="s">
        <v>333</v>
      </c>
      <c r="AA350" s="33">
        <v>50</v>
      </c>
      <c r="AB350" s="33"/>
      <c r="AC350" s="65">
        <v>10025009</v>
      </c>
      <c r="AD350" s="66" t="s">
        <v>335</v>
      </c>
      <c r="AE350" s="33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62"/>
      <c r="K351" s="13" t="s">
        <v>1125</v>
      </c>
      <c r="M351" s="2">
        <v>10020001</v>
      </c>
      <c r="N351" s="2" t="s">
        <v>95</v>
      </c>
      <c r="O351" s="33">
        <v>1000</v>
      </c>
      <c r="P351" s="2"/>
      <c r="Q351" s="10">
        <v>10000152</v>
      </c>
      <c r="R351" s="11" t="s">
        <v>143</v>
      </c>
      <c r="S351" s="33">
        <v>30</v>
      </c>
      <c r="T351" s="2"/>
      <c r="U351" s="67">
        <v>15605001</v>
      </c>
      <c r="V351" s="68" t="s">
        <v>1099</v>
      </c>
      <c r="W351" s="33">
        <v>1</v>
      </c>
      <c r="X351" s="2"/>
      <c r="Y351" s="65">
        <v>10025008</v>
      </c>
      <c r="Z351" s="66" t="s">
        <v>333</v>
      </c>
      <c r="AA351" s="33">
        <v>50</v>
      </c>
      <c r="AB351" s="33"/>
      <c r="AC351" s="65">
        <v>10025009</v>
      </c>
      <c r="AD351" s="66" t="s">
        <v>335</v>
      </c>
      <c r="AE351" s="33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62"/>
      <c r="K352" s="13" t="s">
        <v>1126</v>
      </c>
      <c r="M352" s="2">
        <v>10020001</v>
      </c>
      <c r="N352" s="2" t="s">
        <v>95</v>
      </c>
      <c r="O352" s="33">
        <v>1000</v>
      </c>
      <c r="P352" s="2"/>
      <c r="Q352" s="10">
        <v>10000152</v>
      </c>
      <c r="R352" s="11" t="s">
        <v>143</v>
      </c>
      <c r="S352" s="33">
        <v>30</v>
      </c>
      <c r="T352" s="2"/>
      <c r="U352" s="67">
        <v>15605002</v>
      </c>
      <c r="V352" s="68" t="s">
        <v>1100</v>
      </c>
      <c r="W352" s="33">
        <v>1</v>
      </c>
      <c r="X352" s="2"/>
      <c r="Y352" s="65">
        <v>10025008</v>
      </c>
      <c r="Z352" s="66" t="s">
        <v>333</v>
      </c>
      <c r="AA352" s="33">
        <v>50</v>
      </c>
      <c r="AB352" s="33"/>
      <c r="AC352" s="65">
        <v>10025009</v>
      </c>
      <c r="AD352" s="66" t="s">
        <v>335</v>
      </c>
      <c r="AE352" s="33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62"/>
      <c r="K353" s="13" t="s">
        <v>1127</v>
      </c>
      <c r="M353" s="2">
        <v>10020001</v>
      </c>
      <c r="N353" s="2" t="s">
        <v>95</v>
      </c>
      <c r="O353" s="33">
        <v>1000</v>
      </c>
      <c r="P353" s="2"/>
      <c r="Q353" s="10">
        <v>10000152</v>
      </c>
      <c r="R353" s="11" t="s">
        <v>143</v>
      </c>
      <c r="S353" s="33">
        <v>30</v>
      </c>
      <c r="T353" s="2"/>
      <c r="U353" s="67">
        <v>15605003</v>
      </c>
      <c r="V353" s="68" t="s">
        <v>1101</v>
      </c>
      <c r="W353" s="33">
        <v>1</v>
      </c>
      <c r="X353" s="2"/>
      <c r="Y353" s="65">
        <v>10025008</v>
      </c>
      <c r="Z353" s="66" t="s">
        <v>333</v>
      </c>
      <c r="AA353" s="33">
        <v>50</v>
      </c>
      <c r="AB353" s="33"/>
      <c r="AC353" s="65">
        <v>10025009</v>
      </c>
      <c r="AD353" s="66" t="s">
        <v>335</v>
      </c>
      <c r="AE353" s="33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62"/>
      <c r="K354" s="13" t="s">
        <v>1128</v>
      </c>
      <c r="M354" s="2">
        <v>10020001</v>
      </c>
      <c r="N354" s="2" t="s">
        <v>95</v>
      </c>
      <c r="O354" s="33">
        <v>1750</v>
      </c>
      <c r="P354" s="2"/>
      <c r="Q354" s="10">
        <v>10000152</v>
      </c>
      <c r="R354" s="11" t="s">
        <v>143</v>
      </c>
      <c r="S354" s="33">
        <v>40</v>
      </c>
      <c r="T354" s="2"/>
      <c r="U354" s="67">
        <v>15606001</v>
      </c>
      <c r="V354" s="68" t="s">
        <v>1102</v>
      </c>
      <c r="W354" s="33">
        <v>1</v>
      </c>
      <c r="X354" s="2"/>
      <c r="Y354" s="65">
        <v>10025008</v>
      </c>
      <c r="Z354" s="66" t="s">
        <v>333</v>
      </c>
      <c r="AA354" s="33">
        <v>50</v>
      </c>
      <c r="AB354" s="33"/>
      <c r="AC354" s="65">
        <v>10025009</v>
      </c>
      <c r="AD354" s="66" t="s">
        <v>335</v>
      </c>
      <c r="AE354" s="33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62"/>
      <c r="K355" s="13" t="s">
        <v>1129</v>
      </c>
      <c r="M355" s="2">
        <v>10020001</v>
      </c>
      <c r="N355" s="2" t="s">
        <v>95</v>
      </c>
      <c r="O355" s="33">
        <v>1750</v>
      </c>
      <c r="P355" s="2"/>
      <c r="Q355" s="10">
        <v>10000152</v>
      </c>
      <c r="R355" s="11" t="s">
        <v>143</v>
      </c>
      <c r="S355" s="33">
        <v>40</v>
      </c>
      <c r="T355" s="2"/>
      <c r="U355" s="67">
        <v>15607001</v>
      </c>
      <c r="V355" s="68" t="s">
        <v>1103</v>
      </c>
      <c r="W355" s="33">
        <v>1</v>
      </c>
      <c r="X355" s="2"/>
      <c r="Y355" s="65">
        <v>10025008</v>
      </c>
      <c r="Z355" s="66" t="s">
        <v>333</v>
      </c>
      <c r="AA355" s="33">
        <v>50</v>
      </c>
      <c r="AB355" s="33"/>
      <c r="AC355" s="65">
        <v>10025009</v>
      </c>
      <c r="AD355" s="66" t="s">
        <v>335</v>
      </c>
      <c r="AE355" s="33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62"/>
      <c r="K356" s="13" t="s">
        <v>1130</v>
      </c>
      <c r="M356" s="2">
        <v>10020001</v>
      </c>
      <c r="N356" s="2" t="s">
        <v>95</v>
      </c>
      <c r="O356" s="33">
        <v>1750</v>
      </c>
      <c r="P356" s="2"/>
      <c r="Q356" s="10">
        <v>10000152</v>
      </c>
      <c r="R356" s="11" t="s">
        <v>143</v>
      </c>
      <c r="S356" s="33">
        <v>40</v>
      </c>
      <c r="T356" s="2"/>
      <c r="U356" s="67">
        <v>15608001</v>
      </c>
      <c r="V356" s="68" t="s">
        <v>1104</v>
      </c>
      <c r="W356" s="33">
        <v>1</v>
      </c>
      <c r="X356" s="2"/>
      <c r="Y356" s="65">
        <v>10025008</v>
      </c>
      <c r="Z356" s="66" t="s">
        <v>333</v>
      </c>
      <c r="AA356" s="33">
        <v>50</v>
      </c>
      <c r="AB356" s="33"/>
      <c r="AC356" s="65">
        <v>10025009</v>
      </c>
      <c r="AD356" s="66" t="s">
        <v>335</v>
      </c>
      <c r="AE356" s="33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62"/>
      <c r="K357" s="13" t="s">
        <v>1131</v>
      </c>
      <c r="M357" s="2">
        <v>10020001</v>
      </c>
      <c r="N357" s="2" t="s">
        <v>95</v>
      </c>
      <c r="O357" s="33">
        <v>1750</v>
      </c>
      <c r="P357" s="2"/>
      <c r="Q357" s="10">
        <v>10000152</v>
      </c>
      <c r="R357" s="11" t="s">
        <v>143</v>
      </c>
      <c r="S357" s="33">
        <v>40</v>
      </c>
      <c r="T357" s="2"/>
      <c r="U357" s="67">
        <v>15609001</v>
      </c>
      <c r="V357" s="68" t="s">
        <v>1105</v>
      </c>
      <c r="W357" s="33">
        <v>1</v>
      </c>
      <c r="X357" s="2"/>
      <c r="Y357" s="65">
        <v>10025008</v>
      </c>
      <c r="Z357" s="66" t="s">
        <v>333</v>
      </c>
      <c r="AA357" s="33">
        <v>50</v>
      </c>
      <c r="AB357" s="33"/>
      <c r="AC357" s="65">
        <v>10025009</v>
      </c>
      <c r="AD357" s="66" t="s">
        <v>335</v>
      </c>
      <c r="AE357" s="33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62"/>
      <c r="K358" s="13" t="s">
        <v>1132</v>
      </c>
      <c r="M358" s="2">
        <v>10020001</v>
      </c>
      <c r="N358" s="2" t="s">
        <v>95</v>
      </c>
      <c r="O358" s="33">
        <v>2500</v>
      </c>
      <c r="P358" s="2"/>
      <c r="Q358" s="10">
        <v>10000152</v>
      </c>
      <c r="R358" s="11" t="s">
        <v>143</v>
      </c>
      <c r="S358" s="33">
        <v>80</v>
      </c>
      <c r="T358" s="2"/>
      <c r="U358" s="67">
        <v>15610001</v>
      </c>
      <c r="V358" s="68" t="s">
        <v>1106</v>
      </c>
      <c r="W358" s="33">
        <v>1</v>
      </c>
      <c r="X358" s="2"/>
      <c r="Y358" s="65">
        <v>10025008</v>
      </c>
      <c r="Z358" s="66" t="s">
        <v>333</v>
      </c>
      <c r="AA358" s="33">
        <v>50</v>
      </c>
      <c r="AB358" s="33"/>
      <c r="AC358" s="65">
        <v>10025009</v>
      </c>
      <c r="AD358" s="66" t="s">
        <v>335</v>
      </c>
      <c r="AE358" s="33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62"/>
      <c r="K359" s="13" t="s">
        <v>1133</v>
      </c>
      <c r="M359" s="2">
        <v>10020001</v>
      </c>
      <c r="N359" s="2" t="s">
        <v>95</v>
      </c>
      <c r="O359" s="33">
        <v>2500</v>
      </c>
      <c r="P359" s="2"/>
      <c r="Q359" s="10">
        <v>10000152</v>
      </c>
      <c r="R359" s="11" t="s">
        <v>143</v>
      </c>
      <c r="S359" s="33">
        <v>80</v>
      </c>
      <c r="T359" s="2"/>
      <c r="U359" s="67">
        <v>15610002</v>
      </c>
      <c r="V359" s="68" t="s">
        <v>1107</v>
      </c>
      <c r="W359" s="33">
        <v>1</v>
      </c>
      <c r="X359" s="2"/>
      <c r="Y359" s="65">
        <v>10025008</v>
      </c>
      <c r="Z359" s="66" t="s">
        <v>333</v>
      </c>
      <c r="AA359" s="33">
        <v>50</v>
      </c>
      <c r="AB359" s="33"/>
      <c r="AC359" s="65">
        <v>10025009</v>
      </c>
      <c r="AD359" s="66" t="s">
        <v>335</v>
      </c>
      <c r="AE359" s="33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62"/>
      <c r="K360" s="13" t="s">
        <v>1134</v>
      </c>
      <c r="M360" s="2">
        <v>10020001</v>
      </c>
      <c r="N360" s="2" t="s">
        <v>95</v>
      </c>
      <c r="O360" s="33">
        <v>2500</v>
      </c>
      <c r="P360" s="2"/>
      <c r="Q360" s="10">
        <v>10000152</v>
      </c>
      <c r="R360" s="11" t="s">
        <v>143</v>
      </c>
      <c r="S360" s="33">
        <v>80</v>
      </c>
      <c r="T360" s="2"/>
      <c r="U360" s="67">
        <v>15610101</v>
      </c>
      <c r="V360" s="68" t="s">
        <v>1108</v>
      </c>
      <c r="W360" s="33">
        <v>1</v>
      </c>
      <c r="X360" s="2"/>
      <c r="Y360" s="65">
        <v>10025008</v>
      </c>
      <c r="Z360" s="66" t="s">
        <v>333</v>
      </c>
      <c r="AA360" s="33">
        <v>50</v>
      </c>
      <c r="AB360" s="33"/>
      <c r="AC360" s="65">
        <v>10025009</v>
      </c>
      <c r="AD360" s="66" t="s">
        <v>335</v>
      </c>
      <c r="AE360" s="33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62"/>
      <c r="K361" s="13" t="s">
        <v>1135</v>
      </c>
      <c r="M361" s="2">
        <v>10020001</v>
      </c>
      <c r="N361" s="2" t="s">
        <v>95</v>
      </c>
      <c r="O361" s="33">
        <v>2500</v>
      </c>
      <c r="P361" s="2"/>
      <c r="Q361" s="10">
        <v>10000152</v>
      </c>
      <c r="R361" s="11" t="s">
        <v>143</v>
      </c>
      <c r="S361" s="33">
        <v>80</v>
      </c>
      <c r="T361" s="2"/>
      <c r="U361" s="67">
        <v>15610102</v>
      </c>
      <c r="V361" s="68" t="s">
        <v>1109</v>
      </c>
      <c r="W361" s="33">
        <v>1</v>
      </c>
      <c r="X361" s="2"/>
      <c r="Y361" s="65">
        <v>10025008</v>
      </c>
      <c r="Z361" s="66" t="s">
        <v>333</v>
      </c>
      <c r="AA361" s="33">
        <v>50</v>
      </c>
      <c r="AB361" s="33"/>
      <c r="AC361" s="65">
        <v>10025009</v>
      </c>
      <c r="AD361" s="66" t="s">
        <v>335</v>
      </c>
      <c r="AE361" s="33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62"/>
      <c r="K362" s="13" t="s">
        <v>1136</v>
      </c>
      <c r="M362" s="2">
        <v>10020001</v>
      </c>
      <c r="N362" s="2" t="s">
        <v>95</v>
      </c>
      <c r="O362" s="33">
        <v>1500</v>
      </c>
      <c r="P362" s="2"/>
      <c r="Q362" s="10">
        <v>10000152</v>
      </c>
      <c r="R362" s="11" t="s">
        <v>143</v>
      </c>
      <c r="S362" s="33">
        <v>60</v>
      </c>
      <c r="T362" s="2"/>
      <c r="U362" s="67">
        <v>15611001</v>
      </c>
      <c r="V362" s="68" t="s">
        <v>1110</v>
      </c>
      <c r="W362" s="33">
        <v>1</v>
      </c>
      <c r="X362" s="2"/>
      <c r="Y362" s="65">
        <v>10025008</v>
      </c>
      <c r="Z362" s="66" t="s">
        <v>333</v>
      </c>
      <c r="AA362" s="33">
        <v>50</v>
      </c>
      <c r="AB362" s="33"/>
      <c r="AC362" s="65">
        <v>10025009</v>
      </c>
      <c r="AD362" s="66" t="s">
        <v>335</v>
      </c>
      <c r="AE362" s="33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62"/>
      <c r="K363" s="13" t="s">
        <v>1137</v>
      </c>
      <c r="M363" s="2">
        <v>10020001</v>
      </c>
      <c r="N363" s="2" t="s">
        <v>95</v>
      </c>
      <c r="O363" s="33">
        <v>1500</v>
      </c>
      <c r="P363" s="2"/>
      <c r="Q363" s="10">
        <v>10000152</v>
      </c>
      <c r="R363" s="11" t="s">
        <v>143</v>
      </c>
      <c r="S363" s="33">
        <v>60</v>
      </c>
      <c r="T363" s="2"/>
      <c r="U363" s="67">
        <v>15611002</v>
      </c>
      <c r="V363" s="68" t="s">
        <v>1111</v>
      </c>
      <c r="W363" s="33">
        <v>1</v>
      </c>
      <c r="X363" s="2"/>
      <c r="Y363" s="65">
        <v>10025008</v>
      </c>
      <c r="Z363" s="66" t="s">
        <v>333</v>
      </c>
      <c r="AA363" s="33">
        <v>50</v>
      </c>
      <c r="AB363" s="33"/>
      <c r="AC363" s="65">
        <v>10025009</v>
      </c>
      <c r="AD363" s="66" t="s">
        <v>335</v>
      </c>
      <c r="AE363" s="33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62"/>
      <c r="K364" s="13" t="s">
        <v>1138</v>
      </c>
      <c r="M364" s="2">
        <v>10020001</v>
      </c>
      <c r="N364" s="2" t="s">
        <v>95</v>
      </c>
      <c r="O364" s="33">
        <v>1500</v>
      </c>
      <c r="P364" s="2"/>
      <c r="Q364" s="10">
        <v>10000152</v>
      </c>
      <c r="R364" s="11" t="s">
        <v>143</v>
      </c>
      <c r="S364" s="33">
        <v>60</v>
      </c>
      <c r="T364" s="2"/>
      <c r="U364" s="67">
        <v>15611003</v>
      </c>
      <c r="V364" s="68" t="s">
        <v>1112</v>
      </c>
      <c r="W364" s="33">
        <v>1</v>
      </c>
      <c r="X364" s="2"/>
      <c r="Y364" s="65">
        <v>10025008</v>
      </c>
      <c r="Z364" s="66" t="s">
        <v>333</v>
      </c>
      <c r="AA364" s="33">
        <v>50</v>
      </c>
      <c r="AB364" s="33"/>
      <c r="AC364" s="65">
        <v>10025009</v>
      </c>
      <c r="AD364" s="66" t="s">
        <v>335</v>
      </c>
      <c r="AE364" s="33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10">
        <v>10000144</v>
      </c>
      <c r="H367" s="10" t="s">
        <v>874</v>
      </c>
      <c r="K367" s="2" t="s">
        <v>1139</v>
      </c>
      <c r="M367" s="2">
        <v>10020001</v>
      </c>
      <c r="N367" s="2" t="s">
        <v>95</v>
      </c>
      <c r="O367" s="33">
        <v>10</v>
      </c>
      <c r="Q367" s="2">
        <v>10000144</v>
      </c>
      <c r="R367" s="2" t="s">
        <v>874</v>
      </c>
      <c r="S367" s="2">
        <v>1</v>
      </c>
      <c r="U367" s="65">
        <v>10021010</v>
      </c>
      <c r="V367" s="66" t="s">
        <v>825</v>
      </c>
      <c r="W367" s="33">
        <v>10</v>
      </c>
      <c r="X367" s="2"/>
      <c r="Y367" s="65">
        <v>10021008</v>
      </c>
      <c r="Z367" s="66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ht="20.1" customHeight="1" spans="7:61">
      <c r="G368" s="10">
        <v>10000145</v>
      </c>
      <c r="H368" s="10" t="s">
        <v>875</v>
      </c>
      <c r="K368" s="2" t="s">
        <v>1139</v>
      </c>
      <c r="M368" s="2">
        <v>10020001</v>
      </c>
      <c r="N368" s="2" t="s">
        <v>95</v>
      </c>
      <c r="O368" s="33">
        <v>10</v>
      </c>
      <c r="Q368" s="2">
        <v>10000144</v>
      </c>
      <c r="R368" s="2" t="s">
        <v>874</v>
      </c>
      <c r="S368" s="2">
        <v>1</v>
      </c>
      <c r="U368" s="65">
        <v>10021010</v>
      </c>
      <c r="V368" s="66" t="s">
        <v>825</v>
      </c>
      <c r="W368" s="33">
        <v>10</v>
      </c>
      <c r="X368" s="2"/>
      <c r="Y368" s="65">
        <v>10021008</v>
      </c>
      <c r="Z368" s="66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ht="20.1" customHeight="1" spans="7:61">
      <c r="G369" s="10">
        <v>10000146</v>
      </c>
      <c r="H369" s="10" t="s">
        <v>876</v>
      </c>
      <c r="K369" s="2" t="s">
        <v>1139</v>
      </c>
      <c r="M369" s="2">
        <v>10020001</v>
      </c>
      <c r="N369" s="2" t="s">
        <v>95</v>
      </c>
      <c r="O369" s="33">
        <v>10</v>
      </c>
      <c r="Q369" s="2">
        <v>10000144</v>
      </c>
      <c r="R369" s="2" t="s">
        <v>874</v>
      </c>
      <c r="S369" s="2">
        <v>1</v>
      </c>
      <c r="U369" s="65">
        <v>10021010</v>
      </c>
      <c r="V369" s="66" t="s">
        <v>825</v>
      </c>
      <c r="W369" s="33">
        <v>10</v>
      </c>
      <c r="X369" s="2"/>
      <c r="Y369" s="65">
        <v>10021008</v>
      </c>
      <c r="Z369" s="66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ht="20.1" customHeight="1" spans="7:61">
      <c r="G370" s="10">
        <v>10000147</v>
      </c>
      <c r="H370" s="10" t="s">
        <v>878</v>
      </c>
      <c r="K370" s="2" t="s">
        <v>1139</v>
      </c>
      <c r="M370" s="2">
        <v>10020001</v>
      </c>
      <c r="N370" s="2" t="s">
        <v>95</v>
      </c>
      <c r="O370" s="33">
        <v>10</v>
      </c>
      <c r="Q370" s="2">
        <v>10000144</v>
      </c>
      <c r="R370" s="2" t="s">
        <v>874</v>
      </c>
      <c r="S370" s="2">
        <v>1</v>
      </c>
      <c r="U370" s="65">
        <v>10021010</v>
      </c>
      <c r="V370" s="66" t="s">
        <v>825</v>
      </c>
      <c r="W370" s="33">
        <v>10</v>
      </c>
      <c r="X370" s="2"/>
      <c r="Y370" s="65">
        <v>10021008</v>
      </c>
      <c r="Z370" s="66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33">
        <v>10</v>
      </c>
      <c r="Q371" s="2">
        <v>10000144</v>
      </c>
      <c r="R371" s="2" t="s">
        <v>874</v>
      </c>
      <c r="S371" s="2">
        <v>2</v>
      </c>
      <c r="U371" s="65">
        <v>10023010</v>
      </c>
      <c r="V371" s="69" t="s">
        <v>828</v>
      </c>
      <c r="W371" s="33">
        <v>10</v>
      </c>
      <c r="Y371" s="65">
        <v>10023008</v>
      </c>
      <c r="Z371" s="66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33">
        <v>10</v>
      </c>
      <c r="Q372" s="2">
        <v>10000144</v>
      </c>
      <c r="R372" s="2" t="s">
        <v>874</v>
      </c>
      <c r="S372" s="2">
        <v>2</v>
      </c>
      <c r="U372" s="65">
        <v>10023010</v>
      </c>
      <c r="V372" s="69" t="s">
        <v>828</v>
      </c>
      <c r="W372" s="33">
        <v>10</v>
      </c>
      <c r="Y372" s="65">
        <v>10023008</v>
      </c>
      <c r="Z372" s="66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33">
        <v>10</v>
      </c>
      <c r="Q373" s="2">
        <v>10000144</v>
      </c>
      <c r="R373" s="2" t="s">
        <v>874</v>
      </c>
      <c r="S373" s="2">
        <v>2</v>
      </c>
      <c r="U373" s="65">
        <v>10023010</v>
      </c>
      <c r="V373" s="69" t="s">
        <v>828</v>
      </c>
      <c r="W373" s="33">
        <v>10</v>
      </c>
      <c r="Y373" s="65">
        <v>10023008</v>
      </c>
      <c r="Z373" s="66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33">
        <v>10</v>
      </c>
      <c r="Q374" s="2">
        <v>10000144</v>
      </c>
      <c r="R374" s="2" t="s">
        <v>874</v>
      </c>
      <c r="S374" s="2">
        <v>2</v>
      </c>
      <c r="U374" s="65">
        <v>10023010</v>
      </c>
      <c r="V374" s="69" t="s">
        <v>828</v>
      </c>
      <c r="W374" s="33">
        <v>10</v>
      </c>
      <c r="Y374" s="65">
        <v>10023008</v>
      </c>
      <c r="Z374" s="66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33">
        <v>10</v>
      </c>
      <c r="Q375" s="2">
        <v>10000144</v>
      </c>
      <c r="R375" s="2" t="s">
        <v>874</v>
      </c>
      <c r="S375" s="2">
        <v>3</v>
      </c>
      <c r="U375" s="65">
        <v>10025010</v>
      </c>
      <c r="V375" s="66" t="s">
        <v>830</v>
      </c>
      <c r="W375" s="33">
        <v>10</v>
      </c>
      <c r="Y375" s="65">
        <v>10025008</v>
      </c>
      <c r="Z375" s="66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33">
        <v>10</v>
      </c>
      <c r="Q376" s="2">
        <v>10000144</v>
      </c>
      <c r="R376" s="2" t="s">
        <v>874</v>
      </c>
      <c r="S376" s="2">
        <v>3</v>
      </c>
      <c r="U376" s="65">
        <v>10025010</v>
      </c>
      <c r="V376" s="66" t="s">
        <v>830</v>
      </c>
      <c r="W376" s="33">
        <v>10</v>
      </c>
      <c r="Y376" s="65">
        <v>10025008</v>
      </c>
      <c r="Z376" s="66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33">
        <v>10</v>
      </c>
      <c r="Q377" s="2">
        <v>10000144</v>
      </c>
      <c r="R377" s="2" t="s">
        <v>874</v>
      </c>
      <c r="S377" s="2">
        <v>3</v>
      </c>
      <c r="U377" s="65">
        <v>10025010</v>
      </c>
      <c r="V377" s="66" t="s">
        <v>830</v>
      </c>
      <c r="W377" s="33">
        <v>10</v>
      </c>
      <c r="Y377" s="65">
        <v>10025008</v>
      </c>
      <c r="Z377" s="66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33">
        <v>10</v>
      </c>
      <c r="Q378" s="2">
        <v>10000144</v>
      </c>
      <c r="R378" s="2" t="s">
        <v>874</v>
      </c>
      <c r="S378" s="2">
        <v>3</v>
      </c>
      <c r="U378" s="65">
        <v>10025010</v>
      </c>
      <c r="V378" s="66" t="s">
        <v>830</v>
      </c>
      <c r="W378" s="33">
        <v>10</v>
      </c>
      <c r="Y378" s="65">
        <v>10025008</v>
      </c>
      <c r="Z378" s="66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33">
        <v>10</v>
      </c>
      <c r="Q379" s="10">
        <v>10000145</v>
      </c>
      <c r="R379" s="10" t="s">
        <v>875</v>
      </c>
      <c r="S379" s="2">
        <v>2</v>
      </c>
      <c r="U379" s="65">
        <v>10021010</v>
      </c>
      <c r="V379" s="66" t="s">
        <v>825</v>
      </c>
      <c r="W379" s="33">
        <v>10</v>
      </c>
      <c r="X379" s="2"/>
      <c r="Y379" s="65">
        <v>10021008</v>
      </c>
      <c r="Z379" s="66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33">
        <v>10</v>
      </c>
      <c r="Q380" s="10">
        <v>10000145</v>
      </c>
      <c r="R380" s="10" t="s">
        <v>875</v>
      </c>
      <c r="S380" s="2">
        <v>2</v>
      </c>
      <c r="U380" s="65">
        <v>10021010</v>
      </c>
      <c r="V380" s="66" t="s">
        <v>825</v>
      </c>
      <c r="W380" s="33">
        <v>10</v>
      </c>
      <c r="X380" s="2"/>
      <c r="Y380" s="65">
        <v>10021008</v>
      </c>
      <c r="Z380" s="66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33">
        <v>10</v>
      </c>
      <c r="Q381" s="10">
        <v>10000145</v>
      </c>
      <c r="R381" s="10" t="s">
        <v>875</v>
      </c>
      <c r="S381" s="2">
        <v>2</v>
      </c>
      <c r="U381" s="65">
        <v>10021010</v>
      </c>
      <c r="V381" s="66" t="s">
        <v>825</v>
      </c>
      <c r="W381" s="33">
        <v>10</v>
      </c>
      <c r="X381" s="2"/>
      <c r="Y381" s="65">
        <v>10021008</v>
      </c>
      <c r="Z381" s="66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33">
        <v>10</v>
      </c>
      <c r="Q382" s="10">
        <v>10000145</v>
      </c>
      <c r="R382" s="10" t="s">
        <v>875</v>
      </c>
      <c r="S382" s="2">
        <v>2</v>
      </c>
      <c r="U382" s="65">
        <v>10021010</v>
      </c>
      <c r="V382" s="66" t="s">
        <v>825</v>
      </c>
      <c r="W382" s="33">
        <v>10</v>
      </c>
      <c r="X382" s="2"/>
      <c r="Y382" s="65">
        <v>10021008</v>
      </c>
      <c r="Z382" s="66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33">
        <v>10</v>
      </c>
      <c r="Q383" s="10">
        <v>10000145</v>
      </c>
      <c r="R383" s="10" t="s">
        <v>875</v>
      </c>
      <c r="S383" s="2">
        <v>4</v>
      </c>
      <c r="U383" s="65">
        <v>10023010</v>
      </c>
      <c r="V383" s="69" t="s">
        <v>828</v>
      </c>
      <c r="W383" s="33">
        <v>10</v>
      </c>
      <c r="Y383" s="65">
        <v>10023008</v>
      </c>
      <c r="Z383" s="66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33">
        <v>10</v>
      </c>
      <c r="Q384" s="10">
        <v>10000145</v>
      </c>
      <c r="R384" s="10" t="s">
        <v>875</v>
      </c>
      <c r="S384" s="2">
        <v>4</v>
      </c>
      <c r="U384" s="65">
        <v>10023010</v>
      </c>
      <c r="V384" s="69" t="s">
        <v>828</v>
      </c>
      <c r="W384" s="33">
        <v>10</v>
      </c>
      <c r="Y384" s="65">
        <v>10023008</v>
      </c>
      <c r="Z384" s="66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33">
        <v>10</v>
      </c>
      <c r="Q385" s="10">
        <v>10000145</v>
      </c>
      <c r="R385" s="10" t="s">
        <v>875</v>
      </c>
      <c r="S385" s="2">
        <v>4</v>
      </c>
      <c r="U385" s="65">
        <v>10023010</v>
      </c>
      <c r="V385" s="69" t="s">
        <v>828</v>
      </c>
      <c r="W385" s="33">
        <v>10</v>
      </c>
      <c r="Y385" s="65">
        <v>10023008</v>
      </c>
      <c r="Z385" s="66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33">
        <v>10</v>
      </c>
      <c r="Q386" s="10">
        <v>10000145</v>
      </c>
      <c r="R386" s="10" t="s">
        <v>875</v>
      </c>
      <c r="S386" s="2">
        <v>4</v>
      </c>
      <c r="U386" s="65">
        <v>10023010</v>
      </c>
      <c r="V386" s="69" t="s">
        <v>828</v>
      </c>
      <c r="W386" s="33">
        <v>10</v>
      </c>
      <c r="Y386" s="65">
        <v>10023008</v>
      </c>
      <c r="Z386" s="66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33">
        <v>10</v>
      </c>
      <c r="Q387" s="10">
        <v>10000145</v>
      </c>
      <c r="R387" s="10" t="s">
        <v>875</v>
      </c>
      <c r="S387" s="2">
        <v>6</v>
      </c>
      <c r="U387" s="65">
        <v>10025010</v>
      </c>
      <c r="V387" s="66" t="s">
        <v>830</v>
      </c>
      <c r="W387" s="33">
        <v>10</v>
      </c>
      <c r="Y387" s="65">
        <v>10025008</v>
      </c>
      <c r="Z387" s="66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33">
        <v>10</v>
      </c>
      <c r="Q388" s="10">
        <v>10000145</v>
      </c>
      <c r="R388" s="10" t="s">
        <v>875</v>
      </c>
      <c r="S388" s="2">
        <v>6</v>
      </c>
      <c r="U388" s="65">
        <v>10025010</v>
      </c>
      <c r="V388" s="66" t="s">
        <v>830</v>
      </c>
      <c r="W388" s="33">
        <v>10</v>
      </c>
      <c r="Y388" s="65">
        <v>10025008</v>
      </c>
      <c r="Z388" s="66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33">
        <v>10</v>
      </c>
      <c r="Q389" s="10">
        <v>10000145</v>
      </c>
      <c r="R389" s="10" t="s">
        <v>875</v>
      </c>
      <c r="S389" s="2">
        <v>6</v>
      </c>
      <c r="U389" s="65">
        <v>10025010</v>
      </c>
      <c r="V389" s="66" t="s">
        <v>830</v>
      </c>
      <c r="W389" s="33">
        <v>10</v>
      </c>
      <c r="Y389" s="65">
        <v>10025008</v>
      </c>
      <c r="Z389" s="66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33">
        <v>10</v>
      </c>
      <c r="Q390" s="10">
        <v>10000145</v>
      </c>
      <c r="R390" s="10" t="s">
        <v>875</v>
      </c>
      <c r="S390" s="2">
        <v>6</v>
      </c>
      <c r="U390" s="65">
        <v>10025010</v>
      </c>
      <c r="V390" s="66" t="s">
        <v>830</v>
      </c>
      <c r="W390" s="33">
        <v>10</v>
      </c>
      <c r="Y390" s="65">
        <v>10025008</v>
      </c>
      <c r="Z390" s="66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33">
        <v>50</v>
      </c>
      <c r="Q391" s="10">
        <v>10000146</v>
      </c>
      <c r="R391" s="10" t="s">
        <v>876</v>
      </c>
      <c r="S391" s="2">
        <v>4</v>
      </c>
      <c r="U391" s="65">
        <v>10021010</v>
      </c>
      <c r="V391" s="66" t="s">
        <v>825</v>
      </c>
      <c r="W391" s="33">
        <v>30</v>
      </c>
      <c r="X391" s="2"/>
      <c r="Y391" s="65">
        <v>10021008</v>
      </c>
      <c r="Z391" s="66" t="s">
        <v>246</v>
      </c>
      <c r="AA391" s="2">
        <v>2</v>
      </c>
      <c r="AC391" s="65">
        <v>10021009</v>
      </c>
      <c r="AD391" s="66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33">
        <v>50</v>
      </c>
      <c r="Q392" s="10">
        <v>10000146</v>
      </c>
      <c r="R392" s="10" t="s">
        <v>876</v>
      </c>
      <c r="S392" s="2">
        <v>4</v>
      </c>
      <c r="U392" s="65">
        <v>10021010</v>
      </c>
      <c r="V392" s="66" t="s">
        <v>825</v>
      </c>
      <c r="W392" s="33">
        <v>30</v>
      </c>
      <c r="Y392" s="65">
        <v>10021008</v>
      </c>
      <c r="Z392" s="66" t="s">
        <v>246</v>
      </c>
      <c r="AA392" s="2">
        <v>2</v>
      </c>
      <c r="AC392" s="65">
        <v>10021009</v>
      </c>
      <c r="AD392" s="66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33">
        <v>75</v>
      </c>
      <c r="Q393" s="10">
        <v>10000146</v>
      </c>
      <c r="R393" s="10" t="s">
        <v>876</v>
      </c>
      <c r="S393" s="2">
        <v>6</v>
      </c>
      <c r="U393" s="65">
        <v>10023010</v>
      </c>
      <c r="V393" s="69" t="s">
        <v>828</v>
      </c>
      <c r="W393" s="33">
        <v>30</v>
      </c>
      <c r="Y393" s="65">
        <v>10023008</v>
      </c>
      <c r="Z393" s="66" t="s">
        <v>290</v>
      </c>
      <c r="AA393" s="2">
        <v>2</v>
      </c>
      <c r="AC393" s="65">
        <v>10023009</v>
      </c>
      <c r="AD393" s="66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33">
        <v>75</v>
      </c>
      <c r="Q394" s="10">
        <v>10000146</v>
      </c>
      <c r="R394" s="10" t="s">
        <v>876</v>
      </c>
      <c r="S394" s="2">
        <v>6</v>
      </c>
      <c r="U394" s="65">
        <v>10023010</v>
      </c>
      <c r="V394" s="69" t="s">
        <v>828</v>
      </c>
      <c r="W394" s="33">
        <v>30</v>
      </c>
      <c r="Y394" s="65">
        <v>10023008</v>
      </c>
      <c r="Z394" s="66" t="s">
        <v>290</v>
      </c>
      <c r="AA394" s="2">
        <v>2</v>
      </c>
      <c r="AC394" s="65">
        <v>10023009</v>
      </c>
      <c r="AD394" s="66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33">
        <v>100</v>
      </c>
      <c r="Q395" s="10">
        <v>10000146</v>
      </c>
      <c r="R395" s="10" t="s">
        <v>876</v>
      </c>
      <c r="S395" s="2">
        <v>12</v>
      </c>
      <c r="U395" s="65">
        <v>10025010</v>
      </c>
      <c r="V395" s="66" t="s">
        <v>830</v>
      </c>
      <c r="W395" s="33">
        <v>30</v>
      </c>
      <c r="Y395" s="65">
        <v>10025008</v>
      </c>
      <c r="Z395" s="66" t="s">
        <v>333</v>
      </c>
      <c r="AA395" s="2">
        <v>2</v>
      </c>
      <c r="AC395" s="65">
        <v>10025009</v>
      </c>
      <c r="AD395" s="66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33">
        <v>100</v>
      </c>
      <c r="Q396" s="10">
        <v>10000146</v>
      </c>
      <c r="R396" s="10" t="s">
        <v>876</v>
      </c>
      <c r="S396" s="2">
        <v>12</v>
      </c>
      <c r="U396" s="65">
        <v>10025010</v>
      </c>
      <c r="V396" s="66" t="s">
        <v>830</v>
      </c>
      <c r="W396" s="33">
        <v>30</v>
      </c>
      <c r="Y396" s="65">
        <v>10025008</v>
      </c>
      <c r="Z396" s="66" t="s">
        <v>333</v>
      </c>
      <c r="AA396" s="2">
        <v>2</v>
      </c>
      <c r="AC396" s="65">
        <v>10025009</v>
      </c>
      <c r="AD396" s="66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33">
        <v>10</v>
      </c>
      <c r="Q397" s="10">
        <v>10000147</v>
      </c>
      <c r="R397" s="10" t="s">
        <v>878</v>
      </c>
      <c r="S397" s="2">
        <v>1</v>
      </c>
      <c r="U397" s="65">
        <v>10021001</v>
      </c>
      <c r="V397" s="69" t="s">
        <v>204</v>
      </c>
      <c r="W397" s="33">
        <v>10</v>
      </c>
      <c r="Y397" s="65"/>
      <c r="Z397" s="66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33">
        <v>10</v>
      </c>
      <c r="Q398" s="10">
        <v>10000147</v>
      </c>
      <c r="R398" s="10" t="s">
        <v>878</v>
      </c>
      <c r="S398" s="2">
        <v>1</v>
      </c>
      <c r="U398" s="65">
        <v>10021002</v>
      </c>
      <c r="V398" s="69" t="s">
        <v>229</v>
      </c>
      <c r="W398" s="33">
        <v>10</v>
      </c>
      <c r="Y398" s="65">
        <v>10021008</v>
      </c>
      <c r="Z398" s="66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ht="20.1" customHeight="1" spans="11:61">
      <c r="K399" s="70" t="s">
        <v>1173</v>
      </c>
      <c r="M399" s="2">
        <v>10020001</v>
      </c>
      <c r="N399" s="2" t="s">
        <v>95</v>
      </c>
      <c r="O399" s="33">
        <v>20</v>
      </c>
      <c r="Q399" s="10">
        <v>10000147</v>
      </c>
      <c r="R399" s="10" t="s">
        <v>878</v>
      </c>
      <c r="S399" s="2">
        <v>4</v>
      </c>
      <c r="U399" s="65">
        <v>10021003</v>
      </c>
      <c r="V399" s="69" t="s">
        <v>232</v>
      </c>
      <c r="W399" s="33">
        <v>20</v>
      </c>
      <c r="Y399" s="65">
        <v>10021008</v>
      </c>
      <c r="Z399" s="66" t="s">
        <v>246</v>
      </c>
      <c r="AA399" s="2">
        <v>1</v>
      </c>
      <c r="AC399" s="65"/>
      <c r="AD399" s="66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33">
        <v>10</v>
      </c>
      <c r="Q400" s="10">
        <v>10000147</v>
      </c>
      <c r="R400" s="10" t="s">
        <v>878</v>
      </c>
      <c r="S400" s="2">
        <v>1</v>
      </c>
      <c r="U400" s="65">
        <v>10021001</v>
      </c>
      <c r="V400" s="69" t="s">
        <v>204</v>
      </c>
      <c r="W400" s="33">
        <v>10</v>
      </c>
      <c r="Y400" s="65"/>
      <c r="Z400" s="66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33">
        <v>10</v>
      </c>
      <c r="Q401" s="10">
        <v>10000147</v>
      </c>
      <c r="R401" s="10" t="s">
        <v>878</v>
      </c>
      <c r="S401" s="2">
        <v>1</v>
      </c>
      <c r="U401" s="65">
        <v>10021005</v>
      </c>
      <c r="V401" s="69" t="s">
        <v>237</v>
      </c>
      <c r="W401" s="33">
        <v>10</v>
      </c>
      <c r="Y401" s="65">
        <v>10021008</v>
      </c>
      <c r="Z401" s="66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ht="20.1" customHeight="1" spans="11:61">
      <c r="K402" s="70" t="s">
        <v>1178</v>
      </c>
      <c r="M402" s="2">
        <v>10020001</v>
      </c>
      <c r="N402" s="2" t="s">
        <v>95</v>
      </c>
      <c r="O402" s="33">
        <v>20</v>
      </c>
      <c r="Q402" s="10">
        <v>10000147</v>
      </c>
      <c r="R402" s="10" t="s">
        <v>878</v>
      </c>
      <c r="S402" s="2">
        <v>4</v>
      </c>
      <c r="U402" s="65">
        <v>10021006</v>
      </c>
      <c r="V402" s="69" t="s">
        <v>240</v>
      </c>
      <c r="W402" s="33">
        <v>20</v>
      </c>
      <c r="Y402" s="65">
        <v>10021008</v>
      </c>
      <c r="Z402" s="66" t="s">
        <v>246</v>
      </c>
      <c r="AA402" s="2">
        <v>1</v>
      </c>
      <c r="AC402" s="65"/>
      <c r="AD402" s="66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33">
        <v>10</v>
      </c>
      <c r="Q403" s="10">
        <v>10000147</v>
      </c>
      <c r="R403" s="10" t="s">
        <v>878</v>
      </c>
      <c r="S403" s="2">
        <v>1</v>
      </c>
      <c r="U403" s="65">
        <v>10021002</v>
      </c>
      <c r="V403" s="69" t="s">
        <v>229</v>
      </c>
      <c r="W403" s="33">
        <v>10</v>
      </c>
      <c r="Y403" s="65"/>
      <c r="Z403" s="66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33">
        <v>10</v>
      </c>
      <c r="Q404" s="10">
        <v>10000147</v>
      </c>
      <c r="R404" s="10" t="s">
        <v>878</v>
      </c>
      <c r="S404" s="2">
        <v>1</v>
      </c>
      <c r="U404" s="65">
        <v>10021006</v>
      </c>
      <c r="V404" s="69" t="s">
        <v>240</v>
      </c>
      <c r="W404" s="33">
        <v>10</v>
      </c>
      <c r="Y404" s="65"/>
      <c r="Z404" s="66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ht="20.1" customHeight="1" spans="11:61">
      <c r="K405" s="70" t="s">
        <v>1183</v>
      </c>
      <c r="M405" s="2">
        <v>10020001</v>
      </c>
      <c r="N405" s="2" t="s">
        <v>95</v>
      </c>
      <c r="O405" s="33">
        <v>20</v>
      </c>
      <c r="Q405" s="10">
        <v>10000147</v>
      </c>
      <c r="R405" s="10" t="s">
        <v>878</v>
      </c>
      <c r="S405" s="2">
        <v>4</v>
      </c>
      <c r="U405" s="65">
        <v>10021007</v>
      </c>
      <c r="V405" s="69" t="s">
        <v>243</v>
      </c>
      <c r="W405" s="33">
        <v>20</v>
      </c>
      <c r="Y405" s="65">
        <v>10021008</v>
      </c>
      <c r="Z405" s="66" t="s">
        <v>246</v>
      </c>
      <c r="AA405" s="2">
        <v>1</v>
      </c>
      <c r="AC405" s="65"/>
      <c r="AD405" s="66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33">
        <v>10</v>
      </c>
      <c r="Q406" s="10">
        <v>10000147</v>
      </c>
      <c r="R406" s="10" t="s">
        <v>878</v>
      </c>
      <c r="S406" s="2">
        <v>1</v>
      </c>
      <c r="U406" s="65">
        <v>10021004</v>
      </c>
      <c r="V406" s="69" t="s">
        <v>234</v>
      </c>
      <c r="W406" s="33">
        <v>10</v>
      </c>
      <c r="Y406" s="65">
        <v>10021008</v>
      </c>
      <c r="Z406" s="66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33">
        <v>10</v>
      </c>
      <c r="Q407" s="10">
        <v>10000147</v>
      </c>
      <c r="R407" s="10" t="s">
        <v>878</v>
      </c>
      <c r="S407" s="2">
        <v>1</v>
      </c>
      <c r="U407" s="65">
        <v>10021005</v>
      </c>
      <c r="V407" s="69" t="s">
        <v>237</v>
      </c>
      <c r="W407" s="33">
        <v>10</v>
      </c>
      <c r="Y407" s="65">
        <v>10021008</v>
      </c>
      <c r="Z407" s="66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33">
        <v>10</v>
      </c>
      <c r="Q408" s="10">
        <v>10000147</v>
      </c>
      <c r="R408" s="10" t="s">
        <v>878</v>
      </c>
      <c r="S408" s="2">
        <v>1</v>
      </c>
      <c r="U408" s="65">
        <v>10021006</v>
      </c>
      <c r="V408" s="69" t="s">
        <v>240</v>
      </c>
      <c r="W408" s="33">
        <v>10</v>
      </c>
      <c r="Y408" s="65">
        <v>10021008</v>
      </c>
      <c r="Z408" s="66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ht="20.1" customHeight="1" spans="11:61">
      <c r="K409" s="70" t="s">
        <v>1189</v>
      </c>
      <c r="M409" s="2">
        <v>10020001</v>
      </c>
      <c r="N409" s="2" t="s">
        <v>95</v>
      </c>
      <c r="O409" s="33">
        <v>20</v>
      </c>
      <c r="Q409" s="10">
        <v>10000147</v>
      </c>
      <c r="R409" s="10" t="s">
        <v>878</v>
      </c>
      <c r="S409" s="2">
        <v>4</v>
      </c>
      <c r="U409" s="65">
        <v>10021007</v>
      </c>
      <c r="V409" s="69" t="s">
        <v>243</v>
      </c>
      <c r="W409" s="33">
        <v>20</v>
      </c>
      <c r="Y409" s="65">
        <v>10021008</v>
      </c>
      <c r="Z409" s="66" t="s">
        <v>246</v>
      </c>
      <c r="AA409" s="2">
        <v>1</v>
      </c>
      <c r="AC409" s="65"/>
      <c r="AD409" s="66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33">
        <v>10</v>
      </c>
      <c r="Q410" s="10">
        <v>10000147</v>
      </c>
      <c r="R410" s="10" t="s">
        <v>878</v>
      </c>
      <c r="S410" s="2">
        <v>1</v>
      </c>
      <c r="U410" s="65">
        <v>10021004</v>
      </c>
      <c r="V410" s="69" t="s">
        <v>234</v>
      </c>
      <c r="W410" s="33">
        <v>10</v>
      </c>
      <c r="Y410" s="65">
        <v>10021008</v>
      </c>
      <c r="Z410" s="66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33">
        <v>10</v>
      </c>
      <c r="Q411" s="10">
        <v>10000147</v>
      </c>
      <c r="R411" s="10" t="s">
        <v>878</v>
      </c>
      <c r="S411" s="2">
        <v>1</v>
      </c>
      <c r="U411" s="65">
        <v>10021005</v>
      </c>
      <c r="V411" s="69" t="s">
        <v>237</v>
      </c>
      <c r="W411" s="33">
        <v>10</v>
      </c>
      <c r="Y411" s="65">
        <v>10021008</v>
      </c>
      <c r="Z411" s="66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33">
        <v>10</v>
      </c>
      <c r="Q412" s="10">
        <v>10000147</v>
      </c>
      <c r="R412" s="10" t="s">
        <v>878</v>
      </c>
      <c r="S412" s="2">
        <v>1</v>
      </c>
      <c r="U412" s="65">
        <v>10021006</v>
      </c>
      <c r="V412" s="69" t="s">
        <v>240</v>
      </c>
      <c r="W412" s="33">
        <v>10</v>
      </c>
      <c r="Y412" s="65">
        <v>10021008</v>
      </c>
      <c r="Z412" s="66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ht="20.1" customHeight="1" spans="11:61">
      <c r="K413" s="70" t="s">
        <v>1193</v>
      </c>
      <c r="M413" s="2">
        <v>10020001</v>
      </c>
      <c r="N413" s="2" t="s">
        <v>95</v>
      </c>
      <c r="O413" s="33">
        <v>20</v>
      </c>
      <c r="Q413" s="10">
        <v>10000147</v>
      </c>
      <c r="R413" s="10" t="s">
        <v>878</v>
      </c>
      <c r="S413" s="2">
        <v>4</v>
      </c>
      <c r="U413" s="65">
        <v>10021007</v>
      </c>
      <c r="V413" s="69" t="s">
        <v>243</v>
      </c>
      <c r="W413" s="33">
        <v>20</v>
      </c>
      <c r="Y413" s="65">
        <v>10021008</v>
      </c>
      <c r="Z413" s="66" t="s">
        <v>246</v>
      </c>
      <c r="AA413" s="2">
        <v>1</v>
      </c>
      <c r="AC413" s="65"/>
      <c r="AD413" s="66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33">
        <v>10</v>
      </c>
      <c r="Q414" s="10">
        <v>10000147</v>
      </c>
      <c r="R414" s="10" t="s">
        <v>878</v>
      </c>
      <c r="S414" s="2">
        <v>1</v>
      </c>
      <c r="U414" s="65">
        <v>10021003</v>
      </c>
      <c r="V414" s="69" t="s">
        <v>232</v>
      </c>
      <c r="W414" s="33">
        <v>10</v>
      </c>
      <c r="Y414" s="65"/>
      <c r="Z414" s="66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33">
        <v>10</v>
      </c>
      <c r="Q415" s="10">
        <v>10000147</v>
      </c>
      <c r="R415" s="10" t="s">
        <v>878</v>
      </c>
      <c r="S415" s="2">
        <v>1</v>
      </c>
      <c r="U415" s="65">
        <v>10021006</v>
      </c>
      <c r="V415" s="69" t="s">
        <v>240</v>
      </c>
      <c r="W415" s="33">
        <v>10</v>
      </c>
      <c r="Y415" s="65"/>
      <c r="Z415" s="66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ht="20.1" customHeight="1" spans="11:61">
      <c r="K416" s="70" t="s">
        <v>1197</v>
      </c>
      <c r="M416" s="2">
        <v>10020001</v>
      </c>
      <c r="N416" s="2" t="s">
        <v>95</v>
      </c>
      <c r="O416" s="33">
        <v>20</v>
      </c>
      <c r="Q416" s="10">
        <v>10000147</v>
      </c>
      <c r="R416" s="10" t="s">
        <v>878</v>
      </c>
      <c r="S416" s="2">
        <v>4</v>
      </c>
      <c r="U416" s="65">
        <v>10021007</v>
      </c>
      <c r="V416" s="69" t="s">
        <v>243</v>
      </c>
      <c r="W416" s="33">
        <v>20</v>
      </c>
      <c r="Y416" s="65">
        <v>10021008</v>
      </c>
      <c r="Z416" s="66" t="s">
        <v>246</v>
      </c>
      <c r="AA416" s="2">
        <v>1</v>
      </c>
      <c r="AC416" s="65"/>
      <c r="AD416" s="66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33">
        <f>O397+5</f>
        <v>15</v>
      </c>
      <c r="Q417" s="10">
        <v>10000147</v>
      </c>
      <c r="R417" s="10" t="s">
        <v>878</v>
      </c>
      <c r="S417" s="2">
        <v>2</v>
      </c>
      <c r="U417" s="65">
        <v>10021001</v>
      </c>
      <c r="V417" s="69" t="s">
        <v>204</v>
      </c>
      <c r="W417" s="33">
        <f>W397+5</f>
        <v>15</v>
      </c>
      <c r="Y417" s="65"/>
      <c r="Z417" s="66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33">
        <f t="shared" ref="O418:O456" si="178">O398+5</f>
        <v>15</v>
      </c>
      <c r="Q418" s="10">
        <v>10000147</v>
      </c>
      <c r="R418" s="10" t="s">
        <v>878</v>
      </c>
      <c r="S418" s="2">
        <v>2</v>
      </c>
      <c r="U418" s="65">
        <v>10021002</v>
      </c>
      <c r="V418" s="69" t="s">
        <v>229</v>
      </c>
      <c r="W418" s="33">
        <f t="shared" ref="W418:W456" si="179">W398+5</f>
        <v>15</v>
      </c>
      <c r="Y418" s="65">
        <v>10023008</v>
      </c>
      <c r="Z418" s="66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ht="20.1" customHeight="1" spans="11:61">
      <c r="K419" s="70" t="s">
        <v>1202</v>
      </c>
      <c r="M419" s="2">
        <v>10020001</v>
      </c>
      <c r="N419" s="2" t="s">
        <v>95</v>
      </c>
      <c r="O419" s="33">
        <f t="shared" si="178"/>
        <v>25</v>
      </c>
      <c r="Q419" s="10">
        <v>10000147</v>
      </c>
      <c r="R419" s="10" t="s">
        <v>878</v>
      </c>
      <c r="S419" s="2">
        <v>6</v>
      </c>
      <c r="U419" s="65">
        <v>10021003</v>
      </c>
      <c r="V419" s="69" t="s">
        <v>232</v>
      </c>
      <c r="W419" s="33">
        <f t="shared" si="179"/>
        <v>25</v>
      </c>
      <c r="Y419" s="65">
        <v>10023008</v>
      </c>
      <c r="Z419" s="66" t="s">
        <v>290</v>
      </c>
      <c r="AA419" s="2">
        <v>1</v>
      </c>
      <c r="AC419" s="65"/>
      <c r="AD419" s="66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33">
        <f t="shared" si="178"/>
        <v>15</v>
      </c>
      <c r="Q420" s="10">
        <v>10000147</v>
      </c>
      <c r="R420" s="10" t="s">
        <v>878</v>
      </c>
      <c r="S420" s="2">
        <v>2</v>
      </c>
      <c r="U420" s="65">
        <v>10021001</v>
      </c>
      <c r="V420" s="69" t="s">
        <v>204</v>
      </c>
      <c r="W420" s="33">
        <f t="shared" si="179"/>
        <v>15</v>
      </c>
      <c r="Y420" s="65"/>
      <c r="Z420" s="66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33">
        <f t="shared" si="178"/>
        <v>15</v>
      </c>
      <c r="Q421" s="10">
        <v>10000147</v>
      </c>
      <c r="R421" s="10" t="s">
        <v>878</v>
      </c>
      <c r="S421" s="2">
        <v>2</v>
      </c>
      <c r="U421" s="65">
        <v>10021005</v>
      </c>
      <c r="V421" s="69" t="s">
        <v>237</v>
      </c>
      <c r="W421" s="33">
        <f t="shared" si="179"/>
        <v>15</v>
      </c>
      <c r="Y421" s="65">
        <v>10023008</v>
      </c>
      <c r="Z421" s="66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ht="20.1" customHeight="1" spans="11:61">
      <c r="K422" s="70" t="s">
        <v>1207</v>
      </c>
      <c r="M422" s="2">
        <v>10020001</v>
      </c>
      <c r="N422" s="2" t="s">
        <v>95</v>
      </c>
      <c r="O422" s="33">
        <f t="shared" si="178"/>
        <v>25</v>
      </c>
      <c r="Q422" s="10">
        <v>10000147</v>
      </c>
      <c r="R422" s="10" t="s">
        <v>878</v>
      </c>
      <c r="S422" s="2">
        <v>6</v>
      </c>
      <c r="U422" s="65">
        <v>10021006</v>
      </c>
      <c r="V422" s="69" t="s">
        <v>240</v>
      </c>
      <c r="W422" s="33">
        <f t="shared" si="179"/>
        <v>25</v>
      </c>
      <c r="Y422" s="65">
        <v>10023008</v>
      </c>
      <c r="Z422" s="66" t="s">
        <v>290</v>
      </c>
      <c r="AA422" s="2">
        <v>1</v>
      </c>
      <c r="AC422" s="65"/>
      <c r="AD422" s="66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33">
        <f t="shared" si="178"/>
        <v>15</v>
      </c>
      <c r="Q423" s="10">
        <v>10000147</v>
      </c>
      <c r="R423" s="10" t="s">
        <v>878</v>
      </c>
      <c r="S423" s="2">
        <v>2</v>
      </c>
      <c r="U423" s="65">
        <v>10021002</v>
      </c>
      <c r="V423" s="69" t="s">
        <v>229</v>
      </c>
      <c r="W423" s="33">
        <f t="shared" si="179"/>
        <v>15</v>
      </c>
      <c r="Y423" s="65"/>
      <c r="Z423" s="66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33">
        <f t="shared" si="178"/>
        <v>15</v>
      </c>
      <c r="Q424" s="10">
        <v>10000147</v>
      </c>
      <c r="R424" s="10" t="s">
        <v>878</v>
      </c>
      <c r="S424" s="2">
        <v>2</v>
      </c>
      <c r="U424" s="65">
        <v>10021006</v>
      </c>
      <c r="V424" s="69" t="s">
        <v>240</v>
      </c>
      <c r="W424" s="33">
        <f t="shared" si="179"/>
        <v>15</v>
      </c>
      <c r="Y424" s="65"/>
      <c r="Z424" s="66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ht="20.1" customHeight="1" spans="11:61">
      <c r="K425" s="70" t="s">
        <v>1212</v>
      </c>
      <c r="M425" s="2">
        <v>10020001</v>
      </c>
      <c r="N425" s="2" t="s">
        <v>95</v>
      </c>
      <c r="O425" s="33">
        <f t="shared" si="178"/>
        <v>25</v>
      </c>
      <c r="Q425" s="10">
        <v>10000147</v>
      </c>
      <c r="R425" s="10" t="s">
        <v>878</v>
      </c>
      <c r="S425" s="2">
        <v>6</v>
      </c>
      <c r="U425" s="65">
        <v>10021007</v>
      </c>
      <c r="V425" s="69" t="s">
        <v>243</v>
      </c>
      <c r="W425" s="33">
        <f t="shared" si="179"/>
        <v>25</v>
      </c>
      <c r="Y425" s="65">
        <v>10023008</v>
      </c>
      <c r="Z425" s="66" t="s">
        <v>290</v>
      </c>
      <c r="AA425" s="2">
        <v>1</v>
      </c>
      <c r="AC425" s="65"/>
      <c r="AD425" s="66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33">
        <f t="shared" si="178"/>
        <v>15</v>
      </c>
      <c r="Q426" s="10">
        <v>10000147</v>
      </c>
      <c r="R426" s="10" t="s">
        <v>878</v>
      </c>
      <c r="S426" s="2">
        <v>2</v>
      </c>
      <c r="U426" s="65">
        <v>10021004</v>
      </c>
      <c r="V426" s="69" t="s">
        <v>234</v>
      </c>
      <c r="W426" s="33">
        <f t="shared" si="179"/>
        <v>15</v>
      </c>
      <c r="Y426" s="65">
        <v>10023008</v>
      </c>
      <c r="Z426" s="66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33">
        <f t="shared" si="178"/>
        <v>15</v>
      </c>
      <c r="Q427" s="10">
        <v>10000147</v>
      </c>
      <c r="R427" s="10" t="s">
        <v>878</v>
      </c>
      <c r="S427" s="2">
        <v>2</v>
      </c>
      <c r="U427" s="65">
        <v>10021005</v>
      </c>
      <c r="V427" s="69" t="s">
        <v>237</v>
      </c>
      <c r="W427" s="33">
        <f t="shared" si="179"/>
        <v>15</v>
      </c>
      <c r="Y427" s="65">
        <v>10023008</v>
      </c>
      <c r="Z427" s="66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33">
        <f t="shared" si="178"/>
        <v>15</v>
      </c>
      <c r="Q428" s="10">
        <v>10000147</v>
      </c>
      <c r="R428" s="10" t="s">
        <v>878</v>
      </c>
      <c r="S428" s="2">
        <v>2</v>
      </c>
      <c r="U428" s="65">
        <v>10021006</v>
      </c>
      <c r="V428" s="69" t="s">
        <v>240</v>
      </c>
      <c r="W428" s="33">
        <f t="shared" si="179"/>
        <v>15</v>
      </c>
      <c r="Y428" s="65">
        <v>10023008</v>
      </c>
      <c r="Z428" s="66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ht="20.1" customHeight="1" spans="11:61">
      <c r="K429" s="70" t="s">
        <v>1183</v>
      </c>
      <c r="M429" s="2">
        <v>10020001</v>
      </c>
      <c r="N429" s="2" t="s">
        <v>95</v>
      </c>
      <c r="O429" s="33">
        <f t="shared" si="178"/>
        <v>25</v>
      </c>
      <c r="Q429" s="10">
        <v>10000147</v>
      </c>
      <c r="R429" s="10" t="s">
        <v>878</v>
      </c>
      <c r="S429" s="2">
        <v>6</v>
      </c>
      <c r="U429" s="65">
        <v>10021007</v>
      </c>
      <c r="V429" s="69" t="s">
        <v>243</v>
      </c>
      <c r="W429" s="33">
        <f t="shared" si="179"/>
        <v>25</v>
      </c>
      <c r="Y429" s="65">
        <v>10023008</v>
      </c>
      <c r="Z429" s="66" t="s">
        <v>290</v>
      </c>
      <c r="AA429" s="2">
        <v>1</v>
      </c>
      <c r="AC429" s="65"/>
      <c r="AD429" s="66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33">
        <f t="shared" si="178"/>
        <v>15</v>
      </c>
      <c r="Q430" s="10">
        <v>10000147</v>
      </c>
      <c r="R430" s="10" t="s">
        <v>878</v>
      </c>
      <c r="S430" s="2">
        <v>2</v>
      </c>
      <c r="U430" s="65">
        <v>10021004</v>
      </c>
      <c r="V430" s="69" t="s">
        <v>234</v>
      </c>
      <c r="W430" s="33">
        <f t="shared" si="179"/>
        <v>15</v>
      </c>
      <c r="Y430" s="65">
        <v>10023008</v>
      </c>
      <c r="Z430" s="66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33">
        <f t="shared" si="178"/>
        <v>15</v>
      </c>
      <c r="Q431" s="10">
        <v>10000147</v>
      </c>
      <c r="R431" s="10" t="s">
        <v>878</v>
      </c>
      <c r="S431" s="2">
        <v>2</v>
      </c>
      <c r="U431" s="65">
        <v>10021005</v>
      </c>
      <c r="V431" s="69" t="s">
        <v>237</v>
      </c>
      <c r="W431" s="33">
        <f t="shared" si="179"/>
        <v>15</v>
      </c>
      <c r="Y431" s="65">
        <v>10023008</v>
      </c>
      <c r="Z431" s="66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33">
        <f t="shared" si="178"/>
        <v>15</v>
      </c>
      <c r="Q432" s="10">
        <v>10000147</v>
      </c>
      <c r="R432" s="10" t="s">
        <v>878</v>
      </c>
      <c r="S432" s="2">
        <v>2</v>
      </c>
      <c r="U432" s="65">
        <v>10021006</v>
      </c>
      <c r="V432" s="69" t="s">
        <v>240</v>
      </c>
      <c r="W432" s="33">
        <f t="shared" si="179"/>
        <v>15</v>
      </c>
      <c r="Y432" s="65">
        <v>10023008</v>
      </c>
      <c r="Z432" s="66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ht="20.1" customHeight="1" spans="11:61">
      <c r="K433" s="70" t="s">
        <v>1220</v>
      </c>
      <c r="M433" s="2">
        <v>10020001</v>
      </c>
      <c r="N433" s="2" t="s">
        <v>95</v>
      </c>
      <c r="O433" s="33">
        <f t="shared" si="178"/>
        <v>25</v>
      </c>
      <c r="Q433" s="10">
        <v>10000147</v>
      </c>
      <c r="R433" s="10" t="s">
        <v>878</v>
      </c>
      <c r="S433" s="2">
        <v>6</v>
      </c>
      <c r="U433" s="65">
        <v>10021007</v>
      </c>
      <c r="V433" s="69" t="s">
        <v>243</v>
      </c>
      <c r="W433" s="33">
        <f t="shared" si="179"/>
        <v>25</v>
      </c>
      <c r="Y433" s="65">
        <v>10023008</v>
      </c>
      <c r="Z433" s="66" t="s">
        <v>290</v>
      </c>
      <c r="AA433" s="2">
        <v>1</v>
      </c>
      <c r="AC433" s="65"/>
      <c r="AD433" s="66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33">
        <f t="shared" si="178"/>
        <v>15</v>
      </c>
      <c r="Q434" s="10">
        <v>10000147</v>
      </c>
      <c r="R434" s="10" t="s">
        <v>878</v>
      </c>
      <c r="S434" s="2">
        <v>2</v>
      </c>
      <c r="U434" s="65">
        <v>10021003</v>
      </c>
      <c r="V434" s="69" t="s">
        <v>232</v>
      </c>
      <c r="W434" s="33">
        <f t="shared" si="179"/>
        <v>15</v>
      </c>
      <c r="Y434" s="65">
        <v>10023008</v>
      </c>
      <c r="Z434" s="66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33">
        <f t="shared" si="178"/>
        <v>15</v>
      </c>
      <c r="Q435" s="10">
        <v>10000147</v>
      </c>
      <c r="R435" s="10" t="s">
        <v>878</v>
      </c>
      <c r="S435" s="2">
        <v>2</v>
      </c>
      <c r="U435" s="65">
        <v>10021006</v>
      </c>
      <c r="V435" s="69" t="s">
        <v>240</v>
      </c>
      <c r="W435" s="33">
        <f t="shared" si="179"/>
        <v>15</v>
      </c>
      <c r="Y435" s="65">
        <v>10023008</v>
      </c>
      <c r="Z435" s="66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ht="20.1" customHeight="1" spans="11:61">
      <c r="K436" s="70" t="s">
        <v>1224</v>
      </c>
      <c r="M436" s="2">
        <v>10020001</v>
      </c>
      <c r="N436" s="2" t="s">
        <v>95</v>
      </c>
      <c r="O436" s="33">
        <f t="shared" si="178"/>
        <v>25</v>
      </c>
      <c r="Q436" s="10">
        <v>10000147</v>
      </c>
      <c r="R436" s="10" t="s">
        <v>878</v>
      </c>
      <c r="S436" s="2">
        <v>6</v>
      </c>
      <c r="U436" s="65">
        <v>10021007</v>
      </c>
      <c r="V436" s="69" t="s">
        <v>243</v>
      </c>
      <c r="W436" s="33">
        <f t="shared" si="179"/>
        <v>25</v>
      </c>
      <c r="Y436" s="65">
        <v>10023008</v>
      </c>
      <c r="Z436" s="66" t="s">
        <v>290</v>
      </c>
      <c r="AA436" s="2">
        <v>1</v>
      </c>
      <c r="AC436" s="65"/>
      <c r="AD436" s="66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33">
        <f t="shared" si="178"/>
        <v>20</v>
      </c>
      <c r="Q437" s="10">
        <v>10000147</v>
      </c>
      <c r="R437" s="10" t="s">
        <v>878</v>
      </c>
      <c r="S437" s="2">
        <v>3</v>
      </c>
      <c r="U437" s="65">
        <v>10021001</v>
      </c>
      <c r="V437" s="69" t="s">
        <v>204</v>
      </c>
      <c r="W437" s="33">
        <f t="shared" si="179"/>
        <v>20</v>
      </c>
      <c r="Y437" s="65"/>
      <c r="Z437" s="66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33">
        <f t="shared" si="178"/>
        <v>20</v>
      </c>
      <c r="Q438" s="10">
        <v>10000147</v>
      </c>
      <c r="R438" s="10" t="s">
        <v>878</v>
      </c>
      <c r="S438" s="2">
        <v>3</v>
      </c>
      <c r="U438" s="65">
        <v>10021002</v>
      </c>
      <c r="V438" s="69" t="s">
        <v>229</v>
      </c>
      <c r="W438" s="33">
        <f t="shared" si="179"/>
        <v>20</v>
      </c>
      <c r="Y438" s="65">
        <v>10025008</v>
      </c>
      <c r="Z438" s="66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ht="20.1" customHeight="1" spans="11:61">
      <c r="K439" s="70" t="s">
        <v>1229</v>
      </c>
      <c r="M439" s="2">
        <v>10020001</v>
      </c>
      <c r="N439" s="2" t="s">
        <v>95</v>
      </c>
      <c r="O439" s="33">
        <f t="shared" si="178"/>
        <v>30</v>
      </c>
      <c r="Q439" s="10">
        <v>10000147</v>
      </c>
      <c r="R439" s="10" t="s">
        <v>878</v>
      </c>
      <c r="S439" s="2">
        <v>8</v>
      </c>
      <c r="U439" s="65">
        <v>10021003</v>
      </c>
      <c r="V439" s="69" t="s">
        <v>232</v>
      </c>
      <c r="W439" s="33">
        <f t="shared" si="179"/>
        <v>30</v>
      </c>
      <c r="Y439" s="65">
        <v>10025008</v>
      </c>
      <c r="Z439" s="66" t="s">
        <v>333</v>
      </c>
      <c r="AA439" s="2">
        <v>1</v>
      </c>
      <c r="AC439" s="65"/>
      <c r="AD439" s="66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33">
        <f t="shared" si="178"/>
        <v>20</v>
      </c>
      <c r="Q440" s="10">
        <v>10000147</v>
      </c>
      <c r="R440" s="10" t="s">
        <v>878</v>
      </c>
      <c r="S440" s="2">
        <v>3</v>
      </c>
      <c r="U440" s="65">
        <v>10021001</v>
      </c>
      <c r="V440" s="69" t="s">
        <v>204</v>
      </c>
      <c r="W440" s="33">
        <f t="shared" si="179"/>
        <v>20</v>
      </c>
      <c r="Y440" s="65"/>
      <c r="Z440" s="66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33">
        <f t="shared" si="178"/>
        <v>20</v>
      </c>
      <c r="Q441" s="10">
        <v>10000147</v>
      </c>
      <c r="R441" s="10" t="s">
        <v>878</v>
      </c>
      <c r="S441" s="2">
        <v>3</v>
      </c>
      <c r="U441" s="65">
        <v>10021005</v>
      </c>
      <c r="V441" s="69" t="s">
        <v>237</v>
      </c>
      <c r="W441" s="33">
        <f t="shared" si="179"/>
        <v>20</v>
      </c>
      <c r="Y441" s="65">
        <v>10025008</v>
      </c>
      <c r="Z441" s="66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ht="20.1" customHeight="1" spans="11:61">
      <c r="K442" s="70" t="s">
        <v>1234</v>
      </c>
      <c r="M442" s="2">
        <v>10020001</v>
      </c>
      <c r="N442" s="2" t="s">
        <v>95</v>
      </c>
      <c r="O442" s="33">
        <f t="shared" si="178"/>
        <v>30</v>
      </c>
      <c r="Q442" s="10">
        <v>10000147</v>
      </c>
      <c r="R442" s="10" t="s">
        <v>878</v>
      </c>
      <c r="S442" s="2">
        <v>8</v>
      </c>
      <c r="U442" s="65">
        <v>10021006</v>
      </c>
      <c r="V442" s="69" t="s">
        <v>240</v>
      </c>
      <c r="W442" s="33">
        <f t="shared" si="179"/>
        <v>30</v>
      </c>
      <c r="Y442" s="65">
        <v>10025008</v>
      </c>
      <c r="Z442" s="66" t="s">
        <v>333</v>
      </c>
      <c r="AA442" s="2">
        <v>1</v>
      </c>
      <c r="AC442" s="65"/>
      <c r="AD442" s="66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33">
        <f t="shared" si="178"/>
        <v>20</v>
      </c>
      <c r="Q443" s="10">
        <v>10000147</v>
      </c>
      <c r="R443" s="10" t="s">
        <v>878</v>
      </c>
      <c r="S443" s="2">
        <v>3</v>
      </c>
      <c r="U443" s="65">
        <v>10021002</v>
      </c>
      <c r="V443" s="69" t="s">
        <v>229</v>
      </c>
      <c r="W443" s="33">
        <f t="shared" si="179"/>
        <v>20</v>
      </c>
      <c r="Y443" s="65"/>
      <c r="Z443" s="66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33">
        <f t="shared" si="178"/>
        <v>20</v>
      </c>
      <c r="Q444" s="10">
        <v>10000147</v>
      </c>
      <c r="R444" s="10" t="s">
        <v>878</v>
      </c>
      <c r="S444" s="2">
        <v>3</v>
      </c>
      <c r="U444" s="65">
        <v>10021006</v>
      </c>
      <c r="V444" s="69" t="s">
        <v>240</v>
      </c>
      <c r="W444" s="33">
        <f t="shared" si="179"/>
        <v>20</v>
      </c>
      <c r="Y444" s="65"/>
      <c r="Z444" s="66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ht="20.1" customHeight="1" spans="11:61">
      <c r="K445" s="70" t="s">
        <v>1239</v>
      </c>
      <c r="M445" s="2">
        <v>10020001</v>
      </c>
      <c r="N445" s="2" t="s">
        <v>95</v>
      </c>
      <c r="O445" s="33">
        <f t="shared" si="178"/>
        <v>30</v>
      </c>
      <c r="Q445" s="10">
        <v>10000147</v>
      </c>
      <c r="R445" s="10" t="s">
        <v>878</v>
      </c>
      <c r="S445" s="2">
        <v>8</v>
      </c>
      <c r="U445" s="65">
        <v>10021007</v>
      </c>
      <c r="V445" s="69" t="s">
        <v>243</v>
      </c>
      <c r="W445" s="33">
        <f t="shared" si="179"/>
        <v>30</v>
      </c>
      <c r="Y445" s="65">
        <v>10025008</v>
      </c>
      <c r="Z445" s="66" t="s">
        <v>333</v>
      </c>
      <c r="AA445" s="2">
        <v>1</v>
      </c>
      <c r="AC445" s="65"/>
      <c r="AD445" s="66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33">
        <f t="shared" si="178"/>
        <v>20</v>
      </c>
      <c r="Q446" s="10">
        <v>10000147</v>
      </c>
      <c r="R446" s="10" t="s">
        <v>878</v>
      </c>
      <c r="S446" s="2">
        <v>3</v>
      </c>
      <c r="U446" s="65">
        <v>10021004</v>
      </c>
      <c r="V446" s="69" t="s">
        <v>234</v>
      </c>
      <c r="W446" s="33">
        <f t="shared" si="179"/>
        <v>20</v>
      </c>
      <c r="Y446" s="65">
        <v>10025008</v>
      </c>
      <c r="Z446" s="66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33">
        <f t="shared" si="178"/>
        <v>20</v>
      </c>
      <c r="Q447" s="10">
        <v>10000147</v>
      </c>
      <c r="R447" s="10" t="s">
        <v>878</v>
      </c>
      <c r="S447" s="2">
        <v>3</v>
      </c>
      <c r="U447" s="65">
        <v>10021005</v>
      </c>
      <c r="V447" s="69" t="s">
        <v>237</v>
      </c>
      <c r="W447" s="33">
        <f t="shared" si="179"/>
        <v>20</v>
      </c>
      <c r="Y447" s="65">
        <v>10025008</v>
      </c>
      <c r="Z447" s="66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33">
        <f t="shared" si="178"/>
        <v>20</v>
      </c>
      <c r="Q448" s="10">
        <v>10000147</v>
      </c>
      <c r="R448" s="10" t="s">
        <v>878</v>
      </c>
      <c r="S448" s="2">
        <v>3</v>
      </c>
      <c r="U448" s="65">
        <v>10021006</v>
      </c>
      <c r="V448" s="69" t="s">
        <v>240</v>
      </c>
      <c r="W448" s="33">
        <f t="shared" si="179"/>
        <v>20</v>
      </c>
      <c r="Y448" s="65">
        <v>10025008</v>
      </c>
      <c r="Z448" s="66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ht="20.1" customHeight="1" spans="11:61">
      <c r="K449" s="70" t="s">
        <v>1245</v>
      </c>
      <c r="M449" s="2">
        <v>10020001</v>
      </c>
      <c r="N449" s="2" t="s">
        <v>95</v>
      </c>
      <c r="O449" s="33">
        <f t="shared" si="178"/>
        <v>30</v>
      </c>
      <c r="Q449" s="10">
        <v>10000147</v>
      </c>
      <c r="R449" s="10" t="s">
        <v>878</v>
      </c>
      <c r="S449" s="2">
        <v>8</v>
      </c>
      <c r="U449" s="65">
        <v>10021007</v>
      </c>
      <c r="V449" s="69" t="s">
        <v>243</v>
      </c>
      <c r="W449" s="33">
        <f t="shared" si="179"/>
        <v>30</v>
      </c>
      <c r="Y449" s="65">
        <v>10025008</v>
      </c>
      <c r="Z449" s="66" t="s">
        <v>333</v>
      </c>
      <c r="AA449" s="2">
        <v>1</v>
      </c>
      <c r="AC449" s="65"/>
      <c r="AD449" s="66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33">
        <f t="shared" si="178"/>
        <v>20</v>
      </c>
      <c r="Q450" s="10">
        <v>10000147</v>
      </c>
      <c r="R450" s="10" t="s">
        <v>878</v>
      </c>
      <c r="S450" s="2">
        <v>3</v>
      </c>
      <c r="U450" s="65">
        <v>10021004</v>
      </c>
      <c r="V450" s="69" t="s">
        <v>234</v>
      </c>
      <c r="W450" s="33">
        <f t="shared" si="179"/>
        <v>20</v>
      </c>
      <c r="Y450" s="65">
        <v>10025008</v>
      </c>
      <c r="Z450" s="66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33">
        <f t="shared" si="178"/>
        <v>20</v>
      </c>
      <c r="Q451" s="10">
        <v>10000147</v>
      </c>
      <c r="R451" s="10" t="s">
        <v>878</v>
      </c>
      <c r="S451" s="2">
        <v>3</v>
      </c>
      <c r="U451" s="65">
        <v>10021005</v>
      </c>
      <c r="V451" s="69" t="s">
        <v>237</v>
      </c>
      <c r="W451" s="33">
        <f t="shared" si="179"/>
        <v>20</v>
      </c>
      <c r="Y451" s="65">
        <v>10025008</v>
      </c>
      <c r="Z451" s="66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33">
        <f t="shared" si="178"/>
        <v>20</v>
      </c>
      <c r="Q452" s="10">
        <v>10000147</v>
      </c>
      <c r="R452" s="10" t="s">
        <v>878</v>
      </c>
      <c r="S452" s="2">
        <v>3</v>
      </c>
      <c r="U452" s="65">
        <v>10021006</v>
      </c>
      <c r="V452" s="69" t="s">
        <v>240</v>
      </c>
      <c r="W452" s="33">
        <f t="shared" si="179"/>
        <v>20</v>
      </c>
      <c r="Y452" s="65">
        <v>10025008</v>
      </c>
      <c r="Z452" s="66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ht="20.1" customHeight="1" spans="11:61">
      <c r="K453" s="70" t="s">
        <v>1248</v>
      </c>
      <c r="M453" s="2">
        <v>10020001</v>
      </c>
      <c r="N453" s="2" t="s">
        <v>95</v>
      </c>
      <c r="O453" s="33">
        <f t="shared" si="178"/>
        <v>30</v>
      </c>
      <c r="Q453" s="10">
        <v>10000147</v>
      </c>
      <c r="R453" s="10" t="s">
        <v>878</v>
      </c>
      <c r="S453" s="2">
        <v>8</v>
      </c>
      <c r="U453" s="65">
        <v>10021007</v>
      </c>
      <c r="V453" s="69" t="s">
        <v>243</v>
      </c>
      <c r="W453" s="33">
        <f t="shared" si="179"/>
        <v>30</v>
      </c>
      <c r="Y453" s="65">
        <v>10025008</v>
      </c>
      <c r="Z453" s="66" t="s">
        <v>333</v>
      </c>
      <c r="AA453" s="2">
        <v>1</v>
      </c>
      <c r="AC453" s="65"/>
      <c r="AD453" s="66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33">
        <f t="shared" si="178"/>
        <v>20</v>
      </c>
      <c r="Q454" s="10">
        <v>10000147</v>
      </c>
      <c r="R454" s="10" t="s">
        <v>878</v>
      </c>
      <c r="S454" s="2">
        <v>3</v>
      </c>
      <c r="U454" s="65">
        <v>10021003</v>
      </c>
      <c r="V454" s="69" t="s">
        <v>232</v>
      </c>
      <c r="W454" s="33">
        <f t="shared" si="179"/>
        <v>20</v>
      </c>
      <c r="Y454" s="65"/>
      <c r="Z454" s="66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33">
        <f t="shared" si="178"/>
        <v>20</v>
      </c>
      <c r="Q455" s="10">
        <v>10000147</v>
      </c>
      <c r="R455" s="10" t="s">
        <v>878</v>
      </c>
      <c r="S455" s="2">
        <v>3</v>
      </c>
      <c r="U455" s="65">
        <v>10021006</v>
      </c>
      <c r="V455" s="69" t="s">
        <v>240</v>
      </c>
      <c r="W455" s="33">
        <f t="shared" si="179"/>
        <v>20</v>
      </c>
      <c r="Y455" s="65"/>
      <c r="Z455" s="66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ht="20.1" customHeight="1" spans="11:61">
      <c r="K456" s="70" t="s">
        <v>1252</v>
      </c>
      <c r="M456" s="2">
        <v>10020001</v>
      </c>
      <c r="N456" s="2" t="s">
        <v>95</v>
      </c>
      <c r="O456" s="33">
        <f t="shared" si="178"/>
        <v>30</v>
      </c>
      <c r="Q456" s="10">
        <v>10000147</v>
      </c>
      <c r="R456" s="10" t="s">
        <v>878</v>
      </c>
      <c r="S456" s="2">
        <v>8</v>
      </c>
      <c r="U456" s="65">
        <v>10021007</v>
      </c>
      <c r="V456" s="69" t="s">
        <v>243</v>
      </c>
      <c r="W456" s="33">
        <f t="shared" si="179"/>
        <v>30</v>
      </c>
      <c r="Y456" s="65">
        <v>10025008</v>
      </c>
      <c r="Z456" s="66" t="s">
        <v>333</v>
      </c>
      <c r="AA456" s="2">
        <v>1</v>
      </c>
      <c r="AC456" s="65"/>
      <c r="AD456" s="66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10">
        <v>10000101</v>
      </c>
      <c r="I3" s="1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10">
        <v>10010083</v>
      </c>
      <c r="I4" s="1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10">
        <v>10000131</v>
      </c>
      <c r="I5" s="1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10">
        <v>10010085</v>
      </c>
      <c r="I6" s="1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47">
        <v>10010034</v>
      </c>
      <c r="I7" s="48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10">
        <v>10000132</v>
      </c>
      <c r="I8" s="1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14">
        <v>10010098</v>
      </c>
      <c r="I9" s="1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10">
        <v>10010085</v>
      </c>
      <c r="I10" s="1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10">
        <v>10010083</v>
      </c>
      <c r="I11" s="1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10">
        <v>10000131</v>
      </c>
      <c r="I12" s="1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10">
        <v>10010085</v>
      </c>
      <c r="I13" s="1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47">
        <v>10010034</v>
      </c>
      <c r="I14" s="48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10">
        <v>10000132</v>
      </c>
      <c r="I15" s="1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14">
        <v>10010098</v>
      </c>
      <c r="I16" s="1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10">
        <v>10010085</v>
      </c>
      <c r="I17" s="1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10">
        <v>10010083</v>
      </c>
      <c r="I18" s="1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10">
        <v>10000131</v>
      </c>
      <c r="I19" s="1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10">
        <v>10010085</v>
      </c>
      <c r="I20" s="1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47">
        <v>10010034</v>
      </c>
      <c r="I21" s="48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10">
        <v>10000132</v>
      </c>
      <c r="I22" s="1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14">
        <v>10010098</v>
      </c>
      <c r="I23" s="1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10">
        <v>10010085</v>
      </c>
      <c r="I24" s="1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10">
        <v>10010083</v>
      </c>
      <c r="I25" s="1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10">
        <v>10000131</v>
      </c>
      <c r="I26" s="1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10">
        <v>10010085</v>
      </c>
      <c r="I27" s="1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47">
        <v>10010034</v>
      </c>
      <c r="I28" s="48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10">
        <v>10000132</v>
      </c>
      <c r="I29" s="1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14">
        <v>10010098</v>
      </c>
      <c r="I30" s="1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10">
        <v>10010085</v>
      </c>
      <c r="I31" s="1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3" customFormat="1" ht="12.75"/>
    <row r="2" s="3" customFormat="1" ht="12.75" spans="2:14">
      <c r="B2" s="2"/>
      <c r="C2" s="2"/>
      <c r="G2" s="2"/>
      <c r="H2" s="2">
        <v>80000101</v>
      </c>
      <c r="I2" s="2"/>
      <c r="N2" s="3" t="s">
        <v>1254</v>
      </c>
    </row>
    <row r="3" s="3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="3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="3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="3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="3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="3" customFormat="1" ht="12.75" spans="7:11">
      <c r="G8" s="2">
        <v>10008</v>
      </c>
      <c r="H8" s="2" t="s">
        <v>1266</v>
      </c>
      <c r="K8" s="3" t="str">
        <f t="shared" si="0"/>
        <v>@1:199.54,29.03,-44.33:80000101:1</v>
      </c>
    </row>
    <row r="9" s="3" customFormat="1" ht="12.75" spans="7:7">
      <c r="G9" s="2"/>
    </row>
    <row r="10" s="3" customFormat="1" ht="12.75" spans="7:7">
      <c r="G10" s="2"/>
    </row>
    <row r="11" s="3" customFormat="1" ht="12.75" spans="7:11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="3" customFormat="1" ht="12.75" spans="7:11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="3" customFormat="1" ht="12.75" spans="7:11">
      <c r="G13" s="2">
        <v>20003</v>
      </c>
      <c r="H13" s="2" t="s">
        <v>1269</v>
      </c>
      <c r="K13" s="3" t="str">
        <f t="shared" si="1"/>
        <v>@1:43.68,28.96,-76.98:80000201:1</v>
      </c>
    </row>
    <row r="14" s="3" customFormat="1" ht="12.75" spans="7:11">
      <c r="G14" s="2">
        <v>20004</v>
      </c>
      <c r="H14" s="2" t="s">
        <v>1270</v>
      </c>
      <c r="K14" s="3" t="str">
        <f t="shared" si="1"/>
        <v>@1:243.44,30.75,10.96:80000201:1</v>
      </c>
    </row>
    <row r="15" s="3" customFormat="1" ht="12.75" spans="7:11">
      <c r="G15" s="2">
        <v>20005</v>
      </c>
      <c r="H15" s="2" t="s">
        <v>1271</v>
      </c>
      <c r="K15" s="3" t="str">
        <f t="shared" si="1"/>
        <v>@1:176.39,28.36,49.43:80000201:1</v>
      </c>
    </row>
    <row r="16" s="3" customFormat="1" ht="12.75"/>
    <row r="17" s="3" customFormat="1" ht="12.75"/>
    <row r="18" s="3" customFormat="1" ht="12.75" spans="7:11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="3" customFormat="1" ht="12.75" spans="7:11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="3" customFormat="1" ht="12.75" spans="7:11">
      <c r="G20" s="2">
        <v>30003</v>
      </c>
      <c r="H20" s="2" t="s">
        <v>1274</v>
      </c>
      <c r="K20" s="3" t="str">
        <f t="shared" si="2"/>
        <v>@1:146.80,28.96,-2.68:80000301:1</v>
      </c>
    </row>
    <row r="21" s="3" customFormat="1" ht="12.75" spans="7:11">
      <c r="G21" s="2">
        <v>30004</v>
      </c>
      <c r="H21" s="2" t="s">
        <v>1275</v>
      </c>
      <c r="K21" s="3" t="str">
        <f t="shared" si="2"/>
        <v>@1:230.33,28.96,22.62:80000301:1</v>
      </c>
    </row>
    <row r="22" s="3" customFormat="1" ht="12.75" spans="7:11">
      <c r="G22" s="2">
        <v>30005</v>
      </c>
      <c r="H22" s="2" t="s">
        <v>1276</v>
      </c>
      <c r="K22" s="3" t="str">
        <f t="shared" si="2"/>
        <v>@1:251.63,30.58,-45.02:80000301:1</v>
      </c>
    </row>
    <row r="23" s="3" customFormat="1" ht="12.75" spans="7:11">
      <c r="G23" s="2">
        <v>30006</v>
      </c>
      <c r="H23" s="2" t="s">
        <v>1277</v>
      </c>
      <c r="K23" s="3" t="str">
        <f t="shared" si="2"/>
        <v>@1:264.24,34.59,-18.64:80000301:1</v>
      </c>
    </row>
    <row r="24" s="3" customFormat="1" ht="12.75" spans="7:8">
      <c r="G24" s="2"/>
      <c r="H24" s="2"/>
    </row>
    <row r="25" s="3" customFormat="1" ht="12.75" spans="7:8">
      <c r="G25" s="2"/>
      <c r="H25" s="2"/>
    </row>
    <row r="26" s="3" customFormat="1" ht="12.75" spans="7:11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="3" customFormat="1" ht="12.75" spans="7:11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="3" customFormat="1" ht="12.75" spans="7:11">
      <c r="G28" s="2">
        <v>40003</v>
      </c>
      <c r="H28" s="2" t="s">
        <v>1280</v>
      </c>
      <c r="K28" s="3" t="str">
        <f t="shared" si="3"/>
        <v>@1:144.78,29.00,-73.88:80000401:1</v>
      </c>
    </row>
    <row r="29" s="3" customFormat="1" ht="12.75" spans="7:11">
      <c r="G29" s="2">
        <v>40004</v>
      </c>
      <c r="H29" s="2" t="s">
        <v>1281</v>
      </c>
      <c r="K29" s="3" t="str">
        <f t="shared" si="3"/>
        <v>@1:173.29,28.96,-40.67:80000401:1</v>
      </c>
    </row>
    <row r="30" s="3" customFormat="1" ht="12.75" spans="7:11">
      <c r="G30" s="2">
        <v>40005</v>
      </c>
      <c r="H30" s="2" t="s">
        <v>1282</v>
      </c>
      <c r="K30" s="3" t="str">
        <f t="shared" si="3"/>
        <v>@1:150.23,28.96,-63.12:80000401:1</v>
      </c>
    </row>
    <row r="31" s="3" customFormat="1" ht="12.75" spans="7:11">
      <c r="G31" s="2">
        <v>40006</v>
      </c>
      <c r="H31" s="2" t="s">
        <v>1283</v>
      </c>
      <c r="K31" s="3" t="str">
        <f t="shared" si="3"/>
        <v>@1:252.17,28.96,-107.62:80000401:1</v>
      </c>
    </row>
    <row r="32" s="3" customFormat="1" ht="12.75" spans="7:11">
      <c r="G32" s="2">
        <v>40007</v>
      </c>
      <c r="H32" s="2" t="s">
        <v>1284</v>
      </c>
      <c r="K32" s="3" t="str">
        <f t="shared" si="3"/>
        <v>@1:250.16,29.00,-30.39:80000401:1</v>
      </c>
    </row>
    <row r="33" s="3" customFormat="1" ht="12.75" spans="7:8">
      <c r="G33" s="2"/>
      <c r="H33" s="2"/>
    </row>
    <row r="34" s="3" customFormat="1" ht="12.75" spans="7:8">
      <c r="G34" s="2"/>
      <c r="H34" s="2"/>
    </row>
    <row r="35" s="3" customFormat="1" ht="12.75" spans="7:11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="3" customFormat="1" ht="12.75" spans="7:11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="3" customFormat="1" ht="12.75" spans="7:11">
      <c r="G37" s="2">
        <v>50003</v>
      </c>
      <c r="H37" s="2" t="s">
        <v>1287</v>
      </c>
      <c r="K37" s="3" t="str">
        <f t="shared" si="4"/>
        <v>@1:146.60,29.04,-71.32:80000501:1</v>
      </c>
    </row>
    <row r="38" s="3" customFormat="1" ht="12.75" spans="7:11">
      <c r="G38" s="2">
        <v>50004</v>
      </c>
      <c r="H38" s="2" t="s">
        <v>1288</v>
      </c>
      <c r="K38" s="3" t="str">
        <f t="shared" si="4"/>
        <v>@1:322.12,29.29,37.19:80000501:1</v>
      </c>
    </row>
    <row r="39" s="3" customFormat="1" ht="12.75" spans="7:11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="3" customFormat="1" ht="12.75" spans="7:11">
      <c r="G40" s="2">
        <v>50006</v>
      </c>
      <c r="H40" s="2" t="s">
        <v>1291</v>
      </c>
      <c r="K40" s="3" t="str">
        <f t="shared" si="4"/>
        <v>@1:104.90,26.51,-61.10:80000501:1</v>
      </c>
    </row>
    <row r="41" s="3" customFormat="1" ht="12.75" spans="7:11">
      <c r="G41" s="2">
        <v>50007</v>
      </c>
      <c r="H41" s="2" t="s">
        <v>1292</v>
      </c>
      <c r="K41" s="3" t="str">
        <f t="shared" si="4"/>
        <v>@1:161.12,22.57,36.06:80000501:1</v>
      </c>
    </row>
    <row r="42" s="3" customFormat="1" ht="12.75"/>
    <row r="43" s="3" customFormat="1" ht="12.75"/>
    <row r="44" s="3" customFormat="1" ht="12.75"/>
    <row r="45" s="3" customFormat="1" ht="12.75"/>
    <row r="46" s="3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9" customFormat="1" ht="20.1" customHeight="1"/>
    <row r="2" s="19" customFormat="1" ht="20.1" customHeight="1" spans="2:2">
      <c r="B2" s="19" t="s">
        <v>1293</v>
      </c>
    </row>
    <row r="3" s="19" customFormat="1" ht="20.1" customHeight="1" spans="2:8">
      <c r="B3" s="19" t="s">
        <v>1294</v>
      </c>
      <c r="C3" s="19">
        <v>1</v>
      </c>
      <c r="F3" s="2" t="s">
        <v>1295</v>
      </c>
      <c r="G3" s="2">
        <v>1</v>
      </c>
      <c r="H3" s="46">
        <v>0.5</v>
      </c>
    </row>
    <row r="4" s="19" customFormat="1" ht="20.1" customHeight="1" spans="2:8">
      <c r="B4" s="19" t="s">
        <v>1296</v>
      </c>
      <c r="C4" s="19" t="s">
        <v>1297</v>
      </c>
      <c r="F4" s="2"/>
      <c r="G4" s="2">
        <v>2</v>
      </c>
      <c r="H4" s="46">
        <v>1</v>
      </c>
    </row>
    <row r="5" s="19" customFormat="1" ht="20.1" customHeight="1" spans="2:8">
      <c r="B5" s="19" t="s">
        <v>1298</v>
      </c>
      <c r="C5" s="19" t="s">
        <v>1299</v>
      </c>
      <c r="F5" s="2"/>
      <c r="G5" s="2">
        <v>3</v>
      </c>
      <c r="H5" s="46">
        <v>1.2</v>
      </c>
    </row>
    <row r="6" s="19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9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9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9" customFormat="1" ht="20.1" customHeight="1" spans="1:14">
      <c r="A9" s="2"/>
      <c r="B9" s="2" t="s">
        <v>1301</v>
      </c>
      <c r="C9" s="2">
        <v>3</v>
      </c>
      <c r="D9" s="2"/>
      <c r="E9" s="10">
        <v>10000143</v>
      </c>
      <c r="F9" s="1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9" customFormat="1" ht="20.1" customHeight="1" spans="1:14">
      <c r="A10" s="2"/>
      <c r="B10" s="2" t="s">
        <v>1302</v>
      </c>
      <c r="C10" s="2">
        <v>2</v>
      </c>
      <c r="D10" s="2"/>
      <c r="E10" s="10">
        <v>10010046</v>
      </c>
      <c r="F10" s="1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9" customFormat="1" ht="20.1" customHeight="1" spans="1:14">
      <c r="A11" s="2"/>
      <c r="B11" s="2" t="s">
        <v>1303</v>
      </c>
      <c r="C11" s="2">
        <v>1</v>
      </c>
      <c r="D11" s="2"/>
      <c r="E11" s="10">
        <v>10000150</v>
      </c>
      <c r="F11" s="1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9" customFormat="1" ht="20.1" customHeight="1" spans="1:14">
      <c r="A12" s="2"/>
      <c r="B12" s="2" t="s">
        <v>1305</v>
      </c>
      <c r="C12" s="2">
        <v>3</v>
      </c>
      <c r="D12" s="2"/>
      <c r="E12" s="10">
        <v>10010045</v>
      </c>
      <c r="F12" s="1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9" customFormat="1" ht="20.1" customHeight="1" spans="1:14">
      <c r="A13" s="2"/>
      <c r="D13" s="2"/>
      <c r="E13" s="10">
        <v>10010083</v>
      </c>
      <c r="F13" s="1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9" customFormat="1" ht="20.1" customHeight="1" spans="1:14">
      <c r="A14" s="2"/>
      <c r="B14" s="2" t="s">
        <v>1306</v>
      </c>
      <c r="C14" s="2">
        <f>C9*C10*C11*C12</f>
        <v>18</v>
      </c>
      <c r="D14" s="2"/>
      <c r="E14" s="10">
        <v>10010085</v>
      </c>
      <c r="F14" s="1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9" customFormat="1" ht="20.1" customHeight="1" spans="1:14">
      <c r="A15" s="2"/>
      <c r="B15" s="2"/>
      <c r="C15" s="2"/>
      <c r="D15" s="2"/>
      <c r="E15" s="10">
        <v>10000121</v>
      </c>
      <c r="F15" s="1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9" customFormat="1" ht="20.1" customHeight="1" spans="1:14">
      <c r="A16" s="2"/>
      <c r="B16" s="2"/>
      <c r="C16" s="2"/>
      <c r="D16" s="2"/>
      <c r="E16" s="10">
        <v>10000122</v>
      </c>
      <c r="F16" s="1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9" customFormat="1" ht="20.1" customHeight="1" spans="1:14">
      <c r="A17" s="2"/>
      <c r="B17" s="10">
        <v>10000149</v>
      </c>
      <c r="C17" s="10" t="s">
        <v>1307</v>
      </c>
      <c r="D17" s="2"/>
      <c r="E17" s="10">
        <v>10000123</v>
      </c>
      <c r="F17" s="1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9" customFormat="1" ht="20.1" customHeight="1" spans="1:14">
      <c r="A18" s="2"/>
      <c r="B18" s="2"/>
      <c r="C18" s="2"/>
      <c r="D18" s="2"/>
      <c r="E18" s="10">
        <v>10000124</v>
      </c>
      <c r="F18" s="1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9" customFormat="1" ht="20.1" customHeight="1" spans="1:14">
      <c r="A19" s="2"/>
      <c r="B19" s="2"/>
      <c r="C19" s="2"/>
      <c r="D19" s="2"/>
      <c r="E19" s="10">
        <v>10000125</v>
      </c>
      <c r="F19" s="1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9" customFormat="1" ht="20.1" customHeight="1" spans="1:14">
      <c r="A20" s="2"/>
      <c r="B20" s="2"/>
      <c r="C20" s="2"/>
      <c r="D20" s="2"/>
      <c r="E20" s="10">
        <v>10000144</v>
      </c>
      <c r="F20" s="1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9" customFormat="1" ht="20.1" customHeight="1" spans="1:14">
      <c r="A21" s="2"/>
      <c r="B21" s="2"/>
      <c r="C21" s="2"/>
      <c r="D21" s="2"/>
      <c r="E21" s="10">
        <v>10000145</v>
      </c>
      <c r="F21" s="1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9" customFormat="1" ht="20.1" customHeight="1" spans="1:14">
      <c r="A22" s="2"/>
      <c r="B22" s="2"/>
      <c r="C22" s="2"/>
      <c r="D22" s="2"/>
      <c r="E22" s="10">
        <v>10000146</v>
      </c>
      <c r="F22" s="1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9" customFormat="1" ht="20.1" customHeight="1" spans="1:14">
      <c r="A23" s="2"/>
      <c r="B23" s="2"/>
      <c r="C23" s="2"/>
      <c r="D23" s="2"/>
      <c r="E23" s="10">
        <v>10000147</v>
      </c>
      <c r="F23" s="1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9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9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9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9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9" customFormat="1" ht="20.1" customHeight="1"/>
    <row r="29" s="19" customFormat="1" ht="20.1" customHeight="1"/>
    <row r="30" s="19" customFormat="1" ht="20.1" customHeight="1"/>
    <row r="31" s="19" customFormat="1" ht="20.1" customHeight="1"/>
    <row r="32" s="19" customFormat="1" ht="20.1" customHeight="1"/>
    <row r="33" s="19" customFormat="1" ht="20.1" customHeight="1"/>
    <row r="34" s="19" customFormat="1" ht="20.1" customHeight="1"/>
    <row r="35" s="19" customFormat="1" ht="20.1" customHeight="1"/>
    <row r="36" s="19" customFormat="1" ht="20.1" customHeight="1"/>
    <row r="37" s="19" customFormat="1" ht="20.1" customHeight="1"/>
    <row r="38" s="19" customFormat="1" ht="20.1" customHeight="1"/>
    <row r="39" s="19" customFormat="1" ht="20.1" customHeight="1"/>
    <row r="40" s="19" customFormat="1" ht="20.1" customHeight="1"/>
    <row r="41" s="19" customFormat="1" ht="20.1" customHeight="1"/>
    <row r="42" s="19" customFormat="1" ht="20.1" customHeight="1"/>
    <row r="43" s="19" customFormat="1" ht="20.1" customHeight="1"/>
    <row r="44" s="19" customFormat="1" ht="20.1" customHeight="1"/>
    <row r="45" s="19" customFormat="1" ht="20.1" customHeight="1"/>
    <row r="46" s="19" customFormat="1" ht="20.1" customHeight="1"/>
    <row r="47" s="19" customFormat="1" ht="20.1" customHeight="1"/>
    <row r="48" s="19" customFormat="1" ht="20.1" customHeight="1"/>
    <row r="49" s="19" customFormat="1" ht="20.1" customHeight="1"/>
    <row r="50" s="19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10">
        <v>10010041</v>
      </c>
      <c r="H3" s="11" t="s">
        <v>805</v>
      </c>
      <c r="I3" s="2">
        <v>4</v>
      </c>
      <c r="J3" s="2">
        <v>1</v>
      </c>
      <c r="K3" s="2">
        <v>5</v>
      </c>
      <c r="L3" s="2">
        <v>0.025</v>
      </c>
      <c r="N3" s="10">
        <v>10010041</v>
      </c>
      <c r="O3" s="11" t="s">
        <v>805</v>
      </c>
      <c r="P3" s="2">
        <v>4</v>
      </c>
      <c r="Q3" s="2">
        <v>1</v>
      </c>
      <c r="R3" s="2">
        <v>5</v>
      </c>
      <c r="S3" s="2">
        <v>0.025</v>
      </c>
      <c r="U3" s="10">
        <v>10010041</v>
      </c>
      <c r="V3" s="11" t="s">
        <v>805</v>
      </c>
      <c r="W3" s="2">
        <v>4</v>
      </c>
      <c r="X3" s="2">
        <v>1</v>
      </c>
      <c r="Y3" s="2">
        <v>5</v>
      </c>
      <c r="Z3" s="2">
        <v>0.025</v>
      </c>
      <c r="AB3" s="10">
        <v>10010041</v>
      </c>
      <c r="AC3" s="11" t="s">
        <v>805</v>
      </c>
      <c r="AD3" s="2">
        <v>4</v>
      </c>
      <c r="AE3" s="2">
        <v>1</v>
      </c>
      <c r="AF3" s="2">
        <v>5</v>
      </c>
      <c r="AG3" s="2">
        <v>0.025</v>
      </c>
      <c r="AI3" s="10">
        <v>10010041</v>
      </c>
      <c r="AJ3" s="11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10">
        <v>10010042</v>
      </c>
      <c r="H4" s="12" t="s">
        <v>126</v>
      </c>
      <c r="I4" s="2">
        <v>4</v>
      </c>
      <c r="J4" s="2">
        <v>1</v>
      </c>
      <c r="K4" s="2">
        <v>5</v>
      </c>
      <c r="L4" s="2">
        <v>0.025</v>
      </c>
      <c r="N4" s="10">
        <v>10010042</v>
      </c>
      <c r="O4" s="12" t="s">
        <v>126</v>
      </c>
      <c r="P4" s="2">
        <v>4</v>
      </c>
      <c r="Q4" s="2">
        <v>1</v>
      </c>
      <c r="R4" s="2">
        <v>5</v>
      </c>
      <c r="S4" s="2">
        <v>0.025</v>
      </c>
      <c r="U4" s="10">
        <v>10010042</v>
      </c>
      <c r="V4" s="12" t="s">
        <v>126</v>
      </c>
      <c r="W4" s="2">
        <v>4</v>
      </c>
      <c r="X4" s="2">
        <v>1</v>
      </c>
      <c r="Y4" s="2">
        <v>5</v>
      </c>
      <c r="Z4" s="2">
        <v>0.025</v>
      </c>
      <c r="AB4" s="10">
        <v>10010042</v>
      </c>
      <c r="AC4" s="12" t="s">
        <v>126</v>
      </c>
      <c r="AD4" s="2">
        <v>4</v>
      </c>
      <c r="AE4" s="2">
        <v>1</v>
      </c>
      <c r="AF4" s="2">
        <v>5</v>
      </c>
      <c r="AG4" s="2">
        <v>0.025</v>
      </c>
      <c r="AI4" s="10">
        <v>10010042</v>
      </c>
      <c r="AJ4" s="12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10">
        <v>10010083</v>
      </c>
      <c r="H5" s="16" t="s">
        <v>804</v>
      </c>
      <c r="I5" s="2">
        <v>4</v>
      </c>
      <c r="J5" s="2">
        <v>1</v>
      </c>
      <c r="K5" s="2">
        <v>5</v>
      </c>
      <c r="L5" s="2">
        <v>0.05</v>
      </c>
      <c r="N5" s="10">
        <v>10010083</v>
      </c>
      <c r="O5" s="16" t="s">
        <v>804</v>
      </c>
      <c r="P5" s="2">
        <v>4</v>
      </c>
      <c r="Q5" s="2">
        <v>1</v>
      </c>
      <c r="R5" s="2">
        <v>5</v>
      </c>
      <c r="S5" s="2">
        <v>0.05</v>
      </c>
      <c r="U5" s="10">
        <v>10010083</v>
      </c>
      <c r="V5" s="16" t="s">
        <v>804</v>
      </c>
      <c r="W5" s="2">
        <v>4</v>
      </c>
      <c r="X5" s="2">
        <v>1</v>
      </c>
      <c r="Y5" s="2">
        <v>5</v>
      </c>
      <c r="Z5" s="2">
        <v>0.05</v>
      </c>
      <c r="AB5" s="10">
        <v>10010083</v>
      </c>
      <c r="AC5" s="16" t="s">
        <v>804</v>
      </c>
      <c r="AD5" s="2">
        <v>4</v>
      </c>
      <c r="AE5" s="2">
        <v>1</v>
      </c>
      <c r="AF5" s="2">
        <v>5</v>
      </c>
      <c r="AG5" s="2">
        <v>0.05</v>
      </c>
      <c r="AI5" s="10">
        <v>10010083</v>
      </c>
      <c r="AJ5" s="16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14">
        <v>10010098</v>
      </c>
      <c r="H6" s="15" t="s">
        <v>1311</v>
      </c>
      <c r="I6" s="2">
        <v>4</v>
      </c>
      <c r="J6" s="2">
        <v>1</v>
      </c>
      <c r="K6" s="2">
        <v>5</v>
      </c>
      <c r="L6" s="2">
        <v>0.05</v>
      </c>
      <c r="N6" s="14">
        <v>10010098</v>
      </c>
      <c r="O6" s="15" t="s">
        <v>1311</v>
      </c>
      <c r="P6" s="2">
        <v>4</v>
      </c>
      <c r="Q6" s="2">
        <v>1</v>
      </c>
      <c r="R6" s="2">
        <v>5</v>
      </c>
      <c r="S6" s="2">
        <v>0.05</v>
      </c>
      <c r="U6" s="14">
        <v>10010098</v>
      </c>
      <c r="V6" s="15" t="s">
        <v>1311</v>
      </c>
      <c r="W6" s="2">
        <v>4</v>
      </c>
      <c r="X6" s="2">
        <v>1</v>
      </c>
      <c r="Y6" s="2">
        <v>5</v>
      </c>
      <c r="Z6" s="2">
        <v>0.05</v>
      </c>
      <c r="AB6" s="14">
        <v>10010098</v>
      </c>
      <c r="AC6" s="15" t="s">
        <v>1311</v>
      </c>
      <c r="AD6" s="2">
        <v>4</v>
      </c>
      <c r="AE6" s="2">
        <v>1</v>
      </c>
      <c r="AF6" s="2">
        <v>5</v>
      </c>
      <c r="AG6" s="2">
        <v>0.05</v>
      </c>
      <c r="AI6" s="14">
        <v>10010098</v>
      </c>
      <c r="AJ6" s="15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32">
        <v>10020001</v>
      </c>
      <c r="H7" s="35" t="s">
        <v>95</v>
      </c>
      <c r="I7" s="36">
        <v>3</v>
      </c>
      <c r="J7" s="2">
        <v>5</v>
      </c>
      <c r="K7" s="2">
        <v>20</v>
      </c>
      <c r="L7" s="2">
        <v>0.05</v>
      </c>
      <c r="N7" s="32">
        <v>10020001</v>
      </c>
      <c r="O7" s="35" t="s">
        <v>95</v>
      </c>
      <c r="P7" s="36">
        <v>3</v>
      </c>
      <c r="Q7" s="2">
        <v>5</v>
      </c>
      <c r="R7" s="2">
        <v>20</v>
      </c>
      <c r="S7" s="2">
        <v>0.05</v>
      </c>
      <c r="U7" s="32">
        <v>10020001</v>
      </c>
      <c r="V7" s="35" t="s">
        <v>95</v>
      </c>
      <c r="W7" s="36">
        <v>3</v>
      </c>
      <c r="X7" s="2">
        <v>5</v>
      </c>
      <c r="Y7" s="2">
        <v>20</v>
      </c>
      <c r="Z7" s="2">
        <v>0.05</v>
      </c>
      <c r="AB7" s="32">
        <v>10020001</v>
      </c>
      <c r="AC7" s="35" t="s">
        <v>95</v>
      </c>
      <c r="AD7" s="36">
        <v>3</v>
      </c>
      <c r="AE7" s="2">
        <v>5</v>
      </c>
      <c r="AF7" s="2">
        <v>20</v>
      </c>
      <c r="AG7" s="2">
        <v>0.05</v>
      </c>
      <c r="AI7" s="32">
        <v>10020001</v>
      </c>
      <c r="AJ7" s="35" t="s">
        <v>95</v>
      </c>
      <c r="AK7" s="36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32">
        <v>10021001</v>
      </c>
      <c r="H8" s="34" t="s">
        <v>204</v>
      </c>
      <c r="I8" s="36">
        <v>2</v>
      </c>
      <c r="J8" s="2">
        <v>5</v>
      </c>
      <c r="K8" s="2">
        <v>20</v>
      </c>
      <c r="L8" s="2">
        <v>0.015</v>
      </c>
      <c r="N8" s="32">
        <v>10022001</v>
      </c>
      <c r="O8" s="34" t="s">
        <v>252</v>
      </c>
      <c r="P8" s="36">
        <v>2</v>
      </c>
      <c r="Q8" s="2">
        <v>5</v>
      </c>
      <c r="R8" s="2">
        <v>20</v>
      </c>
      <c r="S8" s="2">
        <v>0.015</v>
      </c>
      <c r="U8" s="32">
        <v>10023001</v>
      </c>
      <c r="V8" s="34" t="s">
        <v>272</v>
      </c>
      <c r="W8" s="36">
        <v>2</v>
      </c>
      <c r="X8" s="2">
        <v>5</v>
      </c>
      <c r="Y8" s="2">
        <v>20</v>
      </c>
      <c r="Z8" s="2">
        <v>0.015</v>
      </c>
      <c r="AB8" s="32">
        <v>10024001</v>
      </c>
      <c r="AC8" s="34" t="s">
        <v>296</v>
      </c>
      <c r="AD8" s="36">
        <v>2</v>
      </c>
      <c r="AE8" s="2">
        <v>5</v>
      </c>
      <c r="AF8" s="2">
        <v>20</v>
      </c>
      <c r="AG8" s="2">
        <v>0.015</v>
      </c>
      <c r="AI8" s="32">
        <v>10025001</v>
      </c>
      <c r="AJ8" s="34" t="s">
        <v>316</v>
      </c>
      <c r="AK8" s="36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32">
        <v>10021002</v>
      </c>
      <c r="H9" s="34" t="s">
        <v>229</v>
      </c>
      <c r="I9" s="36">
        <v>2</v>
      </c>
      <c r="J9" s="2">
        <v>5</v>
      </c>
      <c r="K9" s="2">
        <v>20</v>
      </c>
      <c r="L9" s="2">
        <v>0.015</v>
      </c>
      <c r="N9" s="32">
        <v>10022002</v>
      </c>
      <c r="O9" s="34" t="s">
        <v>254</v>
      </c>
      <c r="P9" s="36">
        <v>2</v>
      </c>
      <c r="Q9" s="2">
        <v>5</v>
      </c>
      <c r="R9" s="2">
        <v>20</v>
      </c>
      <c r="S9" s="2">
        <v>0.015</v>
      </c>
      <c r="U9" s="32">
        <v>10023002</v>
      </c>
      <c r="V9" s="34" t="s">
        <v>274</v>
      </c>
      <c r="W9" s="36">
        <v>2</v>
      </c>
      <c r="X9" s="2">
        <v>5</v>
      </c>
      <c r="Y9" s="2">
        <v>20</v>
      </c>
      <c r="Z9" s="2">
        <v>0.015</v>
      </c>
      <c r="AB9" s="32">
        <v>10024002</v>
      </c>
      <c r="AC9" s="34" t="s">
        <v>299</v>
      </c>
      <c r="AD9" s="36">
        <v>2</v>
      </c>
      <c r="AE9" s="2">
        <v>5</v>
      </c>
      <c r="AF9" s="2">
        <v>20</v>
      </c>
      <c r="AG9" s="2">
        <v>0.015</v>
      </c>
      <c r="AI9" s="32">
        <v>10025002</v>
      </c>
      <c r="AJ9" s="34" t="s">
        <v>318</v>
      </c>
      <c r="AK9" s="36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32">
        <v>10021003</v>
      </c>
      <c r="H10" s="34" t="s">
        <v>232</v>
      </c>
      <c r="I10" s="36">
        <v>2</v>
      </c>
      <c r="J10" s="2">
        <v>5</v>
      </c>
      <c r="K10" s="2">
        <v>20</v>
      </c>
      <c r="L10" s="2">
        <v>0.015</v>
      </c>
      <c r="N10" s="32">
        <v>10022003</v>
      </c>
      <c r="O10" s="34" t="s">
        <v>256</v>
      </c>
      <c r="P10" s="36">
        <v>2</v>
      </c>
      <c r="Q10" s="2">
        <v>5</v>
      </c>
      <c r="R10" s="2">
        <v>20</v>
      </c>
      <c r="S10" s="2">
        <v>0.015</v>
      </c>
      <c r="U10" s="32">
        <v>10023003</v>
      </c>
      <c r="V10" s="34" t="s">
        <v>276</v>
      </c>
      <c r="W10" s="36">
        <v>2</v>
      </c>
      <c r="X10" s="2">
        <v>5</v>
      </c>
      <c r="Y10" s="2">
        <v>20</v>
      </c>
      <c r="Z10" s="2">
        <v>0.015</v>
      </c>
      <c r="AB10" s="32">
        <v>10024003</v>
      </c>
      <c r="AC10" s="34" t="s">
        <v>301</v>
      </c>
      <c r="AD10" s="36">
        <v>2</v>
      </c>
      <c r="AE10" s="2">
        <v>5</v>
      </c>
      <c r="AF10" s="2">
        <v>20</v>
      </c>
      <c r="AG10" s="2">
        <v>0.015</v>
      </c>
      <c r="AI10" s="32">
        <v>10025003</v>
      </c>
      <c r="AJ10" s="34" t="s">
        <v>321</v>
      </c>
      <c r="AK10" s="36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32">
        <v>10021004</v>
      </c>
      <c r="H11" s="34" t="s">
        <v>234</v>
      </c>
      <c r="I11" s="36">
        <v>2</v>
      </c>
      <c r="J11" s="2">
        <v>5</v>
      </c>
      <c r="K11" s="2">
        <v>20</v>
      </c>
      <c r="L11" s="2">
        <v>0.015</v>
      </c>
      <c r="N11" s="32">
        <v>10022004</v>
      </c>
      <c r="O11" s="34" t="s">
        <v>258</v>
      </c>
      <c r="P11" s="36">
        <v>2</v>
      </c>
      <c r="Q11" s="2">
        <v>5</v>
      </c>
      <c r="R11" s="2">
        <v>20</v>
      </c>
      <c r="S11" s="2">
        <v>0.015</v>
      </c>
      <c r="U11" s="32">
        <v>10023004</v>
      </c>
      <c r="V11" s="34" t="s">
        <v>278</v>
      </c>
      <c r="W11" s="36">
        <v>2</v>
      </c>
      <c r="X11" s="2">
        <v>5</v>
      </c>
      <c r="Y11" s="2">
        <v>20</v>
      </c>
      <c r="Z11" s="2">
        <v>0.015</v>
      </c>
      <c r="AB11" s="32">
        <v>10024004</v>
      </c>
      <c r="AC11" s="34" t="s">
        <v>303</v>
      </c>
      <c r="AD11" s="36">
        <v>2</v>
      </c>
      <c r="AE11" s="2">
        <v>5</v>
      </c>
      <c r="AF11" s="2">
        <v>20</v>
      </c>
      <c r="AG11" s="2">
        <v>0.015</v>
      </c>
      <c r="AI11" s="32">
        <v>10025004</v>
      </c>
      <c r="AJ11" s="34" t="s">
        <v>324</v>
      </c>
      <c r="AK11" s="36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32">
        <v>10021005</v>
      </c>
      <c r="H12" s="34" t="s">
        <v>237</v>
      </c>
      <c r="I12" s="36">
        <v>2</v>
      </c>
      <c r="J12" s="2">
        <v>5</v>
      </c>
      <c r="K12" s="2">
        <v>20</v>
      </c>
      <c r="L12" s="2">
        <v>0.015</v>
      </c>
      <c r="N12" s="32">
        <v>10022005</v>
      </c>
      <c r="O12" s="34" t="s">
        <v>260</v>
      </c>
      <c r="P12" s="36">
        <v>2</v>
      </c>
      <c r="Q12" s="2">
        <v>5</v>
      </c>
      <c r="R12" s="2">
        <v>20</v>
      </c>
      <c r="S12" s="2">
        <v>0.015</v>
      </c>
      <c r="U12" s="32">
        <v>10023005</v>
      </c>
      <c r="V12" s="34" t="s">
        <v>827</v>
      </c>
      <c r="W12" s="36">
        <v>2</v>
      </c>
      <c r="X12" s="2">
        <v>5</v>
      </c>
      <c r="Y12" s="2">
        <v>20</v>
      </c>
      <c r="Z12" s="2">
        <v>0.015</v>
      </c>
      <c r="AB12" s="32">
        <v>10024005</v>
      </c>
      <c r="AC12" s="34" t="s">
        <v>305</v>
      </c>
      <c r="AD12" s="36">
        <v>2</v>
      </c>
      <c r="AE12" s="2">
        <v>5</v>
      </c>
      <c r="AF12" s="2">
        <v>20</v>
      </c>
      <c r="AG12" s="2">
        <v>0.015</v>
      </c>
      <c r="AI12" s="32">
        <v>10025005</v>
      </c>
      <c r="AJ12" s="34" t="s">
        <v>327</v>
      </c>
      <c r="AK12" s="36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10">
        <v>10010041</v>
      </c>
      <c r="D13" s="2">
        <v>1</v>
      </c>
      <c r="E13" s="2" t="str">
        <f>B13&amp;";"&amp;D13&amp;"@"</f>
        <v>10010041;1@</v>
      </c>
      <c r="G13" s="32">
        <v>10021006</v>
      </c>
      <c r="H13" s="34" t="s">
        <v>240</v>
      </c>
      <c r="I13" s="36">
        <v>2</v>
      </c>
      <c r="J13" s="2">
        <v>5</v>
      </c>
      <c r="K13" s="2">
        <v>20</v>
      </c>
      <c r="L13" s="2">
        <v>0.015</v>
      </c>
      <c r="N13" s="32">
        <v>10022006</v>
      </c>
      <c r="O13" s="38" t="s">
        <v>264</v>
      </c>
      <c r="P13" s="36">
        <v>2</v>
      </c>
      <c r="Q13" s="2">
        <v>5</v>
      </c>
      <c r="R13" s="2">
        <v>20</v>
      </c>
      <c r="S13" s="2">
        <v>0.015</v>
      </c>
      <c r="U13" s="32">
        <v>10023006</v>
      </c>
      <c r="V13" s="34" t="s">
        <v>285</v>
      </c>
      <c r="W13" s="36">
        <v>2</v>
      </c>
      <c r="X13" s="2">
        <v>5</v>
      </c>
      <c r="Y13" s="2">
        <v>20</v>
      </c>
      <c r="Z13" s="2">
        <v>0.015</v>
      </c>
      <c r="AB13" s="32">
        <v>10024006</v>
      </c>
      <c r="AC13" s="34" t="s">
        <v>307</v>
      </c>
      <c r="AD13" s="36">
        <v>2</v>
      </c>
      <c r="AE13" s="2">
        <v>5</v>
      </c>
      <c r="AF13" s="2">
        <v>20</v>
      </c>
      <c r="AG13" s="2">
        <v>0.015</v>
      </c>
      <c r="AI13" s="32">
        <v>10025006</v>
      </c>
      <c r="AJ13" s="34" t="s">
        <v>329</v>
      </c>
      <c r="AK13" s="36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10">
        <v>10010042</v>
      </c>
      <c r="D14" s="2">
        <v>1</v>
      </c>
      <c r="E14" s="2" t="str">
        <f t="shared" ref="E14:E31" si="0">B14&amp;";"&amp;D14&amp;"@"</f>
        <v>10010042;1@</v>
      </c>
      <c r="G14" s="32">
        <v>10021007</v>
      </c>
      <c r="H14" s="34" t="s">
        <v>243</v>
      </c>
      <c r="I14" s="36">
        <v>2</v>
      </c>
      <c r="J14" s="2">
        <v>5</v>
      </c>
      <c r="K14" s="2">
        <v>20</v>
      </c>
      <c r="L14" s="2">
        <v>0.015</v>
      </c>
      <c r="N14" s="32">
        <v>10022007</v>
      </c>
      <c r="O14" s="34" t="s">
        <v>266</v>
      </c>
      <c r="P14" s="36">
        <v>2</v>
      </c>
      <c r="Q14" s="2">
        <v>5</v>
      </c>
      <c r="R14" s="2">
        <v>20</v>
      </c>
      <c r="S14" s="2">
        <v>0.015</v>
      </c>
      <c r="U14" s="32">
        <v>10023007</v>
      </c>
      <c r="V14" s="34" t="s">
        <v>288</v>
      </c>
      <c r="W14" s="36">
        <v>2</v>
      </c>
      <c r="X14" s="2">
        <v>5</v>
      </c>
      <c r="Y14" s="2">
        <v>20</v>
      </c>
      <c r="Z14" s="2">
        <v>0.015</v>
      </c>
      <c r="AB14" s="32">
        <v>10024007</v>
      </c>
      <c r="AC14" s="34" t="s">
        <v>309</v>
      </c>
      <c r="AD14" s="36">
        <v>2</v>
      </c>
      <c r="AE14" s="2">
        <v>5</v>
      </c>
      <c r="AF14" s="2">
        <v>20</v>
      </c>
      <c r="AG14" s="2">
        <v>0.015</v>
      </c>
      <c r="AI14" s="32">
        <v>10025007</v>
      </c>
      <c r="AJ14" s="34" t="s">
        <v>331</v>
      </c>
      <c r="AK14" s="36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10">
        <v>10010083</v>
      </c>
      <c r="D15" s="2">
        <v>1</v>
      </c>
      <c r="E15" s="2" t="str">
        <f t="shared" si="0"/>
        <v>10010083;1@</v>
      </c>
      <c r="G15" s="32">
        <v>10021008</v>
      </c>
      <c r="H15" s="33" t="s">
        <v>246</v>
      </c>
      <c r="I15" s="36">
        <v>4</v>
      </c>
      <c r="J15" s="2">
        <v>1</v>
      </c>
      <c r="K15" s="2">
        <v>1</v>
      </c>
      <c r="L15" s="2">
        <v>0.015</v>
      </c>
      <c r="N15" s="32">
        <v>10022008</v>
      </c>
      <c r="O15" s="33" t="s">
        <v>268</v>
      </c>
      <c r="P15" s="36">
        <v>4</v>
      </c>
      <c r="Q15" s="2">
        <v>1</v>
      </c>
      <c r="R15" s="2">
        <v>1</v>
      </c>
      <c r="S15" s="2">
        <v>0.015</v>
      </c>
      <c r="U15" s="32">
        <v>10023008</v>
      </c>
      <c r="V15" s="33" t="s">
        <v>290</v>
      </c>
      <c r="W15" s="36">
        <v>4</v>
      </c>
      <c r="X15" s="2">
        <v>1</v>
      </c>
      <c r="Y15" s="2">
        <v>1</v>
      </c>
      <c r="Z15" s="2">
        <v>0.015</v>
      </c>
      <c r="AB15" s="32">
        <v>10024008</v>
      </c>
      <c r="AC15" s="33" t="s">
        <v>311</v>
      </c>
      <c r="AD15" s="36">
        <v>4</v>
      </c>
      <c r="AE15" s="2">
        <v>1</v>
      </c>
      <c r="AF15" s="2">
        <v>1</v>
      </c>
      <c r="AG15" s="2">
        <v>0.015</v>
      </c>
      <c r="AI15" s="32">
        <v>10025008</v>
      </c>
      <c r="AJ15" s="33" t="s">
        <v>333</v>
      </c>
      <c r="AK15" s="36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14">
        <v>10010098</v>
      </c>
      <c r="D16" s="2">
        <v>1</v>
      </c>
      <c r="E16" s="2" t="str">
        <f t="shared" si="0"/>
        <v>10010098;1@</v>
      </c>
      <c r="G16" s="32">
        <v>10021009</v>
      </c>
      <c r="H16" s="33" t="s">
        <v>249</v>
      </c>
      <c r="I16" s="36">
        <v>4</v>
      </c>
      <c r="J16" s="2">
        <v>1</v>
      </c>
      <c r="K16" s="2">
        <v>1</v>
      </c>
      <c r="L16" s="2">
        <v>0.015</v>
      </c>
      <c r="N16" s="32">
        <v>10022009</v>
      </c>
      <c r="O16" s="33" t="s">
        <v>270</v>
      </c>
      <c r="P16" s="36">
        <v>4</v>
      </c>
      <c r="Q16" s="2">
        <v>1</v>
      </c>
      <c r="R16" s="2">
        <v>1</v>
      </c>
      <c r="S16" s="2">
        <v>0.015</v>
      </c>
      <c r="U16" s="32">
        <v>10023009</v>
      </c>
      <c r="V16" s="33" t="s">
        <v>292</v>
      </c>
      <c r="W16" s="36">
        <v>4</v>
      </c>
      <c r="X16" s="2">
        <v>1</v>
      </c>
      <c r="Y16" s="2">
        <v>1</v>
      </c>
      <c r="Z16" s="2">
        <v>0.015</v>
      </c>
      <c r="AB16" s="32">
        <v>10024009</v>
      </c>
      <c r="AC16" s="33" t="s">
        <v>313</v>
      </c>
      <c r="AD16" s="36">
        <v>4</v>
      </c>
      <c r="AE16" s="2">
        <v>1</v>
      </c>
      <c r="AF16" s="2">
        <v>1</v>
      </c>
      <c r="AG16" s="2">
        <v>0.015</v>
      </c>
      <c r="AI16" s="32">
        <v>10025009</v>
      </c>
      <c r="AJ16" s="33" t="s">
        <v>335</v>
      </c>
      <c r="AK16" s="36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32">
        <v>10021008</v>
      </c>
      <c r="D17" s="2">
        <v>1</v>
      </c>
      <c r="E17" s="2" t="str">
        <f t="shared" si="0"/>
        <v>10021008;1@</v>
      </c>
      <c r="G17" s="32">
        <v>10021010</v>
      </c>
      <c r="H17" s="33" t="s">
        <v>825</v>
      </c>
      <c r="I17" s="36">
        <v>3</v>
      </c>
      <c r="J17" s="2">
        <v>5</v>
      </c>
      <c r="K17" s="2">
        <v>20</v>
      </c>
      <c r="L17" s="2">
        <v>0.015</v>
      </c>
      <c r="N17" s="32">
        <v>10022010</v>
      </c>
      <c r="O17" s="34" t="s">
        <v>826</v>
      </c>
      <c r="P17" s="36">
        <v>3</v>
      </c>
      <c r="Q17" s="2">
        <v>5</v>
      </c>
      <c r="R17" s="2">
        <v>20</v>
      </c>
      <c r="S17" s="2">
        <v>0.015</v>
      </c>
      <c r="U17" s="32">
        <v>10023010</v>
      </c>
      <c r="V17" s="34" t="s">
        <v>828</v>
      </c>
      <c r="W17" s="36">
        <v>3</v>
      </c>
      <c r="X17" s="2">
        <v>5</v>
      </c>
      <c r="Y17" s="2">
        <v>20</v>
      </c>
      <c r="Z17" s="2">
        <v>0.015</v>
      </c>
      <c r="AB17" s="32">
        <v>10024010</v>
      </c>
      <c r="AC17" s="34" t="s">
        <v>829</v>
      </c>
      <c r="AD17" s="36">
        <v>3</v>
      </c>
      <c r="AE17" s="2">
        <v>5</v>
      </c>
      <c r="AF17" s="2">
        <v>20</v>
      </c>
      <c r="AG17" s="2">
        <v>0.015</v>
      </c>
      <c r="AI17" s="32">
        <v>10025010</v>
      </c>
      <c r="AJ17" s="33" t="s">
        <v>830</v>
      </c>
      <c r="AK17" s="36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32">
        <v>10021009</v>
      </c>
      <c r="D18" s="2">
        <v>1</v>
      </c>
      <c r="E18" s="2" t="str">
        <f t="shared" si="0"/>
        <v>10021009;1@</v>
      </c>
      <c r="G18" s="42">
        <v>10041101</v>
      </c>
      <c r="H18" s="42" t="s">
        <v>1315</v>
      </c>
      <c r="I18" s="15">
        <v>3</v>
      </c>
      <c r="J18" s="2">
        <v>1</v>
      </c>
      <c r="K18" s="2">
        <v>1</v>
      </c>
      <c r="L18" s="2">
        <v>0.00416666666666667</v>
      </c>
      <c r="N18" s="42">
        <v>10041101</v>
      </c>
      <c r="O18" s="42" t="s">
        <v>1315</v>
      </c>
      <c r="P18" s="15">
        <v>3</v>
      </c>
      <c r="Q18" s="2">
        <v>1</v>
      </c>
      <c r="R18" s="2">
        <v>1</v>
      </c>
      <c r="S18" s="2">
        <v>0.00416666666666667</v>
      </c>
      <c r="U18" s="42">
        <v>10041201</v>
      </c>
      <c r="V18" s="42" t="s">
        <v>1316</v>
      </c>
      <c r="W18" s="15">
        <v>3</v>
      </c>
      <c r="X18" s="2">
        <v>1</v>
      </c>
      <c r="Y18" s="2">
        <v>1</v>
      </c>
      <c r="Z18" s="2">
        <v>0.00416666666666667</v>
      </c>
      <c r="AB18" s="42">
        <v>10041301</v>
      </c>
      <c r="AC18" s="42" t="s">
        <v>1317</v>
      </c>
      <c r="AD18" s="15">
        <v>3</v>
      </c>
      <c r="AE18" s="2">
        <v>1</v>
      </c>
      <c r="AF18" s="2">
        <v>1</v>
      </c>
      <c r="AG18" s="2">
        <v>0.00416666666666667</v>
      </c>
      <c r="AI18" s="42">
        <v>10041401</v>
      </c>
      <c r="AJ18" s="42" t="s">
        <v>1318</v>
      </c>
      <c r="AK18" s="15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2">
        <v>10045106</v>
      </c>
      <c r="D19" s="2">
        <v>1</v>
      </c>
      <c r="E19" s="2" t="str">
        <f t="shared" si="0"/>
        <v>10045106;1@</v>
      </c>
      <c r="G19" s="42">
        <v>10041102</v>
      </c>
      <c r="H19" s="42" t="s">
        <v>1319</v>
      </c>
      <c r="I19" s="15">
        <v>3</v>
      </c>
      <c r="J19" s="2">
        <v>1</v>
      </c>
      <c r="K19" s="2">
        <v>1</v>
      </c>
      <c r="L19" s="2">
        <v>0.00416666666666667</v>
      </c>
      <c r="N19" s="42">
        <v>10041102</v>
      </c>
      <c r="O19" s="42" t="s">
        <v>1319</v>
      </c>
      <c r="P19" s="15">
        <v>3</v>
      </c>
      <c r="Q19" s="2">
        <v>1</v>
      </c>
      <c r="R19" s="2">
        <v>1</v>
      </c>
      <c r="S19" s="2">
        <v>0.00416666666666667</v>
      </c>
      <c r="U19" s="42">
        <v>10041202</v>
      </c>
      <c r="V19" s="42" t="s">
        <v>1320</v>
      </c>
      <c r="W19" s="15">
        <v>3</v>
      </c>
      <c r="X19" s="2">
        <v>1</v>
      </c>
      <c r="Y19" s="2">
        <v>1</v>
      </c>
      <c r="Z19" s="2">
        <v>0.00416666666666667</v>
      </c>
      <c r="AB19" s="42">
        <v>10041302</v>
      </c>
      <c r="AC19" s="42" t="s">
        <v>1321</v>
      </c>
      <c r="AD19" s="15">
        <v>3</v>
      </c>
      <c r="AE19" s="2">
        <v>1</v>
      </c>
      <c r="AF19" s="2">
        <v>1</v>
      </c>
      <c r="AG19" s="2">
        <v>0.00416666666666667</v>
      </c>
      <c r="AI19" s="42">
        <v>10041402</v>
      </c>
      <c r="AJ19" s="42" t="s">
        <v>1322</v>
      </c>
      <c r="AK19" s="15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2">
        <v>10045206</v>
      </c>
      <c r="C20" s="42" t="s">
        <v>1323</v>
      </c>
      <c r="D20" s="2">
        <v>1</v>
      </c>
      <c r="E20" s="2" t="str">
        <f t="shared" si="0"/>
        <v>10045206;1@</v>
      </c>
      <c r="G20" s="42">
        <v>10041103</v>
      </c>
      <c r="H20" s="42" t="s">
        <v>1324</v>
      </c>
      <c r="I20" s="15">
        <v>3</v>
      </c>
      <c r="J20" s="2">
        <v>1</v>
      </c>
      <c r="K20" s="2">
        <v>1</v>
      </c>
      <c r="L20" s="2">
        <v>0.00416666666666667</v>
      </c>
      <c r="N20" s="42">
        <v>10041103</v>
      </c>
      <c r="O20" s="42" t="s">
        <v>1324</v>
      </c>
      <c r="P20" s="15">
        <v>3</v>
      </c>
      <c r="Q20" s="2">
        <v>1</v>
      </c>
      <c r="R20" s="2">
        <v>1</v>
      </c>
      <c r="S20" s="2">
        <v>0.00416666666666667</v>
      </c>
      <c r="U20" s="42">
        <v>10041203</v>
      </c>
      <c r="V20" s="42" t="s">
        <v>1325</v>
      </c>
      <c r="W20" s="15">
        <v>3</v>
      </c>
      <c r="X20" s="2">
        <v>1</v>
      </c>
      <c r="Y20" s="2">
        <v>1</v>
      </c>
      <c r="Z20" s="2">
        <v>0.00416666666666667</v>
      </c>
      <c r="AB20" s="42">
        <v>10041303</v>
      </c>
      <c r="AC20" s="42" t="s">
        <v>1326</v>
      </c>
      <c r="AD20" s="15">
        <v>3</v>
      </c>
      <c r="AE20" s="2">
        <v>1</v>
      </c>
      <c r="AF20" s="2">
        <v>1</v>
      </c>
      <c r="AG20" s="2">
        <v>0.00416666666666667</v>
      </c>
      <c r="AI20" s="42">
        <v>10041403</v>
      </c>
      <c r="AJ20" s="42" t="s">
        <v>1327</v>
      </c>
      <c r="AK20" s="15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2">
        <v>10045306</v>
      </c>
      <c r="C21" s="42" t="s">
        <v>1328</v>
      </c>
      <c r="D21" s="2">
        <v>1</v>
      </c>
      <c r="E21" s="2" t="str">
        <f t="shared" si="0"/>
        <v>10045306;1@</v>
      </c>
      <c r="G21" s="42">
        <v>10041104</v>
      </c>
      <c r="H21" s="42" t="s">
        <v>1329</v>
      </c>
      <c r="I21" s="15">
        <v>3</v>
      </c>
      <c r="J21" s="2">
        <v>1</v>
      </c>
      <c r="K21" s="2">
        <v>1</v>
      </c>
      <c r="L21" s="2">
        <v>0.00416666666666667</v>
      </c>
      <c r="N21" s="42">
        <v>10041104</v>
      </c>
      <c r="O21" s="42" t="s">
        <v>1329</v>
      </c>
      <c r="P21" s="15">
        <v>3</v>
      </c>
      <c r="Q21" s="2">
        <v>1</v>
      </c>
      <c r="R21" s="2">
        <v>1</v>
      </c>
      <c r="S21" s="2">
        <v>0.00416666666666667</v>
      </c>
      <c r="U21" s="42">
        <v>10041204</v>
      </c>
      <c r="V21" s="42" t="s">
        <v>1330</v>
      </c>
      <c r="W21" s="15">
        <v>3</v>
      </c>
      <c r="X21" s="2">
        <v>1</v>
      </c>
      <c r="Y21" s="2">
        <v>1</v>
      </c>
      <c r="Z21" s="2">
        <v>0.00416666666666667</v>
      </c>
      <c r="AB21" s="42">
        <v>10041304</v>
      </c>
      <c r="AC21" s="42" t="s">
        <v>1331</v>
      </c>
      <c r="AD21" s="15">
        <v>3</v>
      </c>
      <c r="AE21" s="2">
        <v>1</v>
      </c>
      <c r="AF21" s="2">
        <v>1</v>
      </c>
      <c r="AG21" s="2">
        <v>0.00416666666666667</v>
      </c>
      <c r="AI21" s="42">
        <v>10041404</v>
      </c>
      <c r="AJ21" s="42" t="s">
        <v>1332</v>
      </c>
      <c r="AK21" s="15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2">
        <v>10045406</v>
      </c>
      <c r="C22" s="42" t="s">
        <v>1333</v>
      </c>
      <c r="D22" s="2">
        <v>1</v>
      </c>
      <c r="E22" s="2" t="str">
        <f t="shared" si="0"/>
        <v>10045406;1@</v>
      </c>
      <c r="G22" s="42">
        <v>10041105</v>
      </c>
      <c r="H22" s="42" t="s">
        <v>1334</v>
      </c>
      <c r="I22" s="15">
        <v>3</v>
      </c>
      <c r="J22" s="2">
        <v>1</v>
      </c>
      <c r="K22" s="2">
        <v>1</v>
      </c>
      <c r="L22" s="2">
        <v>0.00416666666666667</v>
      </c>
      <c r="N22" s="42">
        <v>10041105</v>
      </c>
      <c r="O22" s="42" t="s">
        <v>1334</v>
      </c>
      <c r="P22" s="15">
        <v>3</v>
      </c>
      <c r="Q22" s="2">
        <v>1</v>
      </c>
      <c r="R22" s="2">
        <v>1</v>
      </c>
      <c r="S22" s="2">
        <v>0.00416666666666667</v>
      </c>
      <c r="U22" s="42">
        <v>10041205</v>
      </c>
      <c r="V22" s="42" t="s">
        <v>1335</v>
      </c>
      <c r="W22" s="15">
        <v>3</v>
      </c>
      <c r="X22" s="2">
        <v>1</v>
      </c>
      <c r="Y22" s="2">
        <v>1</v>
      </c>
      <c r="Z22" s="2">
        <v>0.00416666666666667</v>
      </c>
      <c r="AB22" s="42">
        <v>10041305</v>
      </c>
      <c r="AC22" s="42" t="s">
        <v>1336</v>
      </c>
      <c r="AD22" s="15">
        <v>3</v>
      </c>
      <c r="AE22" s="2">
        <v>1</v>
      </c>
      <c r="AF22" s="2">
        <v>1</v>
      </c>
      <c r="AG22" s="2">
        <v>0.00416666666666667</v>
      </c>
      <c r="AI22" s="42">
        <v>10041405</v>
      </c>
      <c r="AJ22" s="42" t="s">
        <v>1337</v>
      </c>
      <c r="AK22" s="15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33">
        <v>14100004</v>
      </c>
      <c r="C23" s="35" t="s">
        <v>302</v>
      </c>
      <c r="D23" s="2">
        <v>1</v>
      </c>
      <c r="E23" s="2" t="str">
        <f t="shared" si="0"/>
        <v>14100004;1@</v>
      </c>
      <c r="G23" s="42">
        <v>10041106</v>
      </c>
      <c r="H23" s="42" t="s">
        <v>1338</v>
      </c>
      <c r="I23" s="15">
        <v>3</v>
      </c>
      <c r="J23" s="2">
        <v>1</v>
      </c>
      <c r="K23" s="2">
        <v>1</v>
      </c>
      <c r="L23" s="2">
        <v>0.00416666666666667</v>
      </c>
      <c r="N23" s="42">
        <v>10041106</v>
      </c>
      <c r="O23" s="42" t="s">
        <v>1338</v>
      </c>
      <c r="P23" s="15">
        <v>3</v>
      </c>
      <c r="Q23" s="2">
        <v>1</v>
      </c>
      <c r="R23" s="2">
        <v>1</v>
      </c>
      <c r="S23" s="2">
        <v>0.00416666666666667</v>
      </c>
      <c r="U23" s="42">
        <v>10041206</v>
      </c>
      <c r="V23" s="42" t="s">
        <v>1339</v>
      </c>
      <c r="W23" s="15">
        <v>3</v>
      </c>
      <c r="X23" s="2">
        <v>1</v>
      </c>
      <c r="Y23" s="2">
        <v>1</v>
      </c>
      <c r="Z23" s="2">
        <v>0.00416666666666667</v>
      </c>
      <c r="AB23" s="42">
        <v>10041306</v>
      </c>
      <c r="AC23" s="42" t="s">
        <v>1340</v>
      </c>
      <c r="AD23" s="15">
        <v>3</v>
      </c>
      <c r="AE23" s="2">
        <v>1</v>
      </c>
      <c r="AF23" s="2">
        <v>1</v>
      </c>
      <c r="AG23" s="2">
        <v>0.00416666666666667</v>
      </c>
      <c r="AI23" s="42">
        <v>10041406</v>
      </c>
      <c r="AJ23" s="42" t="s">
        <v>1341</v>
      </c>
      <c r="AK23" s="15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33">
        <v>14100008</v>
      </c>
      <c r="C24" s="35" t="s">
        <v>310</v>
      </c>
      <c r="D24" s="2">
        <v>1</v>
      </c>
      <c r="E24" s="2" t="str">
        <f t="shared" si="0"/>
        <v>14100008;1@</v>
      </c>
      <c r="G24" s="42">
        <v>10041107</v>
      </c>
      <c r="H24" s="42" t="s">
        <v>1342</v>
      </c>
      <c r="I24" s="15">
        <v>3</v>
      </c>
      <c r="J24" s="2">
        <v>1</v>
      </c>
      <c r="K24" s="2">
        <v>1</v>
      </c>
      <c r="L24" s="2">
        <v>0.00416666666666667</v>
      </c>
      <c r="N24" s="42">
        <v>10041107</v>
      </c>
      <c r="O24" s="42" t="s">
        <v>1342</v>
      </c>
      <c r="P24" s="15">
        <v>3</v>
      </c>
      <c r="Q24" s="2">
        <v>1</v>
      </c>
      <c r="R24" s="2">
        <v>1</v>
      </c>
      <c r="S24" s="2">
        <v>0.00416666666666667</v>
      </c>
      <c r="U24" s="42">
        <v>10041207</v>
      </c>
      <c r="V24" s="42" t="s">
        <v>1343</v>
      </c>
      <c r="W24" s="15">
        <v>3</v>
      </c>
      <c r="X24" s="2">
        <v>1</v>
      </c>
      <c r="Y24" s="2">
        <v>1</v>
      </c>
      <c r="Z24" s="2">
        <v>0.00416666666666667</v>
      </c>
      <c r="AB24" s="42">
        <v>10041307</v>
      </c>
      <c r="AC24" s="42" t="s">
        <v>1344</v>
      </c>
      <c r="AD24" s="15">
        <v>3</v>
      </c>
      <c r="AE24" s="2">
        <v>1</v>
      </c>
      <c r="AF24" s="2">
        <v>1</v>
      </c>
      <c r="AG24" s="2">
        <v>0.00416666666666667</v>
      </c>
      <c r="AI24" s="42">
        <v>10041407</v>
      </c>
      <c r="AJ24" s="42" t="s">
        <v>1345</v>
      </c>
      <c r="AK24" s="15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45">
        <v>14100104</v>
      </c>
      <c r="C25" s="13" t="s">
        <v>1346</v>
      </c>
      <c r="D25" s="2">
        <v>1</v>
      </c>
      <c r="E25" s="2" t="str">
        <f t="shared" si="0"/>
        <v>14100104;1@</v>
      </c>
      <c r="G25" s="42">
        <v>10041108</v>
      </c>
      <c r="H25" s="42" t="s">
        <v>1347</v>
      </c>
      <c r="I25" s="15">
        <v>3</v>
      </c>
      <c r="J25" s="2">
        <v>1</v>
      </c>
      <c r="K25" s="2">
        <v>1</v>
      </c>
      <c r="L25" s="2">
        <v>0.00416666666666667</v>
      </c>
      <c r="N25" s="42">
        <v>10041108</v>
      </c>
      <c r="O25" s="42" t="s">
        <v>1347</v>
      </c>
      <c r="P25" s="15">
        <v>3</v>
      </c>
      <c r="Q25" s="2">
        <v>1</v>
      </c>
      <c r="R25" s="2">
        <v>1</v>
      </c>
      <c r="S25" s="2">
        <v>0.00416666666666667</v>
      </c>
      <c r="U25" s="42">
        <v>10041208</v>
      </c>
      <c r="V25" s="42" t="s">
        <v>1348</v>
      </c>
      <c r="W25" s="15">
        <v>3</v>
      </c>
      <c r="X25" s="2">
        <v>1</v>
      </c>
      <c r="Y25" s="2">
        <v>1</v>
      </c>
      <c r="Z25" s="2">
        <v>0.00416666666666667</v>
      </c>
      <c r="AB25" s="42">
        <v>10041308</v>
      </c>
      <c r="AC25" s="42" t="s">
        <v>1349</v>
      </c>
      <c r="AD25" s="15">
        <v>3</v>
      </c>
      <c r="AE25" s="2">
        <v>1</v>
      </c>
      <c r="AF25" s="2">
        <v>1</v>
      </c>
      <c r="AG25" s="2">
        <v>0.00416666666666667</v>
      </c>
      <c r="AI25" s="42">
        <v>10041408</v>
      </c>
      <c r="AJ25" s="42" t="s">
        <v>1350</v>
      </c>
      <c r="AK25" s="15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45">
        <v>14100108</v>
      </c>
      <c r="C26" s="13" t="s">
        <v>1351</v>
      </c>
      <c r="D26" s="2">
        <v>1</v>
      </c>
      <c r="E26" s="2" t="str">
        <f t="shared" si="0"/>
        <v>14100108;1@</v>
      </c>
      <c r="G26" s="42">
        <v>10041109</v>
      </c>
      <c r="H26" s="42" t="s">
        <v>1352</v>
      </c>
      <c r="I26" s="15">
        <v>4</v>
      </c>
      <c r="J26" s="2">
        <v>1</v>
      </c>
      <c r="K26" s="2">
        <v>1</v>
      </c>
      <c r="L26" s="2">
        <v>0.00416666666666667</v>
      </c>
      <c r="N26" s="42">
        <v>10041109</v>
      </c>
      <c r="O26" s="42" t="s">
        <v>1352</v>
      </c>
      <c r="P26" s="15">
        <v>4</v>
      </c>
      <c r="Q26" s="2">
        <v>1</v>
      </c>
      <c r="R26" s="2">
        <v>1</v>
      </c>
      <c r="S26" s="2">
        <v>0.00416666666666667</v>
      </c>
      <c r="U26" s="42">
        <v>10041209</v>
      </c>
      <c r="V26" s="42" t="s">
        <v>1353</v>
      </c>
      <c r="W26" s="15">
        <v>4</v>
      </c>
      <c r="X26" s="2">
        <v>1</v>
      </c>
      <c r="Y26" s="2">
        <v>1</v>
      </c>
      <c r="Z26" s="2">
        <v>0.00416666666666667</v>
      </c>
      <c r="AB26" s="42">
        <v>10041309</v>
      </c>
      <c r="AC26" s="42" t="s">
        <v>1354</v>
      </c>
      <c r="AD26" s="15">
        <v>4</v>
      </c>
      <c r="AE26" s="2">
        <v>1</v>
      </c>
      <c r="AF26" s="2">
        <v>1</v>
      </c>
      <c r="AG26" s="2">
        <v>0.00416666666666667</v>
      </c>
      <c r="AI26" s="42">
        <v>10041409</v>
      </c>
      <c r="AJ26" s="42" t="s">
        <v>1355</v>
      </c>
      <c r="AK26" s="15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33">
        <v>14110004</v>
      </c>
      <c r="C27" s="35" t="s">
        <v>320</v>
      </c>
      <c r="D27" s="2">
        <v>1</v>
      </c>
      <c r="E27" s="2" t="str">
        <f t="shared" si="0"/>
        <v>14110004;1@</v>
      </c>
      <c r="G27" s="42">
        <v>10041110</v>
      </c>
      <c r="H27" s="42" t="s">
        <v>1356</v>
      </c>
      <c r="I27" s="15">
        <v>4</v>
      </c>
      <c r="J27" s="2">
        <v>1</v>
      </c>
      <c r="K27" s="2">
        <v>1</v>
      </c>
      <c r="L27" s="2">
        <v>0.00416666666666667</v>
      </c>
      <c r="N27" s="42">
        <v>10041110</v>
      </c>
      <c r="O27" s="42" t="s">
        <v>1356</v>
      </c>
      <c r="P27" s="15">
        <v>4</v>
      </c>
      <c r="Q27" s="2">
        <v>1</v>
      </c>
      <c r="R27" s="2">
        <v>1</v>
      </c>
      <c r="S27" s="2">
        <v>0.00416666666666667</v>
      </c>
      <c r="U27" s="42">
        <v>10041210</v>
      </c>
      <c r="V27" s="42" t="s">
        <v>1357</v>
      </c>
      <c r="W27" s="15">
        <v>4</v>
      </c>
      <c r="X27" s="2">
        <v>1</v>
      </c>
      <c r="Y27" s="2">
        <v>1</v>
      </c>
      <c r="Z27" s="2">
        <v>0.00416666666666667</v>
      </c>
      <c r="AB27" s="42">
        <v>10041310</v>
      </c>
      <c r="AC27" s="42" t="s">
        <v>1358</v>
      </c>
      <c r="AD27" s="15">
        <v>4</v>
      </c>
      <c r="AE27" s="2">
        <v>1</v>
      </c>
      <c r="AF27" s="2">
        <v>1</v>
      </c>
      <c r="AG27" s="2">
        <v>0.00416666666666667</v>
      </c>
      <c r="AI27" s="42">
        <v>10041410</v>
      </c>
      <c r="AJ27" s="42" t="s">
        <v>1359</v>
      </c>
      <c r="AK27" s="15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33">
        <v>14110008</v>
      </c>
      <c r="C28" s="35" t="s">
        <v>330</v>
      </c>
      <c r="D28" s="2">
        <v>1</v>
      </c>
      <c r="E28" s="2" t="str">
        <f t="shared" si="0"/>
        <v>14110008;1@</v>
      </c>
      <c r="G28" s="42">
        <v>10041111</v>
      </c>
      <c r="H28" s="42" t="s">
        <v>1360</v>
      </c>
      <c r="I28" s="15">
        <v>4</v>
      </c>
      <c r="J28" s="2">
        <v>1</v>
      </c>
      <c r="K28" s="2">
        <v>1</v>
      </c>
      <c r="L28" s="2">
        <v>0.00416666666666667</v>
      </c>
      <c r="N28" s="42">
        <v>10041111</v>
      </c>
      <c r="O28" s="42" t="s">
        <v>1360</v>
      </c>
      <c r="P28" s="15">
        <v>4</v>
      </c>
      <c r="Q28" s="2">
        <v>1</v>
      </c>
      <c r="R28" s="2">
        <v>1</v>
      </c>
      <c r="S28" s="2">
        <v>0.00416666666666667</v>
      </c>
      <c r="U28" s="42">
        <v>10041211</v>
      </c>
      <c r="V28" s="42" t="s">
        <v>1361</v>
      </c>
      <c r="W28" s="15">
        <v>4</v>
      </c>
      <c r="X28" s="2">
        <v>1</v>
      </c>
      <c r="Y28" s="2">
        <v>1</v>
      </c>
      <c r="Z28" s="2">
        <v>0.00416666666666667</v>
      </c>
      <c r="AB28" s="42">
        <v>10041311</v>
      </c>
      <c r="AC28" s="42" t="s">
        <v>1362</v>
      </c>
      <c r="AD28" s="15">
        <v>4</v>
      </c>
      <c r="AE28" s="2">
        <v>1</v>
      </c>
      <c r="AF28" s="2">
        <v>1</v>
      </c>
      <c r="AG28" s="2">
        <v>0.00416666666666667</v>
      </c>
      <c r="AI28" s="42">
        <v>10041411</v>
      </c>
      <c r="AJ28" s="42" t="s">
        <v>1363</v>
      </c>
      <c r="AK28" s="15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33">
        <v>14110012</v>
      </c>
      <c r="C29" s="35" t="s">
        <v>337</v>
      </c>
      <c r="D29" s="2">
        <v>1</v>
      </c>
      <c r="E29" s="2" t="str">
        <f t="shared" si="0"/>
        <v>14110012;1@</v>
      </c>
      <c r="G29" s="42">
        <v>10041112</v>
      </c>
      <c r="H29" s="42" t="s">
        <v>1364</v>
      </c>
      <c r="I29" s="15">
        <v>4</v>
      </c>
      <c r="J29" s="2">
        <v>1</v>
      </c>
      <c r="K29" s="2">
        <v>1</v>
      </c>
      <c r="L29" s="2">
        <v>0.00416666666666667</v>
      </c>
      <c r="N29" s="42">
        <v>10041112</v>
      </c>
      <c r="O29" s="42" t="s">
        <v>1364</v>
      </c>
      <c r="P29" s="15">
        <v>4</v>
      </c>
      <c r="Q29" s="2">
        <v>1</v>
      </c>
      <c r="R29" s="2">
        <v>1</v>
      </c>
      <c r="S29" s="2">
        <v>0.00416666666666667</v>
      </c>
      <c r="U29" s="42">
        <v>10041212</v>
      </c>
      <c r="V29" s="42" t="s">
        <v>1365</v>
      </c>
      <c r="W29" s="15">
        <v>4</v>
      </c>
      <c r="X29" s="2">
        <v>1</v>
      </c>
      <c r="Y29" s="2">
        <v>1</v>
      </c>
      <c r="Z29" s="2">
        <v>0.00416666666666667</v>
      </c>
      <c r="AB29" s="42">
        <v>10041312</v>
      </c>
      <c r="AC29" s="42" t="s">
        <v>1366</v>
      </c>
      <c r="AD29" s="15">
        <v>4</v>
      </c>
      <c r="AE29" s="2">
        <v>1</v>
      </c>
      <c r="AF29" s="2">
        <v>1</v>
      </c>
      <c r="AG29" s="2">
        <v>0.00416666666666667</v>
      </c>
      <c r="AI29" s="42">
        <v>10041412</v>
      </c>
      <c r="AJ29" s="42" t="s">
        <v>1367</v>
      </c>
      <c r="AK29" s="15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33">
        <v>14060004</v>
      </c>
      <c r="C30" s="35" t="s">
        <v>267</v>
      </c>
      <c r="D30" s="35">
        <v>1</v>
      </c>
      <c r="E30" s="2" t="str">
        <f t="shared" si="0"/>
        <v>14060004;1@</v>
      </c>
      <c r="G30" s="42">
        <v>10045101</v>
      </c>
      <c r="H30" s="42" t="s">
        <v>1368</v>
      </c>
      <c r="I30" s="15">
        <v>4</v>
      </c>
      <c r="J30" s="2">
        <v>1</v>
      </c>
      <c r="K30" s="2">
        <v>1</v>
      </c>
      <c r="L30" s="2">
        <v>0.00416666666666667</v>
      </c>
      <c r="N30" s="42">
        <v>10045101</v>
      </c>
      <c r="O30" s="42" t="s">
        <v>1368</v>
      </c>
      <c r="P30" s="15">
        <v>4</v>
      </c>
      <c r="Q30" s="2">
        <v>1</v>
      </c>
      <c r="R30" s="2">
        <v>1</v>
      </c>
      <c r="S30" s="2">
        <v>0.00416666666666667</v>
      </c>
      <c r="U30" s="42">
        <v>10045101</v>
      </c>
      <c r="V30" s="42" t="s">
        <v>1368</v>
      </c>
      <c r="W30" s="15">
        <v>4</v>
      </c>
      <c r="X30" s="2">
        <v>1</v>
      </c>
      <c r="Y30" s="2">
        <v>1</v>
      </c>
      <c r="Z30" s="2">
        <v>0.00416666666666667</v>
      </c>
      <c r="AB30" s="42">
        <v>10045101</v>
      </c>
      <c r="AC30" s="42" t="s">
        <v>1368</v>
      </c>
      <c r="AD30" s="15">
        <v>4</v>
      </c>
      <c r="AE30" s="2">
        <v>1</v>
      </c>
      <c r="AF30" s="2">
        <v>1</v>
      </c>
      <c r="AG30" s="2">
        <v>0.00416666666666667</v>
      </c>
      <c r="AI30" s="42">
        <v>10045101</v>
      </c>
      <c r="AJ30" s="42" t="s">
        <v>1368</v>
      </c>
      <c r="AK30" s="15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33">
        <v>14070004</v>
      </c>
      <c r="C31" s="35" t="s">
        <v>275</v>
      </c>
      <c r="D31" s="35">
        <v>1</v>
      </c>
      <c r="E31" s="2" t="str">
        <f t="shared" si="0"/>
        <v>14070004;1@</v>
      </c>
      <c r="G31" s="42">
        <v>10045102</v>
      </c>
      <c r="H31" s="42" t="s">
        <v>1369</v>
      </c>
      <c r="I31" s="15">
        <v>4</v>
      </c>
      <c r="J31" s="2">
        <v>1</v>
      </c>
      <c r="K31" s="2">
        <v>1</v>
      </c>
      <c r="L31" s="2">
        <v>0.00416666666666667</v>
      </c>
      <c r="N31" s="42">
        <v>10045102</v>
      </c>
      <c r="O31" s="42" t="s">
        <v>1369</v>
      </c>
      <c r="P31" s="15">
        <v>4</v>
      </c>
      <c r="Q31" s="2">
        <v>1</v>
      </c>
      <c r="R31" s="2">
        <v>1</v>
      </c>
      <c r="S31" s="2">
        <v>0.00416666666666667</v>
      </c>
      <c r="U31" s="42">
        <v>10045102</v>
      </c>
      <c r="V31" s="42" t="s">
        <v>1369</v>
      </c>
      <c r="W31" s="15">
        <v>4</v>
      </c>
      <c r="X31" s="2">
        <v>1</v>
      </c>
      <c r="Y31" s="2">
        <v>1</v>
      </c>
      <c r="Z31" s="2">
        <v>0.00416666666666667</v>
      </c>
      <c r="AB31" s="42">
        <v>10045102</v>
      </c>
      <c r="AC31" s="42" t="s">
        <v>1369</v>
      </c>
      <c r="AD31" s="15">
        <v>4</v>
      </c>
      <c r="AE31" s="2">
        <v>1</v>
      </c>
      <c r="AF31" s="2">
        <v>1</v>
      </c>
      <c r="AG31" s="2">
        <v>0.00416666666666667</v>
      </c>
      <c r="AI31" s="42">
        <v>10045102</v>
      </c>
      <c r="AJ31" s="42" t="s">
        <v>1369</v>
      </c>
      <c r="AK31" s="15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2">
        <v>10045103</v>
      </c>
      <c r="H32" s="42" t="s">
        <v>1370</v>
      </c>
      <c r="I32" s="15">
        <v>4</v>
      </c>
      <c r="J32" s="2">
        <v>1</v>
      </c>
      <c r="K32" s="2">
        <v>1</v>
      </c>
      <c r="L32" s="2">
        <v>0.00416666666666667</v>
      </c>
      <c r="N32" s="42">
        <v>10045103</v>
      </c>
      <c r="O32" s="42" t="s">
        <v>1370</v>
      </c>
      <c r="P32" s="15">
        <v>4</v>
      </c>
      <c r="Q32" s="2">
        <v>1</v>
      </c>
      <c r="R32" s="2">
        <v>1</v>
      </c>
      <c r="S32" s="2">
        <v>0.00416666666666667</v>
      </c>
      <c r="U32" s="42">
        <v>10045103</v>
      </c>
      <c r="V32" s="42" t="s">
        <v>1370</v>
      </c>
      <c r="W32" s="15">
        <v>4</v>
      </c>
      <c r="X32" s="2">
        <v>1</v>
      </c>
      <c r="Y32" s="2">
        <v>1</v>
      </c>
      <c r="Z32" s="2">
        <v>0.00416666666666667</v>
      </c>
      <c r="AB32" s="42">
        <v>10045103</v>
      </c>
      <c r="AC32" s="42" t="s">
        <v>1370</v>
      </c>
      <c r="AD32" s="15">
        <v>4</v>
      </c>
      <c r="AE32" s="2">
        <v>1</v>
      </c>
      <c r="AF32" s="2">
        <v>1</v>
      </c>
      <c r="AG32" s="2">
        <v>0.00416666666666667</v>
      </c>
      <c r="AI32" s="42">
        <v>10045103</v>
      </c>
      <c r="AJ32" s="42" t="s">
        <v>1370</v>
      </c>
      <c r="AK32" s="15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2">
        <v>10045104</v>
      </c>
      <c r="H33" s="42" t="s">
        <v>1371</v>
      </c>
      <c r="I33" s="15">
        <v>4</v>
      </c>
      <c r="J33" s="2">
        <v>1</v>
      </c>
      <c r="K33" s="2">
        <v>1</v>
      </c>
      <c r="L33" s="2">
        <v>0.00416666666666667</v>
      </c>
      <c r="N33" s="42">
        <v>10045104</v>
      </c>
      <c r="O33" s="42" t="s">
        <v>1371</v>
      </c>
      <c r="P33" s="15">
        <v>4</v>
      </c>
      <c r="Q33" s="2">
        <v>1</v>
      </c>
      <c r="R33" s="2">
        <v>1</v>
      </c>
      <c r="S33" s="2">
        <v>0.00416666666666667</v>
      </c>
      <c r="U33" s="42">
        <v>10045104</v>
      </c>
      <c r="V33" s="42" t="s">
        <v>1371</v>
      </c>
      <c r="W33" s="15">
        <v>4</v>
      </c>
      <c r="X33" s="2">
        <v>1</v>
      </c>
      <c r="Y33" s="2">
        <v>1</v>
      </c>
      <c r="Z33" s="2">
        <v>0.00416666666666667</v>
      </c>
      <c r="AB33" s="42">
        <v>10045104</v>
      </c>
      <c r="AC33" s="42" t="s">
        <v>1371</v>
      </c>
      <c r="AD33" s="15">
        <v>4</v>
      </c>
      <c r="AE33" s="2">
        <v>1</v>
      </c>
      <c r="AF33" s="2">
        <v>1</v>
      </c>
      <c r="AG33" s="2">
        <v>0.00416666666666667</v>
      </c>
      <c r="AI33" s="42">
        <v>10045104</v>
      </c>
      <c r="AJ33" s="42" t="s">
        <v>1371</v>
      </c>
      <c r="AK33" s="15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10">
        <v>10010041</v>
      </c>
      <c r="D34" s="2">
        <v>1</v>
      </c>
      <c r="E34" s="2" t="str">
        <f>B34&amp;";"&amp;D34&amp;"@"</f>
        <v>10010041;1@</v>
      </c>
      <c r="G34" s="42">
        <v>10045105</v>
      </c>
      <c r="H34" s="42" t="s">
        <v>1372</v>
      </c>
      <c r="I34" s="15">
        <v>4</v>
      </c>
      <c r="J34" s="2">
        <v>1</v>
      </c>
      <c r="K34" s="2">
        <v>1</v>
      </c>
      <c r="L34" s="2">
        <v>0.00416666666666667</v>
      </c>
      <c r="N34" s="42">
        <v>10045105</v>
      </c>
      <c r="O34" s="42" t="s">
        <v>1372</v>
      </c>
      <c r="P34" s="15">
        <v>4</v>
      </c>
      <c r="Q34" s="2">
        <v>1</v>
      </c>
      <c r="R34" s="2">
        <v>1</v>
      </c>
      <c r="S34" s="2">
        <v>0.00416666666666667</v>
      </c>
      <c r="U34" s="42">
        <v>10045105</v>
      </c>
      <c r="V34" s="42" t="s">
        <v>1372</v>
      </c>
      <c r="W34" s="15">
        <v>4</v>
      </c>
      <c r="X34" s="2">
        <v>1</v>
      </c>
      <c r="Y34" s="2">
        <v>1</v>
      </c>
      <c r="Z34" s="2">
        <v>0.00416666666666667</v>
      </c>
      <c r="AB34" s="42">
        <v>10045105</v>
      </c>
      <c r="AC34" s="42" t="s">
        <v>1372</v>
      </c>
      <c r="AD34" s="15">
        <v>4</v>
      </c>
      <c r="AE34" s="2">
        <v>1</v>
      </c>
      <c r="AF34" s="2">
        <v>1</v>
      </c>
      <c r="AG34" s="2">
        <v>0.00416666666666667</v>
      </c>
      <c r="AI34" s="42">
        <v>10045105</v>
      </c>
      <c r="AJ34" s="42" t="s">
        <v>1372</v>
      </c>
      <c r="AK34" s="15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10">
        <v>10010042</v>
      </c>
      <c r="D35" s="2">
        <v>1</v>
      </c>
      <c r="E35" s="2" t="str">
        <f t="shared" ref="E35:E52" si="1">B35&amp;";"&amp;D35&amp;"@"</f>
        <v>10010042;1@</v>
      </c>
      <c r="G35" s="42">
        <v>10045106</v>
      </c>
      <c r="H35" s="42" t="s">
        <v>1373</v>
      </c>
      <c r="I35" s="15">
        <v>4</v>
      </c>
      <c r="J35" s="2">
        <v>1</v>
      </c>
      <c r="K35" s="2">
        <v>1</v>
      </c>
      <c r="L35" s="2">
        <v>0.00416666666666667</v>
      </c>
      <c r="N35" s="42">
        <v>10045106</v>
      </c>
      <c r="O35" s="42" t="s">
        <v>1373</v>
      </c>
      <c r="P35" s="15">
        <v>4</v>
      </c>
      <c r="Q35" s="2">
        <v>1</v>
      </c>
      <c r="R35" s="2">
        <v>1</v>
      </c>
      <c r="S35" s="2">
        <v>0.00416666666666667</v>
      </c>
      <c r="U35" s="42">
        <v>10045106</v>
      </c>
      <c r="V35" s="42" t="s">
        <v>1373</v>
      </c>
      <c r="W35" s="15">
        <v>4</v>
      </c>
      <c r="X35" s="2">
        <v>1</v>
      </c>
      <c r="Y35" s="2">
        <v>1</v>
      </c>
      <c r="Z35" s="2">
        <v>0.00416666666666667</v>
      </c>
      <c r="AB35" s="42">
        <v>10045106</v>
      </c>
      <c r="AC35" s="42" t="s">
        <v>1373</v>
      </c>
      <c r="AD35" s="15">
        <v>4</v>
      </c>
      <c r="AE35" s="2">
        <v>1</v>
      </c>
      <c r="AF35" s="2">
        <v>1</v>
      </c>
      <c r="AG35" s="2">
        <v>0.00416666666666667</v>
      </c>
      <c r="AI35" s="42">
        <v>10045106</v>
      </c>
      <c r="AJ35" s="42" t="s">
        <v>1373</v>
      </c>
      <c r="AK35" s="15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10">
        <v>10010083</v>
      </c>
      <c r="D36" s="2">
        <v>1</v>
      </c>
      <c r="E36" s="2" t="str">
        <f t="shared" si="1"/>
        <v>10010083;1@</v>
      </c>
      <c r="G36" s="42">
        <v>10045201</v>
      </c>
      <c r="H36" s="42" t="s">
        <v>1374</v>
      </c>
      <c r="I36" s="15">
        <v>4</v>
      </c>
      <c r="J36" s="2">
        <v>1</v>
      </c>
      <c r="K36" s="2">
        <v>1</v>
      </c>
      <c r="L36" s="2">
        <v>0.00416666666666667</v>
      </c>
      <c r="N36" s="42">
        <v>10045201</v>
      </c>
      <c r="O36" s="42" t="s">
        <v>1374</v>
      </c>
      <c r="P36" s="15">
        <v>4</v>
      </c>
      <c r="Q36" s="2">
        <v>1</v>
      </c>
      <c r="R36" s="2">
        <v>1</v>
      </c>
      <c r="S36" s="2">
        <v>0.00416666666666667</v>
      </c>
      <c r="U36" s="42">
        <v>10045201</v>
      </c>
      <c r="V36" s="42" t="s">
        <v>1374</v>
      </c>
      <c r="W36" s="15">
        <v>4</v>
      </c>
      <c r="X36" s="2">
        <v>1</v>
      </c>
      <c r="Y36" s="2">
        <v>1</v>
      </c>
      <c r="Z36" s="2">
        <v>0.00416666666666667</v>
      </c>
      <c r="AB36" s="42">
        <v>10045201</v>
      </c>
      <c r="AC36" s="42" t="s">
        <v>1374</v>
      </c>
      <c r="AD36" s="15">
        <v>4</v>
      </c>
      <c r="AE36" s="2">
        <v>1</v>
      </c>
      <c r="AF36" s="2">
        <v>1</v>
      </c>
      <c r="AG36" s="2">
        <v>0.00416666666666667</v>
      </c>
      <c r="AI36" s="42">
        <v>10045201</v>
      </c>
      <c r="AJ36" s="42" t="s">
        <v>1374</v>
      </c>
      <c r="AK36" s="15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14">
        <v>10010098</v>
      </c>
      <c r="D37" s="2">
        <v>1</v>
      </c>
      <c r="E37" s="2" t="str">
        <f t="shared" si="1"/>
        <v>10010098;1@</v>
      </c>
      <c r="G37" s="42">
        <v>10045202</v>
      </c>
      <c r="H37" s="42" t="s">
        <v>1375</v>
      </c>
      <c r="I37" s="15">
        <v>4</v>
      </c>
      <c r="J37" s="2">
        <v>1</v>
      </c>
      <c r="K37" s="2">
        <v>1</v>
      </c>
      <c r="L37" s="2">
        <v>0.00416666666666667</v>
      </c>
      <c r="N37" s="42">
        <v>10045202</v>
      </c>
      <c r="O37" s="42" t="s">
        <v>1375</v>
      </c>
      <c r="P37" s="15">
        <v>4</v>
      </c>
      <c r="Q37" s="2">
        <v>1</v>
      </c>
      <c r="R37" s="2">
        <v>1</v>
      </c>
      <c r="S37" s="2">
        <v>0.00416666666666667</v>
      </c>
      <c r="U37" s="42">
        <v>10045202</v>
      </c>
      <c r="V37" s="42" t="s">
        <v>1375</v>
      </c>
      <c r="W37" s="15">
        <v>4</v>
      </c>
      <c r="X37" s="2">
        <v>1</v>
      </c>
      <c r="Y37" s="2">
        <v>1</v>
      </c>
      <c r="Z37" s="2">
        <v>0.00416666666666667</v>
      </c>
      <c r="AB37" s="42">
        <v>10045202</v>
      </c>
      <c r="AC37" s="42" t="s">
        <v>1375</v>
      </c>
      <c r="AD37" s="15">
        <v>4</v>
      </c>
      <c r="AE37" s="2">
        <v>1</v>
      </c>
      <c r="AF37" s="2">
        <v>1</v>
      </c>
      <c r="AG37" s="2">
        <v>0.00416666666666667</v>
      </c>
      <c r="AI37" s="42">
        <v>10045202</v>
      </c>
      <c r="AJ37" s="42" t="s">
        <v>1375</v>
      </c>
      <c r="AK37" s="15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32">
        <v>10022008</v>
      </c>
      <c r="C38" s="33" t="s">
        <v>268</v>
      </c>
      <c r="D38" s="2">
        <v>1</v>
      </c>
      <c r="E38" s="2" t="str">
        <f t="shared" si="1"/>
        <v>10022008;1@</v>
      </c>
      <c r="G38" s="42">
        <v>10045203</v>
      </c>
      <c r="H38" s="42" t="s">
        <v>1376</v>
      </c>
      <c r="I38" s="15">
        <v>4</v>
      </c>
      <c r="J38" s="2">
        <v>1</v>
      </c>
      <c r="K38" s="2">
        <v>1</v>
      </c>
      <c r="L38" s="2">
        <v>0.00416666666666667</v>
      </c>
      <c r="N38" s="42">
        <v>10045203</v>
      </c>
      <c r="O38" s="42" t="s">
        <v>1376</v>
      </c>
      <c r="P38" s="15">
        <v>4</v>
      </c>
      <c r="Q38" s="2">
        <v>1</v>
      </c>
      <c r="R38" s="2">
        <v>1</v>
      </c>
      <c r="S38" s="2">
        <v>0.00416666666666667</v>
      </c>
      <c r="U38" s="42">
        <v>10045203</v>
      </c>
      <c r="V38" s="42" t="s">
        <v>1376</v>
      </c>
      <c r="W38" s="15">
        <v>4</v>
      </c>
      <c r="X38" s="2">
        <v>1</v>
      </c>
      <c r="Y38" s="2">
        <v>1</v>
      </c>
      <c r="Z38" s="2">
        <v>0.00416666666666667</v>
      </c>
      <c r="AB38" s="42">
        <v>10045203</v>
      </c>
      <c r="AC38" s="42" t="s">
        <v>1376</v>
      </c>
      <c r="AD38" s="15">
        <v>4</v>
      </c>
      <c r="AE38" s="2">
        <v>1</v>
      </c>
      <c r="AF38" s="2">
        <v>1</v>
      </c>
      <c r="AG38" s="2">
        <v>0.00416666666666667</v>
      </c>
      <c r="AI38" s="42">
        <v>10045203</v>
      </c>
      <c r="AJ38" s="42" t="s">
        <v>1376</v>
      </c>
      <c r="AK38" s="15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32">
        <v>10022009</v>
      </c>
      <c r="C39" s="33" t="s">
        <v>270</v>
      </c>
      <c r="D39" s="2">
        <v>1</v>
      </c>
      <c r="E39" s="2" t="str">
        <f t="shared" si="1"/>
        <v>10022009;1@</v>
      </c>
      <c r="G39" s="42">
        <v>10045204</v>
      </c>
      <c r="H39" s="42" t="s">
        <v>1377</v>
      </c>
      <c r="I39" s="15">
        <v>4</v>
      </c>
      <c r="J39" s="2">
        <v>1</v>
      </c>
      <c r="K39" s="2">
        <v>1</v>
      </c>
      <c r="L39" s="2">
        <v>0.00416666666666667</v>
      </c>
      <c r="N39" s="42">
        <v>10045204</v>
      </c>
      <c r="O39" s="42" t="s">
        <v>1377</v>
      </c>
      <c r="P39" s="15">
        <v>4</v>
      </c>
      <c r="Q39" s="2">
        <v>1</v>
      </c>
      <c r="R39" s="2">
        <v>1</v>
      </c>
      <c r="S39" s="2">
        <v>0.00416666666666667</v>
      </c>
      <c r="U39" s="42">
        <v>10045204</v>
      </c>
      <c r="V39" s="42" t="s">
        <v>1377</v>
      </c>
      <c r="W39" s="15">
        <v>4</v>
      </c>
      <c r="X39" s="2">
        <v>1</v>
      </c>
      <c r="Y39" s="2">
        <v>1</v>
      </c>
      <c r="Z39" s="2">
        <v>0.00416666666666667</v>
      </c>
      <c r="AB39" s="42">
        <v>10045204</v>
      </c>
      <c r="AC39" s="42" t="s">
        <v>1377</v>
      </c>
      <c r="AD39" s="15">
        <v>4</v>
      </c>
      <c r="AE39" s="2">
        <v>1</v>
      </c>
      <c r="AF39" s="2">
        <v>1</v>
      </c>
      <c r="AG39" s="2">
        <v>0.00416666666666667</v>
      </c>
      <c r="AI39" s="42">
        <v>10045204</v>
      </c>
      <c r="AJ39" s="42" t="s">
        <v>1377</v>
      </c>
      <c r="AK39" s="15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2">
        <v>10045106</v>
      </c>
      <c r="D40" s="2">
        <v>1</v>
      </c>
      <c r="E40" s="2" t="str">
        <f t="shared" si="1"/>
        <v>10045106;1@</v>
      </c>
      <c r="G40" s="42">
        <v>10045205</v>
      </c>
      <c r="H40" s="42" t="s">
        <v>1378</v>
      </c>
      <c r="I40" s="15">
        <v>4</v>
      </c>
      <c r="J40" s="2">
        <v>1</v>
      </c>
      <c r="K40" s="2">
        <v>1</v>
      </c>
      <c r="L40" s="2">
        <v>0.00416666666666667</v>
      </c>
      <c r="N40" s="42">
        <v>10045205</v>
      </c>
      <c r="O40" s="42" t="s">
        <v>1378</v>
      </c>
      <c r="P40" s="15">
        <v>4</v>
      </c>
      <c r="Q40" s="2">
        <v>1</v>
      </c>
      <c r="R40" s="2">
        <v>1</v>
      </c>
      <c r="S40" s="2">
        <v>0.00416666666666667</v>
      </c>
      <c r="U40" s="42">
        <v>10045205</v>
      </c>
      <c r="V40" s="42" t="s">
        <v>1378</v>
      </c>
      <c r="W40" s="15">
        <v>4</v>
      </c>
      <c r="X40" s="2">
        <v>1</v>
      </c>
      <c r="Y40" s="2">
        <v>1</v>
      </c>
      <c r="Z40" s="2">
        <v>0.00416666666666667</v>
      </c>
      <c r="AB40" s="42">
        <v>10045205</v>
      </c>
      <c r="AC40" s="42" t="s">
        <v>1378</v>
      </c>
      <c r="AD40" s="15">
        <v>4</v>
      </c>
      <c r="AE40" s="2">
        <v>1</v>
      </c>
      <c r="AF40" s="2">
        <v>1</v>
      </c>
      <c r="AG40" s="2">
        <v>0.00416666666666667</v>
      </c>
      <c r="AI40" s="42">
        <v>10045205</v>
      </c>
      <c r="AJ40" s="42" t="s">
        <v>1378</v>
      </c>
      <c r="AK40" s="15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2">
        <v>10045206</v>
      </c>
      <c r="C41" s="42" t="s">
        <v>1323</v>
      </c>
      <c r="D41" s="2">
        <v>1</v>
      </c>
      <c r="E41" s="2" t="str">
        <f t="shared" si="1"/>
        <v>10045206;1@</v>
      </c>
      <c r="G41" s="42">
        <v>10045206</v>
      </c>
      <c r="H41" s="42" t="s">
        <v>1323</v>
      </c>
      <c r="I41" s="15">
        <v>4</v>
      </c>
      <c r="J41" s="2">
        <v>1</v>
      </c>
      <c r="K41" s="2">
        <v>1</v>
      </c>
      <c r="L41" s="2">
        <v>0.00416666666666667</v>
      </c>
      <c r="N41" s="42">
        <v>10045206</v>
      </c>
      <c r="O41" s="42" t="s">
        <v>1323</v>
      </c>
      <c r="P41" s="15">
        <v>4</v>
      </c>
      <c r="Q41" s="2">
        <v>1</v>
      </c>
      <c r="R41" s="2">
        <v>1</v>
      </c>
      <c r="S41" s="2">
        <v>0.00416666666666667</v>
      </c>
      <c r="U41" s="42">
        <v>10045206</v>
      </c>
      <c r="V41" s="42" t="s">
        <v>1323</v>
      </c>
      <c r="W41" s="15">
        <v>4</v>
      </c>
      <c r="X41" s="2">
        <v>1</v>
      </c>
      <c r="Y41" s="2">
        <v>1</v>
      </c>
      <c r="Z41" s="2">
        <v>0.00416666666666667</v>
      </c>
      <c r="AB41" s="42">
        <v>10045206</v>
      </c>
      <c r="AC41" s="42" t="s">
        <v>1323</v>
      </c>
      <c r="AD41" s="15">
        <v>4</v>
      </c>
      <c r="AE41" s="2">
        <v>1</v>
      </c>
      <c r="AF41" s="2">
        <v>1</v>
      </c>
      <c r="AG41" s="2">
        <v>0.00416666666666667</v>
      </c>
      <c r="AI41" s="42">
        <v>10045206</v>
      </c>
      <c r="AJ41" s="42" t="s">
        <v>1323</v>
      </c>
      <c r="AK41" s="15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2">
        <v>10045306</v>
      </c>
      <c r="C42" s="42" t="s">
        <v>1328</v>
      </c>
      <c r="D42" s="2">
        <v>1</v>
      </c>
      <c r="E42" s="2" t="str">
        <f t="shared" si="1"/>
        <v>10045306;1@</v>
      </c>
      <c r="G42" s="42">
        <v>10045301</v>
      </c>
      <c r="H42" s="42" t="s">
        <v>1379</v>
      </c>
      <c r="I42" s="15">
        <v>4</v>
      </c>
      <c r="J42" s="2">
        <v>1</v>
      </c>
      <c r="K42" s="2">
        <v>1</v>
      </c>
      <c r="L42" s="2">
        <v>0.00416666666666667</v>
      </c>
      <c r="N42" s="42">
        <v>10045301</v>
      </c>
      <c r="O42" s="42" t="s">
        <v>1379</v>
      </c>
      <c r="P42" s="15">
        <v>4</v>
      </c>
      <c r="Q42" s="2">
        <v>1</v>
      </c>
      <c r="R42" s="2">
        <v>1</v>
      </c>
      <c r="S42" s="2">
        <v>0.00416666666666667</v>
      </c>
      <c r="U42" s="42">
        <v>10045301</v>
      </c>
      <c r="V42" s="42" t="s">
        <v>1379</v>
      </c>
      <c r="W42" s="15">
        <v>4</v>
      </c>
      <c r="X42" s="2">
        <v>1</v>
      </c>
      <c r="Y42" s="2">
        <v>1</v>
      </c>
      <c r="Z42" s="2">
        <v>0.00416666666666667</v>
      </c>
      <c r="AB42" s="42">
        <v>10045301</v>
      </c>
      <c r="AC42" s="42" t="s">
        <v>1379</v>
      </c>
      <c r="AD42" s="15">
        <v>4</v>
      </c>
      <c r="AE42" s="2">
        <v>1</v>
      </c>
      <c r="AF42" s="2">
        <v>1</v>
      </c>
      <c r="AG42" s="2">
        <v>0.00416666666666667</v>
      </c>
      <c r="AI42" s="42">
        <v>10045301</v>
      </c>
      <c r="AJ42" s="42" t="s">
        <v>1379</v>
      </c>
      <c r="AK42" s="15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2">
        <v>10045406</v>
      </c>
      <c r="C43" s="42" t="s">
        <v>1333</v>
      </c>
      <c r="D43" s="2">
        <v>1</v>
      </c>
      <c r="E43" s="2" t="str">
        <f t="shared" si="1"/>
        <v>10045406;1@</v>
      </c>
      <c r="G43" s="42">
        <v>10045302</v>
      </c>
      <c r="H43" s="42" t="s">
        <v>1380</v>
      </c>
      <c r="I43" s="15">
        <v>4</v>
      </c>
      <c r="J43" s="2">
        <v>1</v>
      </c>
      <c r="K43" s="2">
        <v>1</v>
      </c>
      <c r="L43" s="2">
        <v>0.00416666666666667</v>
      </c>
      <c r="N43" s="42">
        <v>10045302</v>
      </c>
      <c r="O43" s="42" t="s">
        <v>1380</v>
      </c>
      <c r="P43" s="15">
        <v>4</v>
      </c>
      <c r="Q43" s="2">
        <v>1</v>
      </c>
      <c r="R43" s="2">
        <v>1</v>
      </c>
      <c r="S43" s="2">
        <v>0.00416666666666667</v>
      </c>
      <c r="U43" s="42">
        <v>10045302</v>
      </c>
      <c r="V43" s="42" t="s">
        <v>1380</v>
      </c>
      <c r="W43" s="15">
        <v>4</v>
      </c>
      <c r="X43" s="2">
        <v>1</v>
      </c>
      <c r="Y43" s="2">
        <v>1</v>
      </c>
      <c r="Z43" s="2">
        <v>0.00416666666666667</v>
      </c>
      <c r="AB43" s="42">
        <v>10045302</v>
      </c>
      <c r="AC43" s="42" t="s">
        <v>1380</v>
      </c>
      <c r="AD43" s="15">
        <v>4</v>
      </c>
      <c r="AE43" s="2">
        <v>1</v>
      </c>
      <c r="AF43" s="2">
        <v>1</v>
      </c>
      <c r="AG43" s="2">
        <v>0.00416666666666667</v>
      </c>
      <c r="AI43" s="42">
        <v>10045302</v>
      </c>
      <c r="AJ43" s="42" t="s">
        <v>1380</v>
      </c>
      <c r="AK43" s="15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35">
        <v>15210002</v>
      </c>
      <c r="C44" s="35" t="s">
        <v>390</v>
      </c>
      <c r="D44" s="2">
        <v>1</v>
      </c>
      <c r="E44" s="2" t="str">
        <f t="shared" si="1"/>
        <v>15210002;1@</v>
      </c>
      <c r="G44" s="42">
        <v>10045303</v>
      </c>
      <c r="H44" s="42" t="s">
        <v>1381</v>
      </c>
      <c r="I44" s="15">
        <v>4</v>
      </c>
      <c r="J44" s="2">
        <v>1</v>
      </c>
      <c r="K44" s="2">
        <v>1</v>
      </c>
      <c r="L44" s="2">
        <v>0.00416666666666667</v>
      </c>
      <c r="N44" s="42">
        <v>10045303</v>
      </c>
      <c r="O44" s="42" t="s">
        <v>1381</v>
      </c>
      <c r="P44" s="15">
        <v>4</v>
      </c>
      <c r="Q44" s="2">
        <v>1</v>
      </c>
      <c r="R44" s="2">
        <v>1</v>
      </c>
      <c r="S44" s="2">
        <v>0.00416666666666667</v>
      </c>
      <c r="U44" s="42">
        <v>10045303</v>
      </c>
      <c r="V44" s="42" t="s">
        <v>1381</v>
      </c>
      <c r="W44" s="15">
        <v>4</v>
      </c>
      <c r="X44" s="2">
        <v>1</v>
      </c>
      <c r="Y44" s="2">
        <v>1</v>
      </c>
      <c r="Z44" s="2">
        <v>0.00416666666666667</v>
      </c>
      <c r="AB44" s="42">
        <v>10045303</v>
      </c>
      <c r="AC44" s="42" t="s">
        <v>1381</v>
      </c>
      <c r="AD44" s="15">
        <v>4</v>
      </c>
      <c r="AE44" s="2">
        <v>1</v>
      </c>
      <c r="AF44" s="2">
        <v>1</v>
      </c>
      <c r="AG44" s="2">
        <v>0.00416666666666667</v>
      </c>
      <c r="AI44" s="42">
        <v>10045303</v>
      </c>
      <c r="AJ44" s="42" t="s">
        <v>1381</v>
      </c>
      <c r="AK44" s="15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35">
        <v>15210004</v>
      </c>
      <c r="C45" s="35" t="s">
        <v>392</v>
      </c>
      <c r="D45" s="2">
        <v>1</v>
      </c>
      <c r="E45" s="2" t="str">
        <f t="shared" si="1"/>
        <v>15210004;1@</v>
      </c>
      <c r="G45" s="42">
        <v>10045304</v>
      </c>
      <c r="H45" s="42" t="s">
        <v>1382</v>
      </c>
      <c r="I45" s="15">
        <v>4</v>
      </c>
      <c r="J45" s="2">
        <v>1</v>
      </c>
      <c r="K45" s="2">
        <v>1</v>
      </c>
      <c r="L45" s="2">
        <v>0.00416666666666667</v>
      </c>
      <c r="N45" s="42">
        <v>10045304</v>
      </c>
      <c r="O45" s="42" t="s">
        <v>1382</v>
      </c>
      <c r="P45" s="15">
        <v>4</v>
      </c>
      <c r="Q45" s="2">
        <v>1</v>
      </c>
      <c r="R45" s="2">
        <v>1</v>
      </c>
      <c r="S45" s="2">
        <v>0.00416666666666667</v>
      </c>
      <c r="U45" s="42">
        <v>10045304</v>
      </c>
      <c r="V45" s="42" t="s">
        <v>1382</v>
      </c>
      <c r="W45" s="15">
        <v>4</v>
      </c>
      <c r="X45" s="2">
        <v>1</v>
      </c>
      <c r="Y45" s="2">
        <v>1</v>
      </c>
      <c r="Z45" s="2">
        <v>0.00416666666666667</v>
      </c>
      <c r="AB45" s="42">
        <v>10045304</v>
      </c>
      <c r="AC45" s="42" t="s">
        <v>1382</v>
      </c>
      <c r="AD45" s="15">
        <v>4</v>
      </c>
      <c r="AE45" s="2">
        <v>1</v>
      </c>
      <c r="AF45" s="2">
        <v>1</v>
      </c>
      <c r="AG45" s="2">
        <v>0.00416666666666667</v>
      </c>
      <c r="AI45" s="42">
        <v>10045304</v>
      </c>
      <c r="AJ45" s="42" t="s">
        <v>1382</v>
      </c>
      <c r="AK45" s="15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13">
        <v>15210102</v>
      </c>
      <c r="C46" s="13" t="s">
        <v>1383</v>
      </c>
      <c r="D46" s="2">
        <v>1</v>
      </c>
      <c r="E46" s="2" t="str">
        <f t="shared" si="1"/>
        <v>15210102;1@</v>
      </c>
      <c r="G46" s="42">
        <v>10045305</v>
      </c>
      <c r="H46" s="42" t="s">
        <v>1384</v>
      </c>
      <c r="I46" s="15">
        <v>4</v>
      </c>
      <c r="J46" s="2">
        <v>1</v>
      </c>
      <c r="K46" s="2">
        <v>1</v>
      </c>
      <c r="L46" s="2">
        <v>0.00416666666666667</v>
      </c>
      <c r="N46" s="42">
        <v>10045305</v>
      </c>
      <c r="O46" s="42" t="s">
        <v>1384</v>
      </c>
      <c r="P46" s="15">
        <v>4</v>
      </c>
      <c r="Q46" s="2">
        <v>1</v>
      </c>
      <c r="R46" s="2">
        <v>1</v>
      </c>
      <c r="S46" s="2">
        <v>0.00416666666666667</v>
      </c>
      <c r="U46" s="42">
        <v>10045305</v>
      </c>
      <c r="V46" s="42" t="s">
        <v>1384</v>
      </c>
      <c r="W46" s="15">
        <v>4</v>
      </c>
      <c r="X46" s="2">
        <v>1</v>
      </c>
      <c r="Y46" s="2">
        <v>1</v>
      </c>
      <c r="Z46" s="2">
        <v>0.00416666666666667</v>
      </c>
      <c r="AB46" s="42">
        <v>10045305</v>
      </c>
      <c r="AC46" s="42" t="s">
        <v>1384</v>
      </c>
      <c r="AD46" s="15">
        <v>4</v>
      </c>
      <c r="AE46" s="2">
        <v>1</v>
      </c>
      <c r="AF46" s="2">
        <v>1</v>
      </c>
      <c r="AG46" s="2">
        <v>0.00416666666666667</v>
      </c>
      <c r="AI46" s="42">
        <v>10045305</v>
      </c>
      <c r="AJ46" s="42" t="s">
        <v>1384</v>
      </c>
      <c r="AK46" s="15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13">
        <v>15210104</v>
      </c>
      <c r="C47" s="13" t="s">
        <v>1385</v>
      </c>
      <c r="D47" s="2">
        <v>1</v>
      </c>
      <c r="E47" s="2" t="str">
        <f t="shared" si="1"/>
        <v>15210104;1@</v>
      </c>
      <c r="G47" s="42">
        <v>10045306</v>
      </c>
      <c r="H47" s="42" t="s">
        <v>1328</v>
      </c>
      <c r="I47" s="15">
        <v>4</v>
      </c>
      <c r="J47" s="2">
        <v>1</v>
      </c>
      <c r="K47" s="2">
        <v>1</v>
      </c>
      <c r="L47" s="2">
        <v>0.00416666666666667</v>
      </c>
      <c r="N47" s="42">
        <v>10045306</v>
      </c>
      <c r="O47" s="42" t="s">
        <v>1328</v>
      </c>
      <c r="P47" s="15">
        <v>4</v>
      </c>
      <c r="Q47" s="2">
        <v>1</v>
      </c>
      <c r="R47" s="2">
        <v>1</v>
      </c>
      <c r="S47" s="2">
        <v>0.00416666666666667</v>
      </c>
      <c r="U47" s="42">
        <v>10045306</v>
      </c>
      <c r="V47" s="42" t="s">
        <v>1328</v>
      </c>
      <c r="W47" s="15">
        <v>4</v>
      </c>
      <c r="X47" s="2">
        <v>1</v>
      </c>
      <c r="Y47" s="2">
        <v>1</v>
      </c>
      <c r="Z47" s="2">
        <v>0.00416666666666667</v>
      </c>
      <c r="AB47" s="42">
        <v>10045306</v>
      </c>
      <c r="AC47" s="42" t="s">
        <v>1328</v>
      </c>
      <c r="AD47" s="15">
        <v>4</v>
      </c>
      <c r="AE47" s="2">
        <v>1</v>
      </c>
      <c r="AF47" s="2">
        <v>1</v>
      </c>
      <c r="AG47" s="2">
        <v>0.00416666666666667</v>
      </c>
      <c r="AI47" s="42">
        <v>10045306</v>
      </c>
      <c r="AJ47" s="42" t="s">
        <v>1328</v>
      </c>
      <c r="AK47" s="15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35">
        <v>15211002</v>
      </c>
      <c r="C48" s="35" t="s">
        <v>394</v>
      </c>
      <c r="D48" s="2">
        <v>1</v>
      </c>
      <c r="E48" s="2" t="str">
        <f t="shared" si="1"/>
        <v>15211002;1@</v>
      </c>
      <c r="G48" s="42">
        <v>10045401</v>
      </c>
      <c r="H48" s="42" t="s">
        <v>1386</v>
      </c>
      <c r="I48" s="15">
        <v>4</v>
      </c>
      <c r="J48" s="2">
        <v>1</v>
      </c>
      <c r="K48" s="2">
        <v>1</v>
      </c>
      <c r="L48" s="2">
        <v>0.00416666666666667</v>
      </c>
      <c r="N48" s="42">
        <v>10045401</v>
      </c>
      <c r="O48" s="42" t="s">
        <v>1386</v>
      </c>
      <c r="P48" s="15">
        <v>4</v>
      </c>
      <c r="Q48" s="2">
        <v>1</v>
      </c>
      <c r="R48" s="2">
        <v>1</v>
      </c>
      <c r="S48" s="2">
        <v>0.00416666666666667</v>
      </c>
      <c r="U48" s="42">
        <v>10045401</v>
      </c>
      <c r="V48" s="42" t="s">
        <v>1386</v>
      </c>
      <c r="W48" s="15">
        <v>4</v>
      </c>
      <c r="X48" s="2">
        <v>1</v>
      </c>
      <c r="Y48" s="2">
        <v>1</v>
      </c>
      <c r="Z48" s="2">
        <v>0.00416666666666667</v>
      </c>
      <c r="AB48" s="42">
        <v>10045401</v>
      </c>
      <c r="AC48" s="42" t="s">
        <v>1386</v>
      </c>
      <c r="AD48" s="15">
        <v>4</v>
      </c>
      <c r="AE48" s="2">
        <v>1</v>
      </c>
      <c r="AF48" s="2">
        <v>1</v>
      </c>
      <c r="AG48" s="2">
        <v>0.00416666666666667</v>
      </c>
      <c r="AI48" s="42">
        <v>10045401</v>
      </c>
      <c r="AJ48" s="42" t="s">
        <v>1386</v>
      </c>
      <c r="AK48" s="15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35">
        <v>15211004</v>
      </c>
      <c r="C49" s="35" t="s">
        <v>396</v>
      </c>
      <c r="D49" s="2">
        <v>1</v>
      </c>
      <c r="E49" s="2" t="str">
        <f t="shared" si="1"/>
        <v>15211004;1@</v>
      </c>
      <c r="G49" s="42">
        <v>10045402</v>
      </c>
      <c r="H49" s="42" t="s">
        <v>1387</v>
      </c>
      <c r="I49" s="15">
        <v>4</v>
      </c>
      <c r="J49" s="2">
        <v>1</v>
      </c>
      <c r="K49" s="2">
        <v>1</v>
      </c>
      <c r="L49" s="2">
        <v>0.00416666666666667</v>
      </c>
      <c r="N49" s="42">
        <v>10045402</v>
      </c>
      <c r="O49" s="42" t="s">
        <v>1387</v>
      </c>
      <c r="P49" s="15">
        <v>4</v>
      </c>
      <c r="Q49" s="2">
        <v>1</v>
      </c>
      <c r="R49" s="2">
        <v>1</v>
      </c>
      <c r="S49" s="2">
        <v>0.00416666666666667</v>
      </c>
      <c r="U49" s="42">
        <v>10045402</v>
      </c>
      <c r="V49" s="42" t="s">
        <v>1387</v>
      </c>
      <c r="W49" s="15">
        <v>4</v>
      </c>
      <c r="X49" s="2">
        <v>1</v>
      </c>
      <c r="Y49" s="2">
        <v>1</v>
      </c>
      <c r="Z49" s="2">
        <v>0.00416666666666667</v>
      </c>
      <c r="AB49" s="42">
        <v>10045402</v>
      </c>
      <c r="AC49" s="42" t="s">
        <v>1387</v>
      </c>
      <c r="AD49" s="15">
        <v>4</v>
      </c>
      <c r="AE49" s="2">
        <v>1</v>
      </c>
      <c r="AF49" s="2">
        <v>1</v>
      </c>
      <c r="AG49" s="2">
        <v>0.00416666666666667</v>
      </c>
      <c r="AI49" s="42">
        <v>10045402</v>
      </c>
      <c r="AJ49" s="42" t="s">
        <v>1387</v>
      </c>
      <c r="AK49" s="15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35">
        <v>15211006</v>
      </c>
      <c r="C50" s="35" t="s">
        <v>398</v>
      </c>
      <c r="D50" s="2">
        <v>1</v>
      </c>
      <c r="E50" s="2" t="str">
        <f t="shared" si="1"/>
        <v>15211006;1@</v>
      </c>
      <c r="G50" s="42">
        <v>10045403</v>
      </c>
      <c r="H50" s="42" t="s">
        <v>1388</v>
      </c>
      <c r="I50" s="15">
        <v>4</v>
      </c>
      <c r="J50" s="2">
        <v>1</v>
      </c>
      <c r="K50" s="2">
        <v>1</v>
      </c>
      <c r="L50" s="2">
        <v>0.00416666666666667</v>
      </c>
      <c r="N50" s="42">
        <v>10045403</v>
      </c>
      <c r="O50" s="42" t="s">
        <v>1388</v>
      </c>
      <c r="P50" s="15">
        <v>4</v>
      </c>
      <c r="Q50" s="2">
        <v>1</v>
      </c>
      <c r="R50" s="2">
        <v>1</v>
      </c>
      <c r="S50" s="2">
        <v>0.00416666666666667</v>
      </c>
      <c r="U50" s="42">
        <v>10045403</v>
      </c>
      <c r="V50" s="42" t="s">
        <v>1388</v>
      </c>
      <c r="W50" s="15">
        <v>4</v>
      </c>
      <c r="X50" s="2">
        <v>1</v>
      </c>
      <c r="Y50" s="2">
        <v>1</v>
      </c>
      <c r="Z50" s="2">
        <v>0.00416666666666667</v>
      </c>
      <c r="AB50" s="42">
        <v>10045403</v>
      </c>
      <c r="AC50" s="42" t="s">
        <v>1388</v>
      </c>
      <c r="AD50" s="15">
        <v>4</v>
      </c>
      <c r="AE50" s="2">
        <v>1</v>
      </c>
      <c r="AF50" s="2">
        <v>1</v>
      </c>
      <c r="AG50" s="2">
        <v>0.00416666666666667</v>
      </c>
      <c r="AI50" s="42">
        <v>10045403</v>
      </c>
      <c r="AJ50" s="42" t="s">
        <v>1388</v>
      </c>
      <c r="AK50" s="15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35">
        <v>15206002</v>
      </c>
      <c r="C51" s="35" t="s">
        <v>383</v>
      </c>
      <c r="D51" s="2">
        <v>1</v>
      </c>
      <c r="E51" s="2" t="str">
        <f t="shared" si="1"/>
        <v>15206002;1@</v>
      </c>
      <c r="G51" s="42">
        <v>10045404</v>
      </c>
      <c r="H51" s="42" t="s">
        <v>1389</v>
      </c>
      <c r="I51" s="15">
        <v>4</v>
      </c>
      <c r="J51" s="2">
        <v>1</v>
      </c>
      <c r="K51" s="2">
        <v>1</v>
      </c>
      <c r="L51" s="2">
        <v>0.00416666666666667</v>
      </c>
      <c r="N51" s="42">
        <v>10045404</v>
      </c>
      <c r="O51" s="42" t="s">
        <v>1389</v>
      </c>
      <c r="P51" s="15">
        <v>4</v>
      </c>
      <c r="Q51" s="2">
        <v>1</v>
      </c>
      <c r="R51" s="2">
        <v>1</v>
      </c>
      <c r="S51" s="2">
        <v>0.00416666666666667</v>
      </c>
      <c r="U51" s="42">
        <v>10045404</v>
      </c>
      <c r="V51" s="42" t="s">
        <v>1389</v>
      </c>
      <c r="W51" s="15">
        <v>4</v>
      </c>
      <c r="X51" s="2">
        <v>1</v>
      </c>
      <c r="Y51" s="2">
        <v>1</v>
      </c>
      <c r="Z51" s="2">
        <v>0.00416666666666667</v>
      </c>
      <c r="AB51" s="42">
        <v>10045404</v>
      </c>
      <c r="AC51" s="42" t="s">
        <v>1389</v>
      </c>
      <c r="AD51" s="15">
        <v>4</v>
      </c>
      <c r="AE51" s="2">
        <v>1</v>
      </c>
      <c r="AF51" s="2">
        <v>1</v>
      </c>
      <c r="AG51" s="2">
        <v>0.00416666666666667</v>
      </c>
      <c r="AI51" s="42">
        <v>10045404</v>
      </c>
      <c r="AJ51" s="42" t="s">
        <v>1389</v>
      </c>
      <c r="AK51" s="15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35">
        <v>15207002</v>
      </c>
      <c r="C52" s="35" t="s">
        <v>385</v>
      </c>
      <c r="D52" s="2">
        <v>1</v>
      </c>
      <c r="E52" s="2" t="str">
        <f t="shared" si="1"/>
        <v>15207002;1@</v>
      </c>
      <c r="G52" s="42">
        <v>10045405</v>
      </c>
      <c r="H52" s="42" t="s">
        <v>1390</v>
      </c>
      <c r="I52" s="15">
        <v>4</v>
      </c>
      <c r="J52" s="2">
        <v>1</v>
      </c>
      <c r="K52" s="2">
        <v>1</v>
      </c>
      <c r="L52" s="2">
        <v>0.00416666666666667</v>
      </c>
      <c r="N52" s="42">
        <v>10045405</v>
      </c>
      <c r="O52" s="42" t="s">
        <v>1390</v>
      </c>
      <c r="P52" s="15">
        <v>4</v>
      </c>
      <c r="Q52" s="2">
        <v>1</v>
      </c>
      <c r="R52" s="2">
        <v>1</v>
      </c>
      <c r="S52" s="2">
        <v>0.00416666666666667</v>
      </c>
      <c r="U52" s="42">
        <v>10045405</v>
      </c>
      <c r="V52" s="42" t="s">
        <v>1390</v>
      </c>
      <c r="W52" s="15">
        <v>4</v>
      </c>
      <c r="X52" s="2">
        <v>1</v>
      </c>
      <c r="Y52" s="2">
        <v>1</v>
      </c>
      <c r="Z52" s="2">
        <v>0.00416666666666667</v>
      </c>
      <c r="AB52" s="42">
        <v>10045405</v>
      </c>
      <c r="AC52" s="42" t="s">
        <v>1390</v>
      </c>
      <c r="AD52" s="15">
        <v>4</v>
      </c>
      <c r="AE52" s="2">
        <v>1</v>
      </c>
      <c r="AF52" s="2">
        <v>1</v>
      </c>
      <c r="AG52" s="2">
        <v>0.00416666666666667</v>
      </c>
      <c r="AI52" s="42">
        <v>10045405</v>
      </c>
      <c r="AJ52" s="42" t="s">
        <v>1390</v>
      </c>
      <c r="AK52" s="15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2">
        <v>10045406</v>
      </c>
      <c r="H53" s="42" t="s">
        <v>1333</v>
      </c>
      <c r="I53" s="15">
        <v>4</v>
      </c>
      <c r="J53" s="2">
        <v>1</v>
      </c>
      <c r="K53" s="2">
        <v>1</v>
      </c>
      <c r="L53" s="2">
        <v>0.00416666666666667</v>
      </c>
      <c r="N53" s="42">
        <v>10045406</v>
      </c>
      <c r="O53" s="42" t="s">
        <v>1333</v>
      </c>
      <c r="P53" s="15">
        <v>4</v>
      </c>
      <c r="Q53" s="2">
        <v>1</v>
      </c>
      <c r="R53" s="2">
        <v>1</v>
      </c>
      <c r="S53" s="2">
        <v>0.00416666666666667</v>
      </c>
      <c r="U53" s="42">
        <v>10045406</v>
      </c>
      <c r="V53" s="42" t="s">
        <v>1333</v>
      </c>
      <c r="W53" s="15">
        <v>4</v>
      </c>
      <c r="X53" s="2">
        <v>1</v>
      </c>
      <c r="Y53" s="2">
        <v>1</v>
      </c>
      <c r="Z53" s="2">
        <v>0.00416666666666667</v>
      </c>
      <c r="AB53" s="42">
        <v>10045406</v>
      </c>
      <c r="AC53" s="42" t="s">
        <v>1333</v>
      </c>
      <c r="AD53" s="15">
        <v>4</v>
      </c>
      <c r="AE53" s="2">
        <v>1</v>
      </c>
      <c r="AF53" s="2">
        <v>1</v>
      </c>
      <c r="AG53" s="2">
        <v>0.00416666666666667</v>
      </c>
      <c r="AI53" s="42">
        <v>10045406</v>
      </c>
      <c r="AJ53" s="42" t="s">
        <v>1333</v>
      </c>
      <c r="AK53" s="15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33">
        <v>14010001</v>
      </c>
      <c r="H54" s="35" t="s">
        <v>96</v>
      </c>
      <c r="I54" s="35">
        <v>2</v>
      </c>
      <c r="J54" s="2">
        <v>1</v>
      </c>
      <c r="K54" s="2">
        <v>1</v>
      </c>
      <c r="L54" s="2">
        <v>0.00490196078431373</v>
      </c>
      <c r="N54" s="35">
        <v>15201001</v>
      </c>
      <c r="O54" s="35" t="s">
        <v>338</v>
      </c>
      <c r="P54" s="35">
        <v>3</v>
      </c>
      <c r="Q54" s="2">
        <v>1</v>
      </c>
      <c r="R54" s="2">
        <v>1</v>
      </c>
      <c r="S54" s="2">
        <v>0.00961538461538462</v>
      </c>
      <c r="U54" s="35">
        <v>15301001</v>
      </c>
      <c r="V54" s="35" t="s">
        <v>399</v>
      </c>
      <c r="W54" s="35">
        <v>3</v>
      </c>
      <c r="X54" s="2">
        <v>1</v>
      </c>
      <c r="Y54" s="2">
        <v>1</v>
      </c>
      <c r="Z54" s="2">
        <v>0.00961538461538462</v>
      </c>
      <c r="AB54" s="35">
        <v>15401001</v>
      </c>
      <c r="AC54" s="35" t="s">
        <v>444</v>
      </c>
      <c r="AD54" s="35">
        <v>3</v>
      </c>
      <c r="AE54" s="2">
        <v>1</v>
      </c>
      <c r="AF54" s="2">
        <v>1</v>
      </c>
      <c r="AG54" s="2">
        <v>0.00961538461538462</v>
      </c>
      <c r="AI54" s="35">
        <v>15501001</v>
      </c>
      <c r="AJ54" s="35" t="s">
        <v>490</v>
      </c>
      <c r="AK54" s="35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10">
        <v>10010041</v>
      </c>
      <c r="D55" s="2">
        <v>1</v>
      </c>
      <c r="E55" s="2" t="str">
        <f>B55&amp;";"&amp;D55&amp;"@"</f>
        <v>10010041;1@</v>
      </c>
      <c r="G55" s="33">
        <v>14010002</v>
      </c>
      <c r="H55" s="35" t="s">
        <v>102</v>
      </c>
      <c r="I55" s="35">
        <v>2</v>
      </c>
      <c r="J55" s="2">
        <v>1</v>
      </c>
      <c r="K55" s="2">
        <v>1</v>
      </c>
      <c r="L55" s="2">
        <v>0.00490196078431373</v>
      </c>
      <c r="N55" s="35">
        <v>15201002</v>
      </c>
      <c r="O55" s="35" t="s">
        <v>340</v>
      </c>
      <c r="P55" s="35">
        <v>4</v>
      </c>
      <c r="Q55" s="2">
        <v>1</v>
      </c>
      <c r="R55" s="2">
        <v>1</v>
      </c>
      <c r="S55" s="2">
        <v>0.00961538461538462</v>
      </c>
      <c r="U55" s="35">
        <v>15301002</v>
      </c>
      <c r="V55" s="35" t="s">
        <v>400</v>
      </c>
      <c r="W55" s="35">
        <v>4</v>
      </c>
      <c r="X55" s="2">
        <v>1</v>
      </c>
      <c r="Y55" s="2">
        <v>1</v>
      </c>
      <c r="Z55" s="2">
        <v>0.00961538461538462</v>
      </c>
      <c r="AB55" s="35">
        <v>15401002</v>
      </c>
      <c r="AC55" s="35" t="s">
        <v>445</v>
      </c>
      <c r="AD55" s="35">
        <v>4</v>
      </c>
      <c r="AE55" s="2">
        <v>1</v>
      </c>
      <c r="AF55" s="2">
        <v>1</v>
      </c>
      <c r="AG55" s="2">
        <v>0.00961538461538462</v>
      </c>
      <c r="AI55" s="35">
        <v>15501002</v>
      </c>
      <c r="AJ55" s="35" t="s">
        <v>491</v>
      </c>
      <c r="AK55" s="35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10">
        <v>10010042</v>
      </c>
      <c r="D56" s="2">
        <v>1</v>
      </c>
      <c r="E56" s="2" t="str">
        <f t="shared" ref="E56:E64" si="2">B56&amp;";"&amp;D56&amp;"@"</f>
        <v>10010042;1@</v>
      </c>
      <c r="G56" s="33">
        <v>14010003</v>
      </c>
      <c r="H56" s="35" t="s">
        <v>107</v>
      </c>
      <c r="I56" s="35">
        <v>3</v>
      </c>
      <c r="J56" s="2">
        <v>1</v>
      </c>
      <c r="K56" s="2">
        <v>1</v>
      </c>
      <c r="L56" s="2">
        <v>0.00490196078431373</v>
      </c>
      <c r="N56" s="35">
        <v>15201003</v>
      </c>
      <c r="O56" s="35" t="s">
        <v>342</v>
      </c>
      <c r="P56" s="35">
        <v>3</v>
      </c>
      <c r="Q56" s="2">
        <v>1</v>
      </c>
      <c r="R56" s="2">
        <v>1</v>
      </c>
      <c r="S56" s="2">
        <v>0.00961538461538462</v>
      </c>
      <c r="U56" s="35">
        <v>15301003</v>
      </c>
      <c r="V56" s="35" t="s">
        <v>401</v>
      </c>
      <c r="W56" s="35">
        <v>3</v>
      </c>
      <c r="X56" s="2">
        <v>1</v>
      </c>
      <c r="Y56" s="2">
        <v>1</v>
      </c>
      <c r="Z56" s="2">
        <v>0.00961538461538462</v>
      </c>
      <c r="AB56" s="35">
        <v>15401003</v>
      </c>
      <c r="AC56" s="35" t="s">
        <v>446</v>
      </c>
      <c r="AD56" s="35">
        <v>3</v>
      </c>
      <c r="AE56" s="2">
        <v>1</v>
      </c>
      <c r="AF56" s="2">
        <v>1</v>
      </c>
      <c r="AG56" s="2">
        <v>0.00961538461538462</v>
      </c>
      <c r="AI56" s="35">
        <v>15501003</v>
      </c>
      <c r="AJ56" s="35" t="s">
        <v>492</v>
      </c>
      <c r="AK56" s="35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10">
        <v>10010083</v>
      </c>
      <c r="D57" s="2">
        <v>1</v>
      </c>
      <c r="E57" s="2" t="str">
        <f t="shared" si="2"/>
        <v>10010083;1@</v>
      </c>
      <c r="G57" s="33">
        <v>14010004</v>
      </c>
      <c r="H57" s="35" t="s">
        <v>111</v>
      </c>
      <c r="I57" s="35">
        <v>4</v>
      </c>
      <c r="J57" s="2">
        <v>1</v>
      </c>
      <c r="K57" s="2">
        <v>1</v>
      </c>
      <c r="L57" s="2">
        <v>0.00490196078431373</v>
      </c>
      <c r="N57" s="35">
        <v>15201004</v>
      </c>
      <c r="O57" s="35" t="s">
        <v>344</v>
      </c>
      <c r="P57" s="35">
        <v>4</v>
      </c>
      <c r="Q57" s="2">
        <v>1</v>
      </c>
      <c r="R57" s="2">
        <v>1</v>
      </c>
      <c r="S57" s="2">
        <v>0.00961538461538462</v>
      </c>
      <c r="U57" s="35">
        <v>15301004</v>
      </c>
      <c r="V57" s="35" t="s">
        <v>402</v>
      </c>
      <c r="W57" s="35">
        <v>4</v>
      </c>
      <c r="X57" s="2">
        <v>1</v>
      </c>
      <c r="Y57" s="2">
        <v>1</v>
      </c>
      <c r="Z57" s="2">
        <v>0.00961538461538462</v>
      </c>
      <c r="AB57" s="35">
        <v>15401004</v>
      </c>
      <c r="AC57" s="35" t="s">
        <v>447</v>
      </c>
      <c r="AD57" s="35">
        <v>4</v>
      </c>
      <c r="AE57" s="2">
        <v>1</v>
      </c>
      <c r="AF57" s="2">
        <v>1</v>
      </c>
      <c r="AG57" s="2">
        <v>0.00961538461538462</v>
      </c>
      <c r="AI57" s="35">
        <v>15501004</v>
      </c>
      <c r="AJ57" s="35" t="s">
        <v>493</v>
      </c>
      <c r="AK57" s="35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14">
        <v>10010098</v>
      </c>
      <c r="D58" s="2">
        <v>1</v>
      </c>
      <c r="E58" s="2" t="str">
        <f t="shared" si="2"/>
        <v>10010098;1@</v>
      </c>
      <c r="G58" s="33">
        <v>14010005</v>
      </c>
      <c r="H58" s="35" t="s">
        <v>117</v>
      </c>
      <c r="I58" s="35">
        <v>2</v>
      </c>
      <c r="J58" s="2">
        <v>1</v>
      </c>
      <c r="K58" s="2">
        <v>1</v>
      </c>
      <c r="L58" s="2">
        <v>0.00490196078431373</v>
      </c>
      <c r="N58" s="35">
        <v>15201005</v>
      </c>
      <c r="O58" s="35" t="s">
        <v>346</v>
      </c>
      <c r="P58" s="35">
        <v>3</v>
      </c>
      <c r="Q58" s="2">
        <v>1</v>
      </c>
      <c r="R58" s="2">
        <v>1</v>
      </c>
      <c r="S58" s="2">
        <v>0.00961538461538462</v>
      </c>
      <c r="U58" s="35">
        <v>15301005</v>
      </c>
      <c r="V58" s="35" t="s">
        <v>403</v>
      </c>
      <c r="W58" s="35">
        <v>3</v>
      </c>
      <c r="X58" s="2">
        <v>1</v>
      </c>
      <c r="Y58" s="2">
        <v>1</v>
      </c>
      <c r="Z58" s="2">
        <v>0.00961538461538462</v>
      </c>
      <c r="AB58" s="35">
        <v>15401005</v>
      </c>
      <c r="AC58" s="35" t="s">
        <v>448</v>
      </c>
      <c r="AD58" s="35">
        <v>3</v>
      </c>
      <c r="AE58" s="2">
        <v>1</v>
      </c>
      <c r="AF58" s="2">
        <v>1</v>
      </c>
      <c r="AG58" s="2">
        <v>0.00961538461538462</v>
      </c>
      <c r="AI58" s="35">
        <v>15501005</v>
      </c>
      <c r="AJ58" s="35" t="s">
        <v>494</v>
      </c>
      <c r="AK58" s="35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32">
        <v>10023008</v>
      </c>
      <c r="C59" s="33" t="s">
        <v>290</v>
      </c>
      <c r="D59" s="2">
        <v>1</v>
      </c>
      <c r="E59" s="2" t="str">
        <f t="shared" si="2"/>
        <v>10023008;1@</v>
      </c>
      <c r="G59" s="33">
        <v>14010006</v>
      </c>
      <c r="H59" s="35" t="s">
        <v>121</v>
      </c>
      <c r="I59" s="35">
        <v>2</v>
      </c>
      <c r="J59" s="2">
        <v>1</v>
      </c>
      <c r="K59" s="2">
        <v>1</v>
      </c>
      <c r="L59" s="2">
        <v>0.00490196078431373</v>
      </c>
      <c r="N59" s="35">
        <v>15201006</v>
      </c>
      <c r="O59" s="35" t="s">
        <v>347</v>
      </c>
      <c r="P59" s="35">
        <v>4</v>
      </c>
      <c r="Q59" s="2">
        <v>1</v>
      </c>
      <c r="R59" s="2">
        <v>1</v>
      </c>
      <c r="S59" s="2">
        <v>0.00961538461538462</v>
      </c>
      <c r="U59" s="35">
        <v>15301006</v>
      </c>
      <c r="V59" s="35" t="s">
        <v>404</v>
      </c>
      <c r="W59" s="35">
        <v>4</v>
      </c>
      <c r="X59" s="2">
        <v>1</v>
      </c>
      <c r="Y59" s="2">
        <v>1</v>
      </c>
      <c r="Z59" s="2">
        <v>0.00961538461538462</v>
      </c>
      <c r="AB59" s="35">
        <v>15401006</v>
      </c>
      <c r="AC59" s="35" t="s">
        <v>449</v>
      </c>
      <c r="AD59" s="35">
        <v>4</v>
      </c>
      <c r="AE59" s="2">
        <v>1</v>
      </c>
      <c r="AF59" s="2">
        <v>1</v>
      </c>
      <c r="AG59" s="2">
        <v>0.00961538461538462</v>
      </c>
      <c r="AI59" s="35">
        <v>15501006</v>
      </c>
      <c r="AJ59" s="35" t="s">
        <v>495</v>
      </c>
      <c r="AK59" s="35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32">
        <v>10023009</v>
      </c>
      <c r="C60" s="33" t="s">
        <v>292</v>
      </c>
      <c r="D60" s="2">
        <v>1</v>
      </c>
      <c r="E60" s="2" t="str">
        <f t="shared" si="2"/>
        <v>10023009;1@</v>
      </c>
      <c r="G60" s="33">
        <v>14010007</v>
      </c>
      <c r="H60" s="35" t="s">
        <v>125</v>
      </c>
      <c r="I60" s="35">
        <v>3</v>
      </c>
      <c r="J60" s="2">
        <v>1</v>
      </c>
      <c r="K60" s="2">
        <v>1</v>
      </c>
      <c r="L60" s="2">
        <v>0.00490196078431373</v>
      </c>
      <c r="N60" s="35">
        <v>15202001</v>
      </c>
      <c r="O60" s="35" t="s">
        <v>349</v>
      </c>
      <c r="P60" s="35">
        <v>3</v>
      </c>
      <c r="Q60" s="2">
        <v>1</v>
      </c>
      <c r="R60" s="2">
        <v>1</v>
      </c>
      <c r="S60" s="2">
        <v>0.00961538461538462</v>
      </c>
      <c r="U60" s="35">
        <v>15302001</v>
      </c>
      <c r="V60" s="35" t="s">
        <v>405</v>
      </c>
      <c r="W60" s="35">
        <v>3</v>
      </c>
      <c r="X60" s="2">
        <v>1</v>
      </c>
      <c r="Y60" s="2">
        <v>1</v>
      </c>
      <c r="Z60" s="2">
        <v>0.00961538461538462</v>
      </c>
      <c r="AB60" s="35">
        <v>15402001</v>
      </c>
      <c r="AC60" s="35" t="s">
        <v>450</v>
      </c>
      <c r="AD60" s="35">
        <v>3</v>
      </c>
      <c r="AE60" s="2">
        <v>1</v>
      </c>
      <c r="AF60" s="2">
        <v>1</v>
      </c>
      <c r="AG60" s="2">
        <v>0.00961538461538462</v>
      </c>
      <c r="AI60" s="35">
        <v>15502001</v>
      </c>
      <c r="AJ60" s="35" t="s">
        <v>496</v>
      </c>
      <c r="AK60" s="35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2">
        <v>10045106</v>
      </c>
      <c r="D61" s="2">
        <v>1</v>
      </c>
      <c r="E61" s="2" t="str">
        <f t="shared" si="2"/>
        <v>10045106;1@</v>
      </c>
      <c r="G61" s="33">
        <v>14010008</v>
      </c>
      <c r="H61" s="35" t="s">
        <v>129</v>
      </c>
      <c r="I61" s="35">
        <v>4</v>
      </c>
      <c r="J61" s="2">
        <v>1</v>
      </c>
      <c r="K61" s="2">
        <v>1</v>
      </c>
      <c r="L61" s="2">
        <v>0.00490196078431373</v>
      </c>
      <c r="N61" s="35">
        <v>15202002</v>
      </c>
      <c r="O61" s="35" t="s">
        <v>350</v>
      </c>
      <c r="P61" s="35">
        <v>4</v>
      </c>
      <c r="Q61" s="2">
        <v>1</v>
      </c>
      <c r="R61" s="2">
        <v>1</v>
      </c>
      <c r="S61" s="2">
        <v>0.00961538461538462</v>
      </c>
      <c r="U61" s="35">
        <v>15302002</v>
      </c>
      <c r="V61" s="35" t="s">
        <v>406</v>
      </c>
      <c r="W61" s="35">
        <v>4</v>
      </c>
      <c r="X61" s="2">
        <v>1</v>
      </c>
      <c r="Y61" s="2">
        <v>1</v>
      </c>
      <c r="Z61" s="2">
        <v>0.00961538461538462</v>
      </c>
      <c r="AB61" s="35">
        <v>15402002</v>
      </c>
      <c r="AC61" s="35" t="s">
        <v>451</v>
      </c>
      <c r="AD61" s="35">
        <v>4</v>
      </c>
      <c r="AE61" s="2">
        <v>1</v>
      </c>
      <c r="AF61" s="2">
        <v>1</v>
      </c>
      <c r="AG61" s="2">
        <v>0.00961538461538462</v>
      </c>
      <c r="AI61" s="35">
        <v>15502002</v>
      </c>
      <c r="AJ61" s="35" t="s">
        <v>497</v>
      </c>
      <c r="AK61" s="35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2">
        <v>10045206</v>
      </c>
      <c r="C62" s="42" t="s">
        <v>1323</v>
      </c>
      <c r="D62" s="2">
        <v>1</v>
      </c>
      <c r="E62" s="2" t="str">
        <f t="shared" si="2"/>
        <v>10045206;1@</v>
      </c>
      <c r="G62" s="33">
        <v>14010009</v>
      </c>
      <c r="H62" s="35" t="s">
        <v>132</v>
      </c>
      <c r="I62" s="35">
        <v>2</v>
      </c>
      <c r="J62" s="2">
        <v>1</v>
      </c>
      <c r="K62" s="2">
        <v>1</v>
      </c>
      <c r="L62" s="2">
        <v>0.00490196078431373</v>
      </c>
      <c r="N62" s="35">
        <v>15202003</v>
      </c>
      <c r="O62" s="35" t="s">
        <v>351</v>
      </c>
      <c r="P62" s="35">
        <v>3</v>
      </c>
      <c r="Q62" s="2">
        <v>1</v>
      </c>
      <c r="R62" s="2">
        <v>1</v>
      </c>
      <c r="S62" s="2">
        <v>0.00961538461538462</v>
      </c>
      <c r="U62" s="35">
        <v>15302003</v>
      </c>
      <c r="V62" s="35" t="s">
        <v>407</v>
      </c>
      <c r="W62" s="35">
        <v>3</v>
      </c>
      <c r="X62" s="2">
        <v>1</v>
      </c>
      <c r="Y62" s="2">
        <v>1</v>
      </c>
      <c r="Z62" s="2">
        <v>0.00961538461538462</v>
      </c>
      <c r="AB62" s="35">
        <v>15402003</v>
      </c>
      <c r="AC62" s="35" t="s">
        <v>452</v>
      </c>
      <c r="AD62" s="35">
        <v>3</v>
      </c>
      <c r="AE62" s="2">
        <v>1</v>
      </c>
      <c r="AF62" s="2">
        <v>1</v>
      </c>
      <c r="AG62" s="2">
        <v>0.00961538461538462</v>
      </c>
      <c r="AI62" s="35">
        <v>15502003</v>
      </c>
      <c r="AJ62" s="35" t="s">
        <v>498</v>
      </c>
      <c r="AK62" s="35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2">
        <v>10045306</v>
      </c>
      <c r="C63" s="42" t="s">
        <v>1328</v>
      </c>
      <c r="D63" s="2">
        <v>1</v>
      </c>
      <c r="E63" s="2" t="str">
        <f t="shared" si="2"/>
        <v>10045306;1@</v>
      </c>
      <c r="G63" s="33">
        <v>14010010</v>
      </c>
      <c r="H63" s="35" t="s">
        <v>133</v>
      </c>
      <c r="I63" s="35">
        <v>2</v>
      </c>
      <c r="J63" s="2">
        <v>1</v>
      </c>
      <c r="K63" s="2">
        <v>1</v>
      </c>
      <c r="L63" s="2">
        <v>0.00490196078431373</v>
      </c>
      <c r="N63" s="35">
        <v>15202004</v>
      </c>
      <c r="O63" s="35" t="s">
        <v>352</v>
      </c>
      <c r="P63" s="35">
        <v>4</v>
      </c>
      <c r="Q63" s="2">
        <v>1</v>
      </c>
      <c r="R63" s="2">
        <v>1</v>
      </c>
      <c r="S63" s="2">
        <v>0.00961538461538462</v>
      </c>
      <c r="U63" s="35">
        <v>15302004</v>
      </c>
      <c r="V63" s="35" t="s">
        <v>408</v>
      </c>
      <c r="W63" s="35">
        <v>4</v>
      </c>
      <c r="X63" s="2">
        <v>1</v>
      </c>
      <c r="Y63" s="2">
        <v>1</v>
      </c>
      <c r="Z63" s="2">
        <v>0.00961538461538462</v>
      </c>
      <c r="AB63" s="35">
        <v>15402004</v>
      </c>
      <c r="AC63" s="35" t="s">
        <v>453</v>
      </c>
      <c r="AD63" s="35">
        <v>4</v>
      </c>
      <c r="AE63" s="2">
        <v>1</v>
      </c>
      <c r="AF63" s="2">
        <v>1</v>
      </c>
      <c r="AG63" s="2">
        <v>0.00961538461538462</v>
      </c>
      <c r="AI63" s="35">
        <v>15502004</v>
      </c>
      <c r="AJ63" s="35" t="s">
        <v>499</v>
      </c>
      <c r="AK63" s="35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2">
        <v>10045406</v>
      </c>
      <c r="C64" s="42" t="s">
        <v>1333</v>
      </c>
      <c r="D64" s="2">
        <v>1</v>
      </c>
      <c r="E64" s="2" t="str">
        <f t="shared" si="2"/>
        <v>10045406;1@</v>
      </c>
      <c r="G64" s="33">
        <v>14010011</v>
      </c>
      <c r="H64" s="35" t="s">
        <v>136</v>
      </c>
      <c r="I64" s="35">
        <v>3</v>
      </c>
      <c r="J64" s="2">
        <v>1</v>
      </c>
      <c r="K64" s="2">
        <v>1</v>
      </c>
      <c r="L64" s="2">
        <v>0.00490196078431373</v>
      </c>
      <c r="N64" s="35">
        <v>15202005</v>
      </c>
      <c r="O64" s="35" t="s">
        <v>353</v>
      </c>
      <c r="P64" s="35">
        <v>3</v>
      </c>
      <c r="Q64" s="2">
        <v>1</v>
      </c>
      <c r="R64" s="2">
        <v>1</v>
      </c>
      <c r="S64" s="2">
        <v>0.00961538461538462</v>
      </c>
      <c r="U64" s="35">
        <v>15302005</v>
      </c>
      <c r="V64" s="35" t="s">
        <v>409</v>
      </c>
      <c r="W64" s="35">
        <v>3</v>
      </c>
      <c r="X64" s="2">
        <v>1</v>
      </c>
      <c r="Y64" s="2">
        <v>1</v>
      </c>
      <c r="Z64" s="2">
        <v>0.00961538461538462</v>
      </c>
      <c r="AB64" s="35">
        <v>15402005</v>
      </c>
      <c r="AC64" s="35" t="s">
        <v>454</v>
      </c>
      <c r="AD64" s="35">
        <v>3</v>
      </c>
      <c r="AE64" s="2">
        <v>1</v>
      </c>
      <c r="AF64" s="2">
        <v>1</v>
      </c>
      <c r="AG64" s="2">
        <v>0.00961538461538462</v>
      </c>
      <c r="AI64" s="35">
        <v>15502005</v>
      </c>
      <c r="AJ64" s="35" t="s">
        <v>500</v>
      </c>
      <c r="AK64" s="35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35">
        <v>15310002</v>
      </c>
      <c r="C65" s="35" t="s">
        <v>435</v>
      </c>
      <c r="D65" s="2">
        <v>1</v>
      </c>
      <c r="E65" s="2" t="str">
        <f t="shared" ref="E65:E73" si="3">B65&amp;";"&amp;D65&amp;"@"</f>
        <v>15310002;1@</v>
      </c>
      <c r="G65" s="33">
        <v>14010012</v>
      </c>
      <c r="H65" s="35" t="s">
        <v>139</v>
      </c>
      <c r="I65" s="35">
        <v>4</v>
      </c>
      <c r="J65" s="2">
        <v>1</v>
      </c>
      <c r="K65" s="2">
        <v>1</v>
      </c>
      <c r="L65" s="2">
        <v>0.00490196078431373</v>
      </c>
      <c r="N65" s="35">
        <v>15202006</v>
      </c>
      <c r="O65" s="35" t="s">
        <v>354</v>
      </c>
      <c r="P65" s="35">
        <v>4</v>
      </c>
      <c r="Q65" s="2">
        <v>1</v>
      </c>
      <c r="R65" s="2">
        <v>1</v>
      </c>
      <c r="S65" s="2">
        <v>0.00961538461538462</v>
      </c>
      <c r="U65" s="35">
        <v>15302006</v>
      </c>
      <c r="V65" s="35" t="s">
        <v>410</v>
      </c>
      <c r="W65" s="35">
        <v>4</v>
      </c>
      <c r="X65" s="2">
        <v>1</v>
      </c>
      <c r="Y65" s="2">
        <v>1</v>
      </c>
      <c r="Z65" s="2">
        <v>0.00961538461538462</v>
      </c>
      <c r="AB65" s="35">
        <v>15402006</v>
      </c>
      <c r="AC65" s="35" t="s">
        <v>455</v>
      </c>
      <c r="AD65" s="35">
        <v>4</v>
      </c>
      <c r="AE65" s="2">
        <v>1</v>
      </c>
      <c r="AF65" s="2">
        <v>1</v>
      </c>
      <c r="AG65" s="2">
        <v>0.00961538461538462</v>
      </c>
      <c r="AI65" s="35">
        <v>15502006</v>
      </c>
      <c r="AJ65" s="35" t="s">
        <v>501</v>
      </c>
      <c r="AK65" s="35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35">
        <v>15310004</v>
      </c>
      <c r="C66" s="35" t="s">
        <v>437</v>
      </c>
      <c r="D66" s="2">
        <v>1</v>
      </c>
      <c r="E66" s="2" t="str">
        <f t="shared" si="3"/>
        <v>15310004;1@</v>
      </c>
      <c r="G66" s="33">
        <v>14020001</v>
      </c>
      <c r="H66" s="35" t="s">
        <v>142</v>
      </c>
      <c r="I66" s="35">
        <v>2</v>
      </c>
      <c r="J66" s="2">
        <v>1</v>
      </c>
      <c r="K66" s="2">
        <v>1</v>
      </c>
      <c r="L66" s="2">
        <v>0.00490196078431373</v>
      </c>
      <c r="N66" s="35">
        <v>15203001</v>
      </c>
      <c r="O66" s="35" t="s">
        <v>355</v>
      </c>
      <c r="P66" s="35">
        <v>3</v>
      </c>
      <c r="Q66" s="2">
        <v>1</v>
      </c>
      <c r="R66" s="2">
        <v>1</v>
      </c>
      <c r="S66" s="2">
        <v>0.00961538461538462</v>
      </c>
      <c r="U66" s="35">
        <v>15303001</v>
      </c>
      <c r="V66" s="35" t="s">
        <v>411</v>
      </c>
      <c r="W66" s="35">
        <v>3</v>
      </c>
      <c r="X66" s="2">
        <v>1</v>
      </c>
      <c r="Y66" s="2">
        <v>1</v>
      </c>
      <c r="Z66" s="2">
        <v>0.00961538461538462</v>
      </c>
      <c r="AB66" s="35">
        <v>15403001</v>
      </c>
      <c r="AC66" s="35" t="s">
        <v>456</v>
      </c>
      <c r="AD66" s="35">
        <v>3</v>
      </c>
      <c r="AE66" s="2">
        <v>1</v>
      </c>
      <c r="AF66" s="2">
        <v>1</v>
      </c>
      <c r="AG66" s="2">
        <v>0.00961538461538462</v>
      </c>
      <c r="AI66" s="35">
        <v>15503001</v>
      </c>
      <c r="AJ66" s="35" t="s">
        <v>502</v>
      </c>
      <c r="AK66" s="35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13">
        <v>15310102</v>
      </c>
      <c r="C67" s="13" t="s">
        <v>1391</v>
      </c>
      <c r="D67" s="2">
        <v>1</v>
      </c>
      <c r="E67" s="2" t="str">
        <f t="shared" si="3"/>
        <v>15310102;1@</v>
      </c>
      <c r="G67" s="33">
        <v>14020002</v>
      </c>
      <c r="H67" s="35" t="s">
        <v>145</v>
      </c>
      <c r="I67" s="35">
        <v>2</v>
      </c>
      <c r="J67" s="2">
        <v>1</v>
      </c>
      <c r="K67" s="2">
        <v>1</v>
      </c>
      <c r="L67" s="2">
        <v>0.00490196078431373</v>
      </c>
      <c r="N67" s="35">
        <v>15203002</v>
      </c>
      <c r="O67" s="35" t="s">
        <v>357</v>
      </c>
      <c r="P67" s="35">
        <v>4</v>
      </c>
      <c r="Q67" s="2">
        <v>1</v>
      </c>
      <c r="R67" s="2">
        <v>1</v>
      </c>
      <c r="S67" s="2">
        <v>0.00961538461538462</v>
      </c>
      <c r="U67" s="35">
        <v>15303002</v>
      </c>
      <c r="V67" s="35" t="s">
        <v>412</v>
      </c>
      <c r="W67" s="35">
        <v>4</v>
      </c>
      <c r="X67" s="2">
        <v>1</v>
      </c>
      <c r="Y67" s="2">
        <v>1</v>
      </c>
      <c r="Z67" s="2">
        <v>0.00961538461538462</v>
      </c>
      <c r="AB67" s="35">
        <v>15403002</v>
      </c>
      <c r="AC67" s="35" t="s">
        <v>457</v>
      </c>
      <c r="AD67" s="35">
        <v>4</v>
      </c>
      <c r="AE67" s="2">
        <v>1</v>
      </c>
      <c r="AF67" s="2">
        <v>1</v>
      </c>
      <c r="AG67" s="2">
        <v>0.00961538461538462</v>
      </c>
      <c r="AI67" s="35">
        <v>15503002</v>
      </c>
      <c r="AJ67" s="35" t="s">
        <v>503</v>
      </c>
      <c r="AK67" s="35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13">
        <v>15310104</v>
      </c>
      <c r="C68" s="13" t="s">
        <v>1392</v>
      </c>
      <c r="D68" s="2">
        <v>1</v>
      </c>
      <c r="E68" s="2" t="str">
        <f t="shared" si="3"/>
        <v>15310104;1@</v>
      </c>
      <c r="G68" s="33">
        <v>14020003</v>
      </c>
      <c r="H68" s="35" t="s">
        <v>148</v>
      </c>
      <c r="I68" s="35">
        <v>3</v>
      </c>
      <c r="J68" s="2">
        <v>1</v>
      </c>
      <c r="K68" s="2">
        <v>1</v>
      </c>
      <c r="L68" s="2">
        <v>0.00490196078431373</v>
      </c>
      <c r="N68" s="35">
        <v>15203003</v>
      </c>
      <c r="O68" s="35" t="s">
        <v>358</v>
      </c>
      <c r="P68" s="35">
        <v>3</v>
      </c>
      <c r="Q68" s="2">
        <v>1</v>
      </c>
      <c r="R68" s="2">
        <v>1</v>
      </c>
      <c r="S68" s="2">
        <v>0.00961538461538462</v>
      </c>
      <c r="U68" s="35">
        <v>15303003</v>
      </c>
      <c r="V68" s="35" t="s">
        <v>413</v>
      </c>
      <c r="W68" s="35">
        <v>3</v>
      </c>
      <c r="X68" s="2">
        <v>1</v>
      </c>
      <c r="Y68" s="2">
        <v>1</v>
      </c>
      <c r="Z68" s="2">
        <v>0.00961538461538462</v>
      </c>
      <c r="AB68" s="35">
        <v>15403003</v>
      </c>
      <c r="AC68" s="35" t="s">
        <v>458</v>
      </c>
      <c r="AD68" s="35">
        <v>3</v>
      </c>
      <c r="AE68" s="2">
        <v>1</v>
      </c>
      <c r="AF68" s="2">
        <v>1</v>
      </c>
      <c r="AG68" s="2">
        <v>0.00961538461538462</v>
      </c>
      <c r="AI68" s="35">
        <v>15503003</v>
      </c>
      <c r="AJ68" s="35" t="s">
        <v>504</v>
      </c>
      <c r="AK68" s="35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35">
        <v>15311002</v>
      </c>
      <c r="C69" s="35" t="s">
        <v>439</v>
      </c>
      <c r="D69" s="2">
        <v>1</v>
      </c>
      <c r="E69" s="2" t="str">
        <f t="shared" si="3"/>
        <v>15311002;1@</v>
      </c>
      <c r="G69" s="33">
        <v>14020004</v>
      </c>
      <c r="H69" s="35" t="s">
        <v>150</v>
      </c>
      <c r="I69" s="35">
        <v>4</v>
      </c>
      <c r="J69" s="2">
        <v>1</v>
      </c>
      <c r="K69" s="2">
        <v>1</v>
      </c>
      <c r="L69" s="2">
        <v>0.00490196078431373</v>
      </c>
      <c r="N69" s="35">
        <v>15203004</v>
      </c>
      <c r="O69" s="35" t="s">
        <v>360</v>
      </c>
      <c r="P69" s="35">
        <v>4</v>
      </c>
      <c r="Q69" s="2">
        <v>1</v>
      </c>
      <c r="R69" s="2">
        <v>1</v>
      </c>
      <c r="S69" s="2">
        <v>0.00961538461538462</v>
      </c>
      <c r="U69" s="35">
        <v>15303004</v>
      </c>
      <c r="V69" s="35" t="s">
        <v>414</v>
      </c>
      <c r="W69" s="35">
        <v>4</v>
      </c>
      <c r="X69" s="2">
        <v>1</v>
      </c>
      <c r="Y69" s="2">
        <v>1</v>
      </c>
      <c r="Z69" s="2">
        <v>0.00961538461538462</v>
      </c>
      <c r="AB69" s="35">
        <v>15403004</v>
      </c>
      <c r="AC69" s="35" t="s">
        <v>459</v>
      </c>
      <c r="AD69" s="35">
        <v>4</v>
      </c>
      <c r="AE69" s="2">
        <v>1</v>
      </c>
      <c r="AF69" s="2">
        <v>1</v>
      </c>
      <c r="AG69" s="2">
        <v>0.00961538461538462</v>
      </c>
      <c r="AI69" s="35">
        <v>15503004</v>
      </c>
      <c r="AJ69" s="35" t="s">
        <v>505</v>
      </c>
      <c r="AK69" s="35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35">
        <v>15311004</v>
      </c>
      <c r="C70" s="35" t="s">
        <v>441</v>
      </c>
      <c r="D70" s="2">
        <v>1</v>
      </c>
      <c r="E70" s="2" t="str">
        <f t="shared" si="3"/>
        <v>15311004;1@</v>
      </c>
      <c r="G70" s="33">
        <v>14020005</v>
      </c>
      <c r="H70" s="35" t="s">
        <v>153</v>
      </c>
      <c r="I70" s="35">
        <v>2</v>
      </c>
      <c r="J70" s="2">
        <v>1</v>
      </c>
      <c r="K70" s="2">
        <v>1</v>
      </c>
      <c r="L70" s="2">
        <v>0.00490196078431373</v>
      </c>
      <c r="N70" s="35">
        <v>15203005</v>
      </c>
      <c r="O70" s="35" t="s">
        <v>362</v>
      </c>
      <c r="P70" s="35">
        <v>3</v>
      </c>
      <c r="Q70" s="2">
        <v>1</v>
      </c>
      <c r="R70" s="2">
        <v>1</v>
      </c>
      <c r="S70" s="2">
        <v>0.00961538461538462</v>
      </c>
      <c r="U70" s="35">
        <v>15303005</v>
      </c>
      <c r="V70" s="35" t="s">
        <v>415</v>
      </c>
      <c r="W70" s="35">
        <v>3</v>
      </c>
      <c r="X70" s="2">
        <v>1</v>
      </c>
      <c r="Y70" s="2">
        <v>1</v>
      </c>
      <c r="Z70" s="2">
        <v>0.00961538461538462</v>
      </c>
      <c r="AB70" s="35">
        <v>15403005</v>
      </c>
      <c r="AC70" s="35" t="s">
        <v>460</v>
      </c>
      <c r="AD70" s="35">
        <v>3</v>
      </c>
      <c r="AE70" s="2">
        <v>1</v>
      </c>
      <c r="AF70" s="2">
        <v>1</v>
      </c>
      <c r="AG70" s="2">
        <v>0.00961538461538462</v>
      </c>
      <c r="AI70" s="35">
        <v>15503005</v>
      </c>
      <c r="AJ70" s="35" t="s">
        <v>506</v>
      </c>
      <c r="AK70" s="35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35">
        <v>15311006</v>
      </c>
      <c r="C71" s="35" t="s">
        <v>443</v>
      </c>
      <c r="D71" s="2">
        <v>1</v>
      </c>
      <c r="E71" s="2" t="str">
        <f t="shared" si="3"/>
        <v>15311006;1@</v>
      </c>
      <c r="G71" s="33">
        <v>14020006</v>
      </c>
      <c r="H71" s="35" t="s">
        <v>155</v>
      </c>
      <c r="I71" s="35">
        <v>2</v>
      </c>
      <c r="J71" s="2">
        <v>1</v>
      </c>
      <c r="K71" s="2">
        <v>1</v>
      </c>
      <c r="L71" s="2">
        <v>0.00490196078431373</v>
      </c>
      <c r="N71" s="35">
        <v>15203006</v>
      </c>
      <c r="O71" s="35" t="s">
        <v>364</v>
      </c>
      <c r="P71" s="35">
        <v>4</v>
      </c>
      <c r="Q71" s="2">
        <v>1</v>
      </c>
      <c r="R71" s="2">
        <v>1</v>
      </c>
      <c r="S71" s="2">
        <v>0.00961538461538462</v>
      </c>
      <c r="U71" s="35">
        <v>15303006</v>
      </c>
      <c r="V71" s="35" t="s">
        <v>416</v>
      </c>
      <c r="W71" s="35">
        <v>4</v>
      </c>
      <c r="X71" s="2">
        <v>1</v>
      </c>
      <c r="Y71" s="2">
        <v>1</v>
      </c>
      <c r="Z71" s="2">
        <v>0.00961538461538462</v>
      </c>
      <c r="AB71" s="35">
        <v>15403006</v>
      </c>
      <c r="AC71" s="35" t="s">
        <v>461</v>
      </c>
      <c r="AD71" s="35">
        <v>4</v>
      </c>
      <c r="AE71" s="2">
        <v>1</v>
      </c>
      <c r="AF71" s="2">
        <v>1</v>
      </c>
      <c r="AG71" s="2">
        <v>0.00961538461538462</v>
      </c>
      <c r="AI71" s="35">
        <v>15503006</v>
      </c>
      <c r="AJ71" s="35" t="s">
        <v>507</v>
      </c>
      <c r="AK71" s="35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35">
        <v>15306002</v>
      </c>
      <c r="C72" s="35" t="s">
        <v>429</v>
      </c>
      <c r="D72" s="2">
        <v>1</v>
      </c>
      <c r="E72" s="2" t="str">
        <f t="shared" si="3"/>
        <v>15306002;1@</v>
      </c>
      <c r="G72" s="33">
        <v>14020007</v>
      </c>
      <c r="H72" s="35" t="s">
        <v>158</v>
      </c>
      <c r="I72" s="35">
        <v>3</v>
      </c>
      <c r="J72" s="2">
        <v>1</v>
      </c>
      <c r="K72" s="2">
        <v>1</v>
      </c>
      <c r="L72" s="2">
        <v>0.00490196078431373</v>
      </c>
      <c r="N72" s="35">
        <v>15204001</v>
      </c>
      <c r="O72" s="35" t="s">
        <v>366</v>
      </c>
      <c r="P72" s="35">
        <v>3</v>
      </c>
      <c r="Q72" s="2">
        <v>1</v>
      </c>
      <c r="R72" s="2">
        <v>1</v>
      </c>
      <c r="S72" s="2">
        <v>0.00961538461538462</v>
      </c>
      <c r="U72" s="35">
        <v>15304001</v>
      </c>
      <c r="V72" s="35" t="s">
        <v>417</v>
      </c>
      <c r="W72" s="35">
        <v>3</v>
      </c>
      <c r="X72" s="2">
        <v>1</v>
      </c>
      <c r="Y72" s="2">
        <v>1</v>
      </c>
      <c r="Z72" s="2">
        <v>0.00961538461538462</v>
      </c>
      <c r="AB72" s="35">
        <v>15404001</v>
      </c>
      <c r="AC72" s="35" t="s">
        <v>462</v>
      </c>
      <c r="AD72" s="35">
        <v>3</v>
      </c>
      <c r="AE72" s="2">
        <v>1</v>
      </c>
      <c r="AF72" s="2">
        <v>1</v>
      </c>
      <c r="AG72" s="2">
        <v>0.00961538461538462</v>
      </c>
      <c r="AI72" s="35">
        <v>15504001</v>
      </c>
      <c r="AJ72" s="35" t="s">
        <v>508</v>
      </c>
      <c r="AK72" s="35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35">
        <v>15307002</v>
      </c>
      <c r="C73" s="35" t="s">
        <v>431</v>
      </c>
      <c r="D73" s="2">
        <v>1</v>
      </c>
      <c r="E73" s="2" t="str">
        <f t="shared" si="3"/>
        <v>15307002;1@</v>
      </c>
      <c r="G73" s="33">
        <v>14020008</v>
      </c>
      <c r="H73" s="35" t="s">
        <v>160</v>
      </c>
      <c r="I73" s="35">
        <v>4</v>
      </c>
      <c r="J73" s="2">
        <v>1</v>
      </c>
      <c r="K73" s="2">
        <v>1</v>
      </c>
      <c r="L73" s="2">
        <v>0.00490196078431373</v>
      </c>
      <c r="N73" s="35">
        <v>15204002</v>
      </c>
      <c r="O73" s="35" t="s">
        <v>368</v>
      </c>
      <c r="P73" s="35">
        <v>4</v>
      </c>
      <c r="Q73" s="2">
        <v>1</v>
      </c>
      <c r="R73" s="2">
        <v>1</v>
      </c>
      <c r="S73" s="2">
        <v>0.00961538461538462</v>
      </c>
      <c r="U73" s="35">
        <v>15304002</v>
      </c>
      <c r="V73" s="35" t="s">
        <v>418</v>
      </c>
      <c r="W73" s="35">
        <v>4</v>
      </c>
      <c r="X73" s="2">
        <v>1</v>
      </c>
      <c r="Y73" s="2">
        <v>1</v>
      </c>
      <c r="Z73" s="2">
        <v>0.00961538461538462</v>
      </c>
      <c r="AB73" s="35">
        <v>15404002</v>
      </c>
      <c r="AC73" s="35" t="s">
        <v>463</v>
      </c>
      <c r="AD73" s="35">
        <v>4</v>
      </c>
      <c r="AE73" s="2">
        <v>1</v>
      </c>
      <c r="AF73" s="2">
        <v>1</v>
      </c>
      <c r="AG73" s="2">
        <v>0.00961538461538462</v>
      </c>
      <c r="AI73" s="35">
        <v>15504002</v>
      </c>
      <c r="AJ73" s="35" t="s">
        <v>509</v>
      </c>
      <c r="AK73" s="35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35"/>
      <c r="C74" s="35"/>
      <c r="D74" s="2"/>
      <c r="E74" s="2"/>
      <c r="G74" s="33">
        <v>14020009</v>
      </c>
      <c r="H74" s="35" t="s">
        <v>164</v>
      </c>
      <c r="I74" s="35">
        <v>2</v>
      </c>
      <c r="J74" s="2">
        <v>1</v>
      </c>
      <c r="K74" s="2">
        <v>1</v>
      </c>
      <c r="L74" s="2">
        <v>0.00490196078431373</v>
      </c>
      <c r="N74" s="35">
        <v>15204003</v>
      </c>
      <c r="O74" s="35" t="s">
        <v>370</v>
      </c>
      <c r="P74" s="35">
        <v>3</v>
      </c>
      <c r="Q74" s="2">
        <v>1</v>
      </c>
      <c r="R74" s="2">
        <v>1</v>
      </c>
      <c r="S74" s="2">
        <v>0.00961538461538462</v>
      </c>
      <c r="U74" s="35">
        <v>15304003</v>
      </c>
      <c r="V74" s="35" t="s">
        <v>419</v>
      </c>
      <c r="W74" s="35">
        <v>3</v>
      </c>
      <c r="X74" s="2">
        <v>1</v>
      </c>
      <c r="Y74" s="2">
        <v>1</v>
      </c>
      <c r="Z74" s="2">
        <v>0.00961538461538462</v>
      </c>
      <c r="AB74" s="35">
        <v>15404003</v>
      </c>
      <c r="AC74" s="35" t="s">
        <v>464</v>
      </c>
      <c r="AD74" s="35">
        <v>3</v>
      </c>
      <c r="AE74" s="2">
        <v>1</v>
      </c>
      <c r="AF74" s="2">
        <v>1</v>
      </c>
      <c r="AG74" s="2">
        <v>0.00961538461538462</v>
      </c>
      <c r="AI74" s="35">
        <v>15504003</v>
      </c>
      <c r="AJ74" s="35" t="s">
        <v>510</v>
      </c>
      <c r="AK74" s="35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35"/>
      <c r="C75" s="35"/>
      <c r="D75" s="2"/>
      <c r="E75" s="2"/>
      <c r="G75" s="33">
        <v>14020010</v>
      </c>
      <c r="H75" s="35" t="s">
        <v>167</v>
      </c>
      <c r="I75" s="35">
        <v>2</v>
      </c>
      <c r="J75" s="2">
        <v>1</v>
      </c>
      <c r="K75" s="2">
        <v>1</v>
      </c>
      <c r="L75" s="2">
        <v>0.00490196078431373</v>
      </c>
      <c r="N75" s="35">
        <v>15204004</v>
      </c>
      <c r="O75" s="35" t="s">
        <v>372</v>
      </c>
      <c r="P75" s="35">
        <v>4</v>
      </c>
      <c r="Q75" s="2">
        <v>1</v>
      </c>
      <c r="R75" s="2">
        <v>1</v>
      </c>
      <c r="S75" s="2">
        <v>0.00961538461538462</v>
      </c>
      <c r="U75" s="35">
        <v>15304004</v>
      </c>
      <c r="V75" s="35" t="s">
        <v>420</v>
      </c>
      <c r="W75" s="35">
        <v>4</v>
      </c>
      <c r="X75" s="2">
        <v>1</v>
      </c>
      <c r="Y75" s="2">
        <v>1</v>
      </c>
      <c r="Z75" s="2">
        <v>0.00961538461538462</v>
      </c>
      <c r="AB75" s="35">
        <v>15404004</v>
      </c>
      <c r="AC75" s="35" t="s">
        <v>465</v>
      </c>
      <c r="AD75" s="35">
        <v>4</v>
      </c>
      <c r="AE75" s="2">
        <v>1</v>
      </c>
      <c r="AF75" s="2">
        <v>1</v>
      </c>
      <c r="AG75" s="2">
        <v>0.00961538461538462</v>
      </c>
      <c r="AI75" s="35">
        <v>15504004</v>
      </c>
      <c r="AJ75" s="35" t="s">
        <v>511</v>
      </c>
      <c r="AK75" s="35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10">
        <v>10010041</v>
      </c>
      <c r="D76" s="2">
        <v>1</v>
      </c>
      <c r="E76" s="2" t="str">
        <f>B76&amp;";"&amp;D76&amp;"@"</f>
        <v>10010041;1@</v>
      </c>
      <c r="G76" s="33">
        <v>14020011</v>
      </c>
      <c r="H76" s="35" t="s">
        <v>168</v>
      </c>
      <c r="I76" s="35">
        <v>3</v>
      </c>
      <c r="J76" s="2">
        <v>1</v>
      </c>
      <c r="K76" s="2">
        <v>1</v>
      </c>
      <c r="L76" s="2">
        <v>0.00490196078431373</v>
      </c>
      <c r="N76" s="35">
        <v>15204005</v>
      </c>
      <c r="O76" s="35" t="s">
        <v>374</v>
      </c>
      <c r="P76" s="35">
        <v>3</v>
      </c>
      <c r="Q76" s="2">
        <v>1</v>
      </c>
      <c r="R76" s="2">
        <v>1</v>
      </c>
      <c r="S76" s="2">
        <v>0.00961538461538462</v>
      </c>
      <c r="U76" s="35">
        <v>15304005</v>
      </c>
      <c r="V76" s="35" t="s">
        <v>421</v>
      </c>
      <c r="W76" s="35">
        <v>3</v>
      </c>
      <c r="X76" s="2">
        <v>1</v>
      </c>
      <c r="Y76" s="2">
        <v>1</v>
      </c>
      <c r="Z76" s="2">
        <v>0.00961538461538462</v>
      </c>
      <c r="AB76" s="35">
        <v>15404005</v>
      </c>
      <c r="AC76" s="35" t="s">
        <v>466</v>
      </c>
      <c r="AD76" s="35">
        <v>3</v>
      </c>
      <c r="AE76" s="2">
        <v>1</v>
      </c>
      <c r="AF76" s="2">
        <v>1</v>
      </c>
      <c r="AG76" s="2">
        <v>0.00961538461538462</v>
      </c>
      <c r="AI76" s="35">
        <v>15504005</v>
      </c>
      <c r="AJ76" s="35" t="s">
        <v>512</v>
      </c>
      <c r="AK76" s="35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10">
        <v>10010042</v>
      </c>
      <c r="D77" s="2">
        <v>1</v>
      </c>
      <c r="E77" s="2" t="str">
        <f t="shared" ref="E77:E94" si="4">B77&amp;";"&amp;D77&amp;"@"</f>
        <v>10010042;1@</v>
      </c>
      <c r="G77" s="33">
        <v>14020012</v>
      </c>
      <c r="H77" s="35" t="s">
        <v>172</v>
      </c>
      <c r="I77" s="35">
        <v>4</v>
      </c>
      <c r="J77" s="2">
        <v>1</v>
      </c>
      <c r="K77" s="2">
        <v>1</v>
      </c>
      <c r="L77" s="2">
        <v>0.00490196078431373</v>
      </c>
      <c r="N77" s="35">
        <v>15204006</v>
      </c>
      <c r="O77" s="35" t="s">
        <v>375</v>
      </c>
      <c r="P77" s="35">
        <v>4</v>
      </c>
      <c r="Q77" s="2">
        <v>1</v>
      </c>
      <c r="R77" s="2">
        <v>1</v>
      </c>
      <c r="S77" s="2">
        <v>0.00961538461538462</v>
      </c>
      <c r="U77" s="35">
        <v>15304006</v>
      </c>
      <c r="V77" s="35" t="s">
        <v>422</v>
      </c>
      <c r="W77" s="35">
        <v>4</v>
      </c>
      <c r="X77" s="2">
        <v>1</v>
      </c>
      <c r="Y77" s="2">
        <v>1</v>
      </c>
      <c r="Z77" s="2">
        <v>0.00961538461538462</v>
      </c>
      <c r="AB77" s="35">
        <v>15404006</v>
      </c>
      <c r="AC77" s="35" t="s">
        <v>467</v>
      </c>
      <c r="AD77" s="35">
        <v>4</v>
      </c>
      <c r="AE77" s="2">
        <v>1</v>
      </c>
      <c r="AF77" s="2">
        <v>1</v>
      </c>
      <c r="AG77" s="2">
        <v>0.00961538461538462</v>
      </c>
      <c r="AI77" s="35">
        <v>15504006</v>
      </c>
      <c r="AJ77" s="35" t="s">
        <v>513</v>
      </c>
      <c r="AK77" s="35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10">
        <v>10010083</v>
      </c>
      <c r="D78" s="2">
        <v>1</v>
      </c>
      <c r="E78" s="2" t="str">
        <f t="shared" si="4"/>
        <v>10010083;1@</v>
      </c>
      <c r="G78" s="33">
        <v>14030001</v>
      </c>
      <c r="H78" s="35" t="s">
        <v>174</v>
      </c>
      <c r="I78" s="35">
        <v>2</v>
      </c>
      <c r="J78" s="2">
        <v>1</v>
      </c>
      <c r="K78" s="2">
        <v>1</v>
      </c>
      <c r="L78" s="2">
        <v>0.00490196078431373</v>
      </c>
      <c r="N78" s="35">
        <v>15205001</v>
      </c>
      <c r="O78" s="35" t="s">
        <v>376</v>
      </c>
      <c r="P78" s="35">
        <v>3</v>
      </c>
      <c r="Q78" s="2">
        <v>1</v>
      </c>
      <c r="R78" s="2">
        <v>1</v>
      </c>
      <c r="S78" s="2">
        <v>0.00961538461538462</v>
      </c>
      <c r="U78" s="35">
        <v>15305001</v>
      </c>
      <c r="V78" s="35" t="s">
        <v>423</v>
      </c>
      <c r="W78" s="35">
        <v>3</v>
      </c>
      <c r="X78" s="2">
        <v>1</v>
      </c>
      <c r="Y78" s="2">
        <v>1</v>
      </c>
      <c r="Z78" s="2">
        <v>0.00961538461538462</v>
      </c>
      <c r="AB78" s="35">
        <v>15405001</v>
      </c>
      <c r="AC78" s="35" t="s">
        <v>468</v>
      </c>
      <c r="AD78" s="35">
        <v>3</v>
      </c>
      <c r="AE78" s="2">
        <v>1</v>
      </c>
      <c r="AF78" s="2">
        <v>1</v>
      </c>
      <c r="AG78" s="2">
        <v>0.00961538461538462</v>
      </c>
      <c r="AI78" s="35">
        <v>15505001</v>
      </c>
      <c r="AJ78" s="35" t="s">
        <v>514</v>
      </c>
      <c r="AK78" s="35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14">
        <v>10010098</v>
      </c>
      <c r="D79" s="2">
        <v>1</v>
      </c>
      <c r="E79" s="2" t="str">
        <f t="shared" si="4"/>
        <v>10010098;1@</v>
      </c>
      <c r="G79" s="33">
        <v>14030002</v>
      </c>
      <c r="H79" s="35" t="s">
        <v>178</v>
      </c>
      <c r="I79" s="35">
        <v>2</v>
      </c>
      <c r="J79" s="2">
        <v>1</v>
      </c>
      <c r="K79" s="2">
        <v>1</v>
      </c>
      <c r="L79" s="2">
        <v>0.00490196078431373</v>
      </c>
      <c r="N79" s="35">
        <v>15205002</v>
      </c>
      <c r="O79" s="35" t="s">
        <v>377</v>
      </c>
      <c r="P79" s="35">
        <v>4</v>
      </c>
      <c r="Q79" s="2">
        <v>1</v>
      </c>
      <c r="R79" s="2">
        <v>1</v>
      </c>
      <c r="S79" s="2">
        <v>0.00961538461538462</v>
      </c>
      <c r="U79" s="35">
        <v>15305002</v>
      </c>
      <c r="V79" s="35" t="s">
        <v>424</v>
      </c>
      <c r="W79" s="35">
        <v>4</v>
      </c>
      <c r="X79" s="2">
        <v>1</v>
      </c>
      <c r="Y79" s="2">
        <v>1</v>
      </c>
      <c r="Z79" s="2">
        <v>0.00961538461538462</v>
      </c>
      <c r="AB79" s="35">
        <v>15405002</v>
      </c>
      <c r="AC79" s="35" t="s">
        <v>469</v>
      </c>
      <c r="AD79" s="35">
        <v>4</v>
      </c>
      <c r="AE79" s="2">
        <v>1</v>
      </c>
      <c r="AF79" s="2">
        <v>1</v>
      </c>
      <c r="AG79" s="2">
        <v>0.00961538461538462</v>
      </c>
      <c r="AI79" s="35">
        <v>15505002</v>
      </c>
      <c r="AJ79" s="35" t="s">
        <v>515</v>
      </c>
      <c r="AK79" s="35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32">
        <v>10024008</v>
      </c>
      <c r="C80" s="33" t="s">
        <v>311</v>
      </c>
      <c r="D80" s="2">
        <v>1</v>
      </c>
      <c r="E80" s="2" t="str">
        <f t="shared" si="4"/>
        <v>10024008;1@</v>
      </c>
      <c r="G80" s="33">
        <v>14030003</v>
      </c>
      <c r="H80" s="35" t="s">
        <v>181</v>
      </c>
      <c r="I80" s="35">
        <v>3</v>
      </c>
      <c r="J80" s="2">
        <v>1</v>
      </c>
      <c r="K80" s="2">
        <v>1</v>
      </c>
      <c r="L80" s="2">
        <v>0.00490196078431373</v>
      </c>
      <c r="N80" s="35">
        <v>15205003</v>
      </c>
      <c r="O80" s="35" t="s">
        <v>378</v>
      </c>
      <c r="P80" s="35">
        <v>3</v>
      </c>
      <c r="Q80" s="2">
        <v>1</v>
      </c>
      <c r="R80" s="2">
        <v>1</v>
      </c>
      <c r="S80" s="2">
        <v>0.00961538461538462</v>
      </c>
      <c r="U80" s="35">
        <v>15305003</v>
      </c>
      <c r="V80" s="35" t="s">
        <v>425</v>
      </c>
      <c r="W80" s="35">
        <v>3</v>
      </c>
      <c r="X80" s="2">
        <v>1</v>
      </c>
      <c r="Y80" s="2">
        <v>1</v>
      </c>
      <c r="Z80" s="2">
        <v>0.00961538461538462</v>
      </c>
      <c r="AB80" s="35">
        <v>15405003</v>
      </c>
      <c r="AC80" s="35" t="s">
        <v>470</v>
      </c>
      <c r="AD80" s="35">
        <v>3</v>
      </c>
      <c r="AE80" s="2">
        <v>1</v>
      </c>
      <c r="AF80" s="2">
        <v>1</v>
      </c>
      <c r="AG80" s="2">
        <v>0.00961538461538462</v>
      </c>
      <c r="AI80" s="35">
        <v>15505003</v>
      </c>
      <c r="AJ80" s="35" t="s">
        <v>516</v>
      </c>
      <c r="AK80" s="35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32">
        <v>10024009</v>
      </c>
      <c r="C81" s="33" t="s">
        <v>313</v>
      </c>
      <c r="D81" s="2">
        <v>1</v>
      </c>
      <c r="E81" s="2" t="str">
        <f t="shared" si="4"/>
        <v>10024009;1@</v>
      </c>
      <c r="G81" s="33">
        <v>14030004</v>
      </c>
      <c r="H81" s="35" t="s">
        <v>183</v>
      </c>
      <c r="I81" s="35">
        <v>4</v>
      </c>
      <c r="J81" s="2">
        <v>1</v>
      </c>
      <c r="K81" s="2">
        <v>1</v>
      </c>
      <c r="L81" s="2">
        <v>0.00490196078431373</v>
      </c>
      <c r="N81" s="35">
        <v>15205004</v>
      </c>
      <c r="O81" s="35" t="s">
        <v>379</v>
      </c>
      <c r="P81" s="35">
        <v>4</v>
      </c>
      <c r="Q81" s="2">
        <v>1</v>
      </c>
      <c r="R81" s="2">
        <v>1</v>
      </c>
      <c r="S81" s="2">
        <v>0.00961538461538462</v>
      </c>
      <c r="U81" s="35">
        <v>15305004</v>
      </c>
      <c r="V81" s="35" t="s">
        <v>426</v>
      </c>
      <c r="W81" s="35">
        <v>4</v>
      </c>
      <c r="X81" s="2">
        <v>1</v>
      </c>
      <c r="Y81" s="2">
        <v>1</v>
      </c>
      <c r="Z81" s="2">
        <v>0.00961538461538462</v>
      </c>
      <c r="AB81" s="35">
        <v>15405004</v>
      </c>
      <c r="AC81" s="35" t="s">
        <v>471</v>
      </c>
      <c r="AD81" s="35">
        <v>4</v>
      </c>
      <c r="AE81" s="2">
        <v>1</v>
      </c>
      <c r="AF81" s="2">
        <v>1</v>
      </c>
      <c r="AG81" s="2">
        <v>0.00961538461538462</v>
      </c>
      <c r="AI81" s="35">
        <v>15505004</v>
      </c>
      <c r="AJ81" s="35" t="s">
        <v>517</v>
      </c>
      <c r="AK81" s="35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2">
        <v>10045106</v>
      </c>
      <c r="D82" s="2">
        <v>1</v>
      </c>
      <c r="E82" s="2" t="str">
        <f t="shared" si="4"/>
        <v>10045106;1@</v>
      </c>
      <c r="G82" s="33">
        <v>14030005</v>
      </c>
      <c r="H82" s="35" t="s">
        <v>185</v>
      </c>
      <c r="I82" s="35">
        <v>2</v>
      </c>
      <c r="J82" s="2">
        <v>1</v>
      </c>
      <c r="K82" s="2">
        <v>1</v>
      </c>
      <c r="L82" s="2">
        <v>0.00490196078431373</v>
      </c>
      <c r="N82" s="35">
        <v>15205005</v>
      </c>
      <c r="O82" s="35" t="s">
        <v>380</v>
      </c>
      <c r="P82" s="35">
        <v>3</v>
      </c>
      <c r="Q82" s="2">
        <v>1</v>
      </c>
      <c r="R82" s="2">
        <v>1</v>
      </c>
      <c r="S82" s="2">
        <v>0.00961538461538462</v>
      </c>
      <c r="U82" s="35">
        <v>15305005</v>
      </c>
      <c r="V82" s="35" t="s">
        <v>427</v>
      </c>
      <c r="W82" s="35">
        <v>3</v>
      </c>
      <c r="X82" s="2">
        <v>1</v>
      </c>
      <c r="Y82" s="2">
        <v>1</v>
      </c>
      <c r="Z82" s="2">
        <v>0.00961538461538462</v>
      </c>
      <c r="AB82" s="35">
        <v>15405005</v>
      </c>
      <c r="AC82" s="35" t="s">
        <v>472</v>
      </c>
      <c r="AD82" s="35">
        <v>3</v>
      </c>
      <c r="AE82" s="2">
        <v>1</v>
      </c>
      <c r="AF82" s="2">
        <v>1</v>
      </c>
      <c r="AG82" s="2">
        <v>0.00961538461538462</v>
      </c>
      <c r="AI82" s="35">
        <v>15505005</v>
      </c>
      <c r="AJ82" s="35" t="s">
        <v>518</v>
      </c>
      <c r="AK82" s="35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2">
        <v>10045206</v>
      </c>
      <c r="C83" s="42" t="s">
        <v>1323</v>
      </c>
      <c r="D83" s="2">
        <v>1</v>
      </c>
      <c r="E83" s="2" t="str">
        <f t="shared" si="4"/>
        <v>10045206;1@</v>
      </c>
      <c r="G83" s="33">
        <v>14030006</v>
      </c>
      <c r="H83" s="35" t="s">
        <v>187</v>
      </c>
      <c r="I83" s="35">
        <v>2</v>
      </c>
      <c r="J83" s="2">
        <v>1</v>
      </c>
      <c r="K83" s="2">
        <v>1</v>
      </c>
      <c r="L83" s="2">
        <v>0.00490196078431373</v>
      </c>
      <c r="N83" s="35">
        <v>15205006</v>
      </c>
      <c r="O83" s="35" t="s">
        <v>381</v>
      </c>
      <c r="P83" s="35">
        <v>4</v>
      </c>
      <c r="Q83" s="2">
        <v>1</v>
      </c>
      <c r="R83" s="2">
        <v>1</v>
      </c>
      <c r="S83" s="2">
        <v>0.00961538461538462</v>
      </c>
      <c r="U83" s="35">
        <v>15305006</v>
      </c>
      <c r="V83" s="35" t="s">
        <v>428</v>
      </c>
      <c r="W83" s="35">
        <v>4</v>
      </c>
      <c r="X83" s="2">
        <v>1</v>
      </c>
      <c r="Y83" s="2">
        <v>1</v>
      </c>
      <c r="Z83" s="2">
        <v>0.00961538461538462</v>
      </c>
      <c r="AB83" s="35">
        <v>15405006</v>
      </c>
      <c r="AC83" s="35" t="s">
        <v>473</v>
      </c>
      <c r="AD83" s="35">
        <v>4</v>
      </c>
      <c r="AE83" s="2">
        <v>1</v>
      </c>
      <c r="AF83" s="2">
        <v>1</v>
      </c>
      <c r="AG83" s="2">
        <v>0.00961538461538462</v>
      </c>
      <c r="AI83" s="35">
        <v>15505006</v>
      </c>
      <c r="AJ83" s="35" t="s">
        <v>519</v>
      </c>
      <c r="AK83" s="35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2">
        <v>10045306</v>
      </c>
      <c r="C84" s="42" t="s">
        <v>1328</v>
      </c>
      <c r="D84" s="2">
        <v>1</v>
      </c>
      <c r="E84" s="2" t="str">
        <f t="shared" si="4"/>
        <v>10045306;1@</v>
      </c>
      <c r="G84" s="33">
        <v>14030007</v>
      </c>
      <c r="H84" s="35" t="s">
        <v>189</v>
      </c>
      <c r="I84" s="35">
        <v>3</v>
      </c>
      <c r="J84" s="2">
        <v>1</v>
      </c>
      <c r="K84" s="2">
        <v>1</v>
      </c>
      <c r="L84" s="2">
        <v>0.00490196078431373</v>
      </c>
      <c r="N84" s="35">
        <v>15206001</v>
      </c>
      <c r="O84" s="35" t="s">
        <v>382</v>
      </c>
      <c r="P84" s="35">
        <v>3</v>
      </c>
      <c r="Q84" s="2">
        <v>1</v>
      </c>
      <c r="R84" s="2">
        <v>1</v>
      </c>
      <c r="S84" s="2">
        <v>0.00961538461538462</v>
      </c>
      <c r="U84" s="35">
        <v>15306001</v>
      </c>
      <c r="V84" s="35" t="s">
        <v>265</v>
      </c>
      <c r="W84" s="35">
        <v>3</v>
      </c>
      <c r="X84" s="2">
        <v>1</v>
      </c>
      <c r="Y84" s="2">
        <v>1</v>
      </c>
      <c r="Z84" s="2">
        <v>0.00961538461538462</v>
      </c>
      <c r="AB84" s="35">
        <v>15406001</v>
      </c>
      <c r="AC84" s="35" t="s">
        <v>474</v>
      </c>
      <c r="AD84" s="35">
        <v>3</v>
      </c>
      <c r="AE84" s="2">
        <v>1</v>
      </c>
      <c r="AF84" s="2">
        <v>1</v>
      </c>
      <c r="AG84" s="2">
        <v>0.00961538461538462</v>
      </c>
      <c r="AI84" s="35">
        <v>15506001</v>
      </c>
      <c r="AJ84" s="35" t="s">
        <v>520</v>
      </c>
      <c r="AK84" s="35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2">
        <v>10045406</v>
      </c>
      <c r="C85" s="42" t="s">
        <v>1333</v>
      </c>
      <c r="D85" s="2">
        <v>1</v>
      </c>
      <c r="E85" s="2" t="str">
        <f t="shared" si="4"/>
        <v>10045406;1@</v>
      </c>
      <c r="G85" s="33">
        <v>14030008</v>
      </c>
      <c r="H85" s="35" t="s">
        <v>192</v>
      </c>
      <c r="I85" s="35">
        <v>4</v>
      </c>
      <c r="J85" s="2">
        <v>1</v>
      </c>
      <c r="K85" s="2">
        <v>1</v>
      </c>
      <c r="L85" s="2">
        <v>0.00490196078431373</v>
      </c>
      <c r="N85" s="35">
        <v>15206002</v>
      </c>
      <c r="O85" s="35" t="s">
        <v>383</v>
      </c>
      <c r="P85" s="35">
        <v>4</v>
      </c>
      <c r="Q85" s="2">
        <v>1</v>
      </c>
      <c r="R85" s="2">
        <v>1</v>
      </c>
      <c r="S85" s="2">
        <v>0.00961538461538462</v>
      </c>
      <c r="U85" s="35">
        <v>15306002</v>
      </c>
      <c r="V85" s="35" t="s">
        <v>429</v>
      </c>
      <c r="W85" s="35">
        <v>4</v>
      </c>
      <c r="X85" s="2">
        <v>1</v>
      </c>
      <c r="Y85" s="2">
        <v>1</v>
      </c>
      <c r="Z85" s="2">
        <v>0.00961538461538462</v>
      </c>
      <c r="AB85" s="35">
        <v>15406002</v>
      </c>
      <c r="AC85" s="35" t="s">
        <v>475</v>
      </c>
      <c r="AD85" s="35">
        <v>4</v>
      </c>
      <c r="AE85" s="2">
        <v>1</v>
      </c>
      <c r="AF85" s="2">
        <v>1</v>
      </c>
      <c r="AG85" s="2">
        <v>0.00961538461538462</v>
      </c>
      <c r="AI85" s="35">
        <v>15506002</v>
      </c>
      <c r="AJ85" s="35" t="s">
        <v>521</v>
      </c>
      <c r="AK85" s="35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35">
        <v>15406002</v>
      </c>
      <c r="C86" s="35" t="s">
        <v>475</v>
      </c>
      <c r="D86" s="2">
        <v>1</v>
      </c>
      <c r="E86" s="2" t="str">
        <f t="shared" si="4"/>
        <v>15406002;1@</v>
      </c>
      <c r="G86" s="33">
        <v>14030009</v>
      </c>
      <c r="H86" s="35" t="s">
        <v>194</v>
      </c>
      <c r="I86" s="35">
        <v>2</v>
      </c>
      <c r="J86" s="2">
        <v>1</v>
      </c>
      <c r="K86" s="2">
        <v>1</v>
      </c>
      <c r="L86" s="2">
        <v>0.00490196078431373</v>
      </c>
      <c r="N86" s="35">
        <v>15207001</v>
      </c>
      <c r="O86" s="35" t="s">
        <v>384</v>
      </c>
      <c r="P86" s="35">
        <v>3</v>
      </c>
      <c r="Q86" s="2">
        <v>1</v>
      </c>
      <c r="R86" s="2">
        <v>1</v>
      </c>
      <c r="S86" s="2">
        <v>0.00961538461538462</v>
      </c>
      <c r="U86" s="35">
        <v>15307001</v>
      </c>
      <c r="V86" s="35" t="s">
        <v>430</v>
      </c>
      <c r="W86" s="35">
        <v>3</v>
      </c>
      <c r="X86" s="2">
        <v>1</v>
      </c>
      <c r="Y86" s="2">
        <v>1</v>
      </c>
      <c r="Z86" s="2">
        <v>0.00961538461538462</v>
      </c>
      <c r="AB86" s="35">
        <v>15407001</v>
      </c>
      <c r="AC86" s="35" t="s">
        <v>476</v>
      </c>
      <c r="AD86" s="35">
        <v>3</v>
      </c>
      <c r="AE86" s="2">
        <v>1</v>
      </c>
      <c r="AF86" s="2">
        <v>1</v>
      </c>
      <c r="AG86" s="2">
        <v>0.00961538461538462</v>
      </c>
      <c r="AI86" s="35">
        <v>15507001</v>
      </c>
      <c r="AJ86" s="35" t="s">
        <v>522</v>
      </c>
      <c r="AK86" s="35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35">
        <v>15407002</v>
      </c>
      <c r="C87" s="35" t="s">
        <v>477</v>
      </c>
      <c r="D87" s="2">
        <v>1</v>
      </c>
      <c r="E87" s="2" t="str">
        <f t="shared" si="4"/>
        <v>15407002;1@</v>
      </c>
      <c r="G87" s="33">
        <v>14030010</v>
      </c>
      <c r="H87" s="35" t="s">
        <v>196</v>
      </c>
      <c r="I87" s="35">
        <v>2</v>
      </c>
      <c r="J87" s="2">
        <v>1</v>
      </c>
      <c r="K87" s="2">
        <v>1</v>
      </c>
      <c r="L87" s="2">
        <v>0.00490196078431373</v>
      </c>
      <c r="N87" s="35">
        <v>15207002</v>
      </c>
      <c r="O87" s="35" t="s">
        <v>385</v>
      </c>
      <c r="P87" s="35">
        <v>4</v>
      </c>
      <c r="Q87" s="2">
        <v>1</v>
      </c>
      <c r="R87" s="2">
        <v>1</v>
      </c>
      <c r="S87" s="2">
        <v>0.00961538461538462</v>
      </c>
      <c r="U87" s="35">
        <v>15307002</v>
      </c>
      <c r="V87" s="35" t="s">
        <v>431</v>
      </c>
      <c r="W87" s="35">
        <v>4</v>
      </c>
      <c r="X87" s="2">
        <v>1</v>
      </c>
      <c r="Y87" s="2">
        <v>1</v>
      </c>
      <c r="Z87" s="2">
        <v>0.00961538461538462</v>
      </c>
      <c r="AB87" s="35">
        <v>15407002</v>
      </c>
      <c r="AC87" s="35" t="s">
        <v>477</v>
      </c>
      <c r="AD87" s="35">
        <v>4</v>
      </c>
      <c r="AE87" s="2">
        <v>1</v>
      </c>
      <c r="AF87" s="2">
        <v>1</v>
      </c>
      <c r="AG87" s="2">
        <v>0.00961538461538462</v>
      </c>
      <c r="AI87" s="35">
        <v>15507002</v>
      </c>
      <c r="AJ87" s="35" t="s">
        <v>523</v>
      </c>
      <c r="AK87" s="35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35">
        <v>15410002</v>
      </c>
      <c r="C88" s="35" t="s">
        <v>482</v>
      </c>
      <c r="D88" s="2">
        <v>1</v>
      </c>
      <c r="E88" s="2" t="str">
        <f t="shared" si="4"/>
        <v>15410002;1@</v>
      </c>
      <c r="G88" s="33">
        <v>14030011</v>
      </c>
      <c r="H88" s="35" t="s">
        <v>200</v>
      </c>
      <c r="I88" s="35">
        <v>3</v>
      </c>
      <c r="J88" s="2">
        <v>1</v>
      </c>
      <c r="K88" s="2">
        <v>1</v>
      </c>
      <c r="L88" s="2">
        <v>0.00490196078431373</v>
      </c>
      <c r="N88" s="35">
        <v>15208001</v>
      </c>
      <c r="O88" s="35" t="s">
        <v>1393</v>
      </c>
      <c r="P88" s="35">
        <v>3</v>
      </c>
      <c r="Q88" s="2">
        <v>1</v>
      </c>
      <c r="R88" s="2">
        <v>1</v>
      </c>
      <c r="S88" s="2">
        <v>0.00961538461538462</v>
      </c>
      <c r="U88" s="35">
        <v>15308001</v>
      </c>
      <c r="V88" s="35" t="s">
        <v>1394</v>
      </c>
      <c r="W88" s="35">
        <v>3</v>
      </c>
      <c r="X88" s="2">
        <v>1</v>
      </c>
      <c r="Y88" s="2">
        <v>1</v>
      </c>
      <c r="Z88" s="2">
        <v>0.00961538461538462</v>
      </c>
      <c r="AB88" s="35">
        <v>15408001</v>
      </c>
      <c r="AC88" s="35" t="s">
        <v>1395</v>
      </c>
      <c r="AD88" s="35">
        <v>3</v>
      </c>
      <c r="AE88" s="2">
        <v>1</v>
      </c>
      <c r="AF88" s="2">
        <v>1</v>
      </c>
      <c r="AG88" s="2">
        <v>0.00961538461538462</v>
      </c>
      <c r="AI88" s="35">
        <v>15508001</v>
      </c>
      <c r="AJ88" s="35" t="s">
        <v>1396</v>
      </c>
      <c r="AK88" s="35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35">
        <v>15410004</v>
      </c>
      <c r="C89" s="35" t="s">
        <v>1397</v>
      </c>
      <c r="D89" s="2">
        <v>1</v>
      </c>
      <c r="E89" s="2" t="str">
        <f t="shared" si="4"/>
        <v>15410004;1@</v>
      </c>
      <c r="G89" s="33">
        <v>14030012</v>
      </c>
      <c r="H89" s="35" t="s">
        <v>205</v>
      </c>
      <c r="I89" s="35">
        <v>4</v>
      </c>
      <c r="J89" s="2">
        <v>1</v>
      </c>
      <c r="K89" s="2">
        <v>1</v>
      </c>
      <c r="L89" s="2">
        <v>0.00490196078431373</v>
      </c>
      <c r="N89" s="35">
        <v>15208002</v>
      </c>
      <c r="O89" s="35" t="s">
        <v>386</v>
      </c>
      <c r="P89" s="35">
        <v>4</v>
      </c>
      <c r="Q89" s="2">
        <v>1</v>
      </c>
      <c r="R89" s="2">
        <v>1</v>
      </c>
      <c r="S89" s="2">
        <v>0.00961538461538462</v>
      </c>
      <c r="U89" s="35">
        <v>15308002</v>
      </c>
      <c r="V89" s="35" t="s">
        <v>432</v>
      </c>
      <c r="W89" s="35">
        <v>4</v>
      </c>
      <c r="X89" s="2">
        <v>1</v>
      </c>
      <c r="Y89" s="2">
        <v>1</v>
      </c>
      <c r="Z89" s="2">
        <v>0.00961538461538462</v>
      </c>
      <c r="AB89" s="35">
        <v>15408002</v>
      </c>
      <c r="AC89" s="35" t="s">
        <v>478</v>
      </c>
      <c r="AD89" s="35">
        <v>4</v>
      </c>
      <c r="AE89" s="2">
        <v>1</v>
      </c>
      <c r="AF89" s="2">
        <v>1</v>
      </c>
      <c r="AG89" s="2">
        <v>0.00961538461538462</v>
      </c>
      <c r="AI89" s="35">
        <v>15508002</v>
      </c>
      <c r="AJ89" s="35" t="s">
        <v>524</v>
      </c>
      <c r="AK89" s="35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35">
        <v>15410102</v>
      </c>
      <c r="C90" s="35" t="s">
        <v>1398</v>
      </c>
      <c r="D90" s="2">
        <v>1</v>
      </c>
      <c r="E90" s="2" t="str">
        <f t="shared" si="4"/>
        <v>15410102;1@</v>
      </c>
      <c r="G90" s="33">
        <v>14040001</v>
      </c>
      <c r="H90" s="35" t="s">
        <v>207</v>
      </c>
      <c r="I90" s="35">
        <v>2</v>
      </c>
      <c r="J90" s="2">
        <v>1</v>
      </c>
      <c r="K90" s="2">
        <v>1</v>
      </c>
      <c r="L90" s="2">
        <v>0.00490196078431373</v>
      </c>
      <c r="N90" s="35">
        <v>15209001</v>
      </c>
      <c r="O90" s="35" t="s">
        <v>387</v>
      </c>
      <c r="P90" s="35">
        <v>2</v>
      </c>
      <c r="Q90" s="2">
        <v>1</v>
      </c>
      <c r="R90" s="2">
        <v>1</v>
      </c>
      <c r="S90" s="2">
        <v>0.00961538461538462</v>
      </c>
      <c r="U90" s="35">
        <v>15309001</v>
      </c>
      <c r="V90" s="35" t="s">
        <v>289</v>
      </c>
      <c r="W90" s="35">
        <v>3</v>
      </c>
      <c r="X90" s="2">
        <v>1</v>
      </c>
      <c r="Y90" s="2">
        <v>1</v>
      </c>
      <c r="Z90" s="2">
        <v>0.00961538461538462</v>
      </c>
      <c r="AB90" s="35">
        <v>15409001</v>
      </c>
      <c r="AC90" s="35" t="s">
        <v>479</v>
      </c>
      <c r="AD90" s="35">
        <v>3</v>
      </c>
      <c r="AE90" s="2">
        <v>1</v>
      </c>
      <c r="AF90" s="2">
        <v>1</v>
      </c>
      <c r="AG90" s="2">
        <v>0.00961538461538462</v>
      </c>
      <c r="AI90" s="35">
        <v>15509001</v>
      </c>
      <c r="AJ90" s="35" t="s">
        <v>525</v>
      </c>
      <c r="AK90" s="35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35">
        <v>15410104</v>
      </c>
      <c r="C91" s="35" t="s">
        <v>1398</v>
      </c>
      <c r="D91" s="2">
        <v>1</v>
      </c>
      <c r="E91" s="2" t="str">
        <f t="shared" si="4"/>
        <v>15410104;1@</v>
      </c>
      <c r="G91" s="33">
        <v>14040002</v>
      </c>
      <c r="H91" s="35" t="s">
        <v>209</v>
      </c>
      <c r="I91" s="35">
        <v>2</v>
      </c>
      <c r="J91" s="2">
        <v>1</v>
      </c>
      <c r="K91" s="2">
        <v>1</v>
      </c>
      <c r="L91" s="2">
        <v>0.00490196078431373</v>
      </c>
      <c r="N91" s="35">
        <v>15209002</v>
      </c>
      <c r="O91" s="35" t="s">
        <v>388</v>
      </c>
      <c r="P91" s="35">
        <v>4</v>
      </c>
      <c r="Q91" s="2">
        <v>1</v>
      </c>
      <c r="R91" s="2">
        <v>1</v>
      </c>
      <c r="S91" s="2">
        <v>0.00961538461538462</v>
      </c>
      <c r="U91" s="35">
        <v>15309002</v>
      </c>
      <c r="V91" s="35" t="s">
        <v>433</v>
      </c>
      <c r="W91" s="35">
        <v>4</v>
      </c>
      <c r="X91" s="2">
        <v>1</v>
      </c>
      <c r="Y91" s="2">
        <v>1</v>
      </c>
      <c r="Z91" s="2">
        <v>0.00961538461538462</v>
      </c>
      <c r="AB91" s="35">
        <v>15409002</v>
      </c>
      <c r="AC91" s="35" t="s">
        <v>480</v>
      </c>
      <c r="AD91" s="35">
        <v>4</v>
      </c>
      <c r="AE91" s="2">
        <v>1</v>
      </c>
      <c r="AF91" s="2">
        <v>1</v>
      </c>
      <c r="AG91" s="2">
        <v>0.00961538461538462</v>
      </c>
      <c r="AI91" s="35">
        <v>15509002</v>
      </c>
      <c r="AJ91" s="35" t="s">
        <v>526</v>
      </c>
      <c r="AK91" s="35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35">
        <v>15411002</v>
      </c>
      <c r="C92" s="35" t="s">
        <v>485</v>
      </c>
      <c r="D92" s="2">
        <v>1</v>
      </c>
      <c r="E92" s="2" t="str">
        <f t="shared" si="4"/>
        <v>15411002;1@</v>
      </c>
      <c r="G92" s="33">
        <v>14040003</v>
      </c>
      <c r="H92" s="35" t="s">
        <v>211</v>
      </c>
      <c r="I92" s="35">
        <v>3</v>
      </c>
      <c r="J92" s="2">
        <v>1</v>
      </c>
      <c r="K92" s="2">
        <v>1</v>
      </c>
      <c r="L92" s="2">
        <v>0.00490196078431373</v>
      </c>
      <c r="N92" s="35">
        <v>15210001</v>
      </c>
      <c r="O92" s="35" t="s">
        <v>389</v>
      </c>
      <c r="P92" s="35">
        <v>3</v>
      </c>
      <c r="Q92" s="2">
        <v>1</v>
      </c>
      <c r="R92" s="2">
        <v>1</v>
      </c>
      <c r="S92" s="2">
        <v>0.00961538461538462</v>
      </c>
      <c r="U92" s="35">
        <v>15310001</v>
      </c>
      <c r="V92" s="35" t="s">
        <v>434</v>
      </c>
      <c r="W92" s="35">
        <v>3</v>
      </c>
      <c r="X92" s="2">
        <v>1</v>
      </c>
      <c r="Y92" s="2">
        <v>1</v>
      </c>
      <c r="Z92" s="2">
        <v>0.00961538461538462</v>
      </c>
      <c r="AB92" s="35">
        <v>15410001</v>
      </c>
      <c r="AC92" s="35" t="s">
        <v>481</v>
      </c>
      <c r="AD92" s="35">
        <v>3</v>
      </c>
      <c r="AE92" s="2">
        <v>1</v>
      </c>
      <c r="AF92" s="2">
        <v>1</v>
      </c>
      <c r="AG92" s="2">
        <v>0.00961538461538462</v>
      </c>
      <c r="AI92" s="35">
        <v>15510001</v>
      </c>
      <c r="AJ92" s="35" t="s">
        <v>527</v>
      </c>
      <c r="AK92" s="35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35">
        <v>15411004</v>
      </c>
      <c r="C93" s="35" t="s">
        <v>487</v>
      </c>
      <c r="D93" s="2">
        <v>1</v>
      </c>
      <c r="E93" s="2" t="str">
        <f t="shared" si="4"/>
        <v>15411004;1@</v>
      </c>
      <c r="G93" s="33">
        <v>14040004</v>
      </c>
      <c r="H93" s="35" t="s">
        <v>213</v>
      </c>
      <c r="I93" s="35">
        <v>4</v>
      </c>
      <c r="J93" s="2">
        <v>1</v>
      </c>
      <c r="K93" s="2">
        <v>1</v>
      </c>
      <c r="L93" s="2">
        <v>0.00490196078431373</v>
      </c>
      <c r="N93" s="35">
        <v>15210002</v>
      </c>
      <c r="O93" s="35" t="s">
        <v>390</v>
      </c>
      <c r="P93" s="35">
        <v>4</v>
      </c>
      <c r="Q93" s="2">
        <v>1</v>
      </c>
      <c r="R93" s="2">
        <v>1</v>
      </c>
      <c r="S93" s="2">
        <v>0.00961538461538462</v>
      </c>
      <c r="U93" s="35">
        <v>15310002</v>
      </c>
      <c r="V93" s="35" t="s">
        <v>435</v>
      </c>
      <c r="W93" s="35">
        <v>4</v>
      </c>
      <c r="X93" s="2">
        <v>1</v>
      </c>
      <c r="Y93" s="2">
        <v>1</v>
      </c>
      <c r="Z93" s="2">
        <v>0.00961538461538462</v>
      </c>
      <c r="AB93" s="35">
        <v>15410002</v>
      </c>
      <c r="AC93" s="35" t="s">
        <v>482</v>
      </c>
      <c r="AD93" s="35">
        <v>4</v>
      </c>
      <c r="AE93" s="2">
        <v>1</v>
      </c>
      <c r="AF93" s="2">
        <v>1</v>
      </c>
      <c r="AG93" s="2">
        <v>0.00961538461538462</v>
      </c>
      <c r="AI93" s="35">
        <v>15510002</v>
      </c>
      <c r="AJ93" s="35" t="s">
        <v>528</v>
      </c>
      <c r="AK93" s="35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35">
        <v>15411006</v>
      </c>
      <c r="C94" s="35" t="s">
        <v>489</v>
      </c>
      <c r="D94" s="2">
        <v>1</v>
      </c>
      <c r="E94" s="2" t="str">
        <f t="shared" si="4"/>
        <v>15411006;1@</v>
      </c>
      <c r="G94" s="33">
        <v>14040005</v>
      </c>
      <c r="H94" s="35" t="s">
        <v>215</v>
      </c>
      <c r="I94" s="35">
        <v>2</v>
      </c>
      <c r="J94" s="2">
        <v>1</v>
      </c>
      <c r="K94" s="2">
        <v>1</v>
      </c>
      <c r="L94" s="2">
        <v>0.00490196078431373</v>
      </c>
      <c r="N94" s="35">
        <v>15210003</v>
      </c>
      <c r="O94" s="35" t="s">
        <v>391</v>
      </c>
      <c r="P94" s="35">
        <v>3</v>
      </c>
      <c r="Q94" s="2">
        <v>1</v>
      </c>
      <c r="R94" s="2">
        <v>1</v>
      </c>
      <c r="S94" s="2">
        <v>0.00961538461538462</v>
      </c>
      <c r="U94" s="35">
        <v>15310003</v>
      </c>
      <c r="V94" s="35" t="s">
        <v>436</v>
      </c>
      <c r="W94" s="35">
        <v>3</v>
      </c>
      <c r="X94" s="2">
        <v>1</v>
      </c>
      <c r="Y94" s="2">
        <v>1</v>
      </c>
      <c r="Z94" s="2">
        <v>0.00961538461538462</v>
      </c>
      <c r="AB94" s="35">
        <v>15410003</v>
      </c>
      <c r="AC94" s="35" t="s">
        <v>483</v>
      </c>
      <c r="AD94" s="35">
        <v>3</v>
      </c>
      <c r="AE94" s="2">
        <v>1</v>
      </c>
      <c r="AF94" s="2">
        <v>1</v>
      </c>
      <c r="AG94" s="2">
        <v>0.00961538461538462</v>
      </c>
      <c r="AI94" s="35">
        <v>15510003</v>
      </c>
      <c r="AJ94" s="35" t="s">
        <v>529</v>
      </c>
      <c r="AK94" s="35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33">
        <v>14040006</v>
      </c>
      <c r="H95" s="35" t="s">
        <v>217</v>
      </c>
      <c r="I95" s="35">
        <v>2</v>
      </c>
      <c r="J95" s="2">
        <v>1</v>
      </c>
      <c r="K95" s="2">
        <v>1</v>
      </c>
      <c r="L95" s="2">
        <v>0.00490196078431373</v>
      </c>
      <c r="N95" s="35">
        <v>15210004</v>
      </c>
      <c r="O95" s="35" t="s">
        <v>392</v>
      </c>
      <c r="P95" s="35">
        <v>4</v>
      </c>
      <c r="Q95" s="2">
        <v>1</v>
      </c>
      <c r="R95" s="2">
        <v>1</v>
      </c>
      <c r="S95" s="2">
        <v>0.00961538461538462</v>
      </c>
      <c r="U95" s="35">
        <v>15310004</v>
      </c>
      <c r="V95" s="35" t="s">
        <v>437</v>
      </c>
      <c r="W95" s="35">
        <v>4</v>
      </c>
      <c r="X95" s="2">
        <v>1</v>
      </c>
      <c r="Y95" s="2">
        <v>1</v>
      </c>
      <c r="Z95" s="2">
        <v>0.00961538461538462</v>
      </c>
      <c r="AB95" s="35">
        <v>15410004</v>
      </c>
      <c r="AC95" s="35" t="s">
        <v>1397</v>
      </c>
      <c r="AD95" s="35">
        <v>4</v>
      </c>
      <c r="AE95" s="2">
        <v>1</v>
      </c>
      <c r="AF95" s="2">
        <v>1</v>
      </c>
      <c r="AG95" s="2">
        <v>0.00961538461538462</v>
      </c>
      <c r="AI95" s="35">
        <v>15510004</v>
      </c>
      <c r="AJ95" s="35" t="s">
        <v>530</v>
      </c>
      <c r="AK95" s="35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33">
        <v>14040007</v>
      </c>
      <c r="H96" s="35" t="s">
        <v>220</v>
      </c>
      <c r="I96" s="35">
        <v>3</v>
      </c>
      <c r="J96" s="2">
        <v>1</v>
      </c>
      <c r="K96" s="2">
        <v>1</v>
      </c>
      <c r="L96" s="2">
        <v>0.00490196078431373</v>
      </c>
      <c r="N96" s="13">
        <v>15210101</v>
      </c>
      <c r="O96" s="13" t="s">
        <v>1399</v>
      </c>
      <c r="P96" s="13">
        <v>3</v>
      </c>
      <c r="Q96" s="2">
        <v>1</v>
      </c>
      <c r="R96" s="2">
        <v>1</v>
      </c>
      <c r="S96" s="2">
        <v>0.00961538461538462</v>
      </c>
      <c r="U96" s="13">
        <v>15310101</v>
      </c>
      <c r="V96" s="13" t="s">
        <v>1400</v>
      </c>
      <c r="W96" s="13">
        <v>3</v>
      </c>
      <c r="X96" s="2">
        <v>1</v>
      </c>
      <c r="Y96" s="2">
        <v>1</v>
      </c>
      <c r="Z96" s="2">
        <v>0.00961538461538462</v>
      </c>
      <c r="AB96" s="35">
        <v>15410101</v>
      </c>
      <c r="AC96" s="35" t="s">
        <v>1401</v>
      </c>
      <c r="AD96" s="35">
        <v>3</v>
      </c>
      <c r="AE96" s="2">
        <v>1</v>
      </c>
      <c r="AF96" s="2">
        <v>1</v>
      </c>
      <c r="AG96" s="2">
        <v>0.00961538461538462</v>
      </c>
      <c r="AI96" s="13">
        <v>15510101</v>
      </c>
      <c r="AJ96" s="13" t="s">
        <v>1402</v>
      </c>
      <c r="AK96" s="13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10">
        <v>10010041</v>
      </c>
      <c r="D97" s="2">
        <v>1</v>
      </c>
      <c r="E97" s="2" t="str">
        <f>B97&amp;";"&amp;D97&amp;"@"</f>
        <v>10010041;1@</v>
      </c>
      <c r="G97" s="33">
        <v>14040008</v>
      </c>
      <c r="H97" s="35" t="s">
        <v>222</v>
      </c>
      <c r="I97" s="35">
        <v>4</v>
      </c>
      <c r="J97" s="2">
        <v>1</v>
      </c>
      <c r="K97" s="2">
        <v>1</v>
      </c>
      <c r="L97" s="2">
        <v>0.00490196078431373</v>
      </c>
      <c r="N97" s="13">
        <v>15210102</v>
      </c>
      <c r="O97" s="13" t="s">
        <v>1383</v>
      </c>
      <c r="P97" s="13">
        <v>4</v>
      </c>
      <c r="Q97" s="2">
        <v>1</v>
      </c>
      <c r="R97" s="2">
        <v>1</v>
      </c>
      <c r="S97" s="2">
        <v>0.00961538461538462</v>
      </c>
      <c r="U97" s="13">
        <v>15310102</v>
      </c>
      <c r="V97" s="13" t="s">
        <v>1391</v>
      </c>
      <c r="W97" s="13">
        <v>4</v>
      </c>
      <c r="X97" s="2">
        <v>1</v>
      </c>
      <c r="Y97" s="2">
        <v>1</v>
      </c>
      <c r="Z97" s="2">
        <v>0.00961538461538462</v>
      </c>
      <c r="AB97" s="35">
        <v>15410102</v>
      </c>
      <c r="AC97" s="35" t="s">
        <v>1398</v>
      </c>
      <c r="AD97" s="35">
        <v>4</v>
      </c>
      <c r="AE97" s="2">
        <v>1</v>
      </c>
      <c r="AF97" s="2">
        <v>1</v>
      </c>
      <c r="AG97" s="2">
        <v>0.00961538461538462</v>
      </c>
      <c r="AI97" s="13">
        <v>15510102</v>
      </c>
      <c r="AJ97" s="13" t="s">
        <v>1403</v>
      </c>
      <c r="AK97" s="13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10">
        <v>10010042</v>
      </c>
      <c r="D98" s="2">
        <v>1</v>
      </c>
      <c r="E98" s="2" t="str">
        <f t="shared" ref="E98:E115" si="5">B98&amp;";"&amp;D98&amp;"@"</f>
        <v>10010042;1@</v>
      </c>
      <c r="G98" s="33">
        <v>14040009</v>
      </c>
      <c r="H98" s="35" t="s">
        <v>223</v>
      </c>
      <c r="I98" s="35">
        <v>2</v>
      </c>
      <c r="J98" s="2">
        <v>1</v>
      </c>
      <c r="K98" s="2">
        <v>1</v>
      </c>
      <c r="L98" s="2">
        <v>0.00490196078431373</v>
      </c>
      <c r="N98" s="13">
        <v>15210103</v>
      </c>
      <c r="O98" s="13" t="s">
        <v>1404</v>
      </c>
      <c r="P98" s="13">
        <v>3</v>
      </c>
      <c r="Q98" s="2">
        <v>1</v>
      </c>
      <c r="R98" s="2">
        <v>1</v>
      </c>
      <c r="S98" s="2">
        <v>0.00961538461538462</v>
      </c>
      <c r="U98" s="13">
        <v>15310103</v>
      </c>
      <c r="V98" s="13" t="s">
        <v>1405</v>
      </c>
      <c r="W98" s="13">
        <v>3</v>
      </c>
      <c r="X98" s="2">
        <v>1</v>
      </c>
      <c r="Y98" s="2">
        <v>1</v>
      </c>
      <c r="Z98" s="2">
        <v>0.00961538461538462</v>
      </c>
      <c r="AB98" s="35">
        <v>15410103</v>
      </c>
      <c r="AC98" s="35" t="s">
        <v>1406</v>
      </c>
      <c r="AD98" s="35">
        <v>3</v>
      </c>
      <c r="AE98" s="2">
        <v>1</v>
      </c>
      <c r="AF98" s="2">
        <v>1</v>
      </c>
      <c r="AG98" s="2">
        <v>0.00961538461538462</v>
      </c>
      <c r="AI98" s="13">
        <v>15510103</v>
      </c>
      <c r="AJ98" s="13" t="s">
        <v>1407</v>
      </c>
      <c r="AK98" s="13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10">
        <v>10010083</v>
      </c>
      <c r="D99" s="2">
        <v>1</v>
      </c>
      <c r="E99" s="2" t="str">
        <f t="shared" si="5"/>
        <v>10010083;1@</v>
      </c>
      <c r="G99" s="33">
        <v>14040010</v>
      </c>
      <c r="H99" s="35" t="s">
        <v>224</v>
      </c>
      <c r="I99" s="35">
        <v>2</v>
      </c>
      <c r="J99" s="2">
        <v>1</v>
      </c>
      <c r="K99" s="2">
        <v>1</v>
      </c>
      <c r="L99" s="2">
        <v>0.00490196078431373</v>
      </c>
      <c r="N99" s="13">
        <v>15210104</v>
      </c>
      <c r="O99" s="13" t="s">
        <v>1385</v>
      </c>
      <c r="P99" s="13">
        <v>4</v>
      </c>
      <c r="Q99" s="2">
        <v>1</v>
      </c>
      <c r="R99" s="2">
        <v>1</v>
      </c>
      <c r="S99" s="2">
        <v>0.00961538461538462</v>
      </c>
      <c r="U99" s="13">
        <v>15310104</v>
      </c>
      <c r="V99" s="13" t="s">
        <v>1392</v>
      </c>
      <c r="W99" s="13">
        <v>4</v>
      </c>
      <c r="X99" s="2">
        <v>1</v>
      </c>
      <c r="Y99" s="2">
        <v>1</v>
      </c>
      <c r="Z99" s="2">
        <v>0.00961538461538462</v>
      </c>
      <c r="AB99" s="35">
        <v>15410104</v>
      </c>
      <c r="AC99" s="35" t="s">
        <v>1398</v>
      </c>
      <c r="AD99" s="35">
        <v>4</v>
      </c>
      <c r="AE99" s="2">
        <v>1</v>
      </c>
      <c r="AF99" s="2">
        <v>1</v>
      </c>
      <c r="AG99" s="2">
        <v>0.00961538461538462</v>
      </c>
      <c r="AI99" s="13">
        <v>15510104</v>
      </c>
      <c r="AJ99" s="13" t="s">
        <v>1408</v>
      </c>
      <c r="AK99" s="13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14">
        <v>10010098</v>
      </c>
      <c r="D100" s="2">
        <v>1</v>
      </c>
      <c r="E100" s="2" t="str">
        <f t="shared" si="5"/>
        <v>10010098;1@</v>
      </c>
      <c r="G100" s="33">
        <v>14040011</v>
      </c>
      <c r="H100" s="35" t="s">
        <v>225</v>
      </c>
      <c r="I100" s="35">
        <v>3</v>
      </c>
      <c r="J100" s="2">
        <v>1</v>
      </c>
      <c r="K100" s="2">
        <v>1</v>
      </c>
      <c r="L100" s="2">
        <v>0.00490196078431373</v>
      </c>
      <c r="N100" s="35">
        <v>15211001</v>
      </c>
      <c r="O100" s="35" t="s">
        <v>393</v>
      </c>
      <c r="P100" s="35">
        <v>3</v>
      </c>
      <c r="Q100" s="2">
        <v>1</v>
      </c>
      <c r="R100" s="2">
        <v>1</v>
      </c>
      <c r="S100" s="2">
        <v>0.00961538461538462</v>
      </c>
      <c r="U100" s="35">
        <v>15311001</v>
      </c>
      <c r="V100" s="35" t="s">
        <v>438</v>
      </c>
      <c r="W100" s="35">
        <v>3</v>
      </c>
      <c r="X100" s="2">
        <v>1</v>
      </c>
      <c r="Y100" s="2">
        <v>1</v>
      </c>
      <c r="Z100" s="2">
        <v>0.00961538461538462</v>
      </c>
      <c r="AB100" s="35">
        <v>15411001</v>
      </c>
      <c r="AC100" s="35" t="s">
        <v>484</v>
      </c>
      <c r="AD100" s="35">
        <v>3</v>
      </c>
      <c r="AE100" s="2">
        <v>1</v>
      </c>
      <c r="AF100" s="2">
        <v>1</v>
      </c>
      <c r="AG100" s="2">
        <v>0.00961538461538462</v>
      </c>
      <c r="AI100" s="35">
        <v>15511001</v>
      </c>
      <c r="AJ100" s="35" t="s">
        <v>531</v>
      </c>
      <c r="AK100" s="35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32">
        <v>10025008</v>
      </c>
      <c r="C101" s="33" t="s">
        <v>333</v>
      </c>
      <c r="D101" s="2">
        <v>1</v>
      </c>
      <c r="E101" s="2" t="str">
        <f t="shared" si="5"/>
        <v>10025008;1@</v>
      </c>
      <c r="G101" s="33">
        <v>14040012</v>
      </c>
      <c r="H101" s="35" t="s">
        <v>226</v>
      </c>
      <c r="I101" s="35">
        <v>4</v>
      </c>
      <c r="J101" s="2">
        <v>1</v>
      </c>
      <c r="K101" s="2">
        <v>1</v>
      </c>
      <c r="L101" s="2">
        <v>0.00490196078431373</v>
      </c>
      <c r="N101" s="35">
        <v>15211002</v>
      </c>
      <c r="O101" s="35" t="s">
        <v>394</v>
      </c>
      <c r="P101" s="35">
        <v>4</v>
      </c>
      <c r="Q101" s="2">
        <v>1</v>
      </c>
      <c r="R101" s="2">
        <v>1</v>
      </c>
      <c r="S101" s="2">
        <v>0.00961538461538462</v>
      </c>
      <c r="U101" s="35">
        <v>15311002</v>
      </c>
      <c r="V101" s="35" t="s">
        <v>439</v>
      </c>
      <c r="W101" s="35">
        <v>4</v>
      </c>
      <c r="X101" s="2">
        <v>1</v>
      </c>
      <c r="Y101" s="2">
        <v>1</v>
      </c>
      <c r="Z101" s="2">
        <v>0.00961538461538462</v>
      </c>
      <c r="AB101" s="35">
        <v>15411002</v>
      </c>
      <c r="AC101" s="35" t="s">
        <v>485</v>
      </c>
      <c r="AD101" s="35">
        <v>4</v>
      </c>
      <c r="AE101" s="2">
        <v>1</v>
      </c>
      <c r="AF101" s="2">
        <v>1</v>
      </c>
      <c r="AG101" s="2">
        <v>0.00961538461538462</v>
      </c>
      <c r="AI101" s="35">
        <v>15511002</v>
      </c>
      <c r="AJ101" s="35" t="s">
        <v>532</v>
      </c>
      <c r="AK101" s="35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32">
        <v>10025009</v>
      </c>
      <c r="C102" s="33" t="s">
        <v>335</v>
      </c>
      <c r="D102" s="2">
        <v>1</v>
      </c>
      <c r="E102" s="2" t="str">
        <f t="shared" si="5"/>
        <v>10025009;1@</v>
      </c>
      <c r="G102" s="45">
        <v>14050001</v>
      </c>
      <c r="H102" s="13" t="s">
        <v>228</v>
      </c>
      <c r="I102" s="13">
        <v>2</v>
      </c>
      <c r="J102" s="2">
        <v>1</v>
      </c>
      <c r="K102" s="2">
        <v>1</v>
      </c>
      <c r="L102" s="2">
        <v>0.00490196078431373</v>
      </c>
      <c r="N102" s="35">
        <v>15211003</v>
      </c>
      <c r="O102" s="35" t="s">
        <v>395</v>
      </c>
      <c r="P102" s="35">
        <v>3</v>
      </c>
      <c r="Q102" s="2">
        <v>1</v>
      </c>
      <c r="R102" s="2">
        <v>1</v>
      </c>
      <c r="S102" s="2">
        <v>0.00961538461538462</v>
      </c>
      <c r="U102" s="35">
        <v>15311003</v>
      </c>
      <c r="V102" s="35" t="s">
        <v>440</v>
      </c>
      <c r="W102" s="35">
        <v>3</v>
      </c>
      <c r="X102" s="2">
        <v>1</v>
      </c>
      <c r="Y102" s="2">
        <v>1</v>
      </c>
      <c r="Z102" s="2">
        <v>0.00961538461538462</v>
      </c>
      <c r="AB102" s="35">
        <v>15411003</v>
      </c>
      <c r="AC102" s="35" t="s">
        <v>486</v>
      </c>
      <c r="AD102" s="35">
        <v>3</v>
      </c>
      <c r="AE102" s="2">
        <v>1</v>
      </c>
      <c r="AF102" s="2">
        <v>1</v>
      </c>
      <c r="AG102" s="2">
        <v>0.00961538461538462</v>
      </c>
      <c r="AI102" s="35">
        <v>15511003</v>
      </c>
      <c r="AJ102" s="35" t="s">
        <v>533</v>
      </c>
      <c r="AK102" s="35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2">
        <v>10045106</v>
      </c>
      <c r="D103" s="2">
        <v>1</v>
      </c>
      <c r="E103" s="2" t="str">
        <f t="shared" si="5"/>
        <v>10045106;1@</v>
      </c>
      <c r="G103" s="45">
        <v>14050002</v>
      </c>
      <c r="H103" s="13" t="s">
        <v>231</v>
      </c>
      <c r="I103" s="13">
        <v>2</v>
      </c>
      <c r="J103" s="2">
        <v>1</v>
      </c>
      <c r="K103" s="2">
        <v>1</v>
      </c>
      <c r="L103" s="2">
        <v>0.00490196078431373</v>
      </c>
      <c r="N103" s="35">
        <v>15211004</v>
      </c>
      <c r="O103" s="35" t="s">
        <v>396</v>
      </c>
      <c r="P103" s="35">
        <v>4</v>
      </c>
      <c r="Q103" s="2">
        <v>1</v>
      </c>
      <c r="R103" s="2">
        <v>1</v>
      </c>
      <c r="S103" s="2">
        <v>0.00961538461538462</v>
      </c>
      <c r="U103" s="35">
        <v>15311004</v>
      </c>
      <c r="V103" s="35" t="s">
        <v>441</v>
      </c>
      <c r="W103" s="35">
        <v>4</v>
      </c>
      <c r="X103" s="2">
        <v>1</v>
      </c>
      <c r="Y103" s="2">
        <v>1</v>
      </c>
      <c r="Z103" s="2">
        <v>0.00961538461538462</v>
      </c>
      <c r="AB103" s="35">
        <v>15411004</v>
      </c>
      <c r="AC103" s="35" t="s">
        <v>487</v>
      </c>
      <c r="AD103" s="35">
        <v>4</v>
      </c>
      <c r="AE103" s="2">
        <v>1</v>
      </c>
      <c r="AF103" s="2">
        <v>1</v>
      </c>
      <c r="AG103" s="2">
        <v>0.00961538461538462</v>
      </c>
      <c r="AI103" s="35">
        <v>15511004</v>
      </c>
      <c r="AJ103" s="35" t="s">
        <v>534</v>
      </c>
      <c r="AK103" s="35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2">
        <v>10045206</v>
      </c>
      <c r="C104" s="42" t="s">
        <v>1323</v>
      </c>
      <c r="D104" s="2">
        <v>1</v>
      </c>
      <c r="E104" s="2" t="str">
        <f t="shared" si="5"/>
        <v>10045206;1@</v>
      </c>
      <c r="G104" s="45">
        <v>14050003</v>
      </c>
      <c r="H104" s="13" t="s">
        <v>233</v>
      </c>
      <c r="I104" s="13">
        <v>3</v>
      </c>
      <c r="J104" s="2">
        <v>1</v>
      </c>
      <c r="K104" s="2">
        <v>1</v>
      </c>
      <c r="L104" s="2">
        <v>0.00490196078431373</v>
      </c>
      <c r="N104" s="35">
        <v>15211005</v>
      </c>
      <c r="O104" s="35" t="s">
        <v>397</v>
      </c>
      <c r="P104" s="35">
        <v>3</v>
      </c>
      <c r="Q104" s="2">
        <v>1</v>
      </c>
      <c r="R104" s="2">
        <v>1</v>
      </c>
      <c r="S104" s="2">
        <v>0.00961538461538462</v>
      </c>
      <c r="U104" s="35">
        <v>15311005</v>
      </c>
      <c r="V104" s="35" t="s">
        <v>442</v>
      </c>
      <c r="W104" s="35">
        <v>3</v>
      </c>
      <c r="X104" s="2">
        <v>1</v>
      </c>
      <c r="Y104" s="2">
        <v>1</v>
      </c>
      <c r="Z104" s="2">
        <v>0.00961538461538462</v>
      </c>
      <c r="AB104" s="35">
        <v>15411005</v>
      </c>
      <c r="AC104" s="35" t="s">
        <v>488</v>
      </c>
      <c r="AD104" s="35">
        <v>3</v>
      </c>
      <c r="AE104" s="2">
        <v>1</v>
      </c>
      <c r="AF104" s="2">
        <v>1</v>
      </c>
      <c r="AG104" s="2">
        <v>0.00961538461538462</v>
      </c>
      <c r="AI104" s="35">
        <v>15511005</v>
      </c>
      <c r="AJ104" s="35" t="s">
        <v>535</v>
      </c>
      <c r="AK104" s="35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2">
        <v>10045306</v>
      </c>
      <c r="C105" s="42" t="s">
        <v>1328</v>
      </c>
      <c r="D105" s="2">
        <v>1</v>
      </c>
      <c r="E105" s="2" t="str">
        <f t="shared" si="5"/>
        <v>10045306;1@</v>
      </c>
      <c r="G105" s="45">
        <v>14050004</v>
      </c>
      <c r="H105" s="13" t="s">
        <v>236</v>
      </c>
      <c r="I105" s="13">
        <v>4</v>
      </c>
      <c r="J105" s="2">
        <v>1</v>
      </c>
      <c r="K105" s="2">
        <v>1</v>
      </c>
      <c r="L105" s="2">
        <v>0.00490196078431373</v>
      </c>
      <c r="N105" s="35">
        <v>15211006</v>
      </c>
      <c r="O105" s="35" t="s">
        <v>398</v>
      </c>
      <c r="P105" s="35">
        <v>4</v>
      </c>
      <c r="Q105" s="2">
        <v>1</v>
      </c>
      <c r="R105" s="2">
        <v>1</v>
      </c>
      <c r="S105" s="2">
        <v>0.00961538461538462</v>
      </c>
      <c r="U105" s="35">
        <v>15311006</v>
      </c>
      <c r="V105" s="35" t="s">
        <v>443</v>
      </c>
      <c r="W105" s="35">
        <v>4</v>
      </c>
      <c r="X105" s="2">
        <v>1</v>
      </c>
      <c r="Y105" s="2">
        <v>1</v>
      </c>
      <c r="Z105" s="2">
        <v>0.00961538461538462</v>
      </c>
      <c r="AB105" s="35">
        <v>15411006</v>
      </c>
      <c r="AC105" s="35" t="s">
        <v>489</v>
      </c>
      <c r="AD105" s="35">
        <v>4</v>
      </c>
      <c r="AE105" s="2">
        <v>1</v>
      </c>
      <c r="AF105" s="2">
        <v>1</v>
      </c>
      <c r="AG105" s="2">
        <v>0.00961538461538462</v>
      </c>
      <c r="AI105" s="35">
        <v>15511006</v>
      </c>
      <c r="AJ105" s="35" t="s">
        <v>536</v>
      </c>
      <c r="AK105" s="35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2">
        <v>10045406</v>
      </c>
      <c r="C106" s="42" t="s">
        <v>1333</v>
      </c>
      <c r="D106" s="2">
        <v>1</v>
      </c>
      <c r="E106" s="2" t="str">
        <f t="shared" si="5"/>
        <v>10045406;1@</v>
      </c>
      <c r="G106" s="45">
        <v>14050005</v>
      </c>
      <c r="H106" s="13" t="s">
        <v>239</v>
      </c>
      <c r="I106" s="13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35">
        <v>15506002</v>
      </c>
      <c r="C107" s="35" t="s">
        <v>521</v>
      </c>
      <c r="D107" s="2">
        <v>1</v>
      </c>
      <c r="E107" s="2" t="str">
        <f t="shared" si="5"/>
        <v>15506002;1@</v>
      </c>
      <c r="G107" s="45">
        <v>14050006</v>
      </c>
      <c r="H107" s="13" t="s">
        <v>242</v>
      </c>
      <c r="I107" s="13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35">
        <v>15507002</v>
      </c>
      <c r="C108" s="35" t="s">
        <v>523</v>
      </c>
      <c r="D108" s="2">
        <v>1</v>
      </c>
      <c r="E108" s="2" t="str">
        <f t="shared" si="5"/>
        <v>15507002;1@</v>
      </c>
      <c r="G108" s="45">
        <v>14050007</v>
      </c>
      <c r="H108" s="13" t="s">
        <v>245</v>
      </c>
      <c r="I108" s="13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35">
        <v>15510002</v>
      </c>
      <c r="C109" s="35" t="s">
        <v>528</v>
      </c>
      <c r="D109" s="2">
        <v>1</v>
      </c>
      <c r="E109" s="2" t="str">
        <f t="shared" si="5"/>
        <v>15510002;1@</v>
      </c>
      <c r="G109" s="45">
        <v>14050008</v>
      </c>
      <c r="H109" s="13" t="s">
        <v>248</v>
      </c>
      <c r="I109" s="13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35">
        <v>15510004</v>
      </c>
      <c r="C110" s="35" t="s">
        <v>530</v>
      </c>
      <c r="D110" s="2">
        <v>1</v>
      </c>
      <c r="E110" s="2" t="str">
        <f t="shared" si="5"/>
        <v>15510004;1@</v>
      </c>
      <c r="G110" s="45">
        <v>14050009</v>
      </c>
      <c r="H110" s="13" t="s">
        <v>251</v>
      </c>
      <c r="I110" s="13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13">
        <v>15510102</v>
      </c>
      <c r="C111" s="13" t="s">
        <v>1403</v>
      </c>
      <c r="D111" s="2">
        <v>1</v>
      </c>
      <c r="E111" s="2" t="str">
        <f t="shared" si="5"/>
        <v>15510102;1@</v>
      </c>
      <c r="G111" s="45">
        <v>14050010</v>
      </c>
      <c r="H111" s="13" t="s">
        <v>253</v>
      </c>
      <c r="I111" s="13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13">
        <v>15510104</v>
      </c>
      <c r="C112" s="13" t="s">
        <v>1408</v>
      </c>
      <c r="D112" s="2">
        <v>1</v>
      </c>
      <c r="E112" s="2" t="str">
        <f t="shared" si="5"/>
        <v>15510104;1@</v>
      </c>
      <c r="G112" s="45">
        <v>14050011</v>
      </c>
      <c r="H112" s="13" t="s">
        <v>255</v>
      </c>
      <c r="I112" s="13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35">
        <v>15511002</v>
      </c>
      <c r="C113" s="35" t="s">
        <v>532</v>
      </c>
      <c r="D113" s="2">
        <v>1</v>
      </c>
      <c r="E113" s="2" t="str">
        <f t="shared" si="5"/>
        <v>15511002;1@</v>
      </c>
      <c r="G113" s="45">
        <v>14050012</v>
      </c>
      <c r="H113" s="13" t="s">
        <v>257</v>
      </c>
      <c r="I113" s="13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35">
        <v>15511004</v>
      </c>
      <c r="C114" s="35" t="s">
        <v>534</v>
      </c>
      <c r="D114" s="2">
        <v>1</v>
      </c>
      <c r="E114" s="2" t="str">
        <f t="shared" si="5"/>
        <v>15511004;1@</v>
      </c>
      <c r="G114" s="33">
        <v>14060001</v>
      </c>
      <c r="H114" s="35" t="s">
        <v>259</v>
      </c>
      <c r="I114" s="35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35">
        <v>15511006</v>
      </c>
      <c r="C115" s="35" t="s">
        <v>536</v>
      </c>
      <c r="D115" s="2">
        <v>1</v>
      </c>
      <c r="E115" s="2" t="str">
        <f t="shared" si="5"/>
        <v>15511006;1@</v>
      </c>
      <c r="G115" s="33">
        <v>14060002</v>
      </c>
      <c r="H115" s="35" t="s">
        <v>263</v>
      </c>
      <c r="I115" s="35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33">
        <v>14060003</v>
      </c>
      <c r="H116" s="35" t="s">
        <v>265</v>
      </c>
      <c r="I116" s="35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33">
        <v>14060004</v>
      </c>
      <c r="H117" s="35" t="s">
        <v>267</v>
      </c>
      <c r="I117" s="35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33">
        <v>14070001</v>
      </c>
      <c r="H118" s="35" t="s">
        <v>269</v>
      </c>
      <c r="I118" s="35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33">
        <v>14070002</v>
      </c>
      <c r="H119" s="35" t="s">
        <v>271</v>
      </c>
      <c r="I119" s="35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33">
        <v>14070003</v>
      </c>
      <c r="H120" s="35" t="s">
        <v>273</v>
      </c>
      <c r="I120" s="35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33">
        <v>14070004</v>
      </c>
      <c r="H121" s="35" t="s">
        <v>275</v>
      </c>
      <c r="I121" s="35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33">
        <v>14080001</v>
      </c>
      <c r="H122" s="35" t="s">
        <v>277</v>
      </c>
      <c r="I122" s="35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33">
        <v>14080002</v>
      </c>
      <c r="H123" s="35" t="s">
        <v>281</v>
      </c>
      <c r="I123" s="35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33">
        <v>14080003</v>
      </c>
      <c r="H124" s="35" t="s">
        <v>284</v>
      </c>
      <c r="I124" s="35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33">
        <v>14090001</v>
      </c>
      <c r="H125" s="35" t="s">
        <v>287</v>
      </c>
      <c r="I125" s="35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33">
        <v>14090002</v>
      </c>
      <c r="H126" s="35" t="s">
        <v>289</v>
      </c>
      <c r="I126" s="35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33">
        <v>14090003</v>
      </c>
      <c r="H127" s="35" t="s">
        <v>291</v>
      </c>
      <c r="I127" s="35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33">
        <v>14100001</v>
      </c>
      <c r="H128" s="35" t="s">
        <v>1409</v>
      </c>
      <c r="I128" s="35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33">
        <v>14100002</v>
      </c>
      <c r="H129" s="35" t="s">
        <v>298</v>
      </c>
      <c r="I129" s="35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33">
        <v>14100003</v>
      </c>
      <c r="H130" s="35" t="s">
        <v>300</v>
      </c>
      <c r="I130" s="35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33">
        <v>14100004</v>
      </c>
      <c r="H131" s="35" t="s">
        <v>302</v>
      </c>
      <c r="I131" s="35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33">
        <v>14100005</v>
      </c>
      <c r="H132" s="35" t="s">
        <v>304</v>
      </c>
      <c r="I132" s="35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33">
        <v>14100006</v>
      </c>
      <c r="H133" s="35" t="s">
        <v>306</v>
      </c>
      <c r="I133" s="35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33">
        <v>14100007</v>
      </c>
      <c r="H134" s="35" t="s">
        <v>308</v>
      </c>
      <c r="I134" s="35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33">
        <v>14100008</v>
      </c>
      <c r="H135" s="35" t="s">
        <v>310</v>
      </c>
      <c r="I135" s="35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45">
        <v>14100101</v>
      </c>
      <c r="H136" s="13" t="s">
        <v>1410</v>
      </c>
      <c r="I136" s="13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45">
        <v>14100102</v>
      </c>
      <c r="H137" s="13" t="s">
        <v>1411</v>
      </c>
      <c r="I137" s="13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45">
        <v>14100103</v>
      </c>
      <c r="H138" s="13" t="s">
        <v>1412</v>
      </c>
      <c r="I138" s="13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45">
        <v>14100104</v>
      </c>
      <c r="H139" s="13" t="s">
        <v>1346</v>
      </c>
      <c r="I139" s="13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45">
        <v>14100105</v>
      </c>
      <c r="H140" s="13" t="s">
        <v>1413</v>
      </c>
      <c r="I140" s="13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45">
        <v>14100106</v>
      </c>
      <c r="H141" s="13" t="s">
        <v>1414</v>
      </c>
      <c r="I141" s="13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45">
        <v>14100107</v>
      </c>
      <c r="H142" s="13" t="s">
        <v>1415</v>
      </c>
      <c r="I142" s="13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45">
        <v>14100108</v>
      </c>
      <c r="H143" s="13" t="s">
        <v>1351</v>
      </c>
      <c r="I143" s="13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33">
        <v>14110001</v>
      </c>
      <c r="H144" s="35" t="s">
        <v>312</v>
      </c>
      <c r="I144" s="35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33">
        <v>14110002</v>
      </c>
      <c r="H145" s="35" t="s">
        <v>315</v>
      </c>
      <c r="I145" s="35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33">
        <v>14110003</v>
      </c>
      <c r="H146" s="35" t="s">
        <v>317</v>
      </c>
      <c r="I146" s="35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33">
        <v>14110004</v>
      </c>
      <c r="H147" s="35" t="s">
        <v>320</v>
      </c>
      <c r="I147" s="35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33">
        <v>14110005</v>
      </c>
      <c r="H148" s="35" t="s">
        <v>323</v>
      </c>
      <c r="I148" s="35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33">
        <v>14110006</v>
      </c>
      <c r="H149" s="35" t="s">
        <v>326</v>
      </c>
      <c r="I149" s="35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33">
        <v>14110007</v>
      </c>
      <c r="H150" s="35" t="s">
        <v>328</v>
      </c>
      <c r="I150" s="35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33">
        <v>14110008</v>
      </c>
      <c r="H151" s="35" t="s">
        <v>330</v>
      </c>
      <c r="I151" s="35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33">
        <v>14110009</v>
      </c>
      <c r="H152" s="35" t="s">
        <v>332</v>
      </c>
      <c r="I152" s="35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33">
        <v>14110010</v>
      </c>
      <c r="H153" s="35" t="s">
        <v>334</v>
      </c>
      <c r="I153" s="35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33">
        <v>14110011</v>
      </c>
      <c r="H154" s="35" t="s">
        <v>336</v>
      </c>
      <c r="I154" s="35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33">
        <v>14110012</v>
      </c>
      <c r="H155" s="35" t="s">
        <v>337</v>
      </c>
      <c r="I155" s="35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12" t="s">
        <v>126</v>
      </c>
      <c r="E25" s="1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10">
        <v>10010083</v>
      </c>
      <c r="K41" s="16" t="s">
        <v>804</v>
      </c>
      <c r="L41" s="2">
        <f>I41*4</f>
        <v>20</v>
      </c>
      <c r="M41" s="10">
        <v>10010087</v>
      </c>
      <c r="N41" s="13" t="s">
        <v>851</v>
      </c>
      <c r="O41" s="2">
        <v>3</v>
      </c>
      <c r="P41" s="10">
        <v>10010046</v>
      </c>
      <c r="Q41" s="11" t="s">
        <v>806</v>
      </c>
      <c r="R41" s="43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10">
        <v>10010083</v>
      </c>
      <c r="K42" s="16" t="s">
        <v>804</v>
      </c>
      <c r="L42" s="2">
        <v>25</v>
      </c>
      <c r="M42" s="10">
        <v>10010033</v>
      </c>
      <c r="N42" s="11" t="s">
        <v>798</v>
      </c>
      <c r="O42" s="2">
        <v>1</v>
      </c>
      <c r="P42" s="10">
        <v>10000131</v>
      </c>
      <c r="Q42" s="11" t="s">
        <v>661</v>
      </c>
      <c r="R42" s="44">
        <v>100</v>
      </c>
      <c r="S42" s="10">
        <v>10010093</v>
      </c>
      <c r="T42" s="13" t="s">
        <v>668</v>
      </c>
      <c r="U42" s="44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10">
        <v>10010083</v>
      </c>
      <c r="K43" s="16" t="s">
        <v>804</v>
      </c>
      <c r="L43" s="2">
        <v>30</v>
      </c>
      <c r="M43" s="14">
        <v>10010099</v>
      </c>
      <c r="N43" s="15" t="s">
        <v>1423</v>
      </c>
      <c r="O43" s="19">
        <v>1</v>
      </c>
      <c r="P43" s="10">
        <v>10010046</v>
      </c>
      <c r="Q43" s="11" t="s">
        <v>806</v>
      </c>
      <c r="R43" s="43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10">
        <v>10010083</v>
      </c>
      <c r="K44" s="16" t="s">
        <v>804</v>
      </c>
      <c r="L44" s="2">
        <v>35</v>
      </c>
      <c r="M44" s="10">
        <v>10010026</v>
      </c>
      <c r="N44" s="11" t="s">
        <v>98</v>
      </c>
      <c r="O44" s="2">
        <v>1</v>
      </c>
      <c r="P44" s="10">
        <v>10000143</v>
      </c>
      <c r="Q44" s="11" t="s">
        <v>122</v>
      </c>
      <c r="R44" s="2">
        <v>5</v>
      </c>
      <c r="S44" s="10">
        <v>10000134</v>
      </c>
      <c r="T44" s="11" t="s">
        <v>1427</v>
      </c>
      <c r="U44" s="2">
        <v>1</v>
      </c>
      <c r="W44" s="3" t="str">
        <f t="shared" si="6"/>
        <v>3;1250@10010041;10@10010083;35@10010026;1@10000143;5@10000134;1</v>
      </c>
    </row>
    <row r="45" ht="20.1" customHeight="1" spans="1:23">
      <c r="A45" s="1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10">
        <v>10010083</v>
      </c>
      <c r="K45" s="16" t="s">
        <v>804</v>
      </c>
      <c r="L45" s="2">
        <v>40</v>
      </c>
      <c r="M45" s="30">
        <v>10000136</v>
      </c>
      <c r="N45" s="31" t="s">
        <v>1428</v>
      </c>
      <c r="O45" s="2">
        <v>10</v>
      </c>
      <c r="P45" s="10">
        <v>10000135</v>
      </c>
      <c r="Q45" s="11" t="s">
        <v>1429</v>
      </c>
      <c r="R45" s="44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10">
        <v>10010083</v>
      </c>
      <c r="K46" s="16" t="s">
        <v>804</v>
      </c>
      <c r="L46" s="2">
        <v>45</v>
      </c>
      <c r="M46" s="30">
        <v>10000136</v>
      </c>
      <c r="N46" s="31" t="s">
        <v>1428</v>
      </c>
      <c r="O46" s="2">
        <v>10</v>
      </c>
      <c r="P46" s="10">
        <v>10000143</v>
      </c>
      <c r="Q46" s="1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ht="20.1" customHeight="1" spans="1:23">
      <c r="A47" s="1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10">
        <v>10010083</v>
      </c>
      <c r="K47" s="16" t="s">
        <v>804</v>
      </c>
      <c r="L47" s="2">
        <v>50</v>
      </c>
      <c r="M47" s="30">
        <v>10000137</v>
      </c>
      <c r="N47" s="31" t="s">
        <v>1430</v>
      </c>
      <c r="O47" s="2">
        <v>3</v>
      </c>
      <c r="P47" s="10">
        <v>10000104</v>
      </c>
      <c r="Q47" s="11" t="s">
        <v>118</v>
      </c>
      <c r="R47" s="2">
        <v>5</v>
      </c>
      <c r="S47" s="10">
        <v>10000134</v>
      </c>
      <c r="T47" s="11" t="s">
        <v>1427</v>
      </c>
      <c r="U47" s="2">
        <v>1</v>
      </c>
      <c r="W47" s="3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10">
        <v>10010083</v>
      </c>
      <c r="K48" s="16" t="s">
        <v>804</v>
      </c>
      <c r="L48" s="2">
        <v>50</v>
      </c>
      <c r="M48" s="30">
        <v>10000136</v>
      </c>
      <c r="N48" s="31" t="s">
        <v>1428</v>
      </c>
      <c r="O48" s="2">
        <v>20</v>
      </c>
      <c r="P48" s="10">
        <v>10000143</v>
      </c>
      <c r="Q48" s="11" t="s">
        <v>122</v>
      </c>
      <c r="R48" s="2">
        <v>10</v>
      </c>
      <c r="S48" s="10">
        <v>10010026</v>
      </c>
      <c r="T48" s="11" t="s">
        <v>98</v>
      </c>
      <c r="U48" s="2">
        <v>1</v>
      </c>
      <c r="W48" s="3" t="str">
        <f t="shared" si="6"/>
        <v>3;3000@10010041;15@10010083;50@10000136;20@10000143;10@10010026;1</v>
      </c>
    </row>
    <row r="49" ht="20.1" customHeight="1" spans="1:23">
      <c r="A49" s="1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10">
        <v>10010083</v>
      </c>
      <c r="K49" s="16" t="s">
        <v>804</v>
      </c>
      <c r="L49" s="2">
        <v>60</v>
      </c>
      <c r="M49" s="30">
        <v>10000138</v>
      </c>
      <c r="N49" s="31" t="s">
        <v>1431</v>
      </c>
      <c r="O49" s="2">
        <v>3</v>
      </c>
      <c r="P49" s="10">
        <v>10010046</v>
      </c>
      <c r="Q49" s="11" t="s">
        <v>806</v>
      </c>
      <c r="R49" s="43">
        <v>1</v>
      </c>
      <c r="S49" s="10">
        <v>10000134</v>
      </c>
      <c r="T49" s="11" t="s">
        <v>1427</v>
      </c>
      <c r="U49" s="2">
        <v>1</v>
      </c>
      <c r="W49" s="3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10">
        <v>10010083</v>
      </c>
      <c r="K50" s="16" t="s">
        <v>804</v>
      </c>
      <c r="L50" s="2">
        <v>60</v>
      </c>
      <c r="M50" s="30">
        <v>10000135</v>
      </c>
      <c r="N50" s="31" t="s">
        <v>92</v>
      </c>
      <c r="O50" s="2">
        <v>1</v>
      </c>
      <c r="P50" s="10">
        <v>10000143</v>
      </c>
      <c r="Q50" s="11" t="s">
        <v>122</v>
      </c>
      <c r="R50" s="2">
        <v>10</v>
      </c>
      <c r="S50" s="10">
        <v>10010026</v>
      </c>
      <c r="T50" s="11" t="s">
        <v>98</v>
      </c>
      <c r="U50" s="2">
        <v>1</v>
      </c>
      <c r="W50" s="3" t="str">
        <f t="shared" si="6"/>
        <v>3;5000@10010041;20@10010083;60@10000135;1@10000143;10@10010026;1</v>
      </c>
    </row>
    <row r="51" ht="20.1" customHeight="1" spans="1:23">
      <c r="A51" s="1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10">
        <v>10010083</v>
      </c>
      <c r="K51" s="16" t="s">
        <v>804</v>
      </c>
      <c r="L51" s="2">
        <v>80</v>
      </c>
      <c r="M51" s="30">
        <v>10000136</v>
      </c>
      <c r="N51" s="31" t="s">
        <v>1428</v>
      </c>
      <c r="O51" s="2">
        <v>20</v>
      </c>
      <c r="P51" s="10">
        <v>10000143</v>
      </c>
      <c r="Q51" s="11" t="s">
        <v>122</v>
      </c>
      <c r="R51" s="2">
        <v>20</v>
      </c>
      <c r="S51" s="10">
        <v>10000134</v>
      </c>
      <c r="T51" s="11" t="s">
        <v>1427</v>
      </c>
      <c r="U51" s="2">
        <v>1</v>
      </c>
      <c r="W51" s="3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10">
        <v>10010083</v>
      </c>
      <c r="K52" s="16" t="s">
        <v>804</v>
      </c>
      <c r="L52" s="2">
        <v>80</v>
      </c>
      <c r="M52" s="30">
        <v>10000136</v>
      </c>
      <c r="N52" s="31" t="s">
        <v>1428</v>
      </c>
      <c r="O52" s="2">
        <v>30</v>
      </c>
      <c r="P52" s="10">
        <v>10000143</v>
      </c>
      <c r="Q52" s="11" t="s">
        <v>122</v>
      </c>
      <c r="R52" s="2">
        <v>20</v>
      </c>
      <c r="S52" s="10">
        <v>10010026</v>
      </c>
      <c r="T52" s="11" t="s">
        <v>98</v>
      </c>
      <c r="U52" s="2">
        <v>1</v>
      </c>
      <c r="W52" s="3" t="str">
        <f t="shared" si="6"/>
        <v>3;10000@10010041;20@10010083;80@10000136;30@10000143;20@10010026;1</v>
      </c>
    </row>
    <row r="53" ht="20.1" customHeight="1" spans="1:23">
      <c r="A53" s="1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10">
        <v>10010083</v>
      </c>
      <c r="K53" s="16" t="s">
        <v>804</v>
      </c>
      <c r="L53" s="2">
        <v>100</v>
      </c>
      <c r="M53" s="30">
        <v>10000136</v>
      </c>
      <c r="N53" s="31" t="s">
        <v>1428</v>
      </c>
      <c r="O53" s="2">
        <v>30</v>
      </c>
      <c r="P53" s="10">
        <v>10000143</v>
      </c>
      <c r="Q53" s="11" t="s">
        <v>122</v>
      </c>
      <c r="R53" s="2">
        <v>20</v>
      </c>
      <c r="S53" s="10">
        <v>10010026</v>
      </c>
      <c r="T53" s="11" t="s">
        <v>98</v>
      </c>
      <c r="U53" s="2">
        <v>1</v>
      </c>
      <c r="W53" s="3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10">
        <v>1</v>
      </c>
      <c r="D58" s="16" t="s">
        <v>808</v>
      </c>
      <c r="E58" s="2">
        <v>150000</v>
      </c>
      <c r="F58" s="10">
        <v>10010085</v>
      </c>
      <c r="G58" s="16" t="s">
        <v>821</v>
      </c>
      <c r="H58" s="2">
        <v>100</v>
      </c>
    </row>
    <row r="59" ht="20.1" customHeight="1" spans="1:8">
      <c r="A59" s="2"/>
      <c r="B59" s="2">
        <v>2</v>
      </c>
      <c r="C59" s="10">
        <v>1</v>
      </c>
      <c r="D59" s="16" t="s">
        <v>808</v>
      </c>
      <c r="E59" s="2">
        <v>100000</v>
      </c>
      <c r="F59" s="10">
        <v>10010085</v>
      </c>
      <c r="G59" s="16" t="s">
        <v>821</v>
      </c>
      <c r="H59" s="2">
        <v>75</v>
      </c>
    </row>
    <row r="60" ht="20.1" customHeight="1" spans="1:8">
      <c r="A60" s="2"/>
      <c r="B60" s="2">
        <v>3</v>
      </c>
      <c r="C60" s="10">
        <v>1</v>
      </c>
      <c r="D60" s="16" t="s">
        <v>808</v>
      </c>
      <c r="E60" s="2">
        <v>75000</v>
      </c>
      <c r="F60" s="10">
        <v>10010085</v>
      </c>
      <c r="G60" s="16" t="s">
        <v>821</v>
      </c>
      <c r="H60" s="2">
        <v>50</v>
      </c>
    </row>
    <row r="61" ht="20.1" customHeight="1" spans="1:8">
      <c r="A61" s="2"/>
      <c r="B61" s="2">
        <v>4</v>
      </c>
      <c r="C61" s="10">
        <v>1</v>
      </c>
      <c r="D61" s="16" t="s">
        <v>808</v>
      </c>
      <c r="E61" s="2">
        <v>50000</v>
      </c>
      <c r="F61" s="10">
        <v>10010085</v>
      </c>
      <c r="G61" s="16" t="s">
        <v>821</v>
      </c>
      <c r="H61" s="2">
        <v>40</v>
      </c>
    </row>
    <row r="62" ht="20.1" customHeight="1" spans="1:8">
      <c r="A62" s="2"/>
      <c r="B62" s="2">
        <v>5</v>
      </c>
      <c r="C62" s="10">
        <v>1</v>
      </c>
      <c r="D62" s="16" t="s">
        <v>808</v>
      </c>
      <c r="E62" s="2">
        <v>50000</v>
      </c>
      <c r="F62" s="10">
        <v>10010085</v>
      </c>
      <c r="G62" s="16" t="s">
        <v>821</v>
      </c>
      <c r="H62" s="2">
        <v>40</v>
      </c>
    </row>
    <row r="63" ht="20.1" customHeight="1" spans="1:8">
      <c r="A63" s="2"/>
      <c r="B63" s="2">
        <v>6</v>
      </c>
      <c r="C63" s="10">
        <v>1</v>
      </c>
      <c r="D63" s="16" t="s">
        <v>808</v>
      </c>
      <c r="E63" s="2">
        <v>50000</v>
      </c>
      <c r="F63" s="10">
        <v>10010085</v>
      </c>
      <c r="G63" s="16" t="s">
        <v>821</v>
      </c>
      <c r="H63" s="2">
        <v>40</v>
      </c>
    </row>
    <row r="64" ht="20.1" customHeight="1" spans="2:8">
      <c r="B64" s="2">
        <v>7</v>
      </c>
      <c r="C64" s="10">
        <v>1</v>
      </c>
      <c r="D64" s="16" t="s">
        <v>808</v>
      </c>
      <c r="E64" s="2">
        <v>30000</v>
      </c>
      <c r="F64" s="10">
        <v>10010085</v>
      </c>
      <c r="G64" s="16" t="s">
        <v>821</v>
      </c>
      <c r="H64" s="2">
        <v>30</v>
      </c>
    </row>
    <row r="65" ht="20.1" customHeight="1" spans="2:8">
      <c r="B65" s="2">
        <v>8</v>
      </c>
      <c r="C65" s="10">
        <v>1</v>
      </c>
      <c r="D65" s="16" t="s">
        <v>808</v>
      </c>
      <c r="E65" s="2">
        <v>30000</v>
      </c>
      <c r="F65" s="10">
        <v>10010085</v>
      </c>
      <c r="G65" s="16" t="s">
        <v>821</v>
      </c>
      <c r="H65" s="2">
        <v>30</v>
      </c>
    </row>
    <row r="66" ht="20.1" customHeight="1" spans="2:8">
      <c r="B66" s="2">
        <v>9</v>
      </c>
      <c r="C66" s="10">
        <v>1</v>
      </c>
      <c r="D66" s="16" t="s">
        <v>808</v>
      </c>
      <c r="E66" s="2">
        <v>30000</v>
      </c>
      <c r="F66" s="10">
        <v>10010085</v>
      </c>
      <c r="G66" s="16" t="s">
        <v>821</v>
      </c>
      <c r="H66" s="2">
        <v>30</v>
      </c>
    </row>
    <row r="67" ht="20.1" customHeight="1" spans="2:8">
      <c r="B67" s="2">
        <v>10</v>
      </c>
      <c r="C67" s="10">
        <v>1</v>
      </c>
      <c r="D67" s="16" t="s">
        <v>808</v>
      </c>
      <c r="E67" s="2">
        <v>20000</v>
      </c>
      <c r="F67" s="10">
        <v>10010085</v>
      </c>
      <c r="G67" s="16" t="s">
        <v>821</v>
      </c>
      <c r="H67" s="2">
        <v>30</v>
      </c>
    </row>
    <row r="68" ht="20.1" customHeight="1" spans="2:8">
      <c r="B68" s="2">
        <v>11</v>
      </c>
      <c r="C68" s="10">
        <v>1</v>
      </c>
      <c r="D68" s="16" t="s">
        <v>808</v>
      </c>
      <c r="E68" s="2">
        <v>20000</v>
      </c>
      <c r="F68" s="10">
        <v>10010085</v>
      </c>
      <c r="G68" s="16" t="s">
        <v>821</v>
      </c>
      <c r="H68" s="2">
        <v>20</v>
      </c>
    </row>
    <row r="69" ht="20.1" customHeight="1" spans="2:8">
      <c r="B69" s="2">
        <v>12</v>
      </c>
      <c r="C69" s="10">
        <v>1</v>
      </c>
      <c r="D69" s="16" t="s">
        <v>808</v>
      </c>
      <c r="E69" s="2">
        <v>20000</v>
      </c>
      <c r="F69" s="10">
        <v>10010085</v>
      </c>
      <c r="G69" s="16" t="s">
        <v>821</v>
      </c>
      <c r="H69" s="2">
        <v>20</v>
      </c>
    </row>
    <row r="70" ht="20.1" customHeight="1" spans="2:8">
      <c r="B70" s="2">
        <v>13</v>
      </c>
      <c r="C70" s="10">
        <v>1</v>
      </c>
      <c r="D70" s="16" t="s">
        <v>808</v>
      </c>
      <c r="E70" s="2">
        <v>20000</v>
      </c>
      <c r="F70" s="10">
        <v>10010085</v>
      </c>
      <c r="G70" s="16" t="s">
        <v>821</v>
      </c>
      <c r="H70" s="2">
        <v>20</v>
      </c>
    </row>
    <row r="71" ht="20.1" customHeight="1" spans="2:8">
      <c r="B71" s="2">
        <v>14</v>
      </c>
      <c r="C71" s="10">
        <v>1</v>
      </c>
      <c r="D71" s="16" t="s">
        <v>808</v>
      </c>
      <c r="E71" s="2">
        <v>20000</v>
      </c>
      <c r="F71" s="10">
        <v>10010085</v>
      </c>
      <c r="G71" s="16" t="s">
        <v>821</v>
      </c>
      <c r="H71" s="2">
        <v>20</v>
      </c>
    </row>
    <row r="72" ht="20.1" customHeight="1" spans="2:8">
      <c r="B72" s="2">
        <v>15</v>
      </c>
      <c r="C72" s="10">
        <v>1</v>
      </c>
      <c r="D72" s="16" t="s">
        <v>808</v>
      </c>
      <c r="E72" s="2">
        <v>20000</v>
      </c>
      <c r="F72" s="10">
        <v>10010085</v>
      </c>
      <c r="G72" s="16" t="s">
        <v>821</v>
      </c>
      <c r="H72" s="2">
        <v>20</v>
      </c>
    </row>
    <row r="73" ht="20.1" customHeight="1" spans="2:8">
      <c r="B73" s="2">
        <v>16</v>
      </c>
      <c r="C73" s="10">
        <v>1</v>
      </c>
      <c r="D73" s="16" t="s">
        <v>808</v>
      </c>
      <c r="E73" s="2">
        <v>20000</v>
      </c>
      <c r="F73" s="10">
        <v>10010085</v>
      </c>
      <c r="G73" s="16" t="s">
        <v>821</v>
      </c>
      <c r="H73" s="2">
        <v>20</v>
      </c>
    </row>
    <row r="74" ht="20.1" customHeight="1" spans="2:8">
      <c r="B74" s="2">
        <v>17</v>
      </c>
      <c r="C74" s="10">
        <v>1</v>
      </c>
      <c r="D74" s="16" t="s">
        <v>808</v>
      </c>
      <c r="E74" s="2">
        <v>20000</v>
      </c>
      <c r="F74" s="10">
        <v>10010085</v>
      </c>
      <c r="G74" s="16" t="s">
        <v>821</v>
      </c>
      <c r="H74" s="2">
        <v>20</v>
      </c>
    </row>
    <row r="75" ht="20.1" customHeight="1" spans="2:8">
      <c r="B75" s="2">
        <v>18</v>
      </c>
      <c r="C75" s="10">
        <v>1</v>
      </c>
      <c r="D75" s="16" t="s">
        <v>808</v>
      </c>
      <c r="E75" s="2">
        <v>20000</v>
      </c>
      <c r="F75" s="10">
        <v>10010085</v>
      </c>
      <c r="G75" s="16" t="s">
        <v>821</v>
      </c>
      <c r="H75" s="2">
        <v>20</v>
      </c>
    </row>
    <row r="76" ht="20.1" customHeight="1" spans="2:8">
      <c r="B76" s="2">
        <v>19</v>
      </c>
      <c r="C76" s="10">
        <v>1</v>
      </c>
      <c r="D76" s="16" t="s">
        <v>808</v>
      </c>
      <c r="E76" s="2">
        <v>20000</v>
      </c>
      <c r="F76" s="10">
        <v>10010085</v>
      </c>
      <c r="G76" s="16" t="s">
        <v>821</v>
      </c>
      <c r="H76" s="2">
        <v>20</v>
      </c>
    </row>
    <row r="77" ht="20.1" customHeight="1" spans="2:8">
      <c r="B77" s="2">
        <v>20</v>
      </c>
      <c r="C77" s="10">
        <v>1</v>
      </c>
      <c r="D77" s="16" t="s">
        <v>808</v>
      </c>
      <c r="E77" s="2">
        <v>20000</v>
      </c>
      <c r="F77" s="10">
        <v>10010085</v>
      </c>
      <c r="G77" s="16" t="s">
        <v>821</v>
      </c>
      <c r="H77" s="2">
        <v>20</v>
      </c>
    </row>
    <row r="78" ht="20.1" customHeight="1" spans="1:8">
      <c r="A78" s="19"/>
      <c r="B78" s="2"/>
      <c r="C78" s="10"/>
      <c r="D78" s="16"/>
      <c r="E78" s="2"/>
      <c r="F78" s="10"/>
      <c r="G78" s="16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42">
        <v>10041101</v>
      </c>
      <c r="E2" s="42" t="s">
        <v>1315</v>
      </c>
      <c r="F2" s="2">
        <f>1/20</f>
        <v>0.05</v>
      </c>
      <c r="H2" s="42">
        <v>10041201</v>
      </c>
      <c r="I2" s="42" t="s">
        <v>1316</v>
      </c>
      <c r="J2" s="2">
        <f>1/16</f>
        <v>0.0625</v>
      </c>
      <c r="L2" s="42">
        <v>10041301</v>
      </c>
      <c r="M2" s="42" t="s">
        <v>1317</v>
      </c>
      <c r="N2" s="2">
        <f>1/16</f>
        <v>0.0625</v>
      </c>
      <c r="P2" s="42">
        <v>10041401</v>
      </c>
      <c r="Q2" s="42" t="s">
        <v>1318</v>
      </c>
      <c r="R2" s="2">
        <f>1/16</f>
        <v>0.0625</v>
      </c>
      <c r="U2" s="2" t="s">
        <v>1435</v>
      </c>
      <c r="W2" s="42">
        <v>10041101</v>
      </c>
      <c r="X2" s="42" t="s">
        <v>1315</v>
      </c>
      <c r="Y2" s="2">
        <f>1/20*$U$3</f>
        <v>0.0005</v>
      </c>
      <c r="Z2" s="2">
        <f>Y2*1000000</f>
        <v>500</v>
      </c>
      <c r="AA2" s="42">
        <v>10041201</v>
      </c>
      <c r="AB2" s="42" t="s">
        <v>1316</v>
      </c>
      <c r="AC2" s="2">
        <f>1/16*$U$3</f>
        <v>0.000625</v>
      </c>
      <c r="AD2" s="2">
        <f>AC2*100</f>
        <v>0.0625</v>
      </c>
      <c r="AE2" s="42">
        <v>10041301</v>
      </c>
      <c r="AF2" s="42" t="s">
        <v>1317</v>
      </c>
      <c r="AG2" s="2">
        <f>1/16*$U$3</f>
        <v>0.000625</v>
      </c>
      <c r="AI2" s="42">
        <v>10041401</v>
      </c>
      <c r="AJ2" s="42" t="s">
        <v>1318</v>
      </c>
      <c r="AK2" s="2">
        <f>1/16*$U$3</f>
        <v>0.000625</v>
      </c>
    </row>
    <row r="3" s="2" customFormat="1" ht="20.1" customHeight="1" spans="4:37">
      <c r="D3" s="42">
        <v>10041102</v>
      </c>
      <c r="E3" s="42" t="s">
        <v>1319</v>
      </c>
      <c r="F3" s="2">
        <f t="shared" ref="F3:F21" si="0">1/20</f>
        <v>0.05</v>
      </c>
      <c r="H3" s="42">
        <v>10041202</v>
      </c>
      <c r="I3" s="42" t="s">
        <v>1320</v>
      </c>
      <c r="J3" s="2">
        <f t="shared" ref="J3:J17" si="1">1/16</f>
        <v>0.0625</v>
      </c>
      <c r="L3" s="42">
        <v>10041302</v>
      </c>
      <c r="M3" s="42" t="s">
        <v>1321</v>
      </c>
      <c r="N3" s="2">
        <f t="shared" ref="N3:N17" si="2">1/16</f>
        <v>0.0625</v>
      </c>
      <c r="P3" s="42">
        <v>10041402</v>
      </c>
      <c r="Q3" s="42" t="s">
        <v>1322</v>
      </c>
      <c r="R3" s="2">
        <f t="shared" ref="R3:R17" si="3">1/16</f>
        <v>0.0625</v>
      </c>
      <c r="U3" s="2">
        <v>0.01</v>
      </c>
      <c r="W3" s="42">
        <v>10041102</v>
      </c>
      <c r="X3" s="42" t="s">
        <v>1319</v>
      </c>
      <c r="Y3" s="2">
        <f t="shared" ref="Y3:Y21" si="4">1/20*$U$3</f>
        <v>0.0005</v>
      </c>
      <c r="AA3" s="42">
        <v>10041202</v>
      </c>
      <c r="AB3" s="42" t="s">
        <v>1320</v>
      </c>
      <c r="AC3" s="2">
        <f t="shared" ref="AC3:AC17" si="5">1/16*$U$3</f>
        <v>0.000625</v>
      </c>
      <c r="AE3" s="42">
        <v>10041302</v>
      </c>
      <c r="AF3" s="42" t="s">
        <v>1321</v>
      </c>
      <c r="AG3" s="2">
        <f t="shared" ref="AG3:AG17" si="6">1/16*$U$3</f>
        <v>0.000625</v>
      </c>
      <c r="AI3" s="42">
        <v>10041402</v>
      </c>
      <c r="AJ3" s="42" t="s">
        <v>1322</v>
      </c>
      <c r="AK3" s="2">
        <f t="shared" ref="AK3:AK17" si="7">1/16*$U$3</f>
        <v>0.000625</v>
      </c>
    </row>
    <row r="4" s="2" customFormat="1" ht="20.1" customHeight="1" spans="4:37">
      <c r="D4" s="42">
        <v>10041103</v>
      </c>
      <c r="E4" s="42" t="s">
        <v>1324</v>
      </c>
      <c r="F4" s="2">
        <f t="shared" si="0"/>
        <v>0.05</v>
      </c>
      <c r="H4" s="42">
        <v>10041203</v>
      </c>
      <c r="I4" s="42" t="s">
        <v>1325</v>
      </c>
      <c r="J4" s="2">
        <f t="shared" si="1"/>
        <v>0.0625</v>
      </c>
      <c r="L4" s="42">
        <v>10041303</v>
      </c>
      <c r="M4" s="42" t="s">
        <v>1326</v>
      </c>
      <c r="N4" s="2">
        <f t="shared" si="2"/>
        <v>0.0625</v>
      </c>
      <c r="P4" s="42">
        <v>10041403</v>
      </c>
      <c r="Q4" s="42" t="s">
        <v>1327</v>
      </c>
      <c r="R4" s="2">
        <f t="shared" si="3"/>
        <v>0.0625</v>
      </c>
      <c r="W4" s="42">
        <v>10041103</v>
      </c>
      <c r="X4" s="42" t="s">
        <v>1324</v>
      </c>
      <c r="Y4" s="2">
        <f t="shared" si="4"/>
        <v>0.0005</v>
      </c>
      <c r="AA4" s="42">
        <v>10041203</v>
      </c>
      <c r="AB4" s="42" t="s">
        <v>1325</v>
      </c>
      <c r="AC4" s="2">
        <f t="shared" si="5"/>
        <v>0.000625</v>
      </c>
      <c r="AE4" s="42">
        <v>10041303</v>
      </c>
      <c r="AF4" s="42" t="s">
        <v>1326</v>
      </c>
      <c r="AG4" s="2">
        <f t="shared" si="6"/>
        <v>0.000625</v>
      </c>
      <c r="AI4" s="42">
        <v>10041403</v>
      </c>
      <c r="AJ4" s="42" t="s">
        <v>1327</v>
      </c>
      <c r="AK4" s="2">
        <f t="shared" si="7"/>
        <v>0.000625</v>
      </c>
    </row>
    <row r="5" s="2" customFormat="1" ht="20.1" customHeight="1" spans="4:37">
      <c r="D5" s="42">
        <v>10041104</v>
      </c>
      <c r="E5" s="42" t="s">
        <v>1329</v>
      </c>
      <c r="F5" s="2">
        <f t="shared" si="0"/>
        <v>0.05</v>
      </c>
      <c r="H5" s="42">
        <v>10041204</v>
      </c>
      <c r="I5" s="42" t="s">
        <v>1330</v>
      </c>
      <c r="J5" s="2">
        <f t="shared" si="1"/>
        <v>0.0625</v>
      </c>
      <c r="L5" s="42">
        <v>10041304</v>
      </c>
      <c r="M5" s="42" t="s">
        <v>1331</v>
      </c>
      <c r="N5" s="2">
        <f t="shared" si="2"/>
        <v>0.0625</v>
      </c>
      <c r="P5" s="42">
        <v>10041404</v>
      </c>
      <c r="Q5" s="42" t="s">
        <v>1332</v>
      </c>
      <c r="R5" s="2">
        <f t="shared" si="3"/>
        <v>0.0625</v>
      </c>
      <c r="W5" s="42">
        <v>10041104</v>
      </c>
      <c r="X5" s="42" t="s">
        <v>1329</v>
      </c>
      <c r="Y5" s="2">
        <f t="shared" si="4"/>
        <v>0.0005</v>
      </c>
      <c r="AA5" s="42">
        <v>10041204</v>
      </c>
      <c r="AB5" s="42" t="s">
        <v>1330</v>
      </c>
      <c r="AC5" s="2">
        <f t="shared" si="5"/>
        <v>0.000625</v>
      </c>
      <c r="AE5" s="42">
        <v>10041304</v>
      </c>
      <c r="AF5" s="42" t="s">
        <v>1331</v>
      </c>
      <c r="AG5" s="2">
        <f t="shared" si="6"/>
        <v>0.000625</v>
      </c>
      <c r="AI5" s="42">
        <v>10041404</v>
      </c>
      <c r="AJ5" s="42" t="s">
        <v>1332</v>
      </c>
      <c r="AK5" s="2">
        <f t="shared" si="7"/>
        <v>0.000625</v>
      </c>
    </row>
    <row r="6" s="2" customFormat="1" ht="20.1" customHeight="1" spans="4:37">
      <c r="D6" s="42">
        <v>10041105</v>
      </c>
      <c r="E6" s="42" t="s">
        <v>1334</v>
      </c>
      <c r="F6" s="2">
        <f t="shared" si="0"/>
        <v>0.05</v>
      </c>
      <c r="H6" s="42">
        <v>10041205</v>
      </c>
      <c r="I6" s="42" t="s">
        <v>1335</v>
      </c>
      <c r="J6" s="2">
        <f t="shared" si="1"/>
        <v>0.0625</v>
      </c>
      <c r="L6" s="42">
        <v>10041305</v>
      </c>
      <c r="M6" s="42" t="s">
        <v>1336</v>
      </c>
      <c r="N6" s="2">
        <f t="shared" si="2"/>
        <v>0.0625</v>
      </c>
      <c r="P6" s="42">
        <v>10041405</v>
      </c>
      <c r="Q6" s="42" t="s">
        <v>1337</v>
      </c>
      <c r="R6" s="2">
        <f t="shared" si="3"/>
        <v>0.0625</v>
      </c>
      <c r="U6" s="2" t="s">
        <v>162</v>
      </c>
      <c r="W6" s="42">
        <v>10041105</v>
      </c>
      <c r="X6" s="42" t="s">
        <v>1334</v>
      </c>
      <c r="Y6" s="2">
        <f t="shared" si="4"/>
        <v>0.0005</v>
      </c>
      <c r="AA6" s="42">
        <v>10041205</v>
      </c>
      <c r="AB6" s="42" t="s">
        <v>1335</v>
      </c>
      <c r="AC6" s="2">
        <f t="shared" si="5"/>
        <v>0.000625</v>
      </c>
      <c r="AE6" s="42">
        <v>10041305</v>
      </c>
      <c r="AF6" s="42" t="s">
        <v>1336</v>
      </c>
      <c r="AG6" s="2">
        <f t="shared" si="6"/>
        <v>0.000625</v>
      </c>
      <c r="AI6" s="42">
        <v>10041405</v>
      </c>
      <c r="AJ6" s="42" t="s">
        <v>1337</v>
      </c>
      <c r="AK6" s="2">
        <f t="shared" si="7"/>
        <v>0.000625</v>
      </c>
    </row>
    <row r="7" s="2" customFormat="1" ht="20.1" customHeight="1" spans="4:37">
      <c r="D7" s="42">
        <v>10041106</v>
      </c>
      <c r="E7" s="42" t="s">
        <v>1338</v>
      </c>
      <c r="F7" s="2">
        <f t="shared" si="0"/>
        <v>0.05</v>
      </c>
      <c r="H7" s="42">
        <v>10041206</v>
      </c>
      <c r="I7" s="42" t="s">
        <v>1339</v>
      </c>
      <c r="J7" s="2">
        <f t="shared" si="1"/>
        <v>0.0625</v>
      </c>
      <c r="L7" s="42">
        <v>10041306</v>
      </c>
      <c r="M7" s="42" t="s">
        <v>1340</v>
      </c>
      <c r="N7" s="2">
        <f t="shared" si="2"/>
        <v>0.0625</v>
      </c>
      <c r="P7" s="42">
        <v>10041406</v>
      </c>
      <c r="Q7" s="42" t="s">
        <v>1341</v>
      </c>
      <c r="R7" s="2">
        <f t="shared" si="3"/>
        <v>0.0625</v>
      </c>
      <c r="U7" s="2">
        <v>1</v>
      </c>
      <c r="W7" s="42">
        <v>10041106</v>
      </c>
      <c r="X7" s="42" t="s">
        <v>1338</v>
      </c>
      <c r="Y7" s="2">
        <f t="shared" si="4"/>
        <v>0.0005</v>
      </c>
      <c r="AA7" s="42">
        <v>10041206</v>
      </c>
      <c r="AB7" s="42" t="s">
        <v>1339</v>
      </c>
      <c r="AC7" s="2">
        <f t="shared" si="5"/>
        <v>0.000625</v>
      </c>
      <c r="AE7" s="42">
        <v>10041306</v>
      </c>
      <c r="AF7" s="42" t="s">
        <v>1340</v>
      </c>
      <c r="AG7" s="2">
        <f t="shared" si="6"/>
        <v>0.000625</v>
      </c>
      <c r="AI7" s="42">
        <v>10041406</v>
      </c>
      <c r="AJ7" s="42" t="s">
        <v>1341</v>
      </c>
      <c r="AK7" s="2">
        <f t="shared" si="7"/>
        <v>0.000625</v>
      </c>
    </row>
    <row r="8" s="2" customFormat="1" ht="20.1" customHeight="1" spans="4:37">
      <c r="D8" s="42">
        <v>10041107</v>
      </c>
      <c r="E8" s="42" t="s">
        <v>1342</v>
      </c>
      <c r="F8" s="2">
        <f t="shared" si="0"/>
        <v>0.05</v>
      </c>
      <c r="H8" s="42">
        <v>10041207</v>
      </c>
      <c r="I8" s="42" t="s">
        <v>1343</v>
      </c>
      <c r="J8" s="2">
        <f t="shared" si="1"/>
        <v>0.0625</v>
      </c>
      <c r="L8" s="42">
        <v>10041307</v>
      </c>
      <c r="M8" s="42" t="s">
        <v>1344</v>
      </c>
      <c r="N8" s="2">
        <f t="shared" si="2"/>
        <v>0.0625</v>
      </c>
      <c r="P8" s="42">
        <v>10041407</v>
      </c>
      <c r="Q8" s="42" t="s">
        <v>1345</v>
      </c>
      <c r="R8" s="2">
        <f t="shared" si="3"/>
        <v>0.0625</v>
      </c>
      <c r="W8" s="42">
        <v>10041107</v>
      </c>
      <c r="X8" s="42" t="s">
        <v>1342</v>
      </c>
      <c r="Y8" s="2">
        <f t="shared" si="4"/>
        <v>0.0005</v>
      </c>
      <c r="AA8" s="42">
        <v>10041207</v>
      </c>
      <c r="AB8" s="42" t="s">
        <v>1343</v>
      </c>
      <c r="AC8" s="2">
        <f t="shared" si="5"/>
        <v>0.000625</v>
      </c>
      <c r="AE8" s="42">
        <v>10041307</v>
      </c>
      <c r="AF8" s="42" t="s">
        <v>1344</v>
      </c>
      <c r="AG8" s="2">
        <f t="shared" si="6"/>
        <v>0.000625</v>
      </c>
      <c r="AI8" s="42">
        <v>10041407</v>
      </c>
      <c r="AJ8" s="42" t="s">
        <v>1345</v>
      </c>
      <c r="AK8" s="2">
        <f t="shared" si="7"/>
        <v>0.000625</v>
      </c>
    </row>
    <row r="9" s="2" customFormat="1" ht="20.1" customHeight="1" spans="4:37">
      <c r="D9" s="42">
        <v>10041108</v>
      </c>
      <c r="E9" s="42" t="s">
        <v>1347</v>
      </c>
      <c r="F9" s="2">
        <f t="shared" si="0"/>
        <v>0.05</v>
      </c>
      <c r="H9" s="42">
        <v>10041208</v>
      </c>
      <c r="I9" s="42" t="s">
        <v>1348</v>
      </c>
      <c r="J9" s="2">
        <f t="shared" si="1"/>
        <v>0.0625</v>
      </c>
      <c r="L9" s="42">
        <v>10041308</v>
      </c>
      <c r="M9" s="42" t="s">
        <v>1349</v>
      </c>
      <c r="N9" s="2">
        <f t="shared" si="2"/>
        <v>0.0625</v>
      </c>
      <c r="P9" s="42">
        <v>10041408</v>
      </c>
      <c r="Q9" s="42" t="s">
        <v>1350</v>
      </c>
      <c r="R9" s="2">
        <f t="shared" si="3"/>
        <v>0.0625</v>
      </c>
      <c r="W9" s="42">
        <v>10041108</v>
      </c>
      <c r="X9" s="42" t="s">
        <v>1347</v>
      </c>
      <c r="Y9" s="2">
        <f t="shared" si="4"/>
        <v>0.0005</v>
      </c>
      <c r="AA9" s="42">
        <v>10041208</v>
      </c>
      <c r="AB9" s="42" t="s">
        <v>1348</v>
      </c>
      <c r="AC9" s="2">
        <f t="shared" si="5"/>
        <v>0.000625</v>
      </c>
      <c r="AE9" s="42">
        <v>10041308</v>
      </c>
      <c r="AF9" s="42" t="s">
        <v>1349</v>
      </c>
      <c r="AG9" s="2">
        <f t="shared" si="6"/>
        <v>0.000625</v>
      </c>
      <c r="AI9" s="42">
        <v>10041408</v>
      </c>
      <c r="AJ9" s="42" t="s">
        <v>1350</v>
      </c>
      <c r="AK9" s="2">
        <f t="shared" si="7"/>
        <v>0.000625</v>
      </c>
    </row>
    <row r="10" s="2" customFormat="1" ht="20.1" customHeight="1" spans="4:37">
      <c r="D10" s="42">
        <v>10041109</v>
      </c>
      <c r="E10" s="42" t="s">
        <v>1352</v>
      </c>
      <c r="F10" s="2">
        <f t="shared" si="0"/>
        <v>0.05</v>
      </c>
      <c r="H10" s="42">
        <v>10041209</v>
      </c>
      <c r="I10" s="42" t="s">
        <v>1353</v>
      </c>
      <c r="J10" s="2">
        <f t="shared" si="1"/>
        <v>0.0625</v>
      </c>
      <c r="L10" s="42">
        <v>10041309</v>
      </c>
      <c r="M10" s="42" t="s">
        <v>1354</v>
      </c>
      <c r="N10" s="2">
        <f t="shared" si="2"/>
        <v>0.0625</v>
      </c>
      <c r="P10" s="42">
        <v>10041409</v>
      </c>
      <c r="Q10" s="42" t="s">
        <v>1355</v>
      </c>
      <c r="R10" s="2">
        <f t="shared" si="3"/>
        <v>0.0625</v>
      </c>
      <c r="W10" s="42">
        <v>10041109</v>
      </c>
      <c r="X10" s="42" t="s">
        <v>1352</v>
      </c>
      <c r="Y10" s="2">
        <f t="shared" si="4"/>
        <v>0.0005</v>
      </c>
      <c r="AA10" s="42">
        <v>10041209</v>
      </c>
      <c r="AB10" s="42" t="s">
        <v>1353</v>
      </c>
      <c r="AC10" s="2">
        <f t="shared" si="5"/>
        <v>0.000625</v>
      </c>
      <c r="AE10" s="42">
        <v>10041309</v>
      </c>
      <c r="AF10" s="42" t="s">
        <v>1354</v>
      </c>
      <c r="AG10" s="2">
        <f t="shared" si="6"/>
        <v>0.000625</v>
      </c>
      <c r="AI10" s="42">
        <v>10041409</v>
      </c>
      <c r="AJ10" s="42" t="s">
        <v>1355</v>
      </c>
      <c r="AK10" s="2">
        <f t="shared" si="7"/>
        <v>0.000625</v>
      </c>
    </row>
    <row r="11" s="2" customFormat="1" ht="20.1" customHeight="1" spans="4:37">
      <c r="D11" s="42">
        <v>10041110</v>
      </c>
      <c r="E11" s="42" t="s">
        <v>1356</v>
      </c>
      <c r="F11" s="2">
        <f t="shared" si="0"/>
        <v>0.05</v>
      </c>
      <c r="H11" s="42">
        <v>10041210</v>
      </c>
      <c r="I11" s="42" t="s">
        <v>1357</v>
      </c>
      <c r="J11" s="2">
        <f t="shared" si="1"/>
        <v>0.0625</v>
      </c>
      <c r="L11" s="42">
        <v>10041310</v>
      </c>
      <c r="M11" s="42" t="s">
        <v>1358</v>
      </c>
      <c r="N11" s="2">
        <f t="shared" si="2"/>
        <v>0.0625</v>
      </c>
      <c r="P11" s="42">
        <v>10041410</v>
      </c>
      <c r="Q11" s="42" t="s">
        <v>1359</v>
      </c>
      <c r="R11" s="2">
        <f t="shared" si="3"/>
        <v>0.0625</v>
      </c>
      <c r="W11" s="42">
        <v>10041110</v>
      </c>
      <c r="X11" s="42" t="s">
        <v>1356</v>
      </c>
      <c r="Y11" s="2">
        <f t="shared" si="4"/>
        <v>0.0005</v>
      </c>
      <c r="AA11" s="42">
        <v>10041210</v>
      </c>
      <c r="AB11" s="42" t="s">
        <v>1357</v>
      </c>
      <c r="AC11" s="2">
        <f t="shared" si="5"/>
        <v>0.000625</v>
      </c>
      <c r="AE11" s="42">
        <v>10041310</v>
      </c>
      <c r="AF11" s="42" t="s">
        <v>1358</v>
      </c>
      <c r="AG11" s="2">
        <f t="shared" si="6"/>
        <v>0.000625</v>
      </c>
      <c r="AI11" s="42">
        <v>10041410</v>
      </c>
      <c r="AJ11" s="42" t="s">
        <v>1359</v>
      </c>
      <c r="AK11" s="2">
        <f t="shared" si="7"/>
        <v>0.000625</v>
      </c>
    </row>
    <row r="12" s="2" customFormat="1" ht="20.1" customHeight="1" spans="4:37">
      <c r="D12" s="42">
        <v>10041111</v>
      </c>
      <c r="E12" s="42" t="s">
        <v>1360</v>
      </c>
      <c r="F12" s="2">
        <f t="shared" si="0"/>
        <v>0.05</v>
      </c>
      <c r="H12" s="42">
        <v>10041211</v>
      </c>
      <c r="I12" s="42" t="s">
        <v>1361</v>
      </c>
      <c r="J12" s="2">
        <f t="shared" si="1"/>
        <v>0.0625</v>
      </c>
      <c r="L12" s="42">
        <v>10041311</v>
      </c>
      <c r="M12" s="42" t="s">
        <v>1362</v>
      </c>
      <c r="N12" s="2">
        <f t="shared" si="2"/>
        <v>0.0625</v>
      </c>
      <c r="P12" s="42">
        <v>10041411</v>
      </c>
      <c r="Q12" s="42" t="s">
        <v>1363</v>
      </c>
      <c r="R12" s="2">
        <f t="shared" si="3"/>
        <v>0.0625</v>
      </c>
      <c r="W12" s="42">
        <v>10041111</v>
      </c>
      <c r="X12" s="42" t="s">
        <v>1360</v>
      </c>
      <c r="Y12" s="2">
        <f t="shared" si="4"/>
        <v>0.0005</v>
      </c>
      <c r="AA12" s="42">
        <v>10041211</v>
      </c>
      <c r="AB12" s="42" t="s">
        <v>1361</v>
      </c>
      <c r="AC12" s="2">
        <f t="shared" si="5"/>
        <v>0.000625</v>
      </c>
      <c r="AE12" s="42">
        <v>10041311</v>
      </c>
      <c r="AF12" s="42" t="s">
        <v>1362</v>
      </c>
      <c r="AG12" s="2">
        <f t="shared" si="6"/>
        <v>0.000625</v>
      </c>
      <c r="AI12" s="42">
        <v>10041411</v>
      </c>
      <c r="AJ12" s="42" t="s">
        <v>1363</v>
      </c>
      <c r="AK12" s="2">
        <f t="shared" si="7"/>
        <v>0.000625</v>
      </c>
    </row>
    <row r="13" s="2" customFormat="1" ht="20.1" customHeight="1" spans="4:37">
      <c r="D13" s="42">
        <v>10041112</v>
      </c>
      <c r="E13" s="42" t="s">
        <v>1364</v>
      </c>
      <c r="F13" s="2">
        <f t="shared" si="0"/>
        <v>0.05</v>
      </c>
      <c r="H13" s="42">
        <v>10041212</v>
      </c>
      <c r="I13" s="42" t="s">
        <v>1365</v>
      </c>
      <c r="J13" s="2">
        <f t="shared" si="1"/>
        <v>0.0625</v>
      </c>
      <c r="L13" s="42">
        <v>10041312</v>
      </c>
      <c r="M13" s="42" t="s">
        <v>1366</v>
      </c>
      <c r="N13" s="2">
        <f t="shared" si="2"/>
        <v>0.0625</v>
      </c>
      <c r="P13" s="42">
        <v>10041412</v>
      </c>
      <c r="Q13" s="42" t="s">
        <v>1367</v>
      </c>
      <c r="R13" s="2">
        <f t="shared" si="3"/>
        <v>0.0625</v>
      </c>
      <c r="W13" s="42">
        <v>10041112</v>
      </c>
      <c r="X13" s="42" t="s">
        <v>1364</v>
      </c>
      <c r="Y13" s="2">
        <f t="shared" si="4"/>
        <v>0.0005</v>
      </c>
      <c r="AA13" s="42">
        <v>10041212</v>
      </c>
      <c r="AB13" s="42" t="s">
        <v>1365</v>
      </c>
      <c r="AC13" s="2">
        <f t="shared" si="5"/>
        <v>0.000625</v>
      </c>
      <c r="AE13" s="42">
        <v>10041312</v>
      </c>
      <c r="AF13" s="42" t="s">
        <v>1366</v>
      </c>
      <c r="AG13" s="2">
        <f t="shared" si="6"/>
        <v>0.000625</v>
      </c>
      <c r="AI13" s="42">
        <v>10041412</v>
      </c>
      <c r="AJ13" s="42" t="s">
        <v>1367</v>
      </c>
      <c r="AK13" s="2">
        <f t="shared" si="7"/>
        <v>0.000625</v>
      </c>
    </row>
    <row r="14" s="2" customFormat="1" ht="20.1" customHeight="1" spans="4:37">
      <c r="D14" s="42">
        <v>10045101</v>
      </c>
      <c r="E14" s="42" t="s">
        <v>1368</v>
      </c>
      <c r="F14" s="2">
        <f t="shared" si="0"/>
        <v>0.05</v>
      </c>
      <c r="H14" s="42">
        <v>10045103</v>
      </c>
      <c r="I14" s="42" t="s">
        <v>1370</v>
      </c>
      <c r="J14" s="2">
        <f t="shared" si="1"/>
        <v>0.0625</v>
      </c>
      <c r="L14" s="42">
        <f>H14+1</f>
        <v>10045104</v>
      </c>
      <c r="M14" s="42" t="s">
        <v>1370</v>
      </c>
      <c r="N14" s="2">
        <f t="shared" si="2"/>
        <v>0.0625</v>
      </c>
      <c r="P14" s="42">
        <f>L14+1</f>
        <v>10045105</v>
      </c>
      <c r="Q14" s="42" t="s">
        <v>1370</v>
      </c>
      <c r="R14" s="2">
        <f t="shared" si="3"/>
        <v>0.0625</v>
      </c>
      <c r="W14" s="42">
        <v>10045101</v>
      </c>
      <c r="X14" s="42" t="s">
        <v>1368</v>
      </c>
      <c r="Y14" s="2">
        <f t="shared" si="4"/>
        <v>0.0005</v>
      </c>
      <c r="AA14" s="42">
        <v>10045103</v>
      </c>
      <c r="AB14" s="42" t="s">
        <v>1370</v>
      </c>
      <c r="AC14" s="2">
        <f t="shared" si="5"/>
        <v>0.000625</v>
      </c>
      <c r="AE14" s="42">
        <f>AA14+1</f>
        <v>10045104</v>
      </c>
      <c r="AF14" s="42" t="s">
        <v>1370</v>
      </c>
      <c r="AG14" s="2">
        <f t="shared" si="6"/>
        <v>0.000625</v>
      </c>
      <c r="AI14" s="42">
        <f>AE14+1</f>
        <v>10045105</v>
      </c>
      <c r="AJ14" s="42" t="s">
        <v>1370</v>
      </c>
      <c r="AK14" s="2">
        <f t="shared" si="7"/>
        <v>0.000625</v>
      </c>
    </row>
    <row r="15" s="2" customFormat="1" ht="20.1" customHeight="1" spans="4:37">
      <c r="D15" s="42">
        <v>10045102</v>
      </c>
      <c r="E15" s="42" t="s">
        <v>1369</v>
      </c>
      <c r="F15" s="2">
        <f t="shared" si="0"/>
        <v>0.05</v>
      </c>
      <c r="H15" s="42">
        <v>10045203</v>
      </c>
      <c r="I15" s="42" t="s">
        <v>1376</v>
      </c>
      <c r="J15" s="2">
        <f t="shared" si="1"/>
        <v>0.0625</v>
      </c>
      <c r="L15" s="42">
        <f t="shared" ref="L15:L17" si="8">H15+1</f>
        <v>10045204</v>
      </c>
      <c r="M15" s="42" t="s">
        <v>1376</v>
      </c>
      <c r="N15" s="2">
        <f t="shared" si="2"/>
        <v>0.0625</v>
      </c>
      <c r="P15" s="42">
        <f t="shared" ref="P15:P17" si="9">L15+1</f>
        <v>10045205</v>
      </c>
      <c r="Q15" s="42" t="s">
        <v>1376</v>
      </c>
      <c r="R15" s="2">
        <f t="shared" si="3"/>
        <v>0.0625</v>
      </c>
      <c r="W15" s="42">
        <v>10045102</v>
      </c>
      <c r="X15" s="42" t="s">
        <v>1369</v>
      </c>
      <c r="Y15" s="2">
        <f t="shared" si="4"/>
        <v>0.0005</v>
      </c>
      <c r="AA15" s="42">
        <v>10045203</v>
      </c>
      <c r="AB15" s="42" t="s">
        <v>1376</v>
      </c>
      <c r="AC15" s="2">
        <f t="shared" si="5"/>
        <v>0.000625</v>
      </c>
      <c r="AE15" s="42">
        <f t="shared" ref="AE15:AE17" si="10">AA15+1</f>
        <v>10045204</v>
      </c>
      <c r="AF15" s="42" t="s">
        <v>1376</v>
      </c>
      <c r="AG15" s="2">
        <f t="shared" si="6"/>
        <v>0.000625</v>
      </c>
      <c r="AI15" s="42">
        <f t="shared" ref="AI15:AI17" si="11">AE15+1</f>
        <v>10045205</v>
      </c>
      <c r="AJ15" s="42" t="s">
        <v>1376</v>
      </c>
      <c r="AK15" s="2">
        <f t="shared" si="7"/>
        <v>0.000625</v>
      </c>
    </row>
    <row r="16" s="2" customFormat="1" ht="20.1" customHeight="1" spans="4:37">
      <c r="D16" s="42">
        <v>10045201</v>
      </c>
      <c r="E16" s="42" t="s">
        <v>1374</v>
      </c>
      <c r="F16" s="2">
        <f t="shared" si="0"/>
        <v>0.05</v>
      </c>
      <c r="H16" s="42">
        <v>10045303</v>
      </c>
      <c r="I16" s="42" t="s">
        <v>1381</v>
      </c>
      <c r="J16" s="2">
        <f t="shared" si="1"/>
        <v>0.0625</v>
      </c>
      <c r="L16" s="42">
        <f t="shared" si="8"/>
        <v>10045304</v>
      </c>
      <c r="M16" s="42" t="s">
        <v>1381</v>
      </c>
      <c r="N16" s="2">
        <f t="shared" si="2"/>
        <v>0.0625</v>
      </c>
      <c r="P16" s="42">
        <f t="shared" si="9"/>
        <v>10045305</v>
      </c>
      <c r="Q16" s="42" t="s">
        <v>1381</v>
      </c>
      <c r="R16" s="2">
        <f t="shared" si="3"/>
        <v>0.0625</v>
      </c>
      <c r="W16" s="42">
        <v>10045201</v>
      </c>
      <c r="X16" s="42" t="s">
        <v>1374</v>
      </c>
      <c r="Y16" s="2">
        <f t="shared" si="4"/>
        <v>0.0005</v>
      </c>
      <c r="AA16" s="42">
        <v>10045303</v>
      </c>
      <c r="AB16" s="42" t="s">
        <v>1381</v>
      </c>
      <c r="AC16" s="2">
        <f t="shared" si="5"/>
        <v>0.000625</v>
      </c>
      <c r="AE16" s="42">
        <f t="shared" si="10"/>
        <v>10045304</v>
      </c>
      <c r="AF16" s="42" t="s">
        <v>1381</v>
      </c>
      <c r="AG16" s="2">
        <f t="shared" si="6"/>
        <v>0.000625</v>
      </c>
      <c r="AI16" s="42">
        <f t="shared" si="11"/>
        <v>10045305</v>
      </c>
      <c r="AJ16" s="42" t="s">
        <v>1381</v>
      </c>
      <c r="AK16" s="2">
        <f t="shared" si="7"/>
        <v>0.000625</v>
      </c>
    </row>
    <row r="17" s="2" customFormat="1" ht="20.1" customHeight="1" spans="4:37">
      <c r="D17" s="42">
        <v>10045202</v>
      </c>
      <c r="E17" s="42" t="s">
        <v>1375</v>
      </c>
      <c r="F17" s="2">
        <f t="shared" si="0"/>
        <v>0.05</v>
      </c>
      <c r="H17" s="42">
        <v>10045403</v>
      </c>
      <c r="I17" s="42" t="s">
        <v>1388</v>
      </c>
      <c r="J17" s="2">
        <f t="shared" si="1"/>
        <v>0.0625</v>
      </c>
      <c r="L17" s="42">
        <f t="shared" si="8"/>
        <v>10045404</v>
      </c>
      <c r="M17" s="42" t="s">
        <v>1388</v>
      </c>
      <c r="N17" s="2">
        <f t="shared" si="2"/>
        <v>0.0625</v>
      </c>
      <c r="P17" s="42">
        <f t="shared" si="9"/>
        <v>10045405</v>
      </c>
      <c r="Q17" s="42" t="s">
        <v>1388</v>
      </c>
      <c r="R17" s="2">
        <f t="shared" si="3"/>
        <v>0.0625</v>
      </c>
      <c r="W17" s="42">
        <v>10045202</v>
      </c>
      <c r="X17" s="42" t="s">
        <v>1375</v>
      </c>
      <c r="Y17" s="2">
        <f t="shared" si="4"/>
        <v>0.0005</v>
      </c>
      <c r="AA17" s="42">
        <v>10045403</v>
      </c>
      <c r="AB17" s="42" t="s">
        <v>1388</v>
      </c>
      <c r="AC17" s="2">
        <f t="shared" si="5"/>
        <v>0.000625</v>
      </c>
      <c r="AE17" s="42">
        <f t="shared" si="10"/>
        <v>10045404</v>
      </c>
      <c r="AF17" s="42" t="s">
        <v>1388</v>
      </c>
      <c r="AG17" s="2">
        <f t="shared" si="6"/>
        <v>0.000625</v>
      </c>
      <c r="AI17" s="42">
        <f t="shared" si="11"/>
        <v>10045405</v>
      </c>
      <c r="AJ17" s="42" t="s">
        <v>1388</v>
      </c>
      <c r="AK17" s="2">
        <f t="shared" si="7"/>
        <v>0.000625</v>
      </c>
    </row>
    <row r="18" s="2" customFormat="1" ht="20.1" customHeight="1" spans="4:25">
      <c r="D18" s="42">
        <v>10045301</v>
      </c>
      <c r="E18" s="42" t="s">
        <v>1379</v>
      </c>
      <c r="F18" s="2">
        <f t="shared" si="0"/>
        <v>0.05</v>
      </c>
      <c r="W18" s="42">
        <v>10045301</v>
      </c>
      <c r="X18" s="42" t="s">
        <v>1379</v>
      </c>
      <c r="Y18" s="2">
        <f t="shared" si="4"/>
        <v>0.0005</v>
      </c>
    </row>
    <row r="19" s="2" customFormat="1" ht="20.1" customHeight="1" spans="4:25">
      <c r="D19" s="42">
        <v>10045302</v>
      </c>
      <c r="E19" s="42" t="s">
        <v>1380</v>
      </c>
      <c r="F19" s="2">
        <f t="shared" si="0"/>
        <v>0.05</v>
      </c>
      <c r="W19" s="42">
        <v>10045302</v>
      </c>
      <c r="X19" s="42" t="s">
        <v>1380</v>
      </c>
      <c r="Y19" s="2">
        <f t="shared" si="4"/>
        <v>0.0005</v>
      </c>
    </row>
    <row r="20" s="2" customFormat="1" ht="20.1" customHeight="1" spans="4:25">
      <c r="D20" s="42">
        <v>10045401</v>
      </c>
      <c r="E20" s="42" t="s">
        <v>1386</v>
      </c>
      <c r="F20" s="2">
        <f t="shared" si="0"/>
        <v>0.05</v>
      </c>
      <c r="W20" s="42">
        <v>10045401</v>
      </c>
      <c r="X20" s="42" t="s">
        <v>1386</v>
      </c>
      <c r="Y20" s="2">
        <f t="shared" si="4"/>
        <v>0.0005</v>
      </c>
    </row>
    <row r="21" s="2" customFormat="1" ht="20.1" customHeight="1" spans="4:25">
      <c r="D21" s="42">
        <v>10045402</v>
      </c>
      <c r="E21" s="42" t="s">
        <v>1387</v>
      </c>
      <c r="F21" s="2">
        <f t="shared" si="0"/>
        <v>0.05</v>
      </c>
      <c r="W21" s="42">
        <v>10045402</v>
      </c>
      <c r="X21" s="42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35">
        <v>15201002</v>
      </c>
      <c r="I28" s="35" t="s">
        <v>340</v>
      </c>
      <c r="J28" s="2">
        <f>1/26</f>
        <v>0.0384615384615385</v>
      </c>
      <c r="L28" s="35">
        <v>15301002</v>
      </c>
      <c r="M28" s="35" t="s">
        <v>400</v>
      </c>
      <c r="N28" s="2">
        <f>1/26</f>
        <v>0.0384615384615385</v>
      </c>
      <c r="P28" s="35">
        <v>15401002</v>
      </c>
      <c r="Q28" s="35" t="s">
        <v>445</v>
      </c>
      <c r="R28" s="2">
        <f>1/26</f>
        <v>0.0384615384615385</v>
      </c>
      <c r="T28" s="35">
        <v>15501002</v>
      </c>
      <c r="U28" s="35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35">
        <v>15201004</v>
      </c>
      <c r="I29" s="35" t="s">
        <v>344</v>
      </c>
      <c r="J29" s="2">
        <f t="shared" ref="J29:J53" si="13">1/26</f>
        <v>0.0384615384615385</v>
      </c>
      <c r="L29" s="35">
        <v>15301004</v>
      </c>
      <c r="M29" s="35" t="s">
        <v>402</v>
      </c>
      <c r="N29" s="2">
        <f t="shared" ref="N29:N53" si="14">1/26</f>
        <v>0.0384615384615385</v>
      </c>
      <c r="P29" s="35">
        <v>15401004</v>
      </c>
      <c r="Q29" s="35" t="s">
        <v>447</v>
      </c>
      <c r="R29" s="2">
        <f t="shared" ref="R29:R53" si="15">1/26</f>
        <v>0.0384615384615385</v>
      </c>
      <c r="T29" s="35">
        <v>15501004</v>
      </c>
      <c r="U29" s="35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35">
        <v>15201006</v>
      </c>
      <c r="I30" s="35" t="s">
        <v>347</v>
      </c>
      <c r="J30" s="2">
        <f t="shared" si="13"/>
        <v>0.0384615384615385</v>
      </c>
      <c r="L30" s="35">
        <v>15301006</v>
      </c>
      <c r="M30" s="35" t="s">
        <v>404</v>
      </c>
      <c r="N30" s="2">
        <f t="shared" si="14"/>
        <v>0.0384615384615385</v>
      </c>
      <c r="P30" s="35">
        <v>15401006</v>
      </c>
      <c r="Q30" s="35" t="s">
        <v>449</v>
      </c>
      <c r="R30" s="2">
        <f t="shared" si="15"/>
        <v>0.0384615384615385</v>
      </c>
      <c r="T30" s="35">
        <v>15501006</v>
      </c>
      <c r="U30" s="35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35">
        <v>15202002</v>
      </c>
      <c r="I31" s="35" t="s">
        <v>350</v>
      </c>
      <c r="J31" s="2">
        <f t="shared" si="13"/>
        <v>0.0384615384615385</v>
      </c>
      <c r="L31" s="35">
        <v>15302002</v>
      </c>
      <c r="M31" s="35" t="s">
        <v>406</v>
      </c>
      <c r="N31" s="2">
        <f t="shared" si="14"/>
        <v>0.0384615384615385</v>
      </c>
      <c r="P31" s="35">
        <v>15402002</v>
      </c>
      <c r="Q31" s="35" t="s">
        <v>451</v>
      </c>
      <c r="R31" s="2">
        <f t="shared" si="15"/>
        <v>0.0384615384615385</v>
      </c>
      <c r="T31" s="35">
        <v>15502002</v>
      </c>
      <c r="U31" s="35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35">
        <v>15202004</v>
      </c>
      <c r="I32" s="35" t="s">
        <v>352</v>
      </c>
      <c r="J32" s="2">
        <f t="shared" si="13"/>
        <v>0.0384615384615385</v>
      </c>
      <c r="L32" s="35">
        <v>15302004</v>
      </c>
      <c r="M32" s="35" t="s">
        <v>408</v>
      </c>
      <c r="N32" s="2">
        <f t="shared" si="14"/>
        <v>0.0384615384615385</v>
      </c>
      <c r="P32" s="35">
        <v>15402004</v>
      </c>
      <c r="Q32" s="35" t="s">
        <v>453</v>
      </c>
      <c r="R32" s="2">
        <f t="shared" si="15"/>
        <v>0.0384615384615385</v>
      </c>
      <c r="T32" s="35">
        <v>15502004</v>
      </c>
      <c r="U32" s="35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35">
        <v>15202006</v>
      </c>
      <c r="I33" s="35" t="s">
        <v>354</v>
      </c>
      <c r="J33" s="2">
        <f t="shared" si="13"/>
        <v>0.0384615384615385</v>
      </c>
      <c r="L33" s="35">
        <v>15302006</v>
      </c>
      <c r="M33" s="35" t="s">
        <v>410</v>
      </c>
      <c r="N33" s="2">
        <f t="shared" si="14"/>
        <v>0.0384615384615385</v>
      </c>
      <c r="P33" s="35">
        <v>15402006</v>
      </c>
      <c r="Q33" s="35" t="s">
        <v>455</v>
      </c>
      <c r="R33" s="2">
        <f t="shared" si="15"/>
        <v>0.0384615384615385</v>
      </c>
      <c r="T33" s="35">
        <v>15502006</v>
      </c>
      <c r="U33" s="35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35">
        <v>15203002</v>
      </c>
      <c r="I34" s="35" t="s">
        <v>357</v>
      </c>
      <c r="J34" s="2">
        <f t="shared" si="13"/>
        <v>0.0384615384615385</v>
      </c>
      <c r="L34" s="35">
        <v>15303002</v>
      </c>
      <c r="M34" s="35" t="s">
        <v>412</v>
      </c>
      <c r="N34" s="2">
        <f t="shared" si="14"/>
        <v>0.0384615384615385</v>
      </c>
      <c r="P34" s="35">
        <v>15403002</v>
      </c>
      <c r="Q34" s="35" t="s">
        <v>457</v>
      </c>
      <c r="R34" s="2">
        <f t="shared" si="15"/>
        <v>0.0384615384615385</v>
      </c>
      <c r="T34" s="35">
        <v>15503002</v>
      </c>
      <c r="U34" s="35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35">
        <v>15203004</v>
      </c>
      <c r="I35" s="35" t="s">
        <v>360</v>
      </c>
      <c r="J35" s="2">
        <f t="shared" si="13"/>
        <v>0.0384615384615385</v>
      </c>
      <c r="L35" s="35">
        <v>15303004</v>
      </c>
      <c r="M35" s="35" t="s">
        <v>414</v>
      </c>
      <c r="N35" s="2">
        <f t="shared" si="14"/>
        <v>0.0384615384615385</v>
      </c>
      <c r="P35" s="35">
        <v>15403004</v>
      </c>
      <c r="Q35" s="35" t="s">
        <v>459</v>
      </c>
      <c r="R35" s="2">
        <f t="shared" si="15"/>
        <v>0.0384615384615385</v>
      </c>
      <c r="T35" s="35">
        <v>15503004</v>
      </c>
      <c r="U35" s="35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35">
        <v>15203006</v>
      </c>
      <c r="I36" s="35" t="s">
        <v>364</v>
      </c>
      <c r="J36" s="2">
        <f t="shared" si="13"/>
        <v>0.0384615384615385</v>
      </c>
      <c r="L36" s="35">
        <v>15303006</v>
      </c>
      <c r="M36" s="35" t="s">
        <v>416</v>
      </c>
      <c r="N36" s="2">
        <f t="shared" si="14"/>
        <v>0.0384615384615385</v>
      </c>
      <c r="P36" s="35">
        <v>15403006</v>
      </c>
      <c r="Q36" s="35" t="s">
        <v>461</v>
      </c>
      <c r="R36" s="2">
        <f t="shared" si="15"/>
        <v>0.0384615384615385</v>
      </c>
      <c r="T36" s="35">
        <v>15503006</v>
      </c>
      <c r="U36" s="35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35">
        <v>15204002</v>
      </c>
      <c r="I37" s="35" t="s">
        <v>368</v>
      </c>
      <c r="J37" s="2">
        <f t="shared" si="13"/>
        <v>0.0384615384615385</v>
      </c>
      <c r="L37" s="35">
        <v>15304002</v>
      </c>
      <c r="M37" s="35" t="s">
        <v>418</v>
      </c>
      <c r="N37" s="2">
        <f t="shared" si="14"/>
        <v>0.0384615384615385</v>
      </c>
      <c r="P37" s="35">
        <v>15404002</v>
      </c>
      <c r="Q37" s="35" t="s">
        <v>463</v>
      </c>
      <c r="R37" s="2">
        <f t="shared" si="15"/>
        <v>0.0384615384615385</v>
      </c>
      <c r="T37" s="35">
        <v>15504002</v>
      </c>
      <c r="U37" s="35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35">
        <v>15204004</v>
      </c>
      <c r="I38" s="35" t="s">
        <v>372</v>
      </c>
      <c r="J38" s="2">
        <f t="shared" si="13"/>
        <v>0.0384615384615385</v>
      </c>
      <c r="L38" s="35">
        <v>15304004</v>
      </c>
      <c r="M38" s="35" t="s">
        <v>420</v>
      </c>
      <c r="N38" s="2">
        <f t="shared" si="14"/>
        <v>0.0384615384615385</v>
      </c>
      <c r="P38" s="35">
        <v>15404004</v>
      </c>
      <c r="Q38" s="35" t="s">
        <v>465</v>
      </c>
      <c r="R38" s="2">
        <f t="shared" si="15"/>
        <v>0.0384615384615385</v>
      </c>
      <c r="T38" s="35">
        <v>15504004</v>
      </c>
      <c r="U38" s="35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35">
        <v>15204006</v>
      </c>
      <c r="I39" s="35" t="s">
        <v>375</v>
      </c>
      <c r="J39" s="2">
        <f t="shared" si="13"/>
        <v>0.0384615384615385</v>
      </c>
      <c r="L39" s="35">
        <v>15304006</v>
      </c>
      <c r="M39" s="35" t="s">
        <v>422</v>
      </c>
      <c r="N39" s="2">
        <f t="shared" si="14"/>
        <v>0.0384615384615385</v>
      </c>
      <c r="P39" s="35">
        <v>15404006</v>
      </c>
      <c r="Q39" s="35" t="s">
        <v>467</v>
      </c>
      <c r="R39" s="2">
        <f t="shared" si="15"/>
        <v>0.0384615384615385</v>
      </c>
      <c r="T39" s="35">
        <v>15504006</v>
      </c>
      <c r="U39" s="35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35">
        <v>15205002</v>
      </c>
      <c r="I40" s="35" t="s">
        <v>377</v>
      </c>
      <c r="J40" s="2">
        <f t="shared" si="13"/>
        <v>0.0384615384615385</v>
      </c>
      <c r="L40" s="35">
        <v>15305002</v>
      </c>
      <c r="M40" s="35" t="s">
        <v>424</v>
      </c>
      <c r="N40" s="2">
        <f t="shared" si="14"/>
        <v>0.0384615384615385</v>
      </c>
      <c r="P40" s="35">
        <v>15405002</v>
      </c>
      <c r="Q40" s="35" t="s">
        <v>469</v>
      </c>
      <c r="R40" s="2">
        <f t="shared" si="15"/>
        <v>0.0384615384615385</v>
      </c>
      <c r="T40" s="35">
        <v>15505002</v>
      </c>
      <c r="U40" s="35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35">
        <v>15205004</v>
      </c>
      <c r="I41" s="35" t="s">
        <v>379</v>
      </c>
      <c r="J41" s="2">
        <f t="shared" si="13"/>
        <v>0.0384615384615385</v>
      </c>
      <c r="L41" s="35">
        <v>15305004</v>
      </c>
      <c r="M41" s="35" t="s">
        <v>426</v>
      </c>
      <c r="N41" s="2">
        <f t="shared" si="14"/>
        <v>0.0384615384615385</v>
      </c>
      <c r="P41" s="35">
        <v>15405004</v>
      </c>
      <c r="Q41" s="35" t="s">
        <v>471</v>
      </c>
      <c r="R41" s="2">
        <f t="shared" si="15"/>
        <v>0.0384615384615385</v>
      </c>
      <c r="T41" s="35">
        <v>15505004</v>
      </c>
      <c r="U41" s="35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35">
        <v>15205006</v>
      </c>
      <c r="I42" s="35" t="s">
        <v>381</v>
      </c>
      <c r="J42" s="2">
        <f t="shared" si="13"/>
        <v>0.0384615384615385</v>
      </c>
      <c r="L42" s="35">
        <v>15305006</v>
      </c>
      <c r="M42" s="35" t="s">
        <v>428</v>
      </c>
      <c r="N42" s="2">
        <f t="shared" si="14"/>
        <v>0.0384615384615385</v>
      </c>
      <c r="P42" s="35">
        <v>15405006</v>
      </c>
      <c r="Q42" s="35" t="s">
        <v>473</v>
      </c>
      <c r="R42" s="2">
        <f t="shared" si="15"/>
        <v>0.0384615384615385</v>
      </c>
      <c r="T42" s="35">
        <v>15505006</v>
      </c>
      <c r="U42" s="35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35">
        <v>15206002</v>
      </c>
      <c r="I43" s="35" t="s">
        <v>383</v>
      </c>
      <c r="J43" s="2">
        <f t="shared" si="13"/>
        <v>0.0384615384615385</v>
      </c>
      <c r="L43" s="35">
        <v>15306002</v>
      </c>
      <c r="M43" s="35" t="s">
        <v>429</v>
      </c>
      <c r="N43" s="2">
        <f t="shared" si="14"/>
        <v>0.0384615384615385</v>
      </c>
      <c r="P43" s="35">
        <v>15406002</v>
      </c>
      <c r="Q43" s="35" t="s">
        <v>475</v>
      </c>
      <c r="R43" s="2">
        <f t="shared" si="15"/>
        <v>0.0384615384615385</v>
      </c>
      <c r="T43" s="35">
        <v>15506002</v>
      </c>
      <c r="U43" s="35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35">
        <v>15207002</v>
      </c>
      <c r="I44" s="35" t="s">
        <v>385</v>
      </c>
      <c r="J44" s="2">
        <f t="shared" si="13"/>
        <v>0.0384615384615385</v>
      </c>
      <c r="L44" s="35">
        <v>15307002</v>
      </c>
      <c r="M44" s="35" t="s">
        <v>431</v>
      </c>
      <c r="N44" s="2">
        <f t="shared" si="14"/>
        <v>0.0384615384615385</v>
      </c>
      <c r="P44" s="35">
        <v>15407002</v>
      </c>
      <c r="Q44" s="35" t="s">
        <v>477</v>
      </c>
      <c r="R44" s="2">
        <f t="shared" si="15"/>
        <v>0.0384615384615385</v>
      </c>
      <c r="T44" s="35">
        <v>15507002</v>
      </c>
      <c r="U44" s="35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35">
        <v>15208002</v>
      </c>
      <c r="I45" s="35" t="s">
        <v>386</v>
      </c>
      <c r="J45" s="2">
        <f t="shared" si="13"/>
        <v>0.0384615384615385</v>
      </c>
      <c r="L45" s="35">
        <v>15308002</v>
      </c>
      <c r="M45" s="35" t="s">
        <v>432</v>
      </c>
      <c r="N45" s="2">
        <f t="shared" si="14"/>
        <v>0.0384615384615385</v>
      </c>
      <c r="P45" s="35">
        <v>15408002</v>
      </c>
      <c r="Q45" s="35" t="s">
        <v>478</v>
      </c>
      <c r="R45" s="2">
        <f t="shared" si="15"/>
        <v>0.0384615384615385</v>
      </c>
      <c r="T45" s="35">
        <v>15508002</v>
      </c>
      <c r="U45" s="35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35">
        <v>15209002</v>
      </c>
      <c r="I46" s="35" t="s">
        <v>388</v>
      </c>
      <c r="J46" s="2">
        <f t="shared" si="13"/>
        <v>0.0384615384615385</v>
      </c>
      <c r="L46" s="35">
        <v>15309002</v>
      </c>
      <c r="M46" s="35" t="s">
        <v>433</v>
      </c>
      <c r="N46" s="2">
        <f t="shared" si="14"/>
        <v>0.0384615384615385</v>
      </c>
      <c r="P46" s="35">
        <v>15409002</v>
      </c>
      <c r="Q46" s="35" t="s">
        <v>480</v>
      </c>
      <c r="R46" s="2">
        <f t="shared" si="15"/>
        <v>0.0384615384615385</v>
      </c>
      <c r="T46" s="35">
        <v>15509002</v>
      </c>
      <c r="U46" s="35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35">
        <v>15210002</v>
      </c>
      <c r="I47" s="35" t="s">
        <v>390</v>
      </c>
      <c r="J47" s="2">
        <f t="shared" si="13"/>
        <v>0.0384615384615385</v>
      </c>
      <c r="L47" s="35">
        <v>15310002</v>
      </c>
      <c r="M47" s="35" t="s">
        <v>435</v>
      </c>
      <c r="N47" s="2">
        <f t="shared" si="14"/>
        <v>0.0384615384615385</v>
      </c>
      <c r="P47" s="35">
        <v>15410002</v>
      </c>
      <c r="Q47" s="35" t="s">
        <v>482</v>
      </c>
      <c r="R47" s="2">
        <f t="shared" si="15"/>
        <v>0.0384615384615385</v>
      </c>
      <c r="T47" s="35">
        <v>15510002</v>
      </c>
      <c r="U47" s="35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35">
        <v>15210004</v>
      </c>
      <c r="I48" s="35" t="s">
        <v>392</v>
      </c>
      <c r="J48" s="2">
        <f t="shared" si="13"/>
        <v>0.0384615384615385</v>
      </c>
      <c r="L48" s="35">
        <v>15310004</v>
      </c>
      <c r="M48" s="35" t="s">
        <v>437</v>
      </c>
      <c r="N48" s="2">
        <f t="shared" si="14"/>
        <v>0.0384615384615385</v>
      </c>
      <c r="P48" s="35">
        <v>15410004</v>
      </c>
      <c r="Q48" s="35" t="s">
        <v>1397</v>
      </c>
      <c r="R48" s="2">
        <f t="shared" si="15"/>
        <v>0.0384615384615385</v>
      </c>
      <c r="T48" s="35">
        <v>15510004</v>
      </c>
      <c r="U48" s="35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13">
        <v>15210102</v>
      </c>
      <c r="I49" s="13" t="s">
        <v>1383</v>
      </c>
      <c r="J49" s="2">
        <f t="shared" si="13"/>
        <v>0.0384615384615385</v>
      </c>
      <c r="L49" s="13">
        <v>15310102</v>
      </c>
      <c r="M49" s="13" t="s">
        <v>1391</v>
      </c>
      <c r="N49" s="2">
        <f t="shared" si="14"/>
        <v>0.0384615384615385</v>
      </c>
      <c r="P49" s="35">
        <v>15410102</v>
      </c>
      <c r="Q49" s="35" t="s">
        <v>1398</v>
      </c>
      <c r="R49" s="2">
        <f t="shared" si="15"/>
        <v>0.0384615384615385</v>
      </c>
      <c r="T49" s="13">
        <v>15510102</v>
      </c>
      <c r="U49" s="13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13">
        <v>15210104</v>
      </c>
      <c r="I50" s="13" t="s">
        <v>1385</v>
      </c>
      <c r="J50" s="2">
        <f t="shared" si="13"/>
        <v>0.0384615384615385</v>
      </c>
      <c r="L50" s="13">
        <v>15310104</v>
      </c>
      <c r="M50" s="13" t="s">
        <v>1392</v>
      </c>
      <c r="N50" s="2">
        <f t="shared" si="14"/>
        <v>0.0384615384615385</v>
      </c>
      <c r="P50" s="35">
        <v>15410104</v>
      </c>
      <c r="Q50" s="35" t="s">
        <v>1398</v>
      </c>
      <c r="R50" s="2">
        <f t="shared" si="15"/>
        <v>0.0384615384615385</v>
      </c>
      <c r="T50" s="13">
        <v>15510104</v>
      </c>
      <c r="U50" s="13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35">
        <v>15211002</v>
      </c>
      <c r="I51" s="35" t="s">
        <v>394</v>
      </c>
      <c r="J51" s="2">
        <f t="shared" si="13"/>
        <v>0.0384615384615385</v>
      </c>
      <c r="L51" s="35">
        <v>15311002</v>
      </c>
      <c r="M51" s="35" t="s">
        <v>439</v>
      </c>
      <c r="N51" s="2">
        <f t="shared" si="14"/>
        <v>0.0384615384615385</v>
      </c>
      <c r="P51" s="35">
        <v>15411002</v>
      </c>
      <c r="Q51" s="35" t="s">
        <v>485</v>
      </c>
      <c r="R51" s="2">
        <f t="shared" si="15"/>
        <v>0.0384615384615385</v>
      </c>
      <c r="T51" s="35">
        <v>15511002</v>
      </c>
      <c r="U51" s="35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35">
        <v>15211004</v>
      </c>
      <c r="I52" s="35" t="s">
        <v>396</v>
      </c>
      <c r="J52" s="2">
        <f t="shared" si="13"/>
        <v>0.0384615384615385</v>
      </c>
      <c r="L52" s="35">
        <v>15311004</v>
      </c>
      <c r="M52" s="35" t="s">
        <v>441</v>
      </c>
      <c r="N52" s="2">
        <f t="shared" si="14"/>
        <v>0.0384615384615385</v>
      </c>
      <c r="P52" s="35">
        <v>15411004</v>
      </c>
      <c r="Q52" s="35" t="s">
        <v>487</v>
      </c>
      <c r="R52" s="2">
        <f t="shared" si="15"/>
        <v>0.0384615384615385</v>
      </c>
      <c r="T52" s="35">
        <v>15511004</v>
      </c>
      <c r="U52" s="35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35">
        <v>15211006</v>
      </c>
      <c r="I53" s="35" t="s">
        <v>398</v>
      </c>
      <c r="J53" s="2">
        <f t="shared" si="13"/>
        <v>0.0384615384615385</v>
      </c>
      <c r="L53" s="35">
        <v>15311006</v>
      </c>
      <c r="M53" s="35" t="s">
        <v>443</v>
      </c>
      <c r="N53" s="2">
        <f t="shared" si="14"/>
        <v>0.0384615384615385</v>
      </c>
      <c r="P53" s="35">
        <v>15411006</v>
      </c>
      <c r="Q53" s="35" t="s">
        <v>489</v>
      </c>
      <c r="R53" s="2">
        <f t="shared" si="15"/>
        <v>0.0384615384615385</v>
      </c>
      <c r="T53" s="35">
        <v>15511006</v>
      </c>
      <c r="U53" s="35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9"/>
    <col min="2" max="2" width="12" customWidth="1"/>
    <col min="3" max="3" width="14.875" customWidth="1"/>
    <col min="8" max="8" width="13" customWidth="1"/>
  </cols>
  <sheetData>
    <row r="1" s="111" customFormat="1" ht="24.95" customHeight="1" spans="1:3">
      <c r="A1" s="112" t="s">
        <v>0</v>
      </c>
      <c r="B1" s="112" t="s">
        <v>37</v>
      </c>
      <c r="C1" s="112" t="s">
        <v>38</v>
      </c>
    </row>
    <row r="2" ht="20.1" customHeight="1" spans="1:18">
      <c r="A2" s="113">
        <v>1</v>
      </c>
      <c r="B2" s="114">
        <v>5</v>
      </c>
      <c r="C2" s="114">
        <f>经济总表!F2*B2</f>
        <v>50</v>
      </c>
      <c r="H2" s="19" t="s">
        <v>39</v>
      </c>
      <c r="I2" s="19" t="s">
        <v>40</v>
      </c>
      <c r="P2" s="19" t="s">
        <v>41</v>
      </c>
      <c r="R2" s="19" t="s">
        <v>42</v>
      </c>
    </row>
    <row r="3" ht="20.1" customHeight="1" spans="1:3">
      <c r="A3" s="113">
        <v>2</v>
      </c>
      <c r="B3" s="114">
        <v>5</v>
      </c>
      <c r="C3" s="114">
        <f>经济总表!F3*B3</f>
        <v>65</v>
      </c>
    </row>
    <row r="4" ht="20.1" customHeight="1" spans="1:3">
      <c r="A4" s="113">
        <v>3</v>
      </c>
      <c r="B4" s="114">
        <v>5</v>
      </c>
      <c r="C4" s="114">
        <f>经济总表!F4*B4</f>
        <v>80</v>
      </c>
    </row>
    <row r="5" ht="20.1" customHeight="1" spans="1:3">
      <c r="A5" s="113">
        <v>4</v>
      </c>
      <c r="B5" s="114">
        <v>10</v>
      </c>
      <c r="C5" s="114">
        <f>经济总表!F5*B5</f>
        <v>190</v>
      </c>
    </row>
    <row r="6" ht="20.1" customHeight="1" spans="1:3">
      <c r="A6" s="113">
        <v>5</v>
      </c>
      <c r="B6" s="114">
        <v>10</v>
      </c>
      <c r="C6" s="114">
        <f>经济总表!F6*B6</f>
        <v>220</v>
      </c>
    </row>
    <row r="7" ht="20.1" customHeight="1" spans="1:3">
      <c r="A7" s="113">
        <v>6</v>
      </c>
      <c r="B7" s="114">
        <v>10</v>
      </c>
      <c r="C7" s="114">
        <f>经济总表!F7*B7</f>
        <v>250</v>
      </c>
    </row>
    <row r="8" ht="20.1" customHeight="1" spans="1:3">
      <c r="A8" s="113">
        <v>7</v>
      </c>
      <c r="B8" s="114">
        <v>15</v>
      </c>
      <c r="C8" s="114">
        <f>经济总表!F8*B8</f>
        <v>420</v>
      </c>
    </row>
    <row r="9" ht="20.1" customHeight="1" spans="1:3">
      <c r="A9" s="113">
        <v>8</v>
      </c>
      <c r="B9" s="114">
        <v>15</v>
      </c>
      <c r="C9" s="114">
        <f>经济总表!F9*B9</f>
        <v>465</v>
      </c>
    </row>
    <row r="10" ht="20.1" customHeight="1" spans="1:3">
      <c r="A10" s="113">
        <v>9</v>
      </c>
      <c r="B10" s="114">
        <v>15</v>
      </c>
      <c r="C10" s="114">
        <f>经济总表!F10*B10</f>
        <v>510</v>
      </c>
    </row>
    <row r="11" ht="20.1" customHeight="1" spans="1:3">
      <c r="A11" s="113">
        <v>10</v>
      </c>
      <c r="B11" s="114">
        <v>20</v>
      </c>
      <c r="C11" s="114">
        <f>经济总表!F11*B11</f>
        <v>740</v>
      </c>
    </row>
    <row r="12" ht="20.1" customHeight="1" spans="1:3">
      <c r="A12" s="113">
        <v>11</v>
      </c>
      <c r="B12" s="114">
        <v>20</v>
      </c>
      <c r="C12" s="114">
        <f>经济总表!F12*B12</f>
        <v>800</v>
      </c>
    </row>
    <row r="13" ht="20.1" customHeight="1" spans="1:3">
      <c r="A13" s="113">
        <v>12</v>
      </c>
      <c r="B13" s="114">
        <v>20</v>
      </c>
      <c r="C13" s="114">
        <f>经济总表!F13*B13</f>
        <v>860</v>
      </c>
    </row>
    <row r="14" ht="20.1" customHeight="1" spans="1:3">
      <c r="A14" s="113">
        <v>13</v>
      </c>
      <c r="B14" s="114">
        <v>20</v>
      </c>
      <c r="C14" s="114">
        <f>经济总表!F14*B14</f>
        <v>920</v>
      </c>
    </row>
    <row r="15" ht="20.1" customHeight="1" spans="1:3">
      <c r="A15" s="113">
        <v>14</v>
      </c>
      <c r="B15" s="114">
        <v>20</v>
      </c>
      <c r="C15" s="114">
        <f>经济总表!F15*B15</f>
        <v>980</v>
      </c>
    </row>
    <row r="16" ht="20.1" customHeight="1" spans="1:3">
      <c r="A16" s="113">
        <v>15</v>
      </c>
      <c r="B16" s="114">
        <v>20</v>
      </c>
      <c r="C16" s="114">
        <f>经济总表!F16*B16</f>
        <v>1040</v>
      </c>
    </row>
    <row r="17" ht="20.1" customHeight="1" spans="1:3">
      <c r="A17" s="113">
        <v>16</v>
      </c>
      <c r="B17" s="114">
        <v>20</v>
      </c>
      <c r="C17" s="114">
        <f>经济总表!F17*B17</f>
        <v>1100</v>
      </c>
    </row>
    <row r="18" ht="20.1" customHeight="1" spans="1:3">
      <c r="A18" s="113">
        <v>17</v>
      </c>
      <c r="B18" s="114">
        <v>20</v>
      </c>
      <c r="C18" s="114">
        <f>经济总表!F18*B18</f>
        <v>1160</v>
      </c>
    </row>
    <row r="19" ht="20.1" customHeight="1" spans="1:3">
      <c r="A19" s="113">
        <v>18</v>
      </c>
      <c r="B19" s="114">
        <v>20</v>
      </c>
      <c r="C19" s="114">
        <f>经济总表!F19*B19</f>
        <v>1220</v>
      </c>
    </row>
    <row r="20" ht="20.1" customHeight="1" spans="1:3">
      <c r="A20" s="113">
        <v>19</v>
      </c>
      <c r="B20" s="114">
        <v>20</v>
      </c>
      <c r="C20" s="114">
        <f>经济总表!F20*B20</f>
        <v>1280</v>
      </c>
    </row>
    <row r="21" ht="20.1" customHeight="1" spans="1:3">
      <c r="A21" s="113">
        <v>20</v>
      </c>
      <c r="B21" s="114">
        <v>20</v>
      </c>
      <c r="C21" s="114">
        <f>经济总表!F21*B21</f>
        <v>1340</v>
      </c>
    </row>
    <row r="22" ht="20.1" customHeight="1" spans="1:3">
      <c r="A22" s="113">
        <v>21</v>
      </c>
      <c r="B22" s="114">
        <v>20</v>
      </c>
      <c r="C22" s="114">
        <f>经济总表!F22*B22</f>
        <v>1400</v>
      </c>
    </row>
    <row r="23" ht="20.1" customHeight="1" spans="1:3">
      <c r="A23" s="113">
        <v>22</v>
      </c>
      <c r="B23" s="114">
        <v>20</v>
      </c>
      <c r="C23" s="114">
        <f>经济总表!F23*B23</f>
        <v>1460</v>
      </c>
    </row>
    <row r="24" ht="20.1" customHeight="1" spans="1:3">
      <c r="A24" s="113">
        <v>23</v>
      </c>
      <c r="B24" s="114">
        <v>20</v>
      </c>
      <c r="C24" s="114">
        <f>经济总表!F24*B24</f>
        <v>1520</v>
      </c>
    </row>
    <row r="25" ht="20.1" customHeight="1" spans="1:3">
      <c r="A25" s="113">
        <v>24</v>
      </c>
      <c r="B25" s="114">
        <v>20</v>
      </c>
      <c r="C25" s="114">
        <f>经济总表!F25*B25</f>
        <v>1580</v>
      </c>
    </row>
    <row r="26" ht="20.1" customHeight="1" spans="1:3">
      <c r="A26" s="113">
        <v>25</v>
      </c>
      <c r="B26" s="114">
        <v>20</v>
      </c>
      <c r="C26" s="114">
        <f>经济总表!F26*B26</f>
        <v>1640</v>
      </c>
    </row>
    <row r="27" ht="20.1" customHeight="1" spans="1:3">
      <c r="A27" s="113">
        <v>26</v>
      </c>
      <c r="B27" s="114">
        <v>20</v>
      </c>
      <c r="C27" s="114">
        <f>经济总表!F27*B27</f>
        <v>1700</v>
      </c>
    </row>
    <row r="28" ht="20.1" customHeight="1" spans="1:3">
      <c r="A28" s="113">
        <v>27</v>
      </c>
      <c r="B28" s="114">
        <v>20</v>
      </c>
      <c r="C28" s="114">
        <f>经济总表!F28*B28</f>
        <v>1760</v>
      </c>
    </row>
    <row r="29" ht="20.1" customHeight="1" spans="1:3">
      <c r="A29" s="113">
        <v>28</v>
      </c>
      <c r="B29" s="114">
        <v>20</v>
      </c>
      <c r="C29" s="114">
        <f>经济总表!F29*B29</f>
        <v>1820</v>
      </c>
    </row>
    <row r="30" ht="20.1" customHeight="1" spans="1:3">
      <c r="A30" s="113">
        <v>29</v>
      </c>
      <c r="B30" s="114">
        <v>20</v>
      </c>
      <c r="C30" s="114">
        <f>经济总表!F30*B30</f>
        <v>1880</v>
      </c>
    </row>
    <row r="31" ht="20.1" customHeight="1" spans="1:3">
      <c r="A31" s="113">
        <v>30</v>
      </c>
      <c r="B31" s="114">
        <v>20</v>
      </c>
      <c r="C31" s="114">
        <f>经济总表!F31*B31</f>
        <v>1940</v>
      </c>
    </row>
    <row r="32" ht="20.1" customHeight="1" spans="1:3">
      <c r="A32" s="113">
        <v>31</v>
      </c>
      <c r="B32" s="114">
        <v>20</v>
      </c>
      <c r="C32" s="114">
        <f>经济总表!F32*B32</f>
        <v>2000</v>
      </c>
    </row>
    <row r="33" ht="20.1" customHeight="1" spans="1:3">
      <c r="A33" s="113">
        <v>32</v>
      </c>
      <c r="B33" s="114">
        <v>20</v>
      </c>
      <c r="C33" s="114">
        <f>经济总表!F33*B33</f>
        <v>2060</v>
      </c>
    </row>
    <row r="34" ht="20.1" customHeight="1" spans="1:3">
      <c r="A34" s="113">
        <v>33</v>
      </c>
      <c r="B34" s="114">
        <v>20</v>
      </c>
      <c r="C34" s="114">
        <f>经济总表!F34*B34</f>
        <v>2120</v>
      </c>
    </row>
    <row r="35" ht="20.1" customHeight="1" spans="1:3">
      <c r="A35" s="113">
        <v>34</v>
      </c>
      <c r="B35" s="114">
        <v>20</v>
      </c>
      <c r="C35" s="114">
        <f>经济总表!F35*B35</f>
        <v>2180</v>
      </c>
    </row>
    <row r="36" ht="20.1" customHeight="1" spans="1:3">
      <c r="A36" s="113">
        <v>35</v>
      </c>
      <c r="B36" s="114">
        <v>20</v>
      </c>
      <c r="C36" s="114">
        <f>经济总表!F36*B36</f>
        <v>2240</v>
      </c>
    </row>
    <row r="37" ht="20.1" customHeight="1" spans="1:3">
      <c r="A37" s="113">
        <v>36</v>
      </c>
      <c r="B37" s="114">
        <v>20</v>
      </c>
      <c r="C37" s="114">
        <f>经济总表!F37*B37</f>
        <v>2300</v>
      </c>
    </row>
    <row r="38" ht="20.1" customHeight="1" spans="1:3">
      <c r="A38" s="113">
        <v>37</v>
      </c>
      <c r="B38" s="114">
        <v>20</v>
      </c>
      <c r="C38" s="114">
        <f>经济总表!F38*B38</f>
        <v>2360</v>
      </c>
    </row>
    <row r="39" ht="20.1" customHeight="1" spans="1:3">
      <c r="A39" s="113">
        <v>38</v>
      </c>
      <c r="B39" s="114">
        <v>20</v>
      </c>
      <c r="C39" s="114">
        <f>经济总表!F39*B39</f>
        <v>2420</v>
      </c>
    </row>
    <row r="40" ht="20.1" customHeight="1" spans="1:3">
      <c r="A40" s="113">
        <v>39</v>
      </c>
      <c r="B40" s="114">
        <v>20</v>
      </c>
      <c r="C40" s="114">
        <f>经济总表!F40*B40</f>
        <v>2480</v>
      </c>
    </row>
    <row r="41" ht="20.1" customHeight="1" spans="1:3">
      <c r="A41" s="113">
        <v>40</v>
      </c>
      <c r="B41" s="114">
        <v>20</v>
      </c>
      <c r="C41" s="114">
        <f>经济总表!F41*B41</f>
        <v>2540</v>
      </c>
    </row>
    <row r="42" ht="20.1" customHeight="1" spans="1:3">
      <c r="A42" s="113">
        <v>41</v>
      </c>
      <c r="B42" s="114">
        <v>20</v>
      </c>
      <c r="C42" s="114">
        <f>经济总表!F42*B42</f>
        <v>2600</v>
      </c>
    </row>
    <row r="43" ht="20.1" customHeight="1" spans="1:3">
      <c r="A43" s="113">
        <v>42</v>
      </c>
      <c r="B43" s="114">
        <v>20</v>
      </c>
      <c r="C43" s="114">
        <f>经济总表!F43*B43</f>
        <v>2660</v>
      </c>
    </row>
    <row r="44" ht="20.1" customHeight="1" spans="1:3">
      <c r="A44" s="113">
        <v>43</v>
      </c>
      <c r="B44" s="114">
        <v>20</v>
      </c>
      <c r="C44" s="114">
        <f>经济总表!F44*B44</f>
        <v>2720</v>
      </c>
    </row>
    <row r="45" ht="20.1" customHeight="1" spans="1:3">
      <c r="A45" s="113">
        <v>44</v>
      </c>
      <c r="B45" s="114">
        <v>20</v>
      </c>
      <c r="C45" s="114">
        <f>经济总表!F45*B45</f>
        <v>2780</v>
      </c>
    </row>
    <row r="46" ht="20.1" customHeight="1" spans="1:3">
      <c r="A46" s="113">
        <v>45</v>
      </c>
      <c r="B46" s="114">
        <v>20</v>
      </c>
      <c r="C46" s="114">
        <f>经济总表!F46*B46</f>
        <v>2840</v>
      </c>
    </row>
    <row r="47" ht="20.1" customHeight="1" spans="1:3">
      <c r="A47" s="113">
        <v>46</v>
      </c>
      <c r="B47" s="114">
        <v>20</v>
      </c>
      <c r="C47" s="114">
        <f>经济总表!F47*B47</f>
        <v>2900</v>
      </c>
    </row>
    <row r="48" ht="20.1" customHeight="1" spans="1:3">
      <c r="A48" s="113">
        <v>47</v>
      </c>
      <c r="B48" s="114">
        <v>20</v>
      </c>
      <c r="C48" s="114">
        <f>经济总表!F48*B48</f>
        <v>2960</v>
      </c>
    </row>
    <row r="49" ht="20.1" customHeight="1" spans="1:3">
      <c r="A49" s="113">
        <v>48</v>
      </c>
      <c r="B49" s="114">
        <v>20</v>
      </c>
      <c r="C49" s="114">
        <f>经济总表!F49*B49</f>
        <v>3020</v>
      </c>
    </row>
    <row r="50" ht="20.1" customHeight="1" spans="1:3">
      <c r="A50" s="113">
        <v>49</v>
      </c>
      <c r="B50" s="114">
        <v>20</v>
      </c>
      <c r="C50" s="114">
        <f>经济总表!F50*B50</f>
        <v>3080</v>
      </c>
    </row>
    <row r="51" ht="20.1" customHeight="1" spans="1:3">
      <c r="A51" s="113">
        <v>50</v>
      </c>
      <c r="B51" s="114">
        <v>20</v>
      </c>
      <c r="C51" s="114">
        <f>经济总表!F51*B51</f>
        <v>3140</v>
      </c>
    </row>
    <row r="52" ht="20.1" customHeight="1" spans="1:3">
      <c r="A52" s="113">
        <v>51</v>
      </c>
      <c r="B52" s="114">
        <v>20</v>
      </c>
      <c r="C52" s="114">
        <f>经济总表!F52*B52</f>
        <v>3200</v>
      </c>
    </row>
    <row r="53" ht="20.1" customHeight="1" spans="1:3">
      <c r="A53" s="113">
        <v>52</v>
      </c>
      <c r="B53" s="114">
        <v>20</v>
      </c>
      <c r="C53" s="114">
        <f>经济总表!F53*B53</f>
        <v>3260</v>
      </c>
    </row>
    <row r="54" ht="20.1" customHeight="1" spans="1:3">
      <c r="A54" s="113">
        <v>53</v>
      </c>
      <c r="B54" s="114">
        <v>20</v>
      </c>
      <c r="C54" s="114">
        <f>经济总表!F54*B54</f>
        <v>3320</v>
      </c>
    </row>
    <row r="55" ht="20.1" customHeight="1" spans="1:3">
      <c r="A55" s="113">
        <v>54</v>
      </c>
      <c r="B55" s="114">
        <v>20</v>
      </c>
      <c r="C55" s="114">
        <f>经济总表!F55*B55</f>
        <v>3380</v>
      </c>
    </row>
    <row r="56" ht="20.1" customHeight="1" spans="1:3">
      <c r="A56" s="113">
        <v>55</v>
      </c>
      <c r="B56" s="114">
        <v>20</v>
      </c>
      <c r="C56" s="114">
        <f>经济总表!F56*B56</f>
        <v>3440</v>
      </c>
    </row>
    <row r="57" ht="20.1" customHeight="1" spans="1:3">
      <c r="A57" s="113">
        <v>56</v>
      </c>
      <c r="B57" s="114">
        <v>20</v>
      </c>
      <c r="C57" s="114">
        <f>经济总表!F57*B57</f>
        <v>3500</v>
      </c>
    </row>
    <row r="58" ht="20.1" customHeight="1" spans="1:3">
      <c r="A58" s="113">
        <v>57</v>
      </c>
      <c r="B58" s="114">
        <v>20</v>
      </c>
      <c r="C58" s="114">
        <f>经济总表!F58*B58</f>
        <v>3560</v>
      </c>
    </row>
    <row r="59" ht="20.1" customHeight="1" spans="1:3">
      <c r="A59" s="113">
        <v>58</v>
      </c>
      <c r="B59" s="114">
        <v>20</v>
      </c>
      <c r="C59" s="114">
        <f>经济总表!F59*B59</f>
        <v>3620</v>
      </c>
    </row>
    <row r="60" ht="20.1" customHeight="1" spans="1:3">
      <c r="A60" s="113">
        <v>59</v>
      </c>
      <c r="B60" s="114">
        <v>20</v>
      </c>
      <c r="C60" s="114">
        <f>经济总表!F60*B60</f>
        <v>3680</v>
      </c>
    </row>
    <row r="61" ht="20.1" customHeight="1" spans="1:3">
      <c r="A61" s="113">
        <v>60</v>
      </c>
      <c r="B61" s="114">
        <v>20</v>
      </c>
      <c r="C61" s="114">
        <f>经济总表!F61*B61</f>
        <v>3740</v>
      </c>
    </row>
    <row r="62" ht="20.1" customHeight="1" spans="1:3">
      <c r="A62" s="113">
        <v>61</v>
      </c>
      <c r="B62" s="114">
        <v>20</v>
      </c>
      <c r="C62" s="114">
        <f>经济总表!F62*B62</f>
        <v>3800</v>
      </c>
    </row>
    <row r="63" ht="20.1" customHeight="1" spans="1:3">
      <c r="A63" s="113">
        <v>62</v>
      </c>
      <c r="B63" s="114">
        <v>20</v>
      </c>
      <c r="C63" s="114">
        <f>经济总表!F63*B63</f>
        <v>3860</v>
      </c>
    </row>
    <row r="64" ht="20.1" customHeight="1" spans="1:3">
      <c r="A64" s="113">
        <v>63</v>
      </c>
      <c r="B64" s="114">
        <v>20</v>
      </c>
      <c r="C64" s="114">
        <f>经济总表!F64*B64</f>
        <v>3920</v>
      </c>
    </row>
    <row r="65" ht="20.1" customHeight="1" spans="1:3">
      <c r="A65" s="113">
        <v>64</v>
      </c>
      <c r="B65" s="114">
        <v>20</v>
      </c>
      <c r="C65" s="114">
        <f>经济总表!F65*B65</f>
        <v>3980</v>
      </c>
    </row>
    <row r="66" ht="20.1" customHeight="1" spans="1:3">
      <c r="A66" s="113">
        <v>65</v>
      </c>
      <c r="B66" s="114">
        <v>20</v>
      </c>
      <c r="C66" s="114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10">
        <v>10010011</v>
      </c>
      <c r="D3" s="11" t="s">
        <v>1442</v>
      </c>
      <c r="E3" s="2">
        <v>20</v>
      </c>
      <c r="F3" s="2" t="str">
        <f>C3&amp;","&amp;E3</f>
        <v>10010011,20</v>
      </c>
      <c r="H3" s="10">
        <v>10010087</v>
      </c>
      <c r="I3" s="13" t="s">
        <v>851</v>
      </c>
      <c r="J3" s="2">
        <v>1</v>
      </c>
      <c r="K3" s="2" t="str">
        <f>H3&amp;","&amp;J3</f>
        <v>10010087,1</v>
      </c>
      <c r="M3" s="10">
        <v>10010042</v>
      </c>
      <c r="N3" s="1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41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10">
        <v>10010042</v>
      </c>
      <c r="D4" s="12" t="s">
        <v>126</v>
      </c>
      <c r="E4" s="2">
        <v>1</v>
      </c>
      <c r="F4" s="2" t="str">
        <f t="shared" ref="F4:F33" si="1">C4&amp;","&amp;E4</f>
        <v>10010042,1</v>
      </c>
      <c r="H4" s="32">
        <v>10021010</v>
      </c>
      <c r="I4" s="33" t="s">
        <v>825</v>
      </c>
      <c r="J4" s="2">
        <v>20</v>
      </c>
      <c r="K4" s="2" t="str">
        <f t="shared" ref="K4:K33" si="2">H4&amp;","&amp;J4</f>
        <v>10021010,20</v>
      </c>
      <c r="M4" s="10">
        <v>10000121</v>
      </c>
      <c r="N4" s="1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32">
        <v>10021004</v>
      </c>
      <c r="D5" s="34" t="s">
        <v>234</v>
      </c>
      <c r="E5" s="2">
        <v>20</v>
      </c>
      <c r="F5" s="2" t="str">
        <f t="shared" si="1"/>
        <v>10021004,20</v>
      </c>
      <c r="H5" s="32">
        <v>10020001</v>
      </c>
      <c r="I5" s="35" t="s">
        <v>95</v>
      </c>
      <c r="J5" s="2">
        <v>20</v>
      </c>
      <c r="K5" s="2" t="str">
        <f t="shared" si="2"/>
        <v>10020001,20</v>
      </c>
      <c r="M5" s="10">
        <v>10010087</v>
      </c>
      <c r="N5" s="1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10">
        <v>10010091</v>
      </c>
      <c r="D6" s="13" t="s">
        <v>665</v>
      </c>
      <c r="E6" s="2">
        <v>1</v>
      </c>
      <c r="F6" s="2" t="str">
        <f t="shared" si="1"/>
        <v>10010091,1</v>
      </c>
      <c r="H6" s="10">
        <v>10010041</v>
      </c>
      <c r="I6" s="11" t="s">
        <v>805</v>
      </c>
      <c r="J6" s="2">
        <v>5</v>
      </c>
      <c r="K6" s="2" t="str">
        <f t="shared" si="2"/>
        <v>10010041,5</v>
      </c>
      <c r="M6" s="10">
        <v>10000101</v>
      </c>
      <c r="N6" s="1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32">
        <v>10021008</v>
      </c>
      <c r="D7" s="33" t="s">
        <v>246</v>
      </c>
      <c r="E7" s="2">
        <v>1</v>
      </c>
      <c r="F7" s="2" t="str">
        <f t="shared" si="1"/>
        <v>10021008,1</v>
      </c>
      <c r="H7" s="32">
        <v>10021009</v>
      </c>
      <c r="I7" s="33" t="s">
        <v>249</v>
      </c>
      <c r="J7" s="2">
        <v>1</v>
      </c>
      <c r="K7" s="2" t="str">
        <f t="shared" si="2"/>
        <v>10021009,1</v>
      </c>
      <c r="M7" s="10">
        <v>10000121</v>
      </c>
      <c r="N7" s="1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32">
        <v>10021010</v>
      </c>
      <c r="D8" s="33" t="s">
        <v>825</v>
      </c>
      <c r="E8" s="2">
        <v>20</v>
      </c>
      <c r="F8" s="2" t="str">
        <f t="shared" si="1"/>
        <v>10021010,20</v>
      </c>
      <c r="H8" s="10">
        <v>10000121</v>
      </c>
      <c r="I8" s="11" t="s">
        <v>855</v>
      </c>
      <c r="J8" s="2">
        <v>1</v>
      </c>
      <c r="K8" s="2" t="str">
        <f t="shared" si="2"/>
        <v>10000121,1</v>
      </c>
      <c r="M8" s="32">
        <v>10021009</v>
      </c>
      <c r="N8" s="33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10">
        <v>10000132</v>
      </c>
      <c r="D9" s="11" t="s">
        <v>114</v>
      </c>
      <c r="E9" s="2">
        <v>10</v>
      </c>
      <c r="F9" s="2" t="str">
        <f t="shared" si="1"/>
        <v>10000132,10</v>
      </c>
      <c r="H9" s="32">
        <v>10020001</v>
      </c>
      <c r="I9" s="35" t="s">
        <v>95</v>
      </c>
      <c r="J9" s="2">
        <v>20</v>
      </c>
      <c r="K9" s="2" t="str">
        <f t="shared" si="2"/>
        <v>10020001,20</v>
      </c>
      <c r="M9" s="10">
        <v>10010087</v>
      </c>
      <c r="N9" s="1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10">
        <v>10010083</v>
      </c>
      <c r="D10" s="16" t="s">
        <v>804</v>
      </c>
      <c r="E10" s="2">
        <v>5</v>
      </c>
      <c r="F10" s="2" t="str">
        <f t="shared" si="1"/>
        <v>10010083,5</v>
      </c>
      <c r="H10" s="10">
        <v>10010041</v>
      </c>
      <c r="I10" s="11" t="s">
        <v>805</v>
      </c>
      <c r="J10" s="2">
        <v>5</v>
      </c>
      <c r="K10" s="2" t="str">
        <f t="shared" si="2"/>
        <v>10010041,5</v>
      </c>
      <c r="M10" s="10">
        <v>10000132</v>
      </c>
      <c r="N10" s="1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32">
        <v>10022001</v>
      </c>
      <c r="D11" s="34" t="s">
        <v>252</v>
      </c>
      <c r="E11" s="2">
        <v>20</v>
      </c>
      <c r="F11" s="2" t="str">
        <f t="shared" si="1"/>
        <v>10022001,20</v>
      </c>
      <c r="H11" s="10">
        <v>10000132</v>
      </c>
      <c r="I11" s="11" t="s">
        <v>114</v>
      </c>
      <c r="J11" s="2">
        <v>20</v>
      </c>
      <c r="K11" s="2" t="str">
        <f t="shared" si="2"/>
        <v>10000132,20</v>
      </c>
      <c r="M11" s="10">
        <v>10000122</v>
      </c>
      <c r="N11" s="1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14">
        <v>10010098</v>
      </c>
      <c r="D12" s="15" t="s">
        <v>1311</v>
      </c>
      <c r="E12" s="2">
        <v>3</v>
      </c>
      <c r="F12" s="2" t="str">
        <f t="shared" si="1"/>
        <v>10010098,3</v>
      </c>
      <c r="H12" s="32">
        <v>10022008</v>
      </c>
      <c r="I12" s="33" t="s">
        <v>268</v>
      </c>
      <c r="J12" s="2">
        <v>1</v>
      </c>
      <c r="K12" s="2" t="str">
        <f t="shared" si="2"/>
        <v>10022008,1</v>
      </c>
      <c r="M12" s="10">
        <v>10010083</v>
      </c>
      <c r="N12" s="1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32">
        <v>10022008</v>
      </c>
      <c r="D13" s="33" t="s">
        <v>268</v>
      </c>
      <c r="E13" s="2">
        <v>1</v>
      </c>
      <c r="F13" s="2" t="str">
        <f t="shared" si="1"/>
        <v>10022008,1</v>
      </c>
      <c r="H13" s="10">
        <v>10000122</v>
      </c>
      <c r="I13" s="11" t="s">
        <v>856</v>
      </c>
      <c r="J13" s="2">
        <v>1</v>
      </c>
      <c r="K13" s="2" t="str">
        <f t="shared" si="2"/>
        <v>10000122,1</v>
      </c>
      <c r="M13" s="32">
        <v>10022009</v>
      </c>
      <c r="N13" s="33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10">
        <v>10000132</v>
      </c>
      <c r="D14" s="11" t="s">
        <v>114</v>
      </c>
      <c r="E14" s="2">
        <v>10</v>
      </c>
      <c r="F14" s="2" t="str">
        <f t="shared" si="1"/>
        <v>10000132,10</v>
      </c>
      <c r="H14" s="10">
        <v>10010087</v>
      </c>
      <c r="I14" s="13" t="s">
        <v>851</v>
      </c>
      <c r="J14" s="2">
        <v>1</v>
      </c>
      <c r="K14" s="2" t="str">
        <f t="shared" si="2"/>
        <v>10010087,1</v>
      </c>
      <c r="M14" s="10">
        <v>10010085</v>
      </c>
      <c r="N14" s="1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22"/>
      <c r="Z14" s="22"/>
    </row>
    <row r="15" spans="1:30">
      <c r="A15" s="2">
        <v>13</v>
      </c>
      <c r="B15" s="2">
        <v>29</v>
      </c>
      <c r="C15" s="32">
        <v>10022010</v>
      </c>
      <c r="D15" s="34" t="s">
        <v>826</v>
      </c>
      <c r="E15" s="2">
        <v>20</v>
      </c>
      <c r="F15" s="2" t="str">
        <f t="shared" si="1"/>
        <v>10022010,20</v>
      </c>
      <c r="H15" s="10">
        <v>10000132</v>
      </c>
      <c r="I15" s="11" t="s">
        <v>114</v>
      </c>
      <c r="J15" s="2">
        <v>20</v>
      </c>
      <c r="K15" s="2" t="str">
        <f t="shared" si="2"/>
        <v>10000132,20</v>
      </c>
      <c r="M15" s="10">
        <v>10010026</v>
      </c>
      <c r="N15" s="1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32">
        <v>10023001</v>
      </c>
      <c r="D16" s="34" t="s">
        <v>272</v>
      </c>
      <c r="E16" s="2">
        <v>20</v>
      </c>
      <c r="F16" s="2" t="str">
        <f t="shared" si="1"/>
        <v>10023001,20</v>
      </c>
      <c r="H16" s="32">
        <v>10023008</v>
      </c>
      <c r="I16" s="33" t="s">
        <v>290</v>
      </c>
      <c r="J16" s="2">
        <v>1</v>
      </c>
      <c r="K16" s="2" t="str">
        <f t="shared" si="2"/>
        <v>10023008,1</v>
      </c>
      <c r="M16" s="10">
        <v>10000123</v>
      </c>
      <c r="N16" s="1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14">
        <v>10010098</v>
      </c>
      <c r="D17" s="15" t="s">
        <v>1311</v>
      </c>
      <c r="E17" s="2">
        <v>3</v>
      </c>
      <c r="F17" s="2" t="str">
        <f t="shared" si="1"/>
        <v>10010098,3</v>
      </c>
      <c r="H17" s="10">
        <v>10000102</v>
      </c>
      <c r="I17" s="11" t="s">
        <v>853</v>
      </c>
      <c r="J17" s="2">
        <v>1</v>
      </c>
      <c r="K17" s="2" t="str">
        <f t="shared" si="2"/>
        <v>10000102,1</v>
      </c>
      <c r="M17" s="32">
        <v>10023009</v>
      </c>
      <c r="N17" s="33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32">
        <v>10023010</v>
      </c>
      <c r="D18" s="34" t="s">
        <v>828</v>
      </c>
      <c r="E18" s="2">
        <v>20</v>
      </c>
      <c r="F18" s="2" t="str">
        <f t="shared" si="1"/>
        <v>10023010,20</v>
      </c>
      <c r="H18" s="10">
        <v>10000123</v>
      </c>
      <c r="I18" s="11" t="s">
        <v>857</v>
      </c>
      <c r="J18" s="2">
        <v>1</v>
      </c>
      <c r="K18" s="2" t="str">
        <f t="shared" si="2"/>
        <v>10000123,1</v>
      </c>
      <c r="M18" s="10">
        <v>10000132</v>
      </c>
      <c r="N18" s="1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32">
        <v>10023008</v>
      </c>
      <c r="D19" s="33" t="s">
        <v>290</v>
      </c>
      <c r="E19" s="2">
        <v>1</v>
      </c>
      <c r="F19" s="2" t="str">
        <f t="shared" si="1"/>
        <v>10023008,1</v>
      </c>
      <c r="H19" s="10">
        <v>10010085</v>
      </c>
      <c r="I19" s="16" t="s">
        <v>821</v>
      </c>
      <c r="J19" s="2">
        <v>50</v>
      </c>
      <c r="K19" s="2" t="str">
        <f t="shared" si="2"/>
        <v>10010085,50</v>
      </c>
      <c r="M19" s="32">
        <v>10023009</v>
      </c>
      <c r="N19" s="33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10">
        <v>10000102</v>
      </c>
      <c r="D20" s="11" t="s">
        <v>853</v>
      </c>
      <c r="E20" s="2">
        <v>1</v>
      </c>
      <c r="F20" s="2" t="str">
        <f t="shared" si="1"/>
        <v>10000102,1</v>
      </c>
      <c r="H20" s="32">
        <v>10024008</v>
      </c>
      <c r="I20" s="33" t="s">
        <v>311</v>
      </c>
      <c r="J20" s="2">
        <v>1</v>
      </c>
      <c r="K20" s="2" t="str">
        <f t="shared" si="2"/>
        <v>10024008,1</v>
      </c>
      <c r="M20" s="10">
        <v>10010083</v>
      </c>
      <c r="N20" s="1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32">
        <v>10024001</v>
      </c>
      <c r="D21" s="34" t="s">
        <v>296</v>
      </c>
      <c r="E21" s="2">
        <v>20</v>
      </c>
      <c r="F21" s="2" t="str">
        <f t="shared" si="1"/>
        <v>10024001,20</v>
      </c>
      <c r="H21" s="10">
        <v>10000132</v>
      </c>
      <c r="I21" s="11" t="s">
        <v>114</v>
      </c>
      <c r="J21" s="2">
        <v>20</v>
      </c>
      <c r="K21" s="2" t="str">
        <f t="shared" si="2"/>
        <v>10000132,20</v>
      </c>
      <c r="M21" s="10">
        <v>10000124</v>
      </c>
      <c r="N21" s="1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14">
        <v>10010098</v>
      </c>
      <c r="D22" s="15" t="s">
        <v>1311</v>
      </c>
      <c r="E22" s="2">
        <v>3</v>
      </c>
      <c r="F22" s="2" t="str">
        <f t="shared" si="1"/>
        <v>10010098,3</v>
      </c>
      <c r="H22" s="10">
        <v>10000124</v>
      </c>
      <c r="I22" s="11" t="s">
        <v>858</v>
      </c>
      <c r="J22" s="2">
        <v>1</v>
      </c>
      <c r="K22" s="2" t="str">
        <f t="shared" si="2"/>
        <v>10000124,1</v>
      </c>
      <c r="M22" s="10">
        <v>10000103</v>
      </c>
      <c r="N22" s="1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32">
        <v>10024010</v>
      </c>
      <c r="D23" s="34" t="s">
        <v>829</v>
      </c>
      <c r="E23" s="2">
        <v>20</v>
      </c>
      <c r="F23" s="2" t="str">
        <f t="shared" si="1"/>
        <v>10024010,20</v>
      </c>
      <c r="H23" s="10">
        <v>10000103</v>
      </c>
      <c r="I23" s="11" t="s">
        <v>854</v>
      </c>
      <c r="J23" s="2">
        <v>1</v>
      </c>
      <c r="K23" s="2" t="str">
        <f t="shared" si="2"/>
        <v>10000103,1</v>
      </c>
      <c r="M23" s="32">
        <v>10024009</v>
      </c>
      <c r="N23" s="33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32">
        <v>10024008</v>
      </c>
      <c r="D24" s="33" t="s">
        <v>311</v>
      </c>
      <c r="E24" s="2">
        <v>1</v>
      </c>
      <c r="F24" s="2" t="str">
        <f t="shared" si="1"/>
        <v>10024008,1</v>
      </c>
      <c r="H24" s="32">
        <v>10024009</v>
      </c>
      <c r="I24" s="33" t="s">
        <v>313</v>
      </c>
      <c r="J24" s="2">
        <v>1</v>
      </c>
      <c r="K24" s="2" t="str">
        <f t="shared" si="2"/>
        <v>10024009,1</v>
      </c>
      <c r="M24" s="10">
        <v>10000132</v>
      </c>
      <c r="N24" s="1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10">
        <v>10000103</v>
      </c>
      <c r="D25" s="11" t="s">
        <v>854</v>
      </c>
      <c r="E25" s="2">
        <v>1</v>
      </c>
      <c r="F25" s="2" t="str">
        <f t="shared" si="1"/>
        <v>10000103,1</v>
      </c>
      <c r="H25" s="10">
        <v>10010085</v>
      </c>
      <c r="I25" s="16" t="s">
        <v>821</v>
      </c>
      <c r="J25" s="2">
        <v>100</v>
      </c>
      <c r="K25" s="2" t="str">
        <f t="shared" si="2"/>
        <v>10010085,100</v>
      </c>
      <c r="M25" s="10">
        <v>10010026</v>
      </c>
      <c r="N25" s="1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32">
        <v>10025001</v>
      </c>
      <c r="D26" s="34" t="s">
        <v>316</v>
      </c>
      <c r="E26" s="2">
        <v>20</v>
      </c>
      <c r="F26" s="2" t="str">
        <f t="shared" si="1"/>
        <v>10025001,20</v>
      </c>
      <c r="H26" s="10">
        <v>10000104</v>
      </c>
      <c r="I26" s="11" t="s">
        <v>118</v>
      </c>
      <c r="J26" s="2">
        <v>1</v>
      </c>
      <c r="K26" s="2" t="str">
        <f t="shared" si="2"/>
        <v>10000104,1</v>
      </c>
      <c r="M26" s="10">
        <v>10000125</v>
      </c>
      <c r="N26" s="1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14">
        <v>10010098</v>
      </c>
      <c r="D27" s="15" t="s">
        <v>1311</v>
      </c>
      <c r="E27" s="2">
        <v>3</v>
      </c>
      <c r="F27" s="2" t="str">
        <f t="shared" si="1"/>
        <v>10010098,3</v>
      </c>
      <c r="H27" s="32">
        <v>10025008</v>
      </c>
      <c r="I27" s="33" t="s">
        <v>333</v>
      </c>
      <c r="J27" s="2">
        <v>1</v>
      </c>
      <c r="K27" s="2" t="str">
        <f t="shared" si="2"/>
        <v>10025008,1</v>
      </c>
      <c r="M27" s="10">
        <v>10010083</v>
      </c>
      <c r="N27" s="1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32">
        <v>10025010</v>
      </c>
      <c r="D28" s="33" t="s">
        <v>830</v>
      </c>
      <c r="E28" s="2">
        <v>20</v>
      </c>
      <c r="F28" s="2" t="str">
        <f t="shared" si="1"/>
        <v>10025010,20</v>
      </c>
      <c r="H28" s="10">
        <v>10000125</v>
      </c>
      <c r="I28" s="11" t="s">
        <v>859</v>
      </c>
      <c r="J28" s="2">
        <v>1</v>
      </c>
      <c r="K28" s="2" t="str">
        <f t="shared" si="2"/>
        <v>10000125,1</v>
      </c>
      <c r="M28" s="32">
        <v>10025009</v>
      </c>
      <c r="N28" s="33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32">
        <v>10025008</v>
      </c>
      <c r="D29" s="33" t="s">
        <v>333</v>
      </c>
      <c r="E29" s="2">
        <v>1</v>
      </c>
      <c r="F29" s="2" t="str">
        <f t="shared" si="1"/>
        <v>10025008,1</v>
      </c>
      <c r="H29" s="32">
        <v>10025009</v>
      </c>
      <c r="I29" s="33" t="s">
        <v>335</v>
      </c>
      <c r="J29" s="2">
        <v>1</v>
      </c>
      <c r="K29" s="2" t="str">
        <f t="shared" si="2"/>
        <v>10025009,1</v>
      </c>
      <c r="M29" s="10">
        <v>10000104</v>
      </c>
      <c r="N29" s="1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10">
        <v>10000104</v>
      </c>
      <c r="D30" s="11" t="s">
        <v>118</v>
      </c>
      <c r="E30" s="2">
        <v>1</v>
      </c>
      <c r="F30" s="2" t="str">
        <f t="shared" si="1"/>
        <v>10000104,1</v>
      </c>
      <c r="H30" s="14">
        <v>10010099</v>
      </c>
      <c r="I30" s="15" t="s">
        <v>1423</v>
      </c>
      <c r="J30" s="2">
        <v>1</v>
      </c>
      <c r="K30" s="2" t="str">
        <f t="shared" si="2"/>
        <v>10010099,1</v>
      </c>
      <c r="M30" s="10">
        <v>10010026</v>
      </c>
      <c r="N30" s="1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10">
        <v>10010091</v>
      </c>
      <c r="K3" s="13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10">
        <v>10010092</v>
      </c>
      <c r="K4" s="13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10">
        <v>10010093</v>
      </c>
      <c r="K5" s="13" t="s">
        <v>668</v>
      </c>
      <c r="L5" s="2">
        <v>0.03</v>
      </c>
      <c r="T5" s="2">
        <v>0.03</v>
      </c>
    </row>
    <row r="6" s="2" customFormat="1" ht="20.1" customHeight="1" spans="10:20">
      <c r="J6" s="39">
        <v>10060101</v>
      </c>
      <c r="K6" s="40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39">
        <v>10060102</v>
      </c>
      <c r="K7" s="40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9">
        <v>10060103</v>
      </c>
      <c r="K8" s="40" t="s">
        <v>1459</v>
      </c>
      <c r="L8" s="2">
        <v>0.03</v>
      </c>
      <c r="T8" s="2">
        <v>0.01</v>
      </c>
    </row>
    <row r="9" s="2" customFormat="1" ht="20.1" customHeight="1" spans="1:20">
      <c r="A9" s="13" t="s">
        <v>665</v>
      </c>
      <c r="B9" s="1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9">
        <v>10060104</v>
      </c>
      <c r="K9" s="40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13" t="s">
        <v>666</v>
      </c>
      <c r="B10" s="1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9">
        <v>10060105</v>
      </c>
      <c r="K10" s="40" t="s">
        <v>1459</v>
      </c>
      <c r="L10" s="2">
        <v>0.01</v>
      </c>
    </row>
    <row r="11" s="2" customFormat="1" ht="20.1" customHeight="1" spans="1:20">
      <c r="A11" s="13" t="s">
        <v>668</v>
      </c>
      <c r="B11" s="1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9">
        <v>10060106</v>
      </c>
      <c r="K11" s="40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39">
        <v>10060201</v>
      </c>
      <c r="K12" s="40" t="s">
        <v>1461</v>
      </c>
      <c r="L12" s="2">
        <v>0.035</v>
      </c>
    </row>
    <row r="13" s="2" customFormat="1" ht="20.1" customHeight="1" spans="10:12">
      <c r="J13" s="39">
        <v>10060202</v>
      </c>
      <c r="K13" s="40" t="s">
        <v>1461</v>
      </c>
      <c r="L13" s="2">
        <v>0.03</v>
      </c>
    </row>
    <row r="14" s="2" customFormat="1" ht="20.1" customHeight="1" spans="10:12">
      <c r="J14" s="39">
        <v>10060203</v>
      </c>
      <c r="K14" s="40" t="s">
        <v>1461</v>
      </c>
      <c r="L14" s="2">
        <v>0.03</v>
      </c>
    </row>
    <row r="15" s="2" customFormat="1" ht="20.1" customHeight="1" spans="10:12">
      <c r="J15" s="39">
        <v>10060204</v>
      </c>
      <c r="K15" s="40" t="s">
        <v>1461</v>
      </c>
      <c r="L15" s="2">
        <v>0.02</v>
      </c>
    </row>
    <row r="16" s="2" customFormat="1" ht="20.1" customHeight="1" spans="10:12">
      <c r="J16" s="39">
        <v>10060205</v>
      </c>
      <c r="K16" s="40" t="s">
        <v>1461</v>
      </c>
      <c r="L16" s="2">
        <v>0.01</v>
      </c>
    </row>
    <row r="17" s="2" customFormat="1" ht="20.1" customHeight="1" spans="10:12">
      <c r="J17" s="39">
        <v>10060206</v>
      </c>
      <c r="K17" s="40" t="s">
        <v>1461</v>
      </c>
      <c r="L17" s="2">
        <v>0.005</v>
      </c>
    </row>
    <row r="18" s="2" customFormat="1" ht="20.1" customHeight="1" spans="10:12">
      <c r="J18" s="39">
        <v>10060301</v>
      </c>
      <c r="K18" s="40" t="s">
        <v>1462</v>
      </c>
      <c r="L18" s="2">
        <v>0.035</v>
      </c>
    </row>
    <row r="19" s="2" customFormat="1" ht="20.1" customHeight="1" spans="10:12">
      <c r="J19" s="39">
        <v>10060302</v>
      </c>
      <c r="K19" s="40" t="s">
        <v>1462</v>
      </c>
      <c r="L19" s="2">
        <v>0.03</v>
      </c>
    </row>
    <row r="20" s="2" customFormat="1" ht="20.1" customHeight="1" spans="10:12">
      <c r="J20" s="39">
        <v>10060303</v>
      </c>
      <c r="K20" s="40" t="s">
        <v>1462</v>
      </c>
      <c r="L20" s="2">
        <v>0.03</v>
      </c>
    </row>
    <row r="21" s="2" customFormat="1" ht="20.1" customHeight="1" spans="10:12">
      <c r="J21" s="39">
        <v>10060304</v>
      </c>
      <c r="K21" s="40" t="s">
        <v>1462</v>
      </c>
      <c r="L21" s="2">
        <v>0.02</v>
      </c>
    </row>
    <row r="22" s="2" customFormat="1" ht="20.1" customHeight="1" spans="10:12">
      <c r="J22" s="39">
        <v>10060305</v>
      </c>
      <c r="K22" s="40" t="s">
        <v>1462</v>
      </c>
      <c r="L22" s="2">
        <v>0.01</v>
      </c>
    </row>
    <row r="23" s="2" customFormat="1" ht="20.1" customHeight="1" spans="10:12">
      <c r="J23" s="39">
        <v>10060306</v>
      </c>
      <c r="K23" s="40" t="s">
        <v>1462</v>
      </c>
      <c r="L23" s="2">
        <v>0.005</v>
      </c>
    </row>
    <row r="24" s="2" customFormat="1" ht="20.1" customHeight="1" spans="10:12">
      <c r="J24" s="39">
        <v>10060401</v>
      </c>
      <c r="K24" s="40" t="s">
        <v>1463</v>
      </c>
      <c r="L24" s="2">
        <v>0.035</v>
      </c>
    </row>
    <row r="25" s="2" customFormat="1" ht="20.1" customHeight="1" spans="10:12">
      <c r="J25" s="39">
        <v>10060402</v>
      </c>
      <c r="K25" s="40" t="s">
        <v>1463</v>
      </c>
      <c r="L25" s="2">
        <v>0.03</v>
      </c>
    </row>
    <row r="26" s="2" customFormat="1" ht="20.1" customHeight="1" spans="10:12">
      <c r="J26" s="39">
        <v>10060403</v>
      </c>
      <c r="K26" s="40" t="s">
        <v>1463</v>
      </c>
      <c r="L26" s="2">
        <v>0.03</v>
      </c>
    </row>
    <row r="27" s="2" customFormat="1" ht="20.1" customHeight="1" spans="10:12">
      <c r="J27" s="39">
        <v>10060404</v>
      </c>
      <c r="K27" s="40" t="s">
        <v>1463</v>
      </c>
      <c r="L27" s="2">
        <v>0.02</v>
      </c>
    </row>
    <row r="28" s="2" customFormat="1" ht="20.1" customHeight="1" spans="10:12">
      <c r="J28" s="39">
        <v>10060405</v>
      </c>
      <c r="K28" s="40" t="s">
        <v>1463</v>
      </c>
      <c r="L28" s="2">
        <v>0.01</v>
      </c>
    </row>
    <row r="29" s="2" customFormat="1" ht="20.1" customHeight="1" spans="10:12">
      <c r="J29" s="39">
        <v>10060406</v>
      </c>
      <c r="K29" s="40" t="s">
        <v>1463</v>
      </c>
      <c r="L29" s="2">
        <v>0.005</v>
      </c>
    </row>
    <row r="30" s="2" customFormat="1" ht="20.1" customHeight="1" spans="10:12">
      <c r="J30" s="39">
        <v>10060501</v>
      </c>
      <c r="K30" s="40" t="s">
        <v>1464</v>
      </c>
      <c r="L30" s="2">
        <v>0.035</v>
      </c>
    </row>
    <row r="31" ht="20.1" customHeight="1" spans="10:12">
      <c r="J31" s="39">
        <v>10060502</v>
      </c>
      <c r="K31" s="40" t="s">
        <v>1464</v>
      </c>
      <c r="L31" s="2">
        <v>0.03</v>
      </c>
    </row>
    <row r="32" ht="20.1" customHeight="1" spans="10:12">
      <c r="J32" s="39">
        <v>10060503</v>
      </c>
      <c r="K32" s="40" t="s">
        <v>1464</v>
      </c>
      <c r="L32" s="2">
        <v>0.03</v>
      </c>
    </row>
    <row r="33" ht="20.1" customHeight="1" spans="10:12">
      <c r="J33" s="39">
        <v>10060504</v>
      </c>
      <c r="K33" s="40" t="s">
        <v>1464</v>
      </c>
      <c r="L33" s="2">
        <v>0.02</v>
      </c>
    </row>
    <row r="34" ht="20.1" customHeight="1" spans="10:12">
      <c r="J34" s="39">
        <v>10060505</v>
      </c>
      <c r="K34" s="40" t="s">
        <v>1464</v>
      </c>
      <c r="L34" s="2">
        <v>0.01</v>
      </c>
    </row>
    <row r="35" ht="20.1" customHeight="1" spans="10:12">
      <c r="J35" s="39">
        <v>10060506</v>
      </c>
      <c r="K35" s="40" t="s">
        <v>1464</v>
      </c>
      <c r="L35" s="2">
        <v>0.005</v>
      </c>
    </row>
    <row r="36" ht="20.1" customHeight="1" spans="10:12">
      <c r="J36" s="39">
        <v>10060601</v>
      </c>
      <c r="K36" s="40" t="s">
        <v>1465</v>
      </c>
      <c r="L36" s="2">
        <v>0.035</v>
      </c>
    </row>
    <row r="37" ht="20.1" customHeight="1" spans="10:12">
      <c r="J37" s="39">
        <v>10060602</v>
      </c>
      <c r="K37" s="40" t="s">
        <v>1465</v>
      </c>
      <c r="L37" s="2">
        <v>0.03</v>
      </c>
    </row>
    <row r="38" ht="20.1" customHeight="1" spans="10:12">
      <c r="J38" s="39">
        <v>10060603</v>
      </c>
      <c r="K38" s="40" t="s">
        <v>1465</v>
      </c>
      <c r="L38" s="2">
        <v>0.03</v>
      </c>
    </row>
    <row r="39" ht="20.1" customHeight="1" spans="10:12">
      <c r="J39" s="39">
        <v>10060604</v>
      </c>
      <c r="K39" s="40" t="s">
        <v>1465</v>
      </c>
      <c r="L39" s="2">
        <v>0.02</v>
      </c>
    </row>
    <row r="40" ht="20.1" customHeight="1" spans="10:12">
      <c r="J40" s="39">
        <v>10060605</v>
      </c>
      <c r="K40" s="40" t="s">
        <v>1465</v>
      </c>
      <c r="L40" s="2">
        <v>0.01</v>
      </c>
    </row>
    <row r="41" ht="20.1" customHeight="1" spans="10:12">
      <c r="J41" s="39">
        <v>10060606</v>
      </c>
      <c r="K41" s="40" t="s">
        <v>1465</v>
      </c>
      <c r="L41" s="2">
        <v>0.005</v>
      </c>
    </row>
    <row r="42" ht="20.1" customHeight="1" spans="10:12">
      <c r="J42" s="39">
        <v>10060701</v>
      </c>
      <c r="K42" s="40" t="s">
        <v>1466</v>
      </c>
      <c r="L42" s="2">
        <v>0.035</v>
      </c>
    </row>
    <row r="43" ht="20.1" customHeight="1" spans="10:12">
      <c r="J43" s="39">
        <v>10060702</v>
      </c>
      <c r="K43" s="40" t="s">
        <v>1466</v>
      </c>
      <c r="L43" s="2">
        <v>0.03</v>
      </c>
    </row>
    <row r="44" ht="20.1" customHeight="1" spans="10:12">
      <c r="J44" s="39">
        <v>10060703</v>
      </c>
      <c r="K44" s="40" t="s">
        <v>1466</v>
      </c>
      <c r="L44" s="2">
        <v>0.03</v>
      </c>
    </row>
    <row r="45" ht="20.1" customHeight="1" spans="10:12">
      <c r="J45" s="39">
        <v>10060704</v>
      </c>
      <c r="K45" s="40" t="s">
        <v>1466</v>
      </c>
      <c r="L45" s="2">
        <v>0.02</v>
      </c>
    </row>
    <row r="46" ht="20.1" customHeight="1" spans="10:12">
      <c r="J46" s="39">
        <v>10060705</v>
      </c>
      <c r="K46" s="40" t="s">
        <v>1466</v>
      </c>
      <c r="L46" s="2">
        <v>0.01</v>
      </c>
    </row>
    <row r="47" ht="20.1" customHeight="1" spans="10:12">
      <c r="J47" s="39">
        <v>10060706</v>
      </c>
      <c r="K47" s="40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9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10">
        <v>10000121</v>
      </c>
      <c r="G3" s="11" t="s">
        <v>855</v>
      </c>
      <c r="H3" s="21" t="s">
        <v>294</v>
      </c>
      <c r="I3" s="10">
        <v>10010083</v>
      </c>
      <c r="J3" s="16" t="s">
        <v>804</v>
      </c>
      <c r="K3" s="10">
        <v>10</v>
      </c>
      <c r="L3" s="10">
        <v>10010087</v>
      </c>
      <c r="M3" s="13" t="s">
        <v>851</v>
      </c>
      <c r="N3" s="13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10">
        <v>10000121</v>
      </c>
      <c r="G4" s="11" t="s">
        <v>855</v>
      </c>
      <c r="H4" s="11" t="s">
        <v>294</v>
      </c>
      <c r="I4" s="10">
        <v>10010083</v>
      </c>
      <c r="J4" s="16" t="s">
        <v>804</v>
      </c>
      <c r="K4" s="10">
        <v>20</v>
      </c>
      <c r="L4" s="10">
        <v>10010087</v>
      </c>
      <c r="M4" s="13" t="s">
        <v>851</v>
      </c>
      <c r="N4" s="13">
        <v>1</v>
      </c>
      <c r="O4" s="10">
        <v>10000143</v>
      </c>
      <c r="P4" s="11" t="s">
        <v>122</v>
      </c>
      <c r="Q4" s="1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10">
        <v>10000121</v>
      </c>
      <c r="G5" s="11" t="s">
        <v>855</v>
      </c>
      <c r="H5" s="11" t="s">
        <v>294</v>
      </c>
      <c r="I5" s="10">
        <v>10010083</v>
      </c>
      <c r="J5" s="16" t="s">
        <v>804</v>
      </c>
      <c r="K5" s="10">
        <v>30</v>
      </c>
      <c r="L5" s="10">
        <v>10010087</v>
      </c>
      <c r="M5" s="13" t="s">
        <v>851</v>
      </c>
      <c r="N5" s="13">
        <v>1</v>
      </c>
      <c r="O5" s="10">
        <v>10000143</v>
      </c>
      <c r="P5" s="11" t="s">
        <v>122</v>
      </c>
      <c r="Q5" s="11" t="s">
        <v>1467</v>
      </c>
      <c r="R5" s="10">
        <v>10010045</v>
      </c>
      <c r="S5" s="1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10">
        <v>10000121</v>
      </c>
      <c r="G8" s="11" t="s">
        <v>855</v>
      </c>
      <c r="H8" s="21" t="s">
        <v>294</v>
      </c>
      <c r="I8" s="10">
        <v>10010083</v>
      </c>
      <c r="J8" s="16" t="s">
        <v>804</v>
      </c>
      <c r="K8" s="10">
        <v>10</v>
      </c>
      <c r="L8" s="10">
        <v>10010087</v>
      </c>
      <c r="M8" s="13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10">
        <v>10000121</v>
      </c>
      <c r="G9" s="11" t="s">
        <v>855</v>
      </c>
      <c r="H9" s="11" t="s">
        <v>294</v>
      </c>
      <c r="I9" s="10">
        <v>10010083</v>
      </c>
      <c r="J9" s="16" t="s">
        <v>804</v>
      </c>
      <c r="K9" s="10">
        <v>20</v>
      </c>
      <c r="L9" s="10">
        <v>10010087</v>
      </c>
      <c r="M9" s="13" t="s">
        <v>851</v>
      </c>
      <c r="N9" s="2">
        <v>1</v>
      </c>
      <c r="O9" s="10">
        <v>10000143</v>
      </c>
      <c r="P9" s="11" t="s">
        <v>122</v>
      </c>
      <c r="Q9" s="1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10">
        <v>10000121</v>
      </c>
      <c r="G10" s="11" t="s">
        <v>855</v>
      </c>
      <c r="H10" s="11" t="s">
        <v>294</v>
      </c>
      <c r="I10" s="10">
        <v>10010083</v>
      </c>
      <c r="J10" s="16" t="s">
        <v>804</v>
      </c>
      <c r="K10" s="10">
        <v>30</v>
      </c>
      <c r="L10" s="10">
        <v>10010087</v>
      </c>
      <c r="M10" s="13" t="s">
        <v>851</v>
      </c>
      <c r="N10" s="2">
        <v>1</v>
      </c>
      <c r="O10" s="10">
        <v>10000143</v>
      </c>
      <c r="P10" s="11" t="s">
        <v>122</v>
      </c>
      <c r="Q10" s="11" t="s">
        <v>1467</v>
      </c>
      <c r="R10" s="10">
        <v>10010045</v>
      </c>
      <c r="S10" s="1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10">
        <v>10000121</v>
      </c>
      <c r="G13" s="11" t="s">
        <v>855</v>
      </c>
      <c r="H13" s="21" t="s">
        <v>294</v>
      </c>
      <c r="I13" s="10">
        <v>10010083</v>
      </c>
      <c r="J13" s="16" t="s">
        <v>804</v>
      </c>
      <c r="K13" s="10">
        <v>10</v>
      </c>
      <c r="L13" s="10">
        <v>10010087</v>
      </c>
      <c r="M13" s="13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10">
        <v>10000121</v>
      </c>
      <c r="G14" s="11" t="s">
        <v>855</v>
      </c>
      <c r="H14" s="11" t="s">
        <v>294</v>
      </c>
      <c r="I14" s="10">
        <v>10010083</v>
      </c>
      <c r="J14" s="16" t="s">
        <v>804</v>
      </c>
      <c r="K14" s="10">
        <v>20</v>
      </c>
      <c r="L14" s="10">
        <v>10010087</v>
      </c>
      <c r="M14" s="13" t="s">
        <v>851</v>
      </c>
      <c r="N14" s="2">
        <v>1</v>
      </c>
      <c r="O14" s="10">
        <v>10000143</v>
      </c>
      <c r="P14" s="11" t="s">
        <v>122</v>
      </c>
      <c r="Q14" s="1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10">
        <v>10000121</v>
      </c>
      <c r="G15" s="11" t="s">
        <v>855</v>
      </c>
      <c r="H15" s="11" t="s">
        <v>294</v>
      </c>
      <c r="I15" s="10">
        <v>10010083</v>
      </c>
      <c r="J15" s="16" t="s">
        <v>804</v>
      </c>
      <c r="K15" s="10">
        <v>30</v>
      </c>
      <c r="L15" s="10">
        <v>10010087</v>
      </c>
      <c r="M15" s="13" t="s">
        <v>851</v>
      </c>
      <c r="N15" s="2">
        <v>1</v>
      </c>
      <c r="O15" s="10">
        <v>10000143</v>
      </c>
      <c r="P15" s="11" t="s">
        <v>122</v>
      </c>
      <c r="Q15" s="11" t="s">
        <v>1467</v>
      </c>
      <c r="R15" s="10">
        <v>10010045</v>
      </c>
      <c r="S15" s="1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10">
        <v>10000121</v>
      </c>
      <c r="G18" s="11" t="s">
        <v>855</v>
      </c>
      <c r="H18" s="21" t="s">
        <v>294</v>
      </c>
      <c r="I18" s="10">
        <v>10010083</v>
      </c>
      <c r="J18" s="16" t="s">
        <v>804</v>
      </c>
      <c r="K18" s="10">
        <v>10</v>
      </c>
      <c r="L18" s="10">
        <v>10010087</v>
      </c>
      <c r="M18" s="13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10">
        <v>10000121</v>
      </c>
      <c r="G19" s="11" t="s">
        <v>855</v>
      </c>
      <c r="H19" s="11" t="s">
        <v>294</v>
      </c>
      <c r="I19" s="10">
        <v>10010083</v>
      </c>
      <c r="J19" s="16" t="s">
        <v>804</v>
      </c>
      <c r="K19" s="10">
        <v>20</v>
      </c>
      <c r="L19" s="10">
        <v>10010087</v>
      </c>
      <c r="M19" s="13" t="s">
        <v>851</v>
      </c>
      <c r="N19" s="2">
        <v>1</v>
      </c>
      <c r="O19" s="10">
        <v>10000143</v>
      </c>
      <c r="P19" s="11" t="s">
        <v>122</v>
      </c>
      <c r="Q19" s="2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10">
        <v>10000121</v>
      </c>
      <c r="G20" s="11" t="s">
        <v>855</v>
      </c>
      <c r="H20" s="11" t="s">
        <v>294</v>
      </c>
      <c r="I20" s="10">
        <v>10010083</v>
      </c>
      <c r="J20" s="16" t="s">
        <v>804</v>
      </c>
      <c r="K20" s="10">
        <v>30</v>
      </c>
      <c r="L20" s="10">
        <v>10010087</v>
      </c>
      <c r="M20" s="13" t="s">
        <v>851</v>
      </c>
      <c r="N20" s="2">
        <v>1</v>
      </c>
      <c r="O20" s="10">
        <v>10000143</v>
      </c>
      <c r="P20" s="11" t="s">
        <v>122</v>
      </c>
      <c r="Q20" s="21" t="s">
        <v>1467</v>
      </c>
      <c r="R20" s="10">
        <v>10010045</v>
      </c>
      <c r="S20" s="1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10">
        <v>10000121</v>
      </c>
      <c r="G23" s="11" t="s">
        <v>855</v>
      </c>
      <c r="H23" s="21" t="s">
        <v>294</v>
      </c>
      <c r="I23" s="10">
        <v>10010083</v>
      </c>
      <c r="J23" s="16" t="s">
        <v>804</v>
      </c>
      <c r="K23" s="10">
        <v>10</v>
      </c>
      <c r="L23" s="10">
        <v>10010087</v>
      </c>
      <c r="M23" s="13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10">
        <v>10000121</v>
      </c>
      <c r="G24" s="11" t="s">
        <v>855</v>
      </c>
      <c r="H24" s="11" t="s">
        <v>294</v>
      </c>
      <c r="I24" s="10">
        <v>10010083</v>
      </c>
      <c r="J24" s="16" t="s">
        <v>804</v>
      </c>
      <c r="K24" s="10">
        <v>20</v>
      </c>
      <c r="L24" s="10">
        <v>10010087</v>
      </c>
      <c r="M24" s="13" t="s">
        <v>851</v>
      </c>
      <c r="N24" s="2">
        <v>1</v>
      </c>
      <c r="O24" s="10">
        <v>10000143</v>
      </c>
      <c r="P24" s="11" t="s">
        <v>122</v>
      </c>
      <c r="Q24" s="2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10">
        <v>10000121</v>
      </c>
      <c r="G25" s="11" t="s">
        <v>855</v>
      </c>
      <c r="H25" s="11" t="s">
        <v>294</v>
      </c>
      <c r="I25" s="10">
        <v>10010083</v>
      </c>
      <c r="J25" s="16" t="s">
        <v>804</v>
      </c>
      <c r="K25" s="10">
        <v>30</v>
      </c>
      <c r="L25" s="10">
        <v>10010087</v>
      </c>
      <c r="M25" s="13" t="s">
        <v>851</v>
      </c>
      <c r="N25" s="2">
        <v>1</v>
      </c>
      <c r="O25" s="10">
        <v>10000143</v>
      </c>
      <c r="P25" s="11" t="s">
        <v>122</v>
      </c>
      <c r="Q25" s="21" t="s">
        <v>1467</v>
      </c>
      <c r="R25" s="10">
        <v>10010045</v>
      </c>
      <c r="S25" s="1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32">
        <v>10020001</v>
      </c>
      <c r="C2" s="35" t="s">
        <v>95</v>
      </c>
      <c r="D2" s="19">
        <f>75*5</f>
        <v>375</v>
      </c>
      <c r="F2" s="32">
        <v>10021001</v>
      </c>
      <c r="G2" s="34" t="s">
        <v>204</v>
      </c>
      <c r="H2" s="32">
        <v>10021001</v>
      </c>
      <c r="I2" s="35">
        <v>0</v>
      </c>
      <c r="J2" s="36">
        <v>2</v>
      </c>
      <c r="K2" s="37">
        <v>50</v>
      </c>
      <c r="L2" s="19">
        <f>K2*5</f>
        <v>250</v>
      </c>
      <c r="M2" s="19" t="str">
        <f>"1,"&amp;L2</f>
        <v>1,250</v>
      </c>
      <c r="N2" s="32">
        <v>10022001</v>
      </c>
      <c r="O2" s="34" t="s">
        <v>252</v>
      </c>
      <c r="P2" s="32">
        <v>10022001</v>
      </c>
      <c r="Q2" s="35">
        <v>0</v>
      </c>
      <c r="R2" s="36">
        <v>2</v>
      </c>
      <c r="T2">
        <f>ROUND(L2*1.2,0)</f>
        <v>300</v>
      </c>
      <c r="U2" s="19" t="str">
        <f>"1,"&amp;T2</f>
        <v>1,300</v>
      </c>
      <c r="V2" s="32">
        <v>10023001</v>
      </c>
      <c r="W2" s="34" t="s">
        <v>272</v>
      </c>
      <c r="X2" s="32">
        <v>10023001</v>
      </c>
      <c r="Y2" s="35">
        <v>0</v>
      </c>
      <c r="Z2" s="36">
        <v>2</v>
      </c>
      <c r="AB2">
        <f>ROUND(T2*1.2,0)</f>
        <v>360</v>
      </c>
      <c r="AC2" s="19" t="str">
        <f>"1,"&amp;AB2</f>
        <v>1,360</v>
      </c>
      <c r="AD2" s="32">
        <v>10024001</v>
      </c>
      <c r="AE2" s="34" t="s">
        <v>296</v>
      </c>
      <c r="AF2" s="32">
        <v>10024001</v>
      </c>
      <c r="AG2" s="35">
        <v>0</v>
      </c>
      <c r="AH2" s="36">
        <v>2</v>
      </c>
      <c r="AJ2">
        <f>ROUND(AB2*1.2,0)</f>
        <v>432</v>
      </c>
      <c r="AK2" s="19" t="str">
        <f>"1,"&amp;AJ2</f>
        <v>1,432</v>
      </c>
      <c r="AL2" s="32">
        <v>10025001</v>
      </c>
      <c r="AM2" s="34" t="s">
        <v>316</v>
      </c>
      <c r="AN2" s="32">
        <v>10025001</v>
      </c>
      <c r="AO2" s="35">
        <v>0</v>
      </c>
      <c r="AP2" s="36">
        <v>2</v>
      </c>
      <c r="AR2">
        <f>ROUND(AJ2*1.2,0)</f>
        <v>518</v>
      </c>
      <c r="AS2" s="19" t="str">
        <f>"1,"&amp;AR2</f>
        <v>1,518</v>
      </c>
    </row>
    <row r="3" ht="20.1" customHeight="1" spans="6:45">
      <c r="F3" s="32">
        <v>10021002</v>
      </c>
      <c r="G3" s="34" t="s">
        <v>229</v>
      </c>
      <c r="H3" s="32">
        <v>10021002</v>
      </c>
      <c r="I3" s="35">
        <v>0</v>
      </c>
      <c r="J3" s="36">
        <v>2</v>
      </c>
      <c r="K3" s="37">
        <f>K2+2</f>
        <v>52</v>
      </c>
      <c r="L3" s="19">
        <f t="shared" ref="L3:L11" si="0">K3*5</f>
        <v>260</v>
      </c>
      <c r="M3" s="19" t="str">
        <f t="shared" ref="M3:M11" si="1">"1,"&amp;L3</f>
        <v>1,260</v>
      </c>
      <c r="N3" s="32">
        <v>10022002</v>
      </c>
      <c r="O3" s="34" t="s">
        <v>254</v>
      </c>
      <c r="P3" s="32">
        <v>10022002</v>
      </c>
      <c r="Q3" s="35">
        <v>0</v>
      </c>
      <c r="R3" s="36">
        <v>2</v>
      </c>
      <c r="T3">
        <f t="shared" ref="T3:T11" si="2">ROUND(L3*1.2,0)</f>
        <v>312</v>
      </c>
      <c r="U3" s="19" t="str">
        <f t="shared" ref="U3:U11" si="3">"1,"&amp;T3</f>
        <v>1,312</v>
      </c>
      <c r="V3" s="32">
        <v>10023002</v>
      </c>
      <c r="W3" s="34" t="s">
        <v>274</v>
      </c>
      <c r="X3" s="32">
        <v>10023002</v>
      </c>
      <c r="Y3" s="35">
        <v>0</v>
      </c>
      <c r="Z3" s="36">
        <v>2</v>
      </c>
      <c r="AB3">
        <f t="shared" ref="AB3:AB11" si="4">ROUND(T3*1.2,0)</f>
        <v>374</v>
      </c>
      <c r="AC3" s="19" t="str">
        <f t="shared" ref="AC3:AC11" si="5">"1,"&amp;AB3</f>
        <v>1,374</v>
      </c>
      <c r="AD3" s="32">
        <v>10024002</v>
      </c>
      <c r="AE3" s="34" t="s">
        <v>299</v>
      </c>
      <c r="AF3" s="32">
        <v>10024002</v>
      </c>
      <c r="AG3" s="35">
        <v>0</v>
      </c>
      <c r="AH3" s="36">
        <v>2</v>
      </c>
      <c r="AJ3">
        <f t="shared" ref="AJ3:AJ11" si="6">ROUND(AB3*1.2,0)</f>
        <v>449</v>
      </c>
      <c r="AK3" s="19" t="str">
        <f t="shared" ref="AK3:AK11" si="7">"1,"&amp;AJ3</f>
        <v>1,449</v>
      </c>
      <c r="AL3" s="32">
        <v>10025002</v>
      </c>
      <c r="AM3" s="34" t="s">
        <v>318</v>
      </c>
      <c r="AN3" s="32">
        <v>10025002</v>
      </c>
      <c r="AO3" s="35">
        <v>0</v>
      </c>
      <c r="AP3" s="36">
        <v>2</v>
      </c>
      <c r="AR3">
        <f t="shared" ref="AR3:AR11" si="8">ROUND(AJ3*1.2,0)</f>
        <v>539</v>
      </c>
      <c r="AS3" s="19" t="str">
        <f t="shared" ref="AS3:AS11" si="9">"1,"&amp;AR3</f>
        <v>1,539</v>
      </c>
    </row>
    <row r="4" ht="20.1" customHeight="1" spans="6:45">
      <c r="F4" s="32">
        <v>10021003</v>
      </c>
      <c r="G4" s="34" t="s">
        <v>232</v>
      </c>
      <c r="H4" s="32">
        <v>10021003</v>
      </c>
      <c r="I4" s="35">
        <v>0</v>
      </c>
      <c r="J4" s="36">
        <v>2</v>
      </c>
      <c r="K4" s="37">
        <f t="shared" ref="K4:K8" si="10">K3+2</f>
        <v>54</v>
      </c>
      <c r="L4" s="19">
        <f t="shared" si="0"/>
        <v>270</v>
      </c>
      <c r="M4" s="19" t="str">
        <f t="shared" si="1"/>
        <v>1,270</v>
      </c>
      <c r="N4" s="32">
        <v>10022003</v>
      </c>
      <c r="O4" s="34" t="s">
        <v>256</v>
      </c>
      <c r="P4" s="32">
        <v>10022003</v>
      </c>
      <c r="Q4" s="35">
        <v>0</v>
      </c>
      <c r="R4" s="36">
        <v>2</v>
      </c>
      <c r="T4">
        <f t="shared" si="2"/>
        <v>324</v>
      </c>
      <c r="U4" s="19" t="str">
        <f t="shared" si="3"/>
        <v>1,324</v>
      </c>
      <c r="V4" s="32">
        <v>10023003</v>
      </c>
      <c r="W4" s="34" t="s">
        <v>276</v>
      </c>
      <c r="X4" s="32">
        <v>10023003</v>
      </c>
      <c r="Y4" s="35">
        <v>0</v>
      </c>
      <c r="Z4" s="36">
        <v>2</v>
      </c>
      <c r="AB4">
        <f t="shared" si="4"/>
        <v>389</v>
      </c>
      <c r="AC4" s="19" t="str">
        <f t="shared" si="5"/>
        <v>1,389</v>
      </c>
      <c r="AD4" s="32">
        <v>10024003</v>
      </c>
      <c r="AE4" s="34" t="s">
        <v>301</v>
      </c>
      <c r="AF4" s="32">
        <v>10024003</v>
      </c>
      <c r="AG4" s="35">
        <v>0</v>
      </c>
      <c r="AH4" s="36">
        <v>2</v>
      </c>
      <c r="AJ4">
        <f t="shared" si="6"/>
        <v>467</v>
      </c>
      <c r="AK4" s="19" t="str">
        <f t="shared" si="7"/>
        <v>1,467</v>
      </c>
      <c r="AL4" s="32">
        <v>10025003</v>
      </c>
      <c r="AM4" s="34" t="s">
        <v>321</v>
      </c>
      <c r="AN4" s="32">
        <v>10025003</v>
      </c>
      <c r="AO4" s="35">
        <v>0</v>
      </c>
      <c r="AP4" s="36">
        <v>2</v>
      </c>
      <c r="AR4">
        <f t="shared" si="8"/>
        <v>560</v>
      </c>
      <c r="AS4" s="19" t="str">
        <f t="shared" si="9"/>
        <v>1,560</v>
      </c>
    </row>
    <row r="5" ht="20.1" customHeight="1" spans="6:45">
      <c r="F5" s="32">
        <v>10021004</v>
      </c>
      <c r="G5" s="34" t="s">
        <v>234</v>
      </c>
      <c r="H5" s="32">
        <v>10021004</v>
      </c>
      <c r="I5" s="35">
        <v>0</v>
      </c>
      <c r="J5" s="36">
        <v>2</v>
      </c>
      <c r="K5" s="37">
        <f t="shared" si="10"/>
        <v>56</v>
      </c>
      <c r="L5" s="19">
        <f t="shared" si="0"/>
        <v>280</v>
      </c>
      <c r="M5" s="19" t="str">
        <f t="shared" si="1"/>
        <v>1,280</v>
      </c>
      <c r="N5" s="32">
        <v>10022004</v>
      </c>
      <c r="O5" s="34" t="s">
        <v>258</v>
      </c>
      <c r="P5" s="32">
        <v>10022004</v>
      </c>
      <c r="Q5" s="35">
        <v>0</v>
      </c>
      <c r="R5" s="36">
        <v>2</v>
      </c>
      <c r="T5">
        <f t="shared" si="2"/>
        <v>336</v>
      </c>
      <c r="U5" s="19" t="str">
        <f t="shared" si="3"/>
        <v>1,336</v>
      </c>
      <c r="V5" s="32">
        <v>10023004</v>
      </c>
      <c r="W5" s="34" t="s">
        <v>278</v>
      </c>
      <c r="X5" s="32">
        <v>10023004</v>
      </c>
      <c r="Y5" s="35">
        <v>0</v>
      </c>
      <c r="Z5" s="36">
        <v>2</v>
      </c>
      <c r="AB5">
        <f t="shared" si="4"/>
        <v>403</v>
      </c>
      <c r="AC5" s="19" t="str">
        <f t="shared" si="5"/>
        <v>1,403</v>
      </c>
      <c r="AD5" s="32">
        <v>10024004</v>
      </c>
      <c r="AE5" s="34" t="s">
        <v>303</v>
      </c>
      <c r="AF5" s="32">
        <v>10024004</v>
      </c>
      <c r="AG5" s="35">
        <v>0</v>
      </c>
      <c r="AH5" s="36">
        <v>2</v>
      </c>
      <c r="AJ5">
        <f t="shared" si="6"/>
        <v>484</v>
      </c>
      <c r="AK5" s="19" t="str">
        <f t="shared" si="7"/>
        <v>1,484</v>
      </c>
      <c r="AL5" s="32">
        <v>10025004</v>
      </c>
      <c r="AM5" s="34" t="s">
        <v>324</v>
      </c>
      <c r="AN5" s="32">
        <v>10025004</v>
      </c>
      <c r="AO5" s="35">
        <v>0</v>
      </c>
      <c r="AP5" s="36">
        <v>2</v>
      </c>
      <c r="AR5">
        <f t="shared" si="8"/>
        <v>581</v>
      </c>
      <c r="AS5" s="19" t="str">
        <f t="shared" si="9"/>
        <v>1,581</v>
      </c>
    </row>
    <row r="6" ht="20.1" customHeight="1" spans="6:45">
      <c r="F6" s="32">
        <v>10021005</v>
      </c>
      <c r="G6" s="34" t="s">
        <v>237</v>
      </c>
      <c r="H6" s="32">
        <v>10021005</v>
      </c>
      <c r="I6" s="35">
        <v>0</v>
      </c>
      <c r="J6" s="36">
        <v>2</v>
      </c>
      <c r="K6" s="37">
        <f t="shared" si="10"/>
        <v>58</v>
      </c>
      <c r="L6" s="19">
        <f t="shared" si="0"/>
        <v>290</v>
      </c>
      <c r="M6" s="19" t="str">
        <f t="shared" si="1"/>
        <v>1,290</v>
      </c>
      <c r="N6" s="32">
        <v>10022005</v>
      </c>
      <c r="O6" s="34" t="s">
        <v>260</v>
      </c>
      <c r="P6" s="32">
        <v>10022005</v>
      </c>
      <c r="Q6" s="35">
        <v>0</v>
      </c>
      <c r="R6" s="36">
        <v>2</v>
      </c>
      <c r="T6">
        <f t="shared" si="2"/>
        <v>348</v>
      </c>
      <c r="U6" s="19" t="str">
        <f t="shared" si="3"/>
        <v>1,348</v>
      </c>
      <c r="V6" s="32">
        <v>10023005</v>
      </c>
      <c r="W6" s="34" t="s">
        <v>827</v>
      </c>
      <c r="X6" s="32">
        <v>10023005</v>
      </c>
      <c r="Y6" s="35">
        <v>0</v>
      </c>
      <c r="Z6" s="36">
        <v>2</v>
      </c>
      <c r="AB6">
        <f t="shared" si="4"/>
        <v>418</v>
      </c>
      <c r="AC6" s="19" t="str">
        <f t="shared" si="5"/>
        <v>1,418</v>
      </c>
      <c r="AD6" s="32">
        <v>10024005</v>
      </c>
      <c r="AE6" s="34" t="s">
        <v>305</v>
      </c>
      <c r="AF6" s="32">
        <v>10024005</v>
      </c>
      <c r="AG6" s="35">
        <v>0</v>
      </c>
      <c r="AH6" s="36">
        <v>2</v>
      </c>
      <c r="AJ6">
        <f t="shared" si="6"/>
        <v>502</v>
      </c>
      <c r="AK6" s="19" t="str">
        <f t="shared" si="7"/>
        <v>1,502</v>
      </c>
      <c r="AL6" s="32">
        <v>10025005</v>
      </c>
      <c r="AM6" s="34" t="s">
        <v>327</v>
      </c>
      <c r="AN6" s="32">
        <v>10025005</v>
      </c>
      <c r="AO6" s="35">
        <v>0</v>
      </c>
      <c r="AP6" s="36">
        <v>2</v>
      </c>
      <c r="AR6">
        <f t="shared" si="8"/>
        <v>602</v>
      </c>
      <c r="AS6" s="19" t="str">
        <f t="shared" si="9"/>
        <v>1,602</v>
      </c>
    </row>
    <row r="7" ht="20.1" customHeight="1" spans="6:45">
      <c r="F7" s="32">
        <v>10021006</v>
      </c>
      <c r="G7" s="34" t="s">
        <v>240</v>
      </c>
      <c r="H7" s="32">
        <v>10021006</v>
      </c>
      <c r="I7" s="35">
        <v>0</v>
      </c>
      <c r="J7" s="36">
        <v>2</v>
      </c>
      <c r="K7" s="37">
        <f t="shared" si="10"/>
        <v>60</v>
      </c>
      <c r="L7" s="19">
        <f t="shared" si="0"/>
        <v>300</v>
      </c>
      <c r="M7" s="19" t="str">
        <f t="shared" si="1"/>
        <v>1,300</v>
      </c>
      <c r="N7" s="32">
        <v>10022006</v>
      </c>
      <c r="O7" s="38" t="s">
        <v>264</v>
      </c>
      <c r="P7" s="32">
        <v>10022006</v>
      </c>
      <c r="Q7" s="35">
        <v>0</v>
      </c>
      <c r="R7" s="36">
        <v>2</v>
      </c>
      <c r="T7">
        <f t="shared" si="2"/>
        <v>360</v>
      </c>
      <c r="U7" s="19" t="str">
        <f t="shared" si="3"/>
        <v>1,360</v>
      </c>
      <c r="V7" s="32">
        <v>10023006</v>
      </c>
      <c r="W7" s="34" t="s">
        <v>285</v>
      </c>
      <c r="X7" s="32">
        <v>10023006</v>
      </c>
      <c r="Y7" s="35">
        <v>0</v>
      </c>
      <c r="Z7" s="36">
        <v>2</v>
      </c>
      <c r="AB7">
        <f t="shared" si="4"/>
        <v>432</v>
      </c>
      <c r="AC7" s="19" t="str">
        <f t="shared" si="5"/>
        <v>1,432</v>
      </c>
      <c r="AD7" s="32">
        <v>10024006</v>
      </c>
      <c r="AE7" s="34" t="s">
        <v>307</v>
      </c>
      <c r="AF7" s="32">
        <v>10024006</v>
      </c>
      <c r="AG7" s="35">
        <v>0</v>
      </c>
      <c r="AH7" s="36">
        <v>2</v>
      </c>
      <c r="AJ7">
        <f t="shared" si="6"/>
        <v>518</v>
      </c>
      <c r="AK7" s="19" t="str">
        <f t="shared" si="7"/>
        <v>1,518</v>
      </c>
      <c r="AL7" s="32">
        <v>10025006</v>
      </c>
      <c r="AM7" s="34" t="s">
        <v>329</v>
      </c>
      <c r="AN7" s="32">
        <v>10025006</v>
      </c>
      <c r="AO7" s="35">
        <v>0</v>
      </c>
      <c r="AP7" s="36">
        <v>2</v>
      </c>
      <c r="AR7">
        <f t="shared" si="8"/>
        <v>622</v>
      </c>
      <c r="AS7" s="19" t="str">
        <f t="shared" si="9"/>
        <v>1,622</v>
      </c>
    </row>
    <row r="8" ht="20.1" customHeight="1" spans="6:45">
      <c r="F8" s="32">
        <v>10021007</v>
      </c>
      <c r="G8" s="34" t="s">
        <v>243</v>
      </c>
      <c r="H8" s="32">
        <v>10021007</v>
      </c>
      <c r="I8" s="35">
        <v>0</v>
      </c>
      <c r="J8" s="36">
        <v>2</v>
      </c>
      <c r="K8" s="37">
        <f t="shared" si="10"/>
        <v>62</v>
      </c>
      <c r="L8" s="19">
        <f t="shared" si="0"/>
        <v>310</v>
      </c>
      <c r="M8" s="19" t="str">
        <f t="shared" si="1"/>
        <v>1,310</v>
      </c>
      <c r="N8" s="32">
        <v>10022007</v>
      </c>
      <c r="O8" s="34" t="s">
        <v>266</v>
      </c>
      <c r="P8" s="32">
        <v>10022007</v>
      </c>
      <c r="Q8" s="35">
        <v>0</v>
      </c>
      <c r="R8" s="36">
        <v>2</v>
      </c>
      <c r="T8">
        <f t="shared" si="2"/>
        <v>372</v>
      </c>
      <c r="U8" s="19" t="str">
        <f t="shared" si="3"/>
        <v>1,372</v>
      </c>
      <c r="V8" s="32">
        <v>10023007</v>
      </c>
      <c r="W8" s="34" t="s">
        <v>288</v>
      </c>
      <c r="X8" s="32">
        <v>10023007</v>
      </c>
      <c r="Y8" s="35">
        <v>0</v>
      </c>
      <c r="Z8" s="36">
        <v>2</v>
      </c>
      <c r="AB8">
        <f t="shared" si="4"/>
        <v>446</v>
      </c>
      <c r="AC8" s="19" t="str">
        <f t="shared" si="5"/>
        <v>1,446</v>
      </c>
      <c r="AD8" s="32">
        <v>10024007</v>
      </c>
      <c r="AE8" s="34" t="s">
        <v>309</v>
      </c>
      <c r="AF8" s="32">
        <v>10024007</v>
      </c>
      <c r="AG8" s="35">
        <v>0</v>
      </c>
      <c r="AH8" s="36">
        <v>2</v>
      </c>
      <c r="AJ8">
        <f t="shared" si="6"/>
        <v>535</v>
      </c>
      <c r="AK8" s="19" t="str">
        <f t="shared" si="7"/>
        <v>1,535</v>
      </c>
      <c r="AL8" s="32">
        <v>10025007</v>
      </c>
      <c r="AM8" s="34" t="s">
        <v>331</v>
      </c>
      <c r="AN8" s="32">
        <v>10025007</v>
      </c>
      <c r="AO8" s="35">
        <v>0</v>
      </c>
      <c r="AP8" s="36">
        <v>2</v>
      </c>
      <c r="AR8">
        <f t="shared" si="8"/>
        <v>642</v>
      </c>
      <c r="AS8" s="19" t="str">
        <f t="shared" si="9"/>
        <v>1,642</v>
      </c>
    </row>
    <row r="9" ht="20.1" customHeight="1" spans="6:45">
      <c r="F9" s="32">
        <v>10021008</v>
      </c>
      <c r="G9" s="33" t="s">
        <v>246</v>
      </c>
      <c r="H9" s="32">
        <v>10021008</v>
      </c>
      <c r="I9" s="35">
        <v>0</v>
      </c>
      <c r="J9" s="36">
        <v>4</v>
      </c>
      <c r="K9" s="37">
        <v>1250</v>
      </c>
      <c r="L9" s="19">
        <f>K9*20</f>
        <v>25000</v>
      </c>
      <c r="M9" s="19" t="str">
        <f t="shared" si="1"/>
        <v>1,25000</v>
      </c>
      <c r="N9" s="32">
        <v>10022008</v>
      </c>
      <c r="O9" s="33" t="s">
        <v>268</v>
      </c>
      <c r="P9" s="32">
        <v>10022008</v>
      </c>
      <c r="Q9" s="35">
        <v>0</v>
      </c>
      <c r="R9" s="36">
        <v>4</v>
      </c>
      <c r="T9">
        <f t="shared" si="2"/>
        <v>30000</v>
      </c>
      <c r="U9" s="19" t="str">
        <f t="shared" si="3"/>
        <v>1,30000</v>
      </c>
      <c r="V9" s="32">
        <v>10023008</v>
      </c>
      <c r="W9" s="33" t="s">
        <v>290</v>
      </c>
      <c r="X9" s="32">
        <v>10023008</v>
      </c>
      <c r="Y9" s="35">
        <v>0</v>
      </c>
      <c r="Z9" s="36">
        <v>4</v>
      </c>
      <c r="AB9">
        <f t="shared" si="4"/>
        <v>36000</v>
      </c>
      <c r="AC9" s="19" t="str">
        <f t="shared" si="5"/>
        <v>1,36000</v>
      </c>
      <c r="AD9" s="32">
        <v>10024008</v>
      </c>
      <c r="AE9" s="33" t="s">
        <v>311</v>
      </c>
      <c r="AF9" s="32">
        <v>10024008</v>
      </c>
      <c r="AG9" s="35">
        <v>0</v>
      </c>
      <c r="AH9" s="36">
        <v>4</v>
      </c>
      <c r="AJ9">
        <f t="shared" si="6"/>
        <v>43200</v>
      </c>
      <c r="AK9" s="19" t="str">
        <f t="shared" si="7"/>
        <v>1,43200</v>
      </c>
      <c r="AL9" s="32">
        <v>10025008</v>
      </c>
      <c r="AM9" s="33" t="s">
        <v>333</v>
      </c>
      <c r="AN9" s="32">
        <v>10025008</v>
      </c>
      <c r="AO9" s="35">
        <v>0</v>
      </c>
      <c r="AP9" s="36">
        <v>4</v>
      </c>
      <c r="AR9">
        <f t="shared" si="8"/>
        <v>51840</v>
      </c>
      <c r="AS9" s="19" t="str">
        <f t="shared" si="9"/>
        <v>1,51840</v>
      </c>
    </row>
    <row r="10" ht="20.1" customHeight="1" spans="6:45">
      <c r="F10" s="32">
        <v>10021009</v>
      </c>
      <c r="G10" s="33" t="s">
        <v>249</v>
      </c>
      <c r="H10" s="32">
        <v>10021009</v>
      </c>
      <c r="I10" s="35">
        <v>0</v>
      </c>
      <c r="J10" s="36">
        <v>4</v>
      </c>
      <c r="K10" s="37">
        <v>2500</v>
      </c>
      <c r="L10" s="19">
        <f>K10*20</f>
        <v>50000</v>
      </c>
      <c r="M10" s="19" t="str">
        <f t="shared" si="1"/>
        <v>1,50000</v>
      </c>
      <c r="N10" s="32">
        <v>10022009</v>
      </c>
      <c r="O10" s="33" t="s">
        <v>270</v>
      </c>
      <c r="P10" s="32">
        <v>10022009</v>
      </c>
      <c r="Q10" s="35">
        <v>0</v>
      </c>
      <c r="R10" s="36">
        <v>4</v>
      </c>
      <c r="T10">
        <f t="shared" si="2"/>
        <v>60000</v>
      </c>
      <c r="U10" s="19" t="str">
        <f t="shared" si="3"/>
        <v>1,60000</v>
      </c>
      <c r="V10" s="32">
        <v>10023009</v>
      </c>
      <c r="W10" s="33" t="s">
        <v>292</v>
      </c>
      <c r="X10" s="32">
        <v>10023009</v>
      </c>
      <c r="Y10" s="35">
        <v>0</v>
      </c>
      <c r="Z10" s="36">
        <v>4</v>
      </c>
      <c r="AB10">
        <f t="shared" si="4"/>
        <v>72000</v>
      </c>
      <c r="AC10" s="19" t="str">
        <f t="shared" si="5"/>
        <v>1,72000</v>
      </c>
      <c r="AD10" s="32">
        <v>10024009</v>
      </c>
      <c r="AE10" s="33" t="s">
        <v>313</v>
      </c>
      <c r="AF10" s="32">
        <v>10024009</v>
      </c>
      <c r="AG10" s="35">
        <v>0</v>
      </c>
      <c r="AH10" s="36">
        <v>4</v>
      </c>
      <c r="AJ10">
        <f t="shared" si="6"/>
        <v>86400</v>
      </c>
      <c r="AK10" s="19" t="str">
        <f t="shared" si="7"/>
        <v>1,86400</v>
      </c>
      <c r="AL10" s="32">
        <v>10025009</v>
      </c>
      <c r="AM10" s="33" t="s">
        <v>335</v>
      </c>
      <c r="AN10" s="32">
        <v>10025009</v>
      </c>
      <c r="AO10" s="35">
        <v>0</v>
      </c>
      <c r="AP10" s="36">
        <v>4</v>
      </c>
      <c r="AR10">
        <f t="shared" si="8"/>
        <v>103680</v>
      </c>
      <c r="AS10" s="19" t="str">
        <f t="shared" si="9"/>
        <v>1,103680</v>
      </c>
    </row>
    <row r="11" ht="20.1" customHeight="1" spans="6:45">
      <c r="F11" s="32">
        <v>10021010</v>
      </c>
      <c r="G11" s="33" t="s">
        <v>825</v>
      </c>
      <c r="H11" s="32">
        <v>10021010</v>
      </c>
      <c r="I11" s="35">
        <v>0</v>
      </c>
      <c r="J11" s="36">
        <v>2</v>
      </c>
      <c r="K11" s="37">
        <v>75</v>
      </c>
      <c r="L11" s="19">
        <f t="shared" si="0"/>
        <v>375</v>
      </c>
      <c r="M11" s="19" t="str">
        <f t="shared" si="1"/>
        <v>1,375</v>
      </c>
      <c r="N11" s="32">
        <v>10022010</v>
      </c>
      <c r="O11" s="34" t="s">
        <v>826</v>
      </c>
      <c r="P11" s="32">
        <v>10022010</v>
      </c>
      <c r="Q11" s="35">
        <v>0</v>
      </c>
      <c r="R11" s="36">
        <v>2</v>
      </c>
      <c r="T11">
        <f t="shared" si="2"/>
        <v>450</v>
      </c>
      <c r="U11" s="19" t="str">
        <f t="shared" si="3"/>
        <v>1,450</v>
      </c>
      <c r="V11" s="32">
        <v>10023010</v>
      </c>
      <c r="W11" s="34" t="s">
        <v>828</v>
      </c>
      <c r="X11" s="32">
        <v>10023010</v>
      </c>
      <c r="Y11" s="35">
        <v>0</v>
      </c>
      <c r="Z11" s="36">
        <v>2</v>
      </c>
      <c r="AB11">
        <f t="shared" si="4"/>
        <v>540</v>
      </c>
      <c r="AC11" s="19" t="str">
        <f t="shared" si="5"/>
        <v>1,540</v>
      </c>
      <c r="AD11" s="32">
        <v>10024010</v>
      </c>
      <c r="AE11" s="34" t="s">
        <v>829</v>
      </c>
      <c r="AF11" s="32">
        <v>10024010</v>
      </c>
      <c r="AG11" s="35">
        <v>0</v>
      </c>
      <c r="AH11" s="36">
        <v>2</v>
      </c>
      <c r="AJ11">
        <f t="shared" si="6"/>
        <v>648</v>
      </c>
      <c r="AK11" s="19" t="str">
        <f t="shared" si="7"/>
        <v>1,648</v>
      </c>
      <c r="AL11" s="32">
        <v>10025010</v>
      </c>
      <c r="AM11" s="33" t="s">
        <v>830</v>
      </c>
      <c r="AN11" s="32">
        <v>10025010</v>
      </c>
      <c r="AO11" s="35">
        <v>0</v>
      </c>
      <c r="AP11" s="36">
        <v>2</v>
      </c>
      <c r="AR11">
        <f t="shared" si="8"/>
        <v>778</v>
      </c>
      <c r="AS11" s="19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9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14">
        <v>10010098</v>
      </c>
      <c r="E3" s="15" t="s">
        <v>669</v>
      </c>
      <c r="F3" s="2">
        <v>10</v>
      </c>
      <c r="G3" s="14">
        <v>10010099</v>
      </c>
      <c r="H3" s="15" t="s">
        <v>671</v>
      </c>
      <c r="I3" s="2">
        <v>1</v>
      </c>
      <c r="J3" s="10">
        <v>10000132</v>
      </c>
      <c r="K3" s="11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14">
        <v>10010098</v>
      </c>
      <c r="E4" s="15" t="s">
        <v>669</v>
      </c>
      <c r="F4" s="2">
        <v>10</v>
      </c>
      <c r="G4" s="14">
        <v>10010099</v>
      </c>
      <c r="H4" s="15" t="s">
        <v>671</v>
      </c>
      <c r="I4" s="2">
        <v>1</v>
      </c>
      <c r="J4" s="10">
        <v>10000131</v>
      </c>
      <c r="K4" s="11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10">
        <v>10010042</v>
      </c>
      <c r="E5" s="12" t="s">
        <v>126</v>
      </c>
      <c r="F5" s="2">
        <v>10</v>
      </c>
      <c r="G5" s="10">
        <v>10010042</v>
      </c>
      <c r="H5" s="12" t="s">
        <v>126</v>
      </c>
      <c r="I5" s="2">
        <v>10</v>
      </c>
      <c r="J5" s="10">
        <v>10010043</v>
      </c>
      <c r="K5" s="12" t="s">
        <v>807</v>
      </c>
      <c r="L5" s="2">
        <v>1</v>
      </c>
      <c r="Q5" s="3" t="str">
        <f t="shared" si="0"/>
        <v>10010042;10@10010042;10@10010043;1</v>
      </c>
    </row>
    <row r="6" ht="20.1" customHeight="1" spans="2:17">
      <c r="B6" s="2" t="s">
        <v>1472</v>
      </c>
      <c r="D6" s="10">
        <v>10010042</v>
      </c>
      <c r="E6" s="12" t="s">
        <v>126</v>
      </c>
      <c r="F6" s="2">
        <v>10</v>
      </c>
      <c r="G6" s="10">
        <v>10010041</v>
      </c>
      <c r="H6" s="11" t="s">
        <v>805</v>
      </c>
      <c r="I6" s="2">
        <v>20</v>
      </c>
      <c r="J6" s="10">
        <v>10010041</v>
      </c>
      <c r="K6" s="11" t="s">
        <v>805</v>
      </c>
      <c r="L6" s="2">
        <v>20</v>
      </c>
      <c r="Q6" s="3" t="str">
        <f t="shared" si="0"/>
        <v>10010042;10@10010041;20@10010041;20</v>
      </c>
    </row>
    <row r="7" ht="20.1" customHeight="1" spans="2:17">
      <c r="B7" s="2" t="s">
        <v>1473</v>
      </c>
      <c r="D7" s="10">
        <v>10010083</v>
      </c>
      <c r="E7" s="16" t="s">
        <v>804</v>
      </c>
      <c r="F7" s="2">
        <v>20</v>
      </c>
      <c r="G7" s="30">
        <v>10000141</v>
      </c>
      <c r="H7" s="31" t="s">
        <v>1474</v>
      </c>
      <c r="I7" s="2">
        <v>1</v>
      </c>
      <c r="J7" s="30">
        <v>10000141</v>
      </c>
      <c r="K7" s="31" t="s">
        <v>1474</v>
      </c>
      <c r="L7" s="2">
        <v>1</v>
      </c>
      <c r="Q7" s="3" t="str">
        <f t="shared" si="0"/>
        <v>10010083;20@10000141;1@10000141;1</v>
      </c>
    </row>
    <row r="8" ht="20.1" customHeight="1" spans="2:17">
      <c r="B8" s="2" t="s">
        <v>1475</v>
      </c>
      <c r="D8" s="10">
        <v>10010083</v>
      </c>
      <c r="E8" s="16" t="s">
        <v>804</v>
      </c>
      <c r="F8" s="2">
        <v>20</v>
      </c>
      <c r="G8" s="10">
        <v>10010085</v>
      </c>
      <c r="H8" s="16" t="s">
        <v>821</v>
      </c>
      <c r="I8" s="2">
        <v>100</v>
      </c>
      <c r="J8" s="30">
        <v>10000142</v>
      </c>
      <c r="K8" s="31" t="s">
        <v>1476</v>
      </c>
      <c r="L8" s="2">
        <v>1</v>
      </c>
      <c r="Q8" s="3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32">
        <v>10021010</v>
      </c>
      <c r="E9" s="33" t="s">
        <v>825</v>
      </c>
      <c r="F9" s="2">
        <v>100</v>
      </c>
      <c r="G9" s="32">
        <v>10021008</v>
      </c>
      <c r="H9" s="33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ht="20.1" customHeight="1" spans="2:17">
      <c r="B10" s="2"/>
      <c r="C10" s="2">
        <v>2</v>
      </c>
      <c r="D10" s="32">
        <v>10022010</v>
      </c>
      <c r="E10" s="34" t="s">
        <v>826</v>
      </c>
      <c r="F10" s="2">
        <v>100</v>
      </c>
      <c r="G10" s="32">
        <v>10022008</v>
      </c>
      <c r="H10" s="33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ht="20.1" customHeight="1" spans="2:17">
      <c r="B11" s="2"/>
      <c r="C11" s="2">
        <v>3</v>
      </c>
      <c r="D11" s="32">
        <v>10023010</v>
      </c>
      <c r="E11" s="34" t="s">
        <v>828</v>
      </c>
      <c r="F11" s="2">
        <v>100</v>
      </c>
      <c r="G11" s="32">
        <v>10023008</v>
      </c>
      <c r="H11" s="33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ht="20.1" customHeight="1" spans="2:17">
      <c r="B12" s="2"/>
      <c r="C12" s="2">
        <v>4</v>
      </c>
      <c r="D12" s="32">
        <v>10024010</v>
      </c>
      <c r="E12" s="34" t="s">
        <v>829</v>
      </c>
      <c r="F12" s="2">
        <v>100</v>
      </c>
      <c r="G12" s="32">
        <v>10024008</v>
      </c>
      <c r="H12" s="33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ht="20.1" customHeight="1" spans="2:17">
      <c r="B13" s="2"/>
      <c r="C13" s="2">
        <v>5</v>
      </c>
      <c r="D13" s="32">
        <v>10025010</v>
      </c>
      <c r="E13" s="33" t="s">
        <v>830</v>
      </c>
      <c r="F13" s="2">
        <v>100</v>
      </c>
      <c r="G13" s="32">
        <v>10025008</v>
      </c>
      <c r="H13" s="33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ht="20.1" customHeight="1" spans="2:17">
      <c r="B14" s="2" t="s">
        <v>1478</v>
      </c>
      <c r="D14" s="10">
        <v>10010042</v>
      </c>
      <c r="E14" s="12" t="s">
        <v>126</v>
      </c>
      <c r="F14" s="2">
        <v>5</v>
      </c>
      <c r="G14" s="10">
        <v>10000121</v>
      </c>
      <c r="H14" s="11" t="s">
        <v>855</v>
      </c>
      <c r="I14" s="2">
        <v>1</v>
      </c>
      <c r="J14" s="10">
        <v>10000121</v>
      </c>
      <c r="K14" s="11" t="s">
        <v>855</v>
      </c>
      <c r="L14" s="2">
        <v>1</v>
      </c>
      <c r="Q14" s="3" t="str">
        <f t="shared" si="0"/>
        <v>10010042;5@10000121;1@10000121;1</v>
      </c>
    </row>
    <row r="15" ht="20.1" customHeight="1" spans="2:17">
      <c r="B15" s="2"/>
      <c r="D15" s="10">
        <v>10010042</v>
      </c>
      <c r="E15" s="12" t="s">
        <v>126</v>
      </c>
      <c r="F15" s="2">
        <v>5</v>
      </c>
      <c r="G15" s="10">
        <v>10000122</v>
      </c>
      <c r="H15" s="11" t="s">
        <v>856</v>
      </c>
      <c r="I15" s="2">
        <v>1</v>
      </c>
      <c r="J15" s="10">
        <v>10000122</v>
      </c>
      <c r="K15" s="11" t="s">
        <v>856</v>
      </c>
      <c r="L15" s="2">
        <v>1</v>
      </c>
      <c r="Q15" s="3" t="str">
        <f t="shared" si="0"/>
        <v>10010042;5@10000122;1@10000122;1</v>
      </c>
    </row>
    <row r="16" ht="20.1" customHeight="1" spans="2:17">
      <c r="B16" s="2"/>
      <c r="D16" s="10">
        <v>10010042</v>
      </c>
      <c r="E16" s="12" t="s">
        <v>126</v>
      </c>
      <c r="F16" s="2">
        <v>5</v>
      </c>
      <c r="G16" s="10">
        <v>10000123</v>
      </c>
      <c r="H16" s="11" t="s">
        <v>857</v>
      </c>
      <c r="I16" s="2">
        <v>1</v>
      </c>
      <c r="J16" s="10">
        <v>10000123</v>
      </c>
      <c r="K16" s="11" t="s">
        <v>857</v>
      </c>
      <c r="L16" s="2">
        <v>1</v>
      </c>
      <c r="Q16" s="3" t="str">
        <f t="shared" si="0"/>
        <v>10010042;5@10000123;1@10000123;1</v>
      </c>
    </row>
    <row r="17" ht="20.1" customHeight="1" spans="2:17">
      <c r="B17" s="2"/>
      <c r="D17" s="10">
        <v>10010042</v>
      </c>
      <c r="E17" s="12" t="s">
        <v>126</v>
      </c>
      <c r="F17" s="2">
        <v>5</v>
      </c>
      <c r="G17" s="10">
        <v>10000124</v>
      </c>
      <c r="H17" s="11" t="s">
        <v>858</v>
      </c>
      <c r="I17" s="2">
        <v>1</v>
      </c>
      <c r="J17" s="10">
        <v>10000124</v>
      </c>
      <c r="K17" s="11" t="s">
        <v>858</v>
      </c>
      <c r="L17" s="2">
        <v>1</v>
      </c>
      <c r="Q17" s="3" t="str">
        <f t="shared" si="0"/>
        <v>10010042;5@10000124;1@10000124;1</v>
      </c>
    </row>
    <row r="18" ht="20.1" customHeight="1" spans="2:17">
      <c r="B18" s="2"/>
      <c r="D18" s="10">
        <v>10010042</v>
      </c>
      <c r="E18" s="12" t="s">
        <v>126</v>
      </c>
      <c r="F18" s="2">
        <v>5</v>
      </c>
      <c r="G18" s="10">
        <v>10000125</v>
      </c>
      <c r="H18" s="11" t="s">
        <v>859</v>
      </c>
      <c r="I18" s="2">
        <v>1</v>
      </c>
      <c r="J18" s="10">
        <v>10000125</v>
      </c>
      <c r="K18" s="11" t="s">
        <v>859</v>
      </c>
      <c r="L18" s="2">
        <v>1</v>
      </c>
      <c r="Q18" s="3" t="str">
        <f t="shared" si="0"/>
        <v>10010042;5@10000125;1@10000125;1</v>
      </c>
    </row>
    <row r="19" ht="20.1" customHeight="1" spans="2:17">
      <c r="B19" s="2" t="s">
        <v>1479</v>
      </c>
      <c r="D19" s="10">
        <v>10010042</v>
      </c>
      <c r="E19" s="12" t="s">
        <v>126</v>
      </c>
      <c r="F19" s="2">
        <v>5</v>
      </c>
      <c r="G19" s="10">
        <v>10010087</v>
      </c>
      <c r="H19" s="13" t="s">
        <v>851</v>
      </c>
      <c r="I19" s="2">
        <v>1</v>
      </c>
      <c r="J19" s="10">
        <v>10000101</v>
      </c>
      <c r="K19" s="11" t="s">
        <v>852</v>
      </c>
      <c r="L19" s="2">
        <v>5</v>
      </c>
      <c r="Q19" s="3" t="str">
        <f t="shared" si="0"/>
        <v>10010042;5@10010087;1@10000101;5</v>
      </c>
    </row>
    <row r="20" ht="20.1" customHeight="1" spans="4:17">
      <c r="D20" s="10">
        <v>10010042</v>
      </c>
      <c r="E20" s="12" t="s">
        <v>126</v>
      </c>
      <c r="F20" s="2">
        <v>5</v>
      </c>
      <c r="G20" s="10">
        <v>10010087</v>
      </c>
      <c r="H20" s="13" t="s">
        <v>851</v>
      </c>
      <c r="I20" s="2">
        <v>1</v>
      </c>
      <c r="J20" s="10">
        <v>10000102</v>
      </c>
      <c r="K20" s="11" t="s">
        <v>853</v>
      </c>
      <c r="L20" s="2">
        <v>5</v>
      </c>
      <c r="Q20" s="3" t="str">
        <f t="shared" si="0"/>
        <v>10010042;5@10010087;1@10000102;5</v>
      </c>
    </row>
    <row r="21" ht="20.1" customHeight="1" spans="4:17">
      <c r="D21" s="10">
        <v>10010042</v>
      </c>
      <c r="E21" s="12" t="s">
        <v>126</v>
      </c>
      <c r="F21" s="2">
        <v>5</v>
      </c>
      <c r="G21" s="10">
        <v>10010087</v>
      </c>
      <c r="H21" s="13" t="s">
        <v>851</v>
      </c>
      <c r="I21" s="2">
        <v>1</v>
      </c>
      <c r="J21" s="10">
        <v>10000103</v>
      </c>
      <c r="K21" s="11" t="s">
        <v>854</v>
      </c>
      <c r="L21" s="2">
        <v>5</v>
      </c>
      <c r="Q21" s="3" t="str">
        <f t="shared" si="0"/>
        <v>10010042;5@10010087;1@10000103;5</v>
      </c>
    </row>
    <row r="22" ht="20.1" customHeight="1" spans="4:17">
      <c r="D22" s="10">
        <v>10010042</v>
      </c>
      <c r="E22" s="12" t="s">
        <v>126</v>
      </c>
      <c r="F22" s="2">
        <v>5</v>
      </c>
      <c r="G22" s="10">
        <v>10010087</v>
      </c>
      <c r="H22" s="13" t="s">
        <v>851</v>
      </c>
      <c r="I22" s="2">
        <v>1</v>
      </c>
      <c r="J22" s="10">
        <v>10000104</v>
      </c>
      <c r="K22" s="11" t="s">
        <v>118</v>
      </c>
      <c r="L22" s="2">
        <v>5</v>
      </c>
      <c r="Q22" s="3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22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10">
        <v>10000144</v>
      </c>
      <c r="V14" s="10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10">
        <v>10000145</v>
      </c>
      <c r="V15" s="10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10">
        <v>10000146</v>
      </c>
      <c r="V16" s="10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10">
        <v>10000147</v>
      </c>
      <c r="V17" s="10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10">
        <v>10010033</v>
      </c>
      <c r="V18" s="11" t="s">
        <v>798</v>
      </c>
      <c r="W18" s="23">
        <v>50</v>
      </c>
      <c r="X18" s="23"/>
      <c r="Y18" s="23"/>
      <c r="Z18" s="23"/>
      <c r="AA18" s="23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10">
        <v>10010083</v>
      </c>
      <c r="V19" s="16" t="s">
        <v>804</v>
      </c>
      <c r="W19" s="23">
        <v>5</v>
      </c>
      <c r="X19" s="23"/>
      <c r="Y19" s="23"/>
      <c r="Z19" s="23"/>
      <c r="AA19" s="23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4">
        <v>10010098</v>
      </c>
      <c r="V20" s="15" t="s">
        <v>669</v>
      </c>
      <c r="W20" s="23">
        <v>5</v>
      </c>
      <c r="X20" s="23"/>
      <c r="Y20" s="23"/>
      <c r="Z20" s="23"/>
      <c r="AA20" s="23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10">
        <v>10010085</v>
      </c>
      <c r="V21" s="16" t="s">
        <v>821</v>
      </c>
      <c r="W21" s="23">
        <v>2</v>
      </c>
      <c r="X21" s="23"/>
      <c r="Y21" s="23"/>
      <c r="Z21" s="23"/>
      <c r="AA21" s="23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10">
        <v>10000131</v>
      </c>
      <c r="V22" s="11" t="s">
        <v>661</v>
      </c>
      <c r="W22" s="23">
        <v>3</v>
      </c>
      <c r="X22" s="23"/>
      <c r="Y22" s="23"/>
      <c r="Z22" s="23"/>
      <c r="AA22" s="23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10">
        <v>10000132</v>
      </c>
      <c r="V23" s="11" t="s">
        <v>114</v>
      </c>
      <c r="W23" s="23">
        <v>3</v>
      </c>
      <c r="X23" s="23"/>
      <c r="Y23" s="23"/>
      <c r="Z23" s="23"/>
      <c r="AA23" s="23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4"/>
      <c r="V24" s="24"/>
      <c r="W24" s="24"/>
      <c r="X24" s="23"/>
      <c r="Y24" s="24"/>
      <c r="Z24" s="24"/>
      <c r="AA24" s="24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3"/>
      <c r="V25" s="23"/>
      <c r="W25" s="23"/>
      <c r="X25" s="23"/>
      <c r="Y25" s="23"/>
      <c r="Z25" s="23"/>
      <c r="AA25" s="23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5"/>
      <c r="V26" s="26"/>
      <c r="W26" s="26"/>
      <c r="X26" s="23"/>
      <c r="Y26" s="26"/>
      <c r="Z26" s="26"/>
      <c r="AA26" s="26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3"/>
      <c r="V27" s="23"/>
      <c r="W27" s="23"/>
      <c r="X27" s="23"/>
      <c r="Y27" s="23"/>
      <c r="Z27" s="23"/>
      <c r="AA27" s="23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4"/>
      <c r="V28" s="24"/>
      <c r="W28" s="24"/>
      <c r="X28" s="23"/>
      <c r="Y28" s="24"/>
      <c r="Z28" s="24"/>
      <c r="AA28" s="24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4"/>
      <c r="V29" s="24"/>
      <c r="W29" s="24"/>
      <c r="X29" s="23"/>
      <c r="Y29" s="24"/>
      <c r="Z29" s="24"/>
      <c r="AA29" s="24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3"/>
      <c r="V30" s="23"/>
      <c r="W30" s="23"/>
      <c r="X30" s="23"/>
      <c r="Y30" s="23"/>
      <c r="Z30" s="23"/>
      <c r="AA30" s="23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6"/>
      <c r="V31" s="26"/>
      <c r="W31" s="26"/>
      <c r="X31" s="23"/>
      <c r="Y31" s="26"/>
      <c r="Z31" s="26"/>
      <c r="AA31" s="26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6"/>
      <c r="V32" s="26"/>
      <c r="W32" s="26"/>
      <c r="X32" s="23"/>
      <c r="Y32" s="26"/>
      <c r="Z32" s="26"/>
      <c r="AA32" s="26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4"/>
      <c r="V33" s="24"/>
      <c r="W33" s="24"/>
      <c r="X33" s="23"/>
      <c r="Y33" s="24"/>
      <c r="Z33" s="24"/>
      <c r="AA33" s="24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4"/>
      <c r="V34" s="24"/>
      <c r="W34" s="24"/>
      <c r="X34" s="23"/>
      <c r="Y34" s="24"/>
      <c r="Z34" s="24"/>
      <c r="AA34" s="24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6"/>
      <c r="V35" s="26"/>
      <c r="W35" s="26"/>
      <c r="X35" s="23"/>
      <c r="Y35" s="26"/>
      <c r="Z35" s="26"/>
      <c r="AA35" s="26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3"/>
      <c r="V36" s="23"/>
      <c r="W36" s="23"/>
      <c r="X36" s="23"/>
      <c r="Y36" s="23"/>
      <c r="Z36" s="23"/>
      <c r="AA36" s="23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6"/>
      <c r="V37" s="26"/>
      <c r="W37" s="26"/>
      <c r="X37" s="23"/>
      <c r="Y37" s="26"/>
      <c r="Z37" s="26"/>
      <c r="AA37" s="26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6"/>
      <c r="V38" s="26"/>
      <c r="W38" s="26"/>
      <c r="X38" s="23"/>
      <c r="Y38" s="26"/>
      <c r="Z38" s="26"/>
      <c r="AA38" s="26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6"/>
      <c r="V39" s="26"/>
      <c r="W39" s="26"/>
      <c r="X39" s="23"/>
      <c r="Y39" s="26"/>
      <c r="Z39" s="26"/>
      <c r="AA39" s="26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3"/>
      <c r="V40" s="23"/>
      <c r="W40" s="23"/>
      <c r="X40" s="23"/>
      <c r="Y40" s="23"/>
      <c r="Z40" s="23"/>
      <c r="AA40" s="23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3"/>
      <c r="V41" s="23"/>
      <c r="W41" s="23"/>
      <c r="X41" s="23"/>
      <c r="Y41" s="23"/>
      <c r="Z41" s="23"/>
      <c r="AA41" s="23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3"/>
      <c r="V42" s="23"/>
      <c r="W42" s="23"/>
      <c r="X42" s="23"/>
      <c r="Y42" s="23"/>
      <c r="Z42" s="23"/>
      <c r="AA42" s="23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4"/>
      <c r="V43" s="24"/>
      <c r="W43" s="24"/>
      <c r="X43" s="23"/>
      <c r="Y43" s="24"/>
      <c r="Z43" s="24"/>
      <c r="AA43" s="24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3"/>
      <c r="V44" s="23"/>
      <c r="W44" s="23"/>
      <c r="X44" s="23"/>
      <c r="Y44" s="23"/>
      <c r="Z44" s="23"/>
      <c r="AA44" s="23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4"/>
      <c r="V45" s="24"/>
      <c r="W45" s="24"/>
      <c r="X45" s="23"/>
      <c r="Y45" s="24"/>
      <c r="Z45" s="24"/>
      <c r="AA45" s="24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4"/>
      <c r="V46" s="24"/>
      <c r="W46" s="24"/>
      <c r="X46" s="23"/>
      <c r="Y46" s="24"/>
      <c r="Z46" s="24"/>
      <c r="AA46" s="24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3"/>
      <c r="V47" s="23"/>
      <c r="W47" s="23"/>
      <c r="X47" s="23"/>
      <c r="Y47" s="23"/>
      <c r="Z47" s="23"/>
      <c r="AA47" s="23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3"/>
      <c r="V48" s="23"/>
      <c r="W48" s="23"/>
      <c r="X48" s="23"/>
      <c r="Y48" s="23"/>
      <c r="Z48" s="23"/>
      <c r="AA48" s="23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4"/>
      <c r="V49" s="24"/>
      <c r="W49" s="24"/>
      <c r="X49" s="23"/>
      <c r="Y49" s="24"/>
      <c r="Z49" s="24"/>
      <c r="AA49" s="24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3"/>
      <c r="V50" s="23"/>
      <c r="W50" s="23"/>
      <c r="X50" s="23"/>
      <c r="Y50" s="23"/>
      <c r="Z50" s="23"/>
      <c r="AA50" s="23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3"/>
      <c r="V51" s="23"/>
      <c r="W51" s="23"/>
      <c r="X51" s="23"/>
      <c r="Y51" s="23"/>
      <c r="Z51" s="23"/>
      <c r="AA51" s="23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3"/>
      <c r="V52" s="23"/>
      <c r="W52" s="23"/>
      <c r="X52" s="23"/>
      <c r="Y52" s="23"/>
      <c r="Z52" s="23"/>
      <c r="AA52" s="23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3"/>
      <c r="V53" s="23"/>
      <c r="W53" s="23"/>
      <c r="X53" s="23"/>
      <c r="Y53" s="23"/>
      <c r="Z53" s="23"/>
      <c r="AA53" s="23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3"/>
      <c r="V54" s="23"/>
      <c r="W54" s="23"/>
      <c r="X54" s="23"/>
      <c r="Y54" s="23"/>
      <c r="Z54" s="23"/>
      <c r="AA54" s="23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3"/>
      <c r="V55" s="23"/>
      <c r="W55" s="23"/>
      <c r="X55" s="23"/>
      <c r="Y55" s="23"/>
      <c r="Z55" s="23"/>
      <c r="AA55" s="23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3"/>
      <c r="V56" s="23"/>
      <c r="W56" s="23"/>
      <c r="X56" s="23"/>
      <c r="Y56" s="23"/>
      <c r="Z56" s="23"/>
      <c r="AA56" s="23"/>
    </row>
    <row r="57" ht="20.1" customHeight="1" spans="21:27">
      <c r="U57" s="23"/>
      <c r="V57" s="23"/>
      <c r="W57" s="23"/>
      <c r="X57" s="23"/>
      <c r="Y57" s="23"/>
      <c r="Z57" s="23"/>
      <c r="AA57" s="23"/>
    </row>
    <row r="58" ht="20.1" customHeight="1" spans="21:27">
      <c r="U58" s="23"/>
      <c r="V58" s="23"/>
      <c r="W58" s="23"/>
      <c r="X58" s="23"/>
      <c r="Y58" s="23"/>
      <c r="Z58" s="23"/>
      <c r="AA58" s="23"/>
    </row>
    <row r="59" ht="20.1" customHeight="1" spans="21:27">
      <c r="U59" s="23"/>
      <c r="V59" s="23"/>
      <c r="W59" s="23"/>
      <c r="X59" s="23"/>
      <c r="Y59" s="23"/>
      <c r="Z59" s="23"/>
      <c r="AA59" s="23"/>
    </row>
    <row r="60" ht="20.1" customHeight="1" spans="21:27">
      <c r="U60" s="23"/>
      <c r="V60" s="23"/>
      <c r="W60" s="23"/>
      <c r="X60" s="23"/>
      <c r="Y60" s="23"/>
      <c r="Z60" s="23"/>
      <c r="AA60" s="23"/>
    </row>
    <row r="61" ht="20.1" customHeight="1" spans="21:27">
      <c r="U61" s="23"/>
      <c r="V61" s="23"/>
      <c r="W61" s="23"/>
      <c r="X61" s="23"/>
      <c r="Y61" s="23"/>
      <c r="Z61" s="23"/>
      <c r="AA61" s="23"/>
    </row>
    <row r="62" ht="20.1" customHeight="1" spans="21:27">
      <c r="U62" s="24"/>
      <c r="V62" s="24"/>
      <c r="W62" s="24"/>
      <c r="X62" s="23"/>
      <c r="Y62" s="24"/>
      <c r="Z62" s="24"/>
      <c r="AA62" s="24"/>
    </row>
    <row r="63" ht="20.1" customHeight="1" spans="21:27">
      <c r="U63" s="23"/>
      <c r="V63" s="23"/>
      <c r="W63" s="23"/>
      <c r="X63" s="23"/>
      <c r="Y63" s="23"/>
      <c r="Z63" s="23"/>
      <c r="AA63" s="23"/>
    </row>
    <row r="64" ht="20.1" customHeight="1" spans="21:27">
      <c r="U64" s="24"/>
      <c r="V64" s="24"/>
      <c r="W64" s="24"/>
      <c r="X64" s="23"/>
      <c r="Y64" s="24"/>
      <c r="Z64" s="24"/>
      <c r="AA64" s="24"/>
    </row>
    <row r="65" ht="20.1" customHeight="1" spans="21:27">
      <c r="U65" s="23"/>
      <c r="V65" s="23"/>
      <c r="W65" s="23"/>
      <c r="X65" s="23"/>
      <c r="Y65" s="23"/>
      <c r="Z65" s="23"/>
      <c r="AA65" s="23"/>
    </row>
    <row r="66" ht="20.1" customHeight="1" spans="21:27">
      <c r="U66" s="23"/>
      <c r="V66" s="23"/>
      <c r="W66" s="23"/>
      <c r="X66" s="23"/>
      <c r="Y66" s="23"/>
      <c r="Z66" s="23"/>
      <c r="AA66" s="23"/>
    </row>
    <row r="67" ht="20.1" customHeight="1" spans="21:27">
      <c r="U67" s="23"/>
      <c r="V67" s="23"/>
      <c r="W67" s="23"/>
      <c r="X67" s="23"/>
      <c r="Y67" s="23"/>
      <c r="Z67" s="23"/>
      <c r="AA67" s="23"/>
    </row>
    <row r="68" ht="20.1" customHeight="1" spans="21:27">
      <c r="U68" s="27"/>
      <c r="V68" s="28"/>
      <c r="W68" s="28"/>
      <c r="X68" s="23"/>
      <c r="Y68" s="28"/>
      <c r="Z68" s="28"/>
      <c r="AA68" s="23"/>
    </row>
    <row r="69" ht="20.1" customHeight="1" spans="21:27">
      <c r="U69" s="24"/>
      <c r="V69" s="24"/>
      <c r="W69" s="24"/>
      <c r="X69" s="23"/>
      <c r="Y69" s="24"/>
      <c r="Z69" s="24"/>
      <c r="AA69" s="24"/>
    </row>
    <row r="70" ht="20.1" customHeight="1" spans="21:27">
      <c r="U70" s="24"/>
      <c r="V70" s="24"/>
      <c r="W70" s="24"/>
      <c r="X70" s="23"/>
      <c r="Y70" s="24"/>
      <c r="Z70" s="24"/>
      <c r="AA70" s="24"/>
    </row>
    <row r="71" spans="21:27">
      <c r="U71" s="23"/>
      <c r="V71" s="23"/>
      <c r="W71" s="23"/>
      <c r="X71" s="23"/>
      <c r="Y71" s="23"/>
      <c r="Z71" s="23"/>
      <c r="AA71" s="23"/>
    </row>
    <row r="72" spans="21:27">
      <c r="U72" s="24"/>
      <c r="V72" s="24"/>
      <c r="W72" s="24"/>
      <c r="X72" s="23"/>
      <c r="Y72" s="24"/>
      <c r="Z72" s="24"/>
      <c r="AA72" s="24"/>
    </row>
    <row r="73" spans="21:27">
      <c r="U73" s="24"/>
      <c r="V73" s="24"/>
      <c r="W73" s="24"/>
      <c r="X73" s="23"/>
      <c r="Y73" s="24"/>
      <c r="Z73" s="24"/>
      <c r="AA73" s="24"/>
    </row>
    <row r="74" spans="21:27">
      <c r="U74" s="24"/>
      <c r="V74" s="24"/>
      <c r="W74" s="24"/>
      <c r="X74" s="23"/>
      <c r="Y74" s="24"/>
      <c r="Z74" s="24"/>
      <c r="AA74" s="24"/>
    </row>
    <row r="75" spans="21:27">
      <c r="U75" s="23"/>
      <c r="V75" s="23"/>
      <c r="W75" s="23"/>
      <c r="X75" s="23"/>
      <c r="Y75" s="23"/>
      <c r="Z75" s="23"/>
      <c r="AA75" s="23"/>
    </row>
    <row r="76" spans="21:27">
      <c r="U76" s="23"/>
      <c r="V76" s="23"/>
      <c r="W76" s="23"/>
      <c r="X76" s="23"/>
      <c r="Y76" s="23"/>
      <c r="Z76" s="23"/>
      <c r="AA76" s="23"/>
    </row>
    <row r="77" spans="21:27">
      <c r="U77" s="23"/>
      <c r="V77" s="23"/>
      <c r="W77" s="23"/>
      <c r="X77" s="23"/>
      <c r="Y77" s="23"/>
      <c r="Z77" s="23"/>
      <c r="AA77" s="23"/>
    </row>
    <row r="78" spans="21:27">
      <c r="U78" s="23"/>
      <c r="V78" s="23"/>
      <c r="W78" s="23"/>
      <c r="X78" s="23"/>
      <c r="Y78" s="23"/>
      <c r="Z78" s="23"/>
      <c r="AA78" s="23"/>
    </row>
    <row r="79" spans="21:27">
      <c r="U79" s="23"/>
      <c r="V79" s="23"/>
      <c r="W79" s="23"/>
      <c r="X79" s="23"/>
      <c r="Y79" s="23"/>
      <c r="Z79" s="23"/>
      <c r="AA79" s="23"/>
    </row>
    <row r="80" spans="21:27">
      <c r="U80" s="23"/>
      <c r="V80" s="23"/>
      <c r="W80" s="23"/>
      <c r="X80" s="23"/>
      <c r="Y80" s="23"/>
      <c r="Z80" s="23"/>
      <c r="AA80" s="23"/>
    </row>
    <row r="81" spans="21:27">
      <c r="U81" s="24"/>
      <c r="V81" s="24"/>
      <c r="W81" s="24"/>
      <c r="X81" s="23"/>
      <c r="Y81" s="24"/>
      <c r="Z81" s="24"/>
      <c r="AA81" s="24"/>
    </row>
    <row r="82" spans="21:27">
      <c r="U82" s="23"/>
      <c r="V82" s="23"/>
      <c r="W82" s="23"/>
      <c r="X82" s="23"/>
      <c r="Y82" s="23"/>
      <c r="Z82" s="23"/>
      <c r="AA82" s="23"/>
    </row>
    <row r="83" spans="21:27">
      <c r="U83" s="23"/>
      <c r="V83" s="23"/>
      <c r="W83" s="23"/>
      <c r="X83" s="23"/>
      <c r="Y83" s="23"/>
      <c r="Z83" s="23"/>
      <c r="AA83" s="23"/>
    </row>
    <row r="84" spans="21:27">
      <c r="U84" s="23"/>
      <c r="V84" s="23"/>
      <c r="W84" s="23"/>
      <c r="X84" s="23"/>
      <c r="Y84" s="23"/>
      <c r="Z84" s="23"/>
      <c r="AA84" s="23"/>
    </row>
    <row r="85" spans="21:27">
      <c r="U85" s="23"/>
      <c r="V85" s="23"/>
      <c r="W85" s="23"/>
      <c r="X85" s="23"/>
      <c r="Y85" s="23"/>
      <c r="Z85" s="23"/>
      <c r="AA85" s="23"/>
    </row>
    <row r="86" spans="21:27">
      <c r="U86" s="23"/>
      <c r="V86" s="23"/>
      <c r="W86" s="23"/>
      <c r="X86" s="23"/>
      <c r="Y86" s="23"/>
      <c r="Z86" s="23"/>
      <c r="AA86" s="23"/>
    </row>
    <row r="87" spans="21:27">
      <c r="U87" s="24"/>
      <c r="V87" s="24"/>
      <c r="W87" s="24"/>
      <c r="X87" s="23"/>
      <c r="Y87" s="24"/>
      <c r="Z87" s="24"/>
      <c r="AA87" s="24"/>
    </row>
    <row r="88" spans="21:27">
      <c r="U88" s="24"/>
      <c r="V88" s="24"/>
      <c r="W88" s="24"/>
      <c r="X88" s="23"/>
      <c r="Y88" s="24"/>
      <c r="Z88" s="24"/>
      <c r="AA88" s="24"/>
    </row>
    <row r="89" spans="21:27">
      <c r="U89" s="24"/>
      <c r="V89" s="24"/>
      <c r="W89" s="24"/>
      <c r="X89" s="23"/>
      <c r="Y89" s="24"/>
      <c r="Z89" s="24"/>
      <c r="AA89" s="24"/>
    </row>
    <row r="90" spans="21:27">
      <c r="U90" s="23"/>
      <c r="V90" s="23"/>
      <c r="W90" s="23"/>
      <c r="X90" s="23"/>
      <c r="Y90" s="23"/>
      <c r="Z90" s="23"/>
      <c r="AA90" s="23"/>
    </row>
    <row r="91" spans="21:27">
      <c r="U91" s="29"/>
      <c r="V91" s="29"/>
      <c r="W91" s="29"/>
      <c r="X91" s="23"/>
      <c r="Y91" s="29"/>
      <c r="Z91" s="29"/>
      <c r="AA91" s="29"/>
    </row>
    <row r="92" spans="21:27">
      <c r="U92" s="23"/>
      <c r="V92" s="23"/>
      <c r="W92" s="23"/>
      <c r="X92" s="23"/>
      <c r="Y92" s="23"/>
      <c r="Z92" s="23"/>
      <c r="AA92" s="23"/>
    </row>
    <row r="93" spans="21:27">
      <c r="U93" s="23"/>
      <c r="V93" s="23"/>
      <c r="W93" s="23"/>
      <c r="X93" s="23"/>
      <c r="Y93" s="23"/>
      <c r="Z93" s="23"/>
      <c r="AA93" s="23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10">
        <v>10000131</v>
      </c>
      <c r="B5" s="11" t="s">
        <v>661</v>
      </c>
      <c r="E5" s="19">
        <v>1</v>
      </c>
      <c r="F5" s="19" t="s">
        <v>808</v>
      </c>
      <c r="G5" s="19">
        <v>1</v>
      </c>
      <c r="H5" s="19">
        <v>300000</v>
      </c>
      <c r="I5" s="11" t="s">
        <v>114</v>
      </c>
      <c r="J5" s="10">
        <v>10000132</v>
      </c>
      <c r="K5" s="19">
        <v>100</v>
      </c>
      <c r="L5" s="11" t="s">
        <v>661</v>
      </c>
      <c r="M5" s="10">
        <v>10000131</v>
      </c>
      <c r="N5" s="19">
        <v>100</v>
      </c>
      <c r="O5" s="10">
        <v>10010083</v>
      </c>
      <c r="P5" s="16" t="s">
        <v>804</v>
      </c>
      <c r="Q5" s="19">
        <v>50</v>
      </c>
      <c r="R5" s="14">
        <v>10010099</v>
      </c>
      <c r="S5" s="15" t="s">
        <v>671</v>
      </c>
      <c r="T5">
        <v>1</v>
      </c>
      <c r="U5" s="10">
        <v>10010046</v>
      </c>
      <c r="V5" s="1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0">
        <v>10000132</v>
      </c>
      <c r="B6" s="11" t="s">
        <v>114</v>
      </c>
      <c r="E6" s="19">
        <v>2</v>
      </c>
      <c r="F6" s="19" t="s">
        <v>808</v>
      </c>
      <c r="G6" s="19">
        <v>1</v>
      </c>
      <c r="H6" s="19">
        <v>250000</v>
      </c>
      <c r="I6" s="11" t="s">
        <v>114</v>
      </c>
      <c r="J6" s="10">
        <v>10000132</v>
      </c>
      <c r="K6" s="19">
        <v>80</v>
      </c>
      <c r="L6" s="11" t="s">
        <v>661</v>
      </c>
      <c r="M6" s="10">
        <v>10000131</v>
      </c>
      <c r="N6" s="19">
        <v>80</v>
      </c>
      <c r="O6" s="10">
        <v>10010083</v>
      </c>
      <c r="P6" s="16" t="s">
        <v>804</v>
      </c>
      <c r="Q6" s="19">
        <v>40</v>
      </c>
      <c r="R6" s="14">
        <v>10010099</v>
      </c>
      <c r="S6" s="15" t="s">
        <v>671</v>
      </c>
      <c r="T6">
        <v>1</v>
      </c>
      <c r="U6" s="10"/>
      <c r="V6" s="1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14">
        <v>10010099</v>
      </c>
      <c r="B7" s="15" t="s">
        <v>671</v>
      </c>
      <c r="E7" s="19">
        <v>3</v>
      </c>
      <c r="F7" s="19" t="s">
        <v>808</v>
      </c>
      <c r="G7" s="19">
        <v>1</v>
      </c>
      <c r="H7" s="19">
        <v>200000</v>
      </c>
      <c r="I7" s="11" t="s">
        <v>114</v>
      </c>
      <c r="J7" s="10">
        <v>10000132</v>
      </c>
      <c r="K7" s="19">
        <v>60</v>
      </c>
      <c r="L7" s="11" t="s">
        <v>661</v>
      </c>
      <c r="M7" s="10">
        <v>10000131</v>
      </c>
      <c r="N7" s="19">
        <v>60</v>
      </c>
      <c r="O7" s="10">
        <v>10010083</v>
      </c>
      <c r="P7" s="16" t="s">
        <v>804</v>
      </c>
      <c r="Q7" s="19">
        <v>30</v>
      </c>
      <c r="R7" s="14">
        <v>10010099</v>
      </c>
      <c r="S7" s="15" t="s">
        <v>671</v>
      </c>
      <c r="T7">
        <v>1</v>
      </c>
      <c r="U7" s="10"/>
      <c r="V7" s="1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0">
        <v>10010083</v>
      </c>
      <c r="B8" s="16" t="s">
        <v>804</v>
      </c>
      <c r="E8" s="121" t="s">
        <v>1496</v>
      </c>
      <c r="F8" s="19" t="s">
        <v>808</v>
      </c>
      <c r="G8" s="19">
        <v>1</v>
      </c>
      <c r="H8" s="19">
        <v>150000</v>
      </c>
      <c r="I8" s="11" t="s">
        <v>114</v>
      </c>
      <c r="J8" s="10">
        <v>10000132</v>
      </c>
      <c r="K8" s="19">
        <v>50</v>
      </c>
      <c r="L8" s="11" t="s">
        <v>661</v>
      </c>
      <c r="M8" s="10">
        <v>10000131</v>
      </c>
      <c r="N8" s="19">
        <v>50</v>
      </c>
      <c r="O8" s="10">
        <v>10010083</v>
      </c>
      <c r="P8" s="16" t="s">
        <v>804</v>
      </c>
      <c r="Q8" s="1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2" t="s">
        <v>1497</v>
      </c>
      <c r="F9" s="19" t="s">
        <v>808</v>
      </c>
      <c r="G9" s="19">
        <v>1</v>
      </c>
      <c r="H9" s="19">
        <v>100000</v>
      </c>
      <c r="I9" s="11" t="s">
        <v>114</v>
      </c>
      <c r="J9" s="10">
        <v>10000132</v>
      </c>
      <c r="K9" s="19">
        <v>40</v>
      </c>
      <c r="L9" s="11" t="s">
        <v>661</v>
      </c>
      <c r="M9" s="10">
        <v>10000131</v>
      </c>
      <c r="N9" s="19">
        <v>40</v>
      </c>
      <c r="O9" s="10">
        <v>10010083</v>
      </c>
      <c r="P9" s="16" t="s">
        <v>804</v>
      </c>
      <c r="Q9" s="1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2" t="s">
        <v>1498</v>
      </c>
      <c r="F10" s="19" t="s">
        <v>808</v>
      </c>
      <c r="G10" s="19">
        <v>1</v>
      </c>
      <c r="H10" s="19">
        <v>80000</v>
      </c>
      <c r="I10" s="11" t="s">
        <v>114</v>
      </c>
      <c r="J10" s="10">
        <v>10000132</v>
      </c>
      <c r="K10" s="19">
        <v>30</v>
      </c>
      <c r="L10" s="11" t="s">
        <v>661</v>
      </c>
      <c r="M10" s="10">
        <v>10000131</v>
      </c>
      <c r="N10" s="19">
        <v>30</v>
      </c>
      <c r="O10" s="10">
        <v>10010083</v>
      </c>
      <c r="P10" s="16" t="s">
        <v>804</v>
      </c>
      <c r="Q10" s="19">
        <v>10</v>
      </c>
      <c r="Y10" t="str">
        <f t="shared" si="0"/>
        <v>1;80000@10000132;30@10000131;30@10010083;10</v>
      </c>
    </row>
    <row r="11" ht="20.1" customHeight="1" spans="5:25">
      <c r="E11" s="122" t="s">
        <v>1499</v>
      </c>
      <c r="F11" s="19" t="s">
        <v>808</v>
      </c>
      <c r="G11" s="19">
        <v>1</v>
      </c>
      <c r="H11" s="19">
        <v>60000</v>
      </c>
      <c r="I11" s="11" t="s">
        <v>114</v>
      </c>
      <c r="J11" s="10">
        <v>10000132</v>
      </c>
      <c r="K11" s="19">
        <v>20</v>
      </c>
      <c r="L11" s="11" t="s">
        <v>661</v>
      </c>
      <c r="M11" s="10">
        <v>10000131</v>
      </c>
      <c r="N11" s="19">
        <v>20</v>
      </c>
      <c r="O11" s="10">
        <v>10010083</v>
      </c>
      <c r="P11" s="16" t="s">
        <v>804</v>
      </c>
      <c r="Q11" s="19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2" t="s">
        <v>1500</v>
      </c>
      <c r="F12" s="19" t="s">
        <v>808</v>
      </c>
      <c r="G12" s="19">
        <v>1</v>
      </c>
      <c r="H12" s="19">
        <v>40000</v>
      </c>
      <c r="I12" s="11" t="s">
        <v>114</v>
      </c>
      <c r="J12" s="10">
        <v>10000132</v>
      </c>
      <c r="K12" s="19">
        <v>15</v>
      </c>
      <c r="L12" s="11" t="s">
        <v>661</v>
      </c>
      <c r="M12" s="10">
        <v>10000131</v>
      </c>
      <c r="N12" s="19">
        <v>10</v>
      </c>
      <c r="O12" s="10"/>
      <c r="P12" s="1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2" t="s">
        <v>1501</v>
      </c>
      <c r="F13" s="19" t="s">
        <v>808</v>
      </c>
      <c r="G13" s="19">
        <v>1</v>
      </c>
      <c r="H13" s="19">
        <v>30000</v>
      </c>
      <c r="I13" s="11" t="s">
        <v>114</v>
      </c>
      <c r="J13" s="10">
        <v>10000132</v>
      </c>
      <c r="K13" s="19">
        <v>10</v>
      </c>
      <c r="L13" s="11" t="s">
        <v>661</v>
      </c>
      <c r="M13" s="10">
        <v>10000131</v>
      </c>
      <c r="N13" s="19">
        <v>5</v>
      </c>
      <c r="Y13" t="str">
        <f t="shared" si="1"/>
        <v>1;30000@10000132;10@10000131;5</v>
      </c>
    </row>
    <row r="14" ht="20.1" customHeight="1" spans="5:25">
      <c r="E14" s="122" t="s">
        <v>1502</v>
      </c>
      <c r="F14" s="19" t="s">
        <v>808</v>
      </c>
      <c r="G14" s="19">
        <v>1</v>
      </c>
      <c r="H14" s="19">
        <v>20000</v>
      </c>
      <c r="I14" s="11" t="s">
        <v>114</v>
      </c>
      <c r="J14" s="10">
        <v>10000132</v>
      </c>
      <c r="K14" s="19">
        <v>7</v>
      </c>
      <c r="L14" s="11"/>
      <c r="M14" s="21"/>
      <c r="N14" s="19"/>
      <c r="Y14" t="str">
        <f>G14&amp;";"&amp;H14&amp;"@"&amp;J14&amp;";"&amp;K14</f>
        <v>1;20000@10000132;7</v>
      </c>
    </row>
    <row r="15" ht="20.1" customHeight="1" spans="5:25">
      <c r="E15" s="122" t="s">
        <v>1503</v>
      </c>
      <c r="F15" s="19" t="s">
        <v>808</v>
      </c>
      <c r="G15" s="19">
        <v>1</v>
      </c>
      <c r="H15" s="19">
        <v>10000</v>
      </c>
      <c r="I15" s="11" t="s">
        <v>114</v>
      </c>
      <c r="J15" s="10">
        <v>10000132</v>
      </c>
      <c r="K15" s="19">
        <v>5</v>
      </c>
      <c r="L15" s="11"/>
      <c r="M15" s="21"/>
      <c r="N15" s="19"/>
      <c r="Y15" t="str">
        <f>G15&amp;";"&amp;H15&amp;"@"&amp;J15&amp;";"&amp;K15</f>
        <v>1;10000@10000132;5</v>
      </c>
    </row>
    <row r="16" ht="20.1" customHeight="1" spans="7:44">
      <c r="G16" s="19"/>
      <c r="H16" s="19"/>
      <c r="I16" s="11"/>
      <c r="J16" s="21"/>
      <c r="K16" s="19"/>
      <c r="L16" s="11"/>
      <c r="M16" s="21"/>
      <c r="N16" s="19"/>
      <c r="AQ16" s="10">
        <v>10000143</v>
      </c>
      <c r="AR16" s="11" t="s">
        <v>122</v>
      </c>
    </row>
    <row r="17" ht="20.1" customHeight="1"/>
    <row r="18" ht="20.1" customHeight="1" spans="5:25">
      <c r="E18" s="19">
        <v>1</v>
      </c>
      <c r="F18" s="19" t="s">
        <v>808</v>
      </c>
      <c r="G18" s="19">
        <v>1</v>
      </c>
      <c r="H18" s="19">
        <v>500000</v>
      </c>
      <c r="I18" s="16" t="s">
        <v>821</v>
      </c>
      <c r="J18">
        <v>10010085</v>
      </c>
      <c r="K18">
        <v>300</v>
      </c>
      <c r="L18" s="16" t="s">
        <v>804</v>
      </c>
      <c r="M18" s="10">
        <v>10010083</v>
      </c>
      <c r="N18" s="19">
        <v>100</v>
      </c>
      <c r="O18" s="10">
        <v>10000142</v>
      </c>
      <c r="P18" s="11" t="s">
        <v>108</v>
      </c>
      <c r="Q18" s="19">
        <v>1</v>
      </c>
      <c r="R18" s="10">
        <v>10000143</v>
      </c>
      <c r="S18" s="11" t="s">
        <v>122</v>
      </c>
      <c r="T18">
        <v>5</v>
      </c>
      <c r="U18" s="10">
        <v>10010046</v>
      </c>
      <c r="V18" s="1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9">
        <v>2</v>
      </c>
      <c r="F19" s="19" t="s">
        <v>808</v>
      </c>
      <c r="G19" s="19">
        <v>1</v>
      </c>
      <c r="H19" s="19">
        <v>350000</v>
      </c>
      <c r="I19" s="16" t="s">
        <v>821</v>
      </c>
      <c r="J19">
        <v>10010085</v>
      </c>
      <c r="K19">
        <v>240</v>
      </c>
      <c r="L19" s="16" t="s">
        <v>804</v>
      </c>
      <c r="M19" s="10">
        <v>10010083</v>
      </c>
      <c r="N19" s="19">
        <v>80</v>
      </c>
      <c r="O19" s="10">
        <v>10000142</v>
      </c>
      <c r="P19" s="11" t="s">
        <v>108</v>
      </c>
      <c r="Q19" s="19">
        <v>1</v>
      </c>
      <c r="R19" s="10">
        <v>10000143</v>
      </c>
      <c r="S19" s="11" t="s">
        <v>122</v>
      </c>
      <c r="T19">
        <v>3</v>
      </c>
      <c r="U19" s="10"/>
      <c r="V19" s="1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9">
        <v>3</v>
      </c>
      <c r="F20" s="19" t="s">
        <v>808</v>
      </c>
      <c r="G20" s="19">
        <v>1</v>
      </c>
      <c r="H20" s="19">
        <v>250000</v>
      </c>
      <c r="I20" s="16" t="s">
        <v>821</v>
      </c>
      <c r="J20">
        <v>10010085</v>
      </c>
      <c r="K20">
        <v>180</v>
      </c>
      <c r="L20" s="16" t="s">
        <v>804</v>
      </c>
      <c r="M20" s="10">
        <v>10010083</v>
      </c>
      <c r="N20" s="19">
        <v>60</v>
      </c>
      <c r="O20" s="10">
        <v>10000142</v>
      </c>
      <c r="P20" s="11" t="s">
        <v>108</v>
      </c>
      <c r="Q20" s="19">
        <v>1</v>
      </c>
      <c r="R20" s="10">
        <v>10000143</v>
      </c>
      <c r="S20" s="11" t="s">
        <v>122</v>
      </c>
      <c r="T20">
        <v>2</v>
      </c>
      <c r="U20" s="10"/>
      <c r="V20" s="1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21" t="s">
        <v>1496</v>
      </c>
      <c r="F21" s="19" t="s">
        <v>808</v>
      </c>
      <c r="G21" s="19">
        <v>1</v>
      </c>
      <c r="H21" s="19">
        <v>200000</v>
      </c>
      <c r="I21" s="16" t="s">
        <v>821</v>
      </c>
      <c r="J21">
        <v>10010085</v>
      </c>
      <c r="K21">
        <v>150</v>
      </c>
      <c r="L21" s="16" t="s">
        <v>804</v>
      </c>
      <c r="M21" s="10">
        <v>10010083</v>
      </c>
      <c r="N21" s="19">
        <v>40</v>
      </c>
      <c r="O21" s="10">
        <v>10000142</v>
      </c>
      <c r="P21" s="11" t="s">
        <v>108</v>
      </c>
      <c r="Q21" s="1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2" t="s">
        <v>1497</v>
      </c>
      <c r="F22" s="19" t="s">
        <v>808</v>
      </c>
      <c r="G22" s="19">
        <v>1</v>
      </c>
      <c r="H22" s="19">
        <v>150000</v>
      </c>
      <c r="I22" s="16" t="s">
        <v>821</v>
      </c>
      <c r="J22">
        <v>10010085</v>
      </c>
      <c r="K22">
        <v>120</v>
      </c>
      <c r="L22" s="16" t="s">
        <v>804</v>
      </c>
      <c r="M22" s="10">
        <v>10010083</v>
      </c>
      <c r="N22" s="19">
        <v>30</v>
      </c>
      <c r="O22" s="10">
        <v>10000142</v>
      </c>
      <c r="P22" s="11" t="s">
        <v>108</v>
      </c>
      <c r="Q22" s="1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2" t="s">
        <v>1498</v>
      </c>
      <c r="F23" s="19" t="s">
        <v>808</v>
      </c>
      <c r="G23" s="19">
        <v>1</v>
      </c>
      <c r="H23" s="19">
        <v>120000</v>
      </c>
      <c r="I23" s="16" t="s">
        <v>821</v>
      </c>
      <c r="J23">
        <v>10010085</v>
      </c>
      <c r="K23">
        <v>90</v>
      </c>
      <c r="L23" s="16" t="s">
        <v>804</v>
      </c>
      <c r="M23" s="10">
        <v>10010083</v>
      </c>
      <c r="N23" s="19">
        <v>20</v>
      </c>
      <c r="O23" s="10">
        <v>10000142</v>
      </c>
      <c r="P23" s="11" t="s">
        <v>108</v>
      </c>
      <c r="Q23" s="19">
        <v>1</v>
      </c>
      <c r="Y23" t="str">
        <f t="shared" si="2"/>
        <v>1;120000@10010085;90@10010083;20@10000142;1</v>
      </c>
    </row>
    <row r="24" ht="20.1" customHeight="1" spans="5:25">
      <c r="E24" s="122" t="s">
        <v>1499</v>
      </c>
      <c r="F24" s="19" t="s">
        <v>808</v>
      </c>
      <c r="G24" s="19">
        <v>1</v>
      </c>
      <c r="H24" s="19">
        <v>90000</v>
      </c>
      <c r="I24" s="16" t="s">
        <v>821</v>
      </c>
      <c r="J24">
        <v>10010085</v>
      </c>
      <c r="K24">
        <v>60</v>
      </c>
      <c r="L24" s="16" t="s">
        <v>804</v>
      </c>
      <c r="M24" s="10">
        <v>10010083</v>
      </c>
      <c r="N24" s="19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2" t="s">
        <v>1500</v>
      </c>
      <c r="F25" s="19" t="s">
        <v>808</v>
      </c>
      <c r="G25" s="19">
        <v>1</v>
      </c>
      <c r="H25" s="19">
        <v>60000</v>
      </c>
      <c r="I25" s="16" t="s">
        <v>821</v>
      </c>
      <c r="J25">
        <v>10010085</v>
      </c>
      <c r="K25">
        <v>40</v>
      </c>
      <c r="L25" s="16" t="s">
        <v>804</v>
      </c>
      <c r="M25" s="10">
        <v>10010083</v>
      </c>
      <c r="N25" s="19">
        <v>5</v>
      </c>
      <c r="Y25" t="str">
        <f t="shared" ref="Y25:Y26" si="3">G25&amp;";"&amp;H25&amp;"@"&amp;J25&amp;";"&amp;K25&amp;"@"&amp;M25&amp;";"&amp;N25</f>
        <v>1;60000@10010085;40@10010083;5</v>
      </c>
      <c r="AL25" s="10"/>
      <c r="AM25" s="11"/>
      <c r="AN25" s="19"/>
    </row>
    <row r="26" ht="20.1" customHeight="1" spans="5:40">
      <c r="E26" s="122" t="s">
        <v>1501</v>
      </c>
      <c r="F26" s="19" t="s">
        <v>808</v>
      </c>
      <c r="G26" s="19">
        <v>1</v>
      </c>
      <c r="H26" s="19">
        <v>45000</v>
      </c>
      <c r="I26" s="16" t="s">
        <v>821</v>
      </c>
      <c r="J26">
        <v>10010085</v>
      </c>
      <c r="K26">
        <v>30</v>
      </c>
      <c r="L26" s="16" t="s">
        <v>804</v>
      </c>
      <c r="M26" s="10">
        <v>10010083</v>
      </c>
      <c r="N26" s="19">
        <v>5</v>
      </c>
      <c r="Y26" t="str">
        <f t="shared" si="3"/>
        <v>1;45000@10010085;30@10010083;5</v>
      </c>
      <c r="AL26" s="10"/>
      <c r="AM26" s="11"/>
      <c r="AN26" s="19"/>
    </row>
    <row r="27" ht="20.1" customHeight="1" spans="5:40">
      <c r="E27" s="122" t="s">
        <v>1502</v>
      </c>
      <c r="F27" s="19" t="s">
        <v>808</v>
      </c>
      <c r="G27" s="19">
        <v>1</v>
      </c>
      <c r="H27" s="19">
        <v>30000</v>
      </c>
      <c r="I27" s="16" t="s">
        <v>821</v>
      </c>
      <c r="J27">
        <v>10010085</v>
      </c>
      <c r="K27">
        <v>20</v>
      </c>
      <c r="L27" s="19"/>
      <c r="M27" s="10"/>
      <c r="N27" s="19"/>
      <c r="U27" s="10">
        <v>10000104</v>
      </c>
      <c r="V27" s="11" t="s">
        <v>118</v>
      </c>
      <c r="Y27" t="str">
        <f>G27&amp;";"&amp;H27&amp;"@"&amp;J27&amp;";"&amp;K27</f>
        <v>1;30000@10010085;20</v>
      </c>
      <c r="AL27" s="10"/>
      <c r="AM27" s="11"/>
      <c r="AN27" s="19"/>
    </row>
    <row r="28" ht="20.1" customHeight="1" spans="5:25">
      <c r="E28" s="122" t="s">
        <v>1503</v>
      </c>
      <c r="F28" s="19" t="s">
        <v>808</v>
      </c>
      <c r="G28" s="19">
        <v>1</v>
      </c>
      <c r="H28" s="19">
        <v>15000</v>
      </c>
      <c r="I28" s="16" t="s">
        <v>821</v>
      </c>
      <c r="J28">
        <v>10010085</v>
      </c>
      <c r="K28">
        <v>10</v>
      </c>
      <c r="L28" s="19"/>
      <c r="M28" s="11"/>
      <c r="N28" s="19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9" t="s">
        <v>1504</v>
      </c>
      <c r="F37" s="19" t="s">
        <v>1505</v>
      </c>
    </row>
    <row r="38" ht="20.1" customHeight="1" spans="6:6">
      <c r="F38" s="19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11" t="s">
        <v>114</v>
      </c>
      <c r="G41" s="122" t="s">
        <v>1508</v>
      </c>
    </row>
    <row r="42" spans="6:7">
      <c r="F42" s="11" t="s">
        <v>661</v>
      </c>
      <c r="G42" s="122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workbookViewId="0">
      <selection activeCell="L18" sqref="L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9" t="s">
        <v>43</v>
      </c>
      <c r="D2" s="79" t="s">
        <v>0</v>
      </c>
      <c r="E2" s="79" t="s">
        <v>44</v>
      </c>
      <c r="F2" s="79" t="s">
        <v>45</v>
      </c>
      <c r="G2" s="79" t="s">
        <v>46</v>
      </c>
      <c r="H2" s="111"/>
      <c r="I2" s="111"/>
      <c r="J2" s="79" t="s">
        <v>47</v>
      </c>
      <c r="K2" s="79" t="s">
        <v>48</v>
      </c>
      <c r="L2" s="79" t="s">
        <v>49</v>
      </c>
      <c r="M2" s="79" t="s">
        <v>50</v>
      </c>
      <c r="N2" s="79" t="s">
        <v>51</v>
      </c>
      <c r="O2" s="79" t="s">
        <v>52</v>
      </c>
      <c r="P2" s="79" t="s">
        <v>53</v>
      </c>
      <c r="S2" s="79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9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9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9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9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9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9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9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9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9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9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X53"/>
  <sheetViews>
    <sheetView tabSelected="1" topLeftCell="G1" workbookViewId="0">
      <selection activeCell="W20" sqref="W20"/>
    </sheetView>
  </sheetViews>
  <sheetFormatPr defaultColWidth="9" defaultRowHeight="14.25"/>
  <cols>
    <col min="10" max="10" width="12.75" customWidth="1"/>
  </cols>
  <sheetData>
    <row r="1" ht="20.1" customHeight="1"/>
    <row r="2" ht="20.1" customHeight="1"/>
    <row r="3" ht="20.1" customHeight="1" spans="2:8">
      <c r="B3" s="2" t="s">
        <v>1511</v>
      </c>
      <c r="C3" s="2" t="s">
        <v>1512</v>
      </c>
      <c r="D3" s="2" t="s">
        <v>1513</v>
      </c>
      <c r="H3" s="2" t="s">
        <v>1514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8">
        <v>360</v>
      </c>
      <c r="H4" s="2">
        <v>1</v>
      </c>
      <c r="I4" s="2">
        <v>10010083</v>
      </c>
      <c r="J4" s="2" t="s">
        <v>804</v>
      </c>
      <c r="K4" s="2">
        <v>5</v>
      </c>
      <c r="M4" s="9" t="s">
        <v>1515</v>
      </c>
      <c r="P4" t="str">
        <f>M4&amp;G4&amp;""",Get = “"&amp;I4&amp;";"&amp;K4&amp;"""},"</f>
        <v>new BuyCellCost{ Cost = "3;360",Get = “10010083;5"},</v>
      </c>
      <c r="X4" s="18" t="s">
        <v>1446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8">
        <v>360</v>
      </c>
      <c r="H5" s="2">
        <v>2</v>
      </c>
      <c r="I5" s="2">
        <v>10010085</v>
      </c>
      <c r="J5" s="2" t="s">
        <v>821</v>
      </c>
      <c r="K5" s="2">
        <v>200</v>
      </c>
      <c r="M5" s="9" t="s">
        <v>1515</v>
      </c>
      <c r="P5" t="str">
        <f t="shared" ref="P5:P13" si="1">M5&amp;G5&amp;""",Get = “"&amp;I5&amp;";"&amp;K5&amp;"""},"</f>
        <v>new BuyCellCost{ Cost = "3;360",Get = “10010085;200"},</v>
      </c>
      <c r="X5" s="18" t="s">
        <v>1516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8">
        <v>360</v>
      </c>
      <c r="H6" s="2">
        <v>3</v>
      </c>
      <c r="I6" s="2">
        <v>10010039</v>
      </c>
      <c r="J6" s="2" t="s">
        <v>1446</v>
      </c>
      <c r="K6" s="2">
        <v>1</v>
      </c>
      <c r="M6" s="9" t="s">
        <v>1515</v>
      </c>
      <c r="P6" t="str">
        <f t="shared" si="1"/>
        <v>new BuyCellCost{ Cost = "3;360",Get = “10010039;1"},</v>
      </c>
    </row>
    <row r="7" ht="20.1" customHeight="1" spans="2:16">
      <c r="B7" s="2">
        <v>4</v>
      </c>
      <c r="C7" s="2">
        <v>720</v>
      </c>
      <c r="D7" s="2">
        <f t="shared" si="0"/>
        <v>7200</v>
      </c>
      <c r="G7" s="8">
        <v>360</v>
      </c>
      <c r="H7" s="2">
        <v>4</v>
      </c>
      <c r="I7" s="2">
        <v>10010046</v>
      </c>
      <c r="J7" s="2" t="s">
        <v>806</v>
      </c>
      <c r="K7" s="2">
        <v>1</v>
      </c>
      <c r="M7" s="9" t="s">
        <v>1515</v>
      </c>
      <c r="P7" t="str">
        <f t="shared" si="1"/>
        <v>new BuyCellCost{ Cost = "3;360",Get = “10010046;1"},</v>
      </c>
    </row>
    <row r="8" ht="20.1" customHeight="1" spans="2:16">
      <c r="B8" s="2"/>
      <c r="C8" s="2"/>
      <c r="D8" s="2"/>
      <c r="G8" s="8">
        <v>360</v>
      </c>
      <c r="H8" s="2">
        <v>5</v>
      </c>
      <c r="I8" s="2">
        <v>10000143</v>
      </c>
      <c r="J8" s="2" t="s">
        <v>122</v>
      </c>
      <c r="K8" s="2">
        <v>2</v>
      </c>
      <c r="M8" s="9" t="s">
        <v>1515</v>
      </c>
      <c r="P8" t="str">
        <f t="shared" si="1"/>
        <v>new BuyCellCost{ Cost = "3;360",Get = “10000143;2"},</v>
      </c>
    </row>
    <row r="9" ht="20.1" customHeight="1" spans="2:16">
      <c r="B9" s="2"/>
      <c r="C9" s="2"/>
      <c r="D9" s="2">
        <f>SUM(D4:D7)</f>
        <v>21600</v>
      </c>
      <c r="G9" s="8">
        <v>360</v>
      </c>
      <c r="H9" s="2">
        <v>6</v>
      </c>
      <c r="I9" s="10">
        <v>10010041</v>
      </c>
      <c r="J9" s="11" t="s">
        <v>805</v>
      </c>
      <c r="K9" s="2">
        <v>1</v>
      </c>
      <c r="M9" s="9" t="s">
        <v>1515</v>
      </c>
      <c r="P9" t="str">
        <f t="shared" si="1"/>
        <v>new BuyCellCost{ Cost = "3;360",Get = “10010041;1"},</v>
      </c>
    </row>
    <row r="10" ht="20.1" customHeight="1" spans="2:16">
      <c r="B10" s="2"/>
      <c r="C10" s="2"/>
      <c r="D10" s="2"/>
      <c r="G10" s="8">
        <v>360</v>
      </c>
      <c r="H10" s="2">
        <v>7</v>
      </c>
      <c r="I10" s="2">
        <v>10000101</v>
      </c>
      <c r="J10" s="2" t="s">
        <v>852</v>
      </c>
      <c r="K10" s="2">
        <v>1</v>
      </c>
      <c r="M10" s="9" t="s">
        <v>1515</v>
      </c>
      <c r="P10" t="str">
        <f t="shared" si="1"/>
        <v>new BuyCellCost{ Cost = "3;360",Get = “10000101;1"},</v>
      </c>
    </row>
    <row r="11" ht="20.1" customHeight="1" spans="2:16">
      <c r="B11" s="2"/>
      <c r="C11" s="2"/>
      <c r="D11" s="2"/>
      <c r="G11" s="8">
        <v>360</v>
      </c>
      <c r="H11" s="2">
        <v>8</v>
      </c>
      <c r="I11" s="2">
        <v>10000122</v>
      </c>
      <c r="J11" s="2" t="s">
        <v>1517</v>
      </c>
      <c r="K11" s="2">
        <v>1</v>
      </c>
      <c r="M11" s="9" t="s">
        <v>1515</v>
      </c>
      <c r="P11" t="str">
        <f t="shared" si="1"/>
        <v>new BuyCellCost{ Cost = "3;360",Get = “10000122;1"},</v>
      </c>
    </row>
    <row r="12" ht="20.1" customHeight="1" spans="2:16">
      <c r="B12" s="2"/>
      <c r="C12" s="2"/>
      <c r="D12" s="2"/>
      <c r="G12" s="8">
        <v>360</v>
      </c>
      <c r="H12" s="2">
        <v>9</v>
      </c>
      <c r="I12" s="2">
        <v>10000132</v>
      </c>
      <c r="J12" s="2" t="s">
        <v>114</v>
      </c>
      <c r="K12" s="2">
        <v>10</v>
      </c>
      <c r="M12" s="9" t="s">
        <v>1515</v>
      </c>
      <c r="P12" t="str">
        <f t="shared" si="1"/>
        <v>new BuyCellCost{ Cost = "3;360",Get = “10000132;10"},</v>
      </c>
    </row>
    <row r="13" ht="20.1" customHeight="1" spans="2:16">
      <c r="B13" s="2"/>
      <c r="C13" s="2"/>
      <c r="D13" s="2"/>
      <c r="G13" s="8">
        <v>360</v>
      </c>
      <c r="H13" s="2">
        <v>10</v>
      </c>
      <c r="I13" s="2">
        <v>10000143</v>
      </c>
      <c r="J13" s="2" t="s">
        <v>122</v>
      </c>
      <c r="K13" s="2">
        <v>2</v>
      </c>
      <c r="M13" s="9" t="s">
        <v>1515</v>
      </c>
      <c r="P13" t="str">
        <f t="shared" si="1"/>
        <v>new BuyCellCost{ Cost = "3;360",Get = “10000143;2"},</v>
      </c>
    </row>
    <row r="14" ht="20.1" customHeight="1" spans="2:7">
      <c r="B14" s="2"/>
      <c r="C14" s="2">
        <v>10010051</v>
      </c>
      <c r="D14" s="2" t="s">
        <v>1518</v>
      </c>
      <c r="E14" s="2">
        <v>1</v>
      </c>
      <c r="G14" s="8"/>
    </row>
    <row r="15" ht="20.1" customHeight="1" spans="2:8">
      <c r="B15" s="2"/>
      <c r="C15" s="2"/>
      <c r="D15" s="2"/>
      <c r="G15" s="8"/>
      <c r="H15" s="2" t="s">
        <v>1519</v>
      </c>
    </row>
    <row r="16" ht="20.1" customHeight="1" spans="2:16">
      <c r="B16" s="2"/>
      <c r="C16" s="2"/>
      <c r="D16" s="2"/>
      <c r="G16" s="8">
        <v>480</v>
      </c>
      <c r="H16" s="2">
        <v>1</v>
      </c>
      <c r="I16" s="10">
        <v>10010042</v>
      </c>
      <c r="J16" s="12" t="s">
        <v>126</v>
      </c>
      <c r="K16" s="2">
        <v>5</v>
      </c>
      <c r="M16" s="9" t="s">
        <v>1515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8">
        <v>480</v>
      </c>
      <c r="H17" s="2">
        <v>2</v>
      </c>
      <c r="I17" s="10">
        <v>10000102</v>
      </c>
      <c r="J17" s="11" t="s">
        <v>853</v>
      </c>
      <c r="K17" s="2">
        <v>1</v>
      </c>
      <c r="M17" s="9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8">
        <v>480</v>
      </c>
      <c r="H18" s="2">
        <v>3</v>
      </c>
      <c r="I18" s="10">
        <v>10010092</v>
      </c>
      <c r="J18" s="13" t="s">
        <v>666</v>
      </c>
      <c r="K18" s="2">
        <v>1</v>
      </c>
      <c r="M18" s="9" t="s">
        <v>1515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8">
        <v>480</v>
      </c>
      <c r="H19" s="2">
        <v>4</v>
      </c>
      <c r="I19" s="14">
        <v>10010098</v>
      </c>
      <c r="J19" s="15" t="s">
        <v>669</v>
      </c>
      <c r="K19" s="2">
        <v>10</v>
      </c>
      <c r="M19" s="9" t="s">
        <v>1515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8">
        <v>480</v>
      </c>
      <c r="H20" s="2">
        <v>5</v>
      </c>
      <c r="I20" s="10">
        <v>10000155</v>
      </c>
      <c r="J20" s="11" t="s">
        <v>1520</v>
      </c>
      <c r="K20" s="2">
        <v>1</v>
      </c>
      <c r="M20" s="9" t="s">
        <v>1515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8">
        <v>480</v>
      </c>
      <c r="H21" s="2">
        <v>6</v>
      </c>
      <c r="I21" s="10">
        <v>10010052</v>
      </c>
      <c r="J21" s="16" t="s">
        <v>1521</v>
      </c>
      <c r="K21" s="2">
        <v>1</v>
      </c>
      <c r="M21" s="9" t="s">
        <v>1515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8">
        <v>480</v>
      </c>
      <c r="H22" s="2">
        <v>7</v>
      </c>
      <c r="I22" s="10">
        <v>10010088</v>
      </c>
      <c r="J22" s="13" t="s">
        <v>1420</v>
      </c>
      <c r="K22" s="2">
        <v>2</v>
      </c>
      <c r="M22" s="9" t="s">
        <v>1515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8">
        <v>480</v>
      </c>
      <c r="H23" s="2">
        <v>8</v>
      </c>
      <c r="I23" s="10">
        <v>10000123</v>
      </c>
      <c r="J23" s="11" t="s">
        <v>1522</v>
      </c>
      <c r="K23" s="2">
        <v>1</v>
      </c>
      <c r="M23" s="9" t="s">
        <v>1515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8">
        <v>480</v>
      </c>
      <c r="H24" s="2">
        <v>9</v>
      </c>
      <c r="I24" s="10">
        <v>10010046</v>
      </c>
      <c r="J24" s="11" t="s">
        <v>806</v>
      </c>
      <c r="K24" s="2">
        <v>1</v>
      </c>
      <c r="M24" s="9" t="s">
        <v>1515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8">
        <v>480</v>
      </c>
      <c r="H25" s="2">
        <v>10</v>
      </c>
      <c r="I25" s="2">
        <v>10000143</v>
      </c>
      <c r="J25" s="2" t="s">
        <v>122</v>
      </c>
      <c r="K25" s="2">
        <v>5</v>
      </c>
      <c r="M25" s="9" t="s">
        <v>1515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8"/>
    </row>
    <row r="27" ht="20.1" customHeight="1" spans="3:8">
      <c r="C27" s="1"/>
      <c r="G27" s="8"/>
      <c r="H27" s="2" t="s">
        <v>1523</v>
      </c>
    </row>
    <row r="28" ht="20.1" customHeight="1" spans="3:16">
      <c r="C28" s="2">
        <v>15</v>
      </c>
      <c r="G28" s="8">
        <v>600</v>
      </c>
      <c r="H28" s="2">
        <v>1</v>
      </c>
      <c r="I28" s="2">
        <v>10010083</v>
      </c>
      <c r="J28" s="2" t="s">
        <v>804</v>
      </c>
      <c r="K28" s="2">
        <v>10</v>
      </c>
      <c r="M28" s="9" t="s">
        <v>1515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8">
        <v>600</v>
      </c>
      <c r="H29" s="2">
        <v>2</v>
      </c>
      <c r="I29" s="10">
        <v>10000131</v>
      </c>
      <c r="J29" s="11" t="s">
        <v>661</v>
      </c>
      <c r="K29" s="2">
        <v>10</v>
      </c>
      <c r="M29" s="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8">
        <v>600</v>
      </c>
      <c r="H30" s="2">
        <v>3</v>
      </c>
      <c r="I30" s="2">
        <v>10010083</v>
      </c>
      <c r="J30" s="2" t="s">
        <v>804</v>
      </c>
      <c r="K30" s="2">
        <v>10</v>
      </c>
      <c r="M30" s="9" t="s">
        <v>1515</v>
      </c>
      <c r="P30" t="str">
        <f t="shared" si="3"/>
        <v>new BuyCellCost{ Cost = "3;600",Get = “10010083;10"},</v>
      </c>
    </row>
    <row r="31" ht="20.1" customHeight="1" spans="3:16">
      <c r="C31" s="1"/>
      <c r="G31" s="8">
        <v>600</v>
      </c>
      <c r="H31" s="2">
        <v>4</v>
      </c>
      <c r="I31" s="10">
        <v>10010046</v>
      </c>
      <c r="J31" s="11" t="s">
        <v>806</v>
      </c>
      <c r="K31" s="2">
        <v>1</v>
      </c>
      <c r="M31" s="9" t="s">
        <v>1515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8">
        <v>600</v>
      </c>
      <c r="H32" s="2">
        <v>5</v>
      </c>
      <c r="I32" s="10">
        <v>10000143</v>
      </c>
      <c r="J32" s="11" t="s">
        <v>122</v>
      </c>
      <c r="K32" s="2">
        <v>5</v>
      </c>
      <c r="M32" s="9" t="s">
        <v>1515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8">
        <v>600</v>
      </c>
      <c r="H33" s="2">
        <v>6</v>
      </c>
      <c r="I33" s="2">
        <v>10010039</v>
      </c>
      <c r="J33" s="2" t="s">
        <v>1446</v>
      </c>
      <c r="K33" s="2">
        <v>1</v>
      </c>
      <c r="M33" s="9" t="s">
        <v>1515</v>
      </c>
      <c r="P33" t="str">
        <f t="shared" si="3"/>
        <v>new BuyCellCost{ Cost = "3;600",Get = “10010039;1"},</v>
      </c>
    </row>
    <row r="34" ht="20.1" customHeight="1" spans="7:16">
      <c r="G34" s="8">
        <v>600</v>
      </c>
      <c r="H34" s="2">
        <v>7</v>
      </c>
      <c r="I34" s="10">
        <v>10010088</v>
      </c>
      <c r="J34" s="13" t="s">
        <v>1420</v>
      </c>
      <c r="K34" s="2">
        <v>2</v>
      </c>
      <c r="M34" s="9" t="s">
        <v>1515</v>
      </c>
      <c r="P34" t="str">
        <f t="shared" si="3"/>
        <v>new BuyCellCost{ Cost = "3;600",Get = “10010088;2"},</v>
      </c>
    </row>
    <row r="35" ht="20.1" customHeight="1" spans="7:16">
      <c r="G35" s="8">
        <v>600</v>
      </c>
      <c r="H35" s="2">
        <v>8</v>
      </c>
      <c r="I35" s="10">
        <v>10010043</v>
      </c>
      <c r="J35" s="12" t="s">
        <v>807</v>
      </c>
      <c r="K35" s="2">
        <v>5</v>
      </c>
      <c r="M35" s="9" t="s">
        <v>1515</v>
      </c>
      <c r="P35" t="str">
        <f t="shared" si="3"/>
        <v>new BuyCellCost{ Cost = "3;600",Get = “10010043;5"},</v>
      </c>
    </row>
    <row r="36" ht="20.1" customHeight="1" spans="7:16">
      <c r="G36" s="8">
        <v>600</v>
      </c>
      <c r="H36" s="2">
        <v>9</v>
      </c>
      <c r="I36" s="14">
        <v>10010099</v>
      </c>
      <c r="J36" s="15" t="s">
        <v>671</v>
      </c>
      <c r="K36" s="2">
        <v>1</v>
      </c>
      <c r="M36" s="9" t="s">
        <v>1515</v>
      </c>
      <c r="P36" t="str">
        <f t="shared" si="3"/>
        <v>new BuyCellCost{ Cost = "3;600",Get = “10010099;1"},</v>
      </c>
    </row>
    <row r="37" ht="20.1" customHeight="1" spans="7:16">
      <c r="G37" s="8">
        <v>600</v>
      </c>
      <c r="H37" s="2">
        <v>10</v>
      </c>
      <c r="I37" s="10">
        <v>10010026</v>
      </c>
      <c r="J37" s="11" t="s">
        <v>98</v>
      </c>
      <c r="K37" s="2">
        <v>1</v>
      </c>
      <c r="M37" s="9" t="s">
        <v>1515</v>
      </c>
      <c r="P37" t="str">
        <f t="shared" si="3"/>
        <v>new BuyCellCost{ Cost = "3;600",Get = “10010026;1"},</v>
      </c>
    </row>
    <row r="38" ht="20.1" customHeight="1" spans="7:7">
      <c r="G38" s="8"/>
    </row>
    <row r="39" ht="20.1" customHeight="1" spans="7:8">
      <c r="G39" s="8"/>
      <c r="H39" s="2" t="s">
        <v>1524</v>
      </c>
    </row>
    <row r="40" ht="20.1" customHeight="1" spans="7:16">
      <c r="G40" s="8">
        <v>720</v>
      </c>
      <c r="H40" s="2">
        <v>1</v>
      </c>
      <c r="I40" s="10">
        <v>10010046</v>
      </c>
      <c r="J40" s="11" t="s">
        <v>806</v>
      </c>
      <c r="K40" s="17">
        <v>1</v>
      </c>
      <c r="M40" s="9" t="s">
        <v>1515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8">
        <v>720</v>
      </c>
      <c r="H41" s="2">
        <v>2</v>
      </c>
      <c r="I41" s="2">
        <v>10010083</v>
      </c>
      <c r="J41" s="2" t="s">
        <v>804</v>
      </c>
      <c r="K41" s="2">
        <v>10</v>
      </c>
      <c r="M41" s="9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8">
        <v>720</v>
      </c>
      <c r="H42" s="2">
        <v>3</v>
      </c>
      <c r="I42" s="10">
        <v>10010043</v>
      </c>
      <c r="J42" s="12" t="s">
        <v>807</v>
      </c>
      <c r="K42" s="2">
        <v>5</v>
      </c>
      <c r="M42" s="9" t="s">
        <v>1515</v>
      </c>
      <c r="P42" t="str">
        <f t="shared" si="4"/>
        <v>new BuyCellCost{ Cost = "3;720",Get = “10010043;5"},</v>
      </c>
    </row>
    <row r="43" ht="20.1" customHeight="1" spans="7:16">
      <c r="G43" s="8">
        <v>720</v>
      </c>
      <c r="H43" s="2">
        <v>4</v>
      </c>
      <c r="I43" s="2">
        <v>10010083</v>
      </c>
      <c r="J43" s="2" t="s">
        <v>804</v>
      </c>
      <c r="K43" s="2">
        <v>10</v>
      </c>
      <c r="M43" s="9" t="s">
        <v>1515</v>
      </c>
      <c r="P43" t="str">
        <f t="shared" si="4"/>
        <v>new BuyCellCost{ Cost = "3;720",Get = “10010083;10"},</v>
      </c>
    </row>
    <row r="44" ht="20.1" customHeight="1" spans="7:16">
      <c r="G44" s="8">
        <v>720</v>
      </c>
      <c r="H44" s="2">
        <v>5</v>
      </c>
      <c r="I44" s="10">
        <v>10010093</v>
      </c>
      <c r="J44" s="13" t="s">
        <v>668</v>
      </c>
      <c r="K44" s="2">
        <v>1</v>
      </c>
      <c r="M44" s="9" t="s">
        <v>1515</v>
      </c>
      <c r="P44" t="str">
        <f t="shared" si="4"/>
        <v>new BuyCellCost{ Cost = "3;720",Get = “10010093;1"},</v>
      </c>
    </row>
    <row r="45" ht="20.1" customHeight="1" spans="7:16">
      <c r="G45" s="8">
        <v>720</v>
      </c>
      <c r="H45" s="2">
        <v>6</v>
      </c>
      <c r="I45" s="10">
        <v>10000104</v>
      </c>
      <c r="J45" s="11" t="s">
        <v>118</v>
      </c>
      <c r="K45" s="17">
        <v>1</v>
      </c>
      <c r="M45" s="9" t="s">
        <v>1515</v>
      </c>
      <c r="P45" t="str">
        <f t="shared" si="4"/>
        <v>new BuyCellCost{ Cost = "3;720",Get = “10000104;1"},</v>
      </c>
    </row>
    <row r="46" ht="20.1" customHeight="1" spans="7:16">
      <c r="G46" s="8">
        <v>720</v>
      </c>
      <c r="H46" s="2">
        <v>7</v>
      </c>
      <c r="I46" s="2">
        <v>10010083</v>
      </c>
      <c r="J46" s="2" t="s">
        <v>804</v>
      </c>
      <c r="K46" s="2">
        <v>10</v>
      </c>
      <c r="M46" s="9" t="s">
        <v>1515</v>
      </c>
      <c r="P46" t="str">
        <f t="shared" si="4"/>
        <v>new BuyCellCost{ Cost = "3;720",Get = “10010083;10"},</v>
      </c>
    </row>
    <row r="47" ht="20.1" customHeight="1" spans="7:16">
      <c r="G47" s="8">
        <v>720</v>
      </c>
      <c r="H47" s="2">
        <v>8</v>
      </c>
      <c r="I47" s="2">
        <v>10010039</v>
      </c>
      <c r="J47" s="2" t="s">
        <v>1446</v>
      </c>
      <c r="K47" s="2">
        <v>1</v>
      </c>
      <c r="M47" s="9" t="s">
        <v>1515</v>
      </c>
      <c r="P47" t="str">
        <f t="shared" si="4"/>
        <v>new BuyCellCost{ Cost = "3;720",Get = “10010039;1"},</v>
      </c>
    </row>
    <row r="48" ht="20.1" customHeight="1" spans="7:16">
      <c r="G48" s="8">
        <v>720</v>
      </c>
      <c r="H48" s="2">
        <v>9</v>
      </c>
      <c r="I48" s="2">
        <v>10000143</v>
      </c>
      <c r="J48" s="2" t="s">
        <v>122</v>
      </c>
      <c r="K48" s="2">
        <v>2</v>
      </c>
      <c r="M48" s="9" t="s">
        <v>1515</v>
      </c>
      <c r="P48" t="str">
        <f t="shared" si="4"/>
        <v>new BuyCellCost{ Cost = "3;720",Get = “10000143;2"},</v>
      </c>
    </row>
    <row r="49" ht="20.1" customHeight="1" spans="7:16">
      <c r="G49" s="8">
        <v>720</v>
      </c>
      <c r="H49" s="2">
        <v>10</v>
      </c>
      <c r="I49" s="10">
        <v>10000105</v>
      </c>
      <c r="J49" s="11" t="s">
        <v>1525</v>
      </c>
      <c r="K49" s="2">
        <v>1</v>
      </c>
      <c r="M49" s="9" t="s">
        <v>1515</v>
      </c>
      <c r="P49" t="str">
        <f t="shared" si="4"/>
        <v>new BuyCellCost{ Cost = "3;720",Get = “10000105;1"},</v>
      </c>
    </row>
    <row r="50" ht="20.1" customHeight="1"/>
    <row r="51" ht="20.1" customHeight="1"/>
    <row r="52" ht="20.1" customHeight="1"/>
    <row r="53" ht="20.1" customHeight="1"/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20"/>
  <sheetViews>
    <sheetView topLeftCell="A15" workbookViewId="0">
      <selection activeCell="D41" sqref="D41"/>
    </sheetView>
  </sheetViews>
  <sheetFormatPr defaultColWidth="9" defaultRowHeight="14.25"/>
  <cols>
    <col min="1" max="1" width="15" customWidth="1"/>
    <col min="2" max="2" width="18.5" customWidth="1"/>
    <col min="3" max="3" width="11.25" customWidth="1"/>
    <col min="5" max="5" width="14.875" customWidth="1"/>
    <col min="6" max="6" width="11" customWidth="1"/>
    <col min="7" max="7" width="15" customWidth="1"/>
    <col min="8" max="9" width="11.625" customWidth="1"/>
    <col min="10" max="10" width="27.875" customWidth="1"/>
    <col min="11" max="11" width="11.25" customWidth="1"/>
    <col min="12" max="12" width="11.875" customWidth="1"/>
    <col min="13" max="13" width="12.125" customWidth="1"/>
    <col min="14" max="14" width="11.875" customWidth="1"/>
    <col min="15" max="16" width="11.375" customWidth="1"/>
    <col min="17" max="20" width="14.875" customWidth="1"/>
    <col min="21" max="21" width="13.125" customWidth="1"/>
    <col min="22" max="22" width="11.375" customWidth="1"/>
    <col min="24" max="24" width="11.125"/>
    <col min="25" max="25" width="11.125" customWidth="1"/>
    <col min="26" max="26" width="11.25" customWidth="1"/>
    <col min="27" max="27" width="11.375" customWidth="1"/>
    <col min="28" max="28" width="11.25" customWidth="1"/>
    <col min="29" max="30" width="14.875" customWidth="1"/>
    <col min="31" max="32" width="16.625" customWidth="1"/>
    <col min="34" max="34" width="23.125" customWidth="1"/>
    <col min="35" max="35" width="15.375" customWidth="1"/>
    <col min="36" max="36" width="24.125" customWidth="1"/>
    <col min="37" max="37" width="14.875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1526</v>
      </c>
      <c r="C2" s="2"/>
      <c r="D2" s="3" t="s">
        <v>1527</v>
      </c>
      <c r="E2" s="3" t="s">
        <v>1528</v>
      </c>
      <c r="F2" s="3"/>
    </row>
    <row r="3" s="1" customFormat="1" ht="20.1" customHeight="1" spans="1:3">
      <c r="A3" s="2"/>
      <c r="B3" s="2" t="s">
        <v>1529</v>
      </c>
      <c r="C3" s="2"/>
    </row>
    <row r="4" s="1" customFormat="1" ht="20.1" customHeight="1" spans="1:3">
      <c r="A4" s="2"/>
      <c r="B4" s="2" t="s">
        <v>1530</v>
      </c>
      <c r="C4" s="2"/>
    </row>
    <row r="5" s="1" customFormat="1" ht="20.1" customHeight="1" spans="1:21">
      <c r="A5" s="2"/>
      <c r="B5" s="2" t="s">
        <v>1531</v>
      </c>
      <c r="C5" s="2"/>
      <c r="U5" s="2" t="s">
        <v>1532</v>
      </c>
    </row>
    <row r="6" s="1" customFormat="1" ht="20.1" customHeight="1" spans="1:24">
      <c r="A6" s="2"/>
      <c r="B6" s="2"/>
      <c r="C6" s="2"/>
      <c r="E6" s="2" t="s">
        <v>1533</v>
      </c>
      <c r="H6" s="2" t="s">
        <v>1534</v>
      </c>
      <c r="I6" s="2"/>
      <c r="U6" s="2">
        <v>1</v>
      </c>
      <c r="V6" s="2" t="s">
        <v>1535</v>
      </c>
      <c r="W6" s="2">
        <v>4</v>
      </c>
      <c r="X6" s="2">
        <f>W6/48</f>
        <v>0.0833333333333333</v>
      </c>
    </row>
    <row r="7" s="1" customFormat="1" ht="20.1" customHeight="1" spans="1:24">
      <c r="A7" s="2"/>
      <c r="B7" s="2" t="s">
        <v>1536</v>
      </c>
      <c r="C7" s="2"/>
      <c r="G7" s="3" t="s">
        <v>1537</v>
      </c>
      <c r="H7" s="2" t="s">
        <v>1538</v>
      </c>
      <c r="I7" s="2"/>
      <c r="U7" s="2">
        <v>2</v>
      </c>
      <c r="V7" s="2" t="s">
        <v>1539</v>
      </c>
      <c r="W7" s="2">
        <v>10</v>
      </c>
      <c r="X7" s="2">
        <f t="shared" ref="X7:X9" si="0">W7/48</f>
        <v>0.208333333333333</v>
      </c>
    </row>
    <row r="8" s="1" customFormat="1" ht="20.1" customHeight="1" spans="1:24">
      <c r="A8" s="2"/>
      <c r="B8" s="2"/>
      <c r="C8" s="2"/>
      <c r="G8" s="3" t="s">
        <v>1540</v>
      </c>
      <c r="H8" s="2" t="s">
        <v>1541</v>
      </c>
      <c r="I8" s="2"/>
      <c r="U8" s="2">
        <v>3</v>
      </c>
      <c r="V8" s="2" t="s">
        <v>1542</v>
      </c>
      <c r="W8" s="2">
        <v>24</v>
      </c>
      <c r="X8" s="2">
        <f t="shared" si="0"/>
        <v>0.5</v>
      </c>
    </row>
    <row r="9" s="1" customFormat="1" ht="20.1" customHeight="1" spans="1:24">
      <c r="A9" s="2"/>
      <c r="B9" s="2"/>
      <c r="C9" s="2"/>
      <c r="G9" s="3" t="s">
        <v>1543</v>
      </c>
      <c r="H9" s="2" t="s">
        <v>1544</v>
      </c>
      <c r="I9" s="2"/>
      <c r="U9" s="2">
        <v>4</v>
      </c>
      <c r="V9" s="2" t="s">
        <v>1545</v>
      </c>
      <c r="W9" s="2">
        <v>48</v>
      </c>
      <c r="X9" s="2">
        <f t="shared" si="0"/>
        <v>1</v>
      </c>
    </row>
    <row r="10" s="1" customFormat="1" ht="20.1" customHeight="1" spans="1:24">
      <c r="A10" s="2"/>
      <c r="B10" s="2" t="s">
        <v>1546</v>
      </c>
      <c r="C10" s="2"/>
      <c r="G10" s="1" t="s">
        <v>1547</v>
      </c>
      <c r="H10" s="2" t="s">
        <v>1548</v>
      </c>
      <c r="I10" s="3" t="s">
        <v>1549</v>
      </c>
      <c r="M10" s="3"/>
      <c r="U10" s="2">
        <v>5</v>
      </c>
      <c r="V10" s="2" t="s">
        <v>1550</v>
      </c>
      <c r="W10" s="2">
        <v>0</v>
      </c>
      <c r="X10" s="2"/>
    </row>
    <row r="11" s="1" customFormat="1" ht="20.1" customHeight="1" spans="1:24">
      <c r="A11" s="2"/>
      <c r="B11" s="2" t="s">
        <v>1551</v>
      </c>
      <c r="C11" s="2"/>
      <c r="G11" s="1" t="s">
        <v>1552</v>
      </c>
      <c r="H11" s="2" t="s">
        <v>1553</v>
      </c>
      <c r="I11" s="3" t="s">
        <v>1554</v>
      </c>
      <c r="M11" s="3" t="s">
        <v>1555</v>
      </c>
      <c r="W11" s="2"/>
      <c r="X11" s="2"/>
    </row>
    <row r="12" s="1" customFormat="1" ht="20.1" customHeight="1" spans="1:24">
      <c r="A12" s="2"/>
      <c r="B12" s="2" t="s">
        <v>1556</v>
      </c>
      <c r="C12" s="2"/>
      <c r="G12" s="1" t="s">
        <v>1557</v>
      </c>
      <c r="H12" s="2" t="s">
        <v>1558</v>
      </c>
      <c r="I12" s="3" t="s">
        <v>1559</v>
      </c>
      <c r="M12" s="3" t="s">
        <v>1560</v>
      </c>
      <c r="U12" s="2" t="s">
        <v>1561</v>
      </c>
      <c r="W12" s="2"/>
      <c r="X12" s="2"/>
    </row>
    <row r="13" s="1" customFormat="1" ht="20.1" customHeight="1" spans="1:24">
      <c r="A13" s="2"/>
      <c r="B13" s="2"/>
      <c r="C13" s="2"/>
      <c r="H13" s="2" t="s">
        <v>1562</v>
      </c>
      <c r="I13" s="3" t="s">
        <v>1563</v>
      </c>
      <c r="U13" s="2">
        <v>1</v>
      </c>
      <c r="V13" s="2" t="s">
        <v>1564</v>
      </c>
      <c r="W13" s="2">
        <v>6</v>
      </c>
      <c r="X13" s="2">
        <f>W13/72</f>
        <v>0.0833333333333333</v>
      </c>
    </row>
    <row r="14" s="1" customFormat="1" ht="20.1" customHeight="1" spans="1:24">
      <c r="A14" s="2"/>
      <c r="B14" s="2"/>
      <c r="C14" s="2"/>
      <c r="G14" s="3" t="s">
        <v>1565</v>
      </c>
      <c r="H14" s="2" t="s">
        <v>1566</v>
      </c>
      <c r="I14" s="6" t="s">
        <v>1567</v>
      </c>
      <c r="U14" s="2">
        <v>2</v>
      </c>
      <c r="V14" s="2" t="s">
        <v>1568</v>
      </c>
      <c r="W14" s="2">
        <v>15</v>
      </c>
      <c r="X14" s="2">
        <f t="shared" ref="X14:X16" si="1">W14/72</f>
        <v>0.208333333333333</v>
      </c>
    </row>
    <row r="15" s="1" customFormat="1" ht="20.1" customHeight="1" spans="1:24">
      <c r="A15" s="2"/>
      <c r="B15" s="2" t="s">
        <v>1569</v>
      </c>
      <c r="C15" s="2"/>
      <c r="H15" s="2" t="s">
        <v>1570</v>
      </c>
      <c r="I15" s="6" t="s">
        <v>1571</v>
      </c>
      <c r="U15" s="2">
        <v>3</v>
      </c>
      <c r="V15" s="2" t="s">
        <v>1572</v>
      </c>
      <c r="W15" s="2">
        <v>36</v>
      </c>
      <c r="X15" s="2">
        <f t="shared" si="1"/>
        <v>0.5</v>
      </c>
    </row>
    <row r="16" s="1" customFormat="1" ht="20.1" customHeight="1" spans="1:24">
      <c r="A16" s="2"/>
      <c r="B16" s="2"/>
      <c r="C16" s="2"/>
      <c r="G16" s="3" t="s">
        <v>1573</v>
      </c>
      <c r="H16" s="2" t="s">
        <v>1574</v>
      </c>
      <c r="I16" s="6" t="s">
        <v>1575</v>
      </c>
      <c r="U16" s="2">
        <v>4</v>
      </c>
      <c r="V16" s="2" t="s">
        <v>1576</v>
      </c>
      <c r="W16" s="2">
        <v>72</v>
      </c>
      <c r="X16" s="2">
        <f t="shared" si="1"/>
        <v>1</v>
      </c>
    </row>
    <row r="17" s="1" customFormat="1" ht="20.1" customHeight="1" spans="1:24">
      <c r="A17" s="2"/>
      <c r="B17" s="2" t="s">
        <v>1577</v>
      </c>
      <c r="C17" s="2"/>
      <c r="U17" s="2">
        <v>5</v>
      </c>
      <c r="V17" s="2" t="s">
        <v>1578</v>
      </c>
      <c r="W17" s="2">
        <v>0</v>
      </c>
      <c r="X17" s="2">
        <v>0</v>
      </c>
    </row>
    <row r="18" s="1" customFormat="1" ht="20.1" customHeight="1" spans="1:3">
      <c r="A18" s="2"/>
      <c r="B18" s="2"/>
      <c r="C18" s="2"/>
    </row>
    <row r="19" s="1" customFormat="1" ht="20.1" customHeight="1" spans="8:27">
      <c r="H19" s="4" t="s">
        <v>1579</v>
      </c>
      <c r="I19" s="4"/>
      <c r="Q19" s="2"/>
      <c r="U19" s="2" t="s">
        <v>1580</v>
      </c>
      <c r="V19" s="2">
        <v>20</v>
      </c>
      <c r="W19" s="2"/>
      <c r="X19" s="2"/>
      <c r="Y19" s="2"/>
      <c r="Z19" s="2"/>
      <c r="AA19" s="2"/>
    </row>
    <row r="20" s="1" customFormat="1" ht="20.1" customHeight="1" spans="17:27">
      <c r="Q20" s="2"/>
      <c r="U20" s="2"/>
      <c r="V20" s="2"/>
      <c r="W20" s="2"/>
      <c r="X20" s="2"/>
      <c r="Y20" s="2"/>
      <c r="Z20" s="2"/>
      <c r="AA20" s="2"/>
    </row>
    <row r="21" s="1" customFormat="1" ht="20.1" customHeight="1" spans="17:27">
      <c r="Q21" s="2"/>
      <c r="U21" s="2"/>
      <c r="V21" s="2"/>
      <c r="W21" s="2"/>
      <c r="X21" s="2"/>
      <c r="Y21" s="2"/>
      <c r="Z21" s="2"/>
      <c r="AA21" s="2"/>
    </row>
    <row r="22" s="1" customFormat="1" ht="20.1" customHeight="1" spans="17:27">
      <c r="Q22" s="2"/>
      <c r="U22" s="2"/>
      <c r="V22" s="2"/>
      <c r="W22" s="2"/>
      <c r="X22" s="2"/>
      <c r="Y22" s="2"/>
      <c r="Z22" s="2"/>
      <c r="AA22" s="2"/>
    </row>
    <row r="23" s="1" customFormat="1" ht="20.1" customHeight="1" spans="17:27">
      <c r="Q23" s="2"/>
      <c r="U23" s="2"/>
      <c r="V23" s="2"/>
      <c r="W23" s="2"/>
      <c r="X23" s="2"/>
      <c r="Y23" s="2"/>
      <c r="Z23" s="2"/>
      <c r="AA23" s="2"/>
    </row>
    <row r="24" s="1" customFormat="1" ht="20.1" customHeight="1" spans="17:27">
      <c r="Q24" s="2"/>
      <c r="U24" s="2"/>
      <c r="V24" s="2"/>
      <c r="W24" s="2"/>
      <c r="X24" s="2"/>
      <c r="Y24" s="2"/>
      <c r="Z24" s="2"/>
      <c r="AA24" s="2"/>
    </row>
    <row r="25" s="1" customFormat="1" ht="20.1" customHeight="1" spans="3:37">
      <c r="C25" s="2" t="s">
        <v>1581</v>
      </c>
      <c r="G25" s="2" t="s">
        <v>1582</v>
      </c>
      <c r="H25" s="2" t="s">
        <v>1583</v>
      </c>
      <c r="I25" s="7" t="s">
        <v>1584</v>
      </c>
      <c r="J25" s="2" t="s">
        <v>1585</v>
      </c>
      <c r="K25" s="2" t="s">
        <v>1586</v>
      </c>
      <c r="L25" s="2" t="s">
        <v>1587</v>
      </c>
      <c r="M25" s="2" t="s">
        <v>1588</v>
      </c>
      <c r="N25" s="2" t="s">
        <v>1588</v>
      </c>
      <c r="O25" s="2" t="s">
        <v>1589</v>
      </c>
      <c r="P25" s="2" t="s">
        <v>1590</v>
      </c>
      <c r="Q25" s="2" t="s">
        <v>1591</v>
      </c>
      <c r="R25" s="2" t="s">
        <v>1592</v>
      </c>
      <c r="S25" s="7" t="s">
        <v>1593</v>
      </c>
      <c r="T25" s="2" t="s">
        <v>1594</v>
      </c>
      <c r="U25" s="2" t="s">
        <v>1595</v>
      </c>
      <c r="V25" s="2" t="s">
        <v>1596</v>
      </c>
      <c r="W25" s="2"/>
      <c r="X25" s="2"/>
      <c r="Y25" s="2" t="s">
        <v>1535</v>
      </c>
      <c r="Z25" s="2"/>
      <c r="AA25" s="2" t="s">
        <v>1539</v>
      </c>
      <c r="AB25" s="2"/>
      <c r="AC25" s="2" t="s">
        <v>1542</v>
      </c>
      <c r="AD25" s="2"/>
      <c r="AE25" s="2" t="s">
        <v>1545</v>
      </c>
      <c r="AF25" s="2"/>
      <c r="AI25" s="2"/>
      <c r="AJ25" s="2">
        <v>0.5</v>
      </c>
      <c r="AK25" s="2">
        <v>0.25</v>
      </c>
    </row>
    <row r="26" s="1" customFormat="1" ht="20.1" customHeight="1" spans="1:38">
      <c r="A26" s="5" t="str">
        <f>"植物的种子,通过自己的劳动能换回丰厚的果实哦\n成熟时间:"&amp;B26&amp;"小时"</f>
        <v>植物的种子,通过自己的劳动能换回丰厚的果实哦\n成熟时间:9.6小时</v>
      </c>
      <c r="B26" s="1">
        <f>K26*24*0.5</f>
        <v>9.6</v>
      </c>
      <c r="C26" s="2">
        <f>LOOKUP(D26,$L$61:$L$85,$E$61:$E$85)</f>
        <v>1</v>
      </c>
      <c r="D26" s="2">
        <v>1</v>
      </c>
      <c r="E26" s="2">
        <v>100101</v>
      </c>
      <c r="F26" s="2" t="s">
        <v>1597</v>
      </c>
      <c r="G26" s="2">
        <v>100101</v>
      </c>
      <c r="H26" s="2">
        <v>1000</v>
      </c>
      <c r="I26" s="7">
        <v>600</v>
      </c>
      <c r="J26" s="2">
        <v>0.4</v>
      </c>
      <c r="K26" s="2">
        <f t="shared" ref="K26:K39" si="2">$W$9*J26/24</f>
        <v>0.8</v>
      </c>
      <c r="L26" s="2">
        <v>2</v>
      </c>
      <c r="M26" s="2">
        <f>H26*L26*K26</f>
        <v>1600</v>
      </c>
      <c r="N26" s="2">
        <f>M26-I26</f>
        <v>1000</v>
      </c>
      <c r="O26" s="2">
        <f t="shared" ref="O26:O39" si="3">M26/H26</f>
        <v>1.6</v>
      </c>
      <c r="P26" s="2">
        <f t="shared" ref="P26:P39" si="4">O26/K26</f>
        <v>2</v>
      </c>
      <c r="Q26" s="2">
        <v>3</v>
      </c>
      <c r="R26" s="2">
        <f>ROUND(M26/Q26,0)</f>
        <v>533</v>
      </c>
      <c r="S26" s="7">
        <f>ROUND((M26/K26)-(I26/K26),0)</f>
        <v>1250</v>
      </c>
      <c r="T26" s="2">
        <f t="shared" ref="T26:T39" si="5">S26*$V$19</f>
        <v>25000</v>
      </c>
      <c r="U26" s="2">
        <f>Q26*20</f>
        <v>60</v>
      </c>
      <c r="V26" s="2">
        <f>J26*48</f>
        <v>19.2</v>
      </c>
      <c r="W26" s="2">
        <f>V26*3600</f>
        <v>69120</v>
      </c>
      <c r="X26" s="2"/>
      <c r="Y26" s="2">
        <f>$X$6</f>
        <v>0.0833333333333333</v>
      </c>
      <c r="Z26" s="2">
        <f>Y26*W26</f>
        <v>5760</v>
      </c>
      <c r="AA26" s="2">
        <f>$X$7</f>
        <v>0.208333333333333</v>
      </c>
      <c r="AB26" s="2">
        <f t="shared" ref="AB26:AF26" si="6">AA26*$W26</f>
        <v>14400</v>
      </c>
      <c r="AC26" s="2">
        <f>$X$8</f>
        <v>0.5</v>
      </c>
      <c r="AD26" s="2">
        <f t="shared" si="6"/>
        <v>34560</v>
      </c>
      <c r="AE26" s="2">
        <f>$X$9</f>
        <v>1</v>
      </c>
      <c r="AF26" s="2">
        <f t="shared" si="6"/>
        <v>69120</v>
      </c>
      <c r="AH26" s="3" t="str">
        <f>Z26&amp;","&amp;AB26&amp;","&amp;AD26&amp;","&amp;AF26</f>
        <v>5760,14400,34560,69120</v>
      </c>
      <c r="AI26" s="2">
        <f>(AF26-AD26)/3</f>
        <v>11520</v>
      </c>
      <c r="AJ26" s="2">
        <f>AI26/2</f>
        <v>5760</v>
      </c>
      <c r="AK26" s="2">
        <f>AI26*AK$25</f>
        <v>2880</v>
      </c>
      <c r="AL26" s="2">
        <f>AI26/AK26</f>
        <v>4</v>
      </c>
    </row>
    <row r="27" s="1" customFormat="1" ht="20.1" customHeight="1" spans="1:38">
      <c r="A27" s="5" t="str">
        <f t="shared" ref="A27:A39" si="7">"植物的种子,通过自己的劳动能换回丰厚的果实哦\n成熟时间:"&amp;B27&amp;"小时"</f>
        <v>植物的种子,通过自己的劳动能换回丰厚的果实哦\n成熟时间:12小时</v>
      </c>
      <c r="B27" s="1">
        <f t="shared" ref="B27:B39" si="8">K27*24*0.5</f>
        <v>12</v>
      </c>
      <c r="C27" s="2">
        <f>LOOKUP(D27,$L$61:$L$85,$E$61:$E$85)</f>
        <v>2</v>
      </c>
      <c r="D27" s="2">
        <v>2</v>
      </c>
      <c r="E27" s="2">
        <v>100201</v>
      </c>
      <c r="F27" s="2" t="s">
        <v>1598</v>
      </c>
      <c r="G27" s="2">
        <v>100201</v>
      </c>
      <c r="H27" s="2">
        <f t="shared" ref="H27:H31" si="9">H26+200</f>
        <v>1200</v>
      </c>
      <c r="I27" s="7">
        <v>900</v>
      </c>
      <c r="J27" s="2">
        <v>0.5</v>
      </c>
      <c r="K27" s="2">
        <f t="shared" si="2"/>
        <v>1</v>
      </c>
      <c r="L27" s="2">
        <v>2.1</v>
      </c>
      <c r="M27" s="2">
        <f t="shared" ref="M27:M39" si="10">H27*L27*K27</f>
        <v>2520</v>
      </c>
      <c r="N27" s="2">
        <f t="shared" ref="N27:N39" si="11">M27-I27</f>
        <v>1620</v>
      </c>
      <c r="O27" s="2">
        <f t="shared" si="3"/>
        <v>2.1</v>
      </c>
      <c r="P27" s="2">
        <f t="shared" si="4"/>
        <v>2.1</v>
      </c>
      <c r="Q27" s="2">
        <v>3</v>
      </c>
      <c r="R27" s="2">
        <f t="shared" ref="R27:R39" si="12">ROUND(M27/Q27,0)</f>
        <v>840</v>
      </c>
      <c r="S27" s="7">
        <f t="shared" ref="S27:S39" si="13">ROUND((M27/K27)-(I27/K27),0)</f>
        <v>1620</v>
      </c>
      <c r="T27" s="2">
        <f t="shared" si="5"/>
        <v>32400</v>
      </c>
      <c r="U27" s="2">
        <f t="shared" ref="U27:U39" si="14">Q27*20</f>
        <v>60</v>
      </c>
      <c r="V27" s="2">
        <f t="shared" ref="V27:V39" si="15">J27*48</f>
        <v>24</v>
      </c>
      <c r="W27" s="2">
        <f t="shared" ref="W27:W39" si="16">V27*3600</f>
        <v>86400</v>
      </c>
      <c r="X27" s="2"/>
      <c r="Y27" s="2">
        <f t="shared" ref="Y27:Y39" si="17">$X$6</f>
        <v>0.0833333333333333</v>
      </c>
      <c r="Z27" s="2">
        <f t="shared" ref="Z27:Z39" si="18">Y27*W27</f>
        <v>7200</v>
      </c>
      <c r="AA27" s="2">
        <f t="shared" ref="AA27:AA39" si="19">$X$7</f>
        <v>0.208333333333333</v>
      </c>
      <c r="AB27" s="2">
        <f t="shared" ref="AB27:AD39" si="20">AA27*$W27</f>
        <v>18000</v>
      </c>
      <c r="AC27" s="2">
        <f t="shared" ref="AC27:AC39" si="21">$X$8</f>
        <v>0.5</v>
      </c>
      <c r="AD27" s="2">
        <f t="shared" si="20"/>
        <v>43200</v>
      </c>
      <c r="AE27" s="2">
        <f t="shared" ref="AE27:AE39" si="22">$X$9</f>
        <v>1</v>
      </c>
      <c r="AF27" s="2">
        <f t="shared" ref="AF27" si="23">AE27*$W27</f>
        <v>86400</v>
      </c>
      <c r="AH27" s="3" t="str">
        <f t="shared" ref="AH27:AH39" si="24">Z27&amp;","&amp;AB27&amp;","&amp;AD27&amp;","&amp;AF27</f>
        <v>7200,18000,43200,86400</v>
      </c>
      <c r="AI27" s="2">
        <f t="shared" ref="AI27:AI39" si="25">(AF27-AD27)/3</f>
        <v>14400</v>
      </c>
      <c r="AJ27" s="2">
        <f t="shared" ref="AJ27:AJ39" si="26">AI27/2</f>
        <v>7200</v>
      </c>
      <c r="AK27" s="2">
        <f t="shared" ref="AK27:AK39" si="27">AI27*AK$25</f>
        <v>3600</v>
      </c>
      <c r="AL27" s="2">
        <f t="shared" ref="AL27:AL39" si="28">AI27/AK27</f>
        <v>4</v>
      </c>
    </row>
    <row r="28" s="1" customFormat="1" ht="20.1" customHeight="1" spans="1:38">
      <c r="A28" s="5" t="str">
        <f t="shared" si="7"/>
        <v>植物的种子,通过自己的劳动能换回丰厚的果实哦\n成熟时间:14.4小时</v>
      </c>
      <c r="B28" s="1">
        <f t="shared" si="8"/>
        <v>14.4</v>
      </c>
      <c r="C28" s="2">
        <v>3</v>
      </c>
      <c r="D28" s="2">
        <v>3</v>
      </c>
      <c r="E28" s="2">
        <v>100301</v>
      </c>
      <c r="F28" s="2" t="s">
        <v>1599</v>
      </c>
      <c r="G28" s="2">
        <v>100301</v>
      </c>
      <c r="H28" s="2">
        <f t="shared" si="9"/>
        <v>1400</v>
      </c>
      <c r="I28" s="7">
        <v>1200</v>
      </c>
      <c r="J28" s="2">
        <v>0.6</v>
      </c>
      <c r="K28" s="2">
        <f t="shared" si="2"/>
        <v>1.2</v>
      </c>
      <c r="L28" s="2">
        <v>2.2</v>
      </c>
      <c r="M28" s="2">
        <f t="shared" si="10"/>
        <v>3696</v>
      </c>
      <c r="N28" s="2">
        <f t="shared" si="11"/>
        <v>2496</v>
      </c>
      <c r="O28" s="2">
        <f t="shared" si="3"/>
        <v>2.64</v>
      </c>
      <c r="P28" s="2">
        <f t="shared" si="4"/>
        <v>2.2</v>
      </c>
      <c r="Q28" s="2">
        <v>3</v>
      </c>
      <c r="R28" s="2">
        <f t="shared" si="12"/>
        <v>1232</v>
      </c>
      <c r="S28" s="7">
        <f t="shared" si="13"/>
        <v>2080</v>
      </c>
      <c r="T28" s="2">
        <f t="shared" si="5"/>
        <v>41600</v>
      </c>
      <c r="U28" s="2">
        <f t="shared" si="14"/>
        <v>60</v>
      </c>
      <c r="V28" s="2">
        <f t="shared" si="15"/>
        <v>28.8</v>
      </c>
      <c r="W28" s="2">
        <f t="shared" si="16"/>
        <v>103680</v>
      </c>
      <c r="X28" s="2"/>
      <c r="Y28" s="2">
        <f t="shared" si="17"/>
        <v>0.0833333333333333</v>
      </c>
      <c r="Z28" s="2">
        <f t="shared" si="18"/>
        <v>8640</v>
      </c>
      <c r="AA28" s="2">
        <f t="shared" si="19"/>
        <v>0.208333333333333</v>
      </c>
      <c r="AB28" s="2">
        <f t="shared" si="20"/>
        <v>21600</v>
      </c>
      <c r="AC28" s="2">
        <f t="shared" si="21"/>
        <v>0.5</v>
      </c>
      <c r="AD28" s="2">
        <f t="shared" si="20"/>
        <v>51840</v>
      </c>
      <c r="AE28" s="2">
        <f t="shared" si="22"/>
        <v>1</v>
      </c>
      <c r="AF28" s="2">
        <f t="shared" ref="AF28" si="29">AE28*$W28</f>
        <v>103680</v>
      </c>
      <c r="AH28" s="3" t="str">
        <f t="shared" si="24"/>
        <v>8640,21600,51840,103680</v>
      </c>
      <c r="AI28" s="2">
        <f t="shared" si="25"/>
        <v>17280</v>
      </c>
      <c r="AJ28" s="2">
        <f t="shared" si="26"/>
        <v>8640</v>
      </c>
      <c r="AK28" s="2">
        <f t="shared" si="27"/>
        <v>4320</v>
      </c>
      <c r="AL28" s="2">
        <f t="shared" si="28"/>
        <v>4</v>
      </c>
    </row>
    <row r="29" s="1" customFormat="1" ht="20.1" customHeight="1" spans="1:38">
      <c r="A29" s="5" t="str">
        <f t="shared" si="7"/>
        <v>植物的种子,通过自己的劳动能换回丰厚的果实哦\n成熟时间:16.8小时</v>
      </c>
      <c r="B29" s="1">
        <f t="shared" si="8"/>
        <v>16.8</v>
      </c>
      <c r="C29" s="2">
        <v>5</v>
      </c>
      <c r="D29" s="2">
        <v>4</v>
      </c>
      <c r="E29" s="2">
        <v>100401</v>
      </c>
      <c r="F29" s="2" t="s">
        <v>1600</v>
      </c>
      <c r="G29" s="2">
        <v>100401</v>
      </c>
      <c r="H29" s="2">
        <f t="shared" si="9"/>
        <v>1600</v>
      </c>
      <c r="I29" s="7">
        <v>1500</v>
      </c>
      <c r="J29" s="2">
        <v>0.7</v>
      </c>
      <c r="K29" s="2">
        <f t="shared" si="2"/>
        <v>1.4</v>
      </c>
      <c r="L29" s="2">
        <v>2.3</v>
      </c>
      <c r="M29" s="2">
        <f t="shared" si="10"/>
        <v>5152</v>
      </c>
      <c r="N29" s="2">
        <f t="shared" si="11"/>
        <v>3652</v>
      </c>
      <c r="O29" s="2">
        <f t="shared" si="3"/>
        <v>3.22</v>
      </c>
      <c r="P29" s="2">
        <f t="shared" si="4"/>
        <v>2.3</v>
      </c>
      <c r="Q29" s="2">
        <v>3</v>
      </c>
      <c r="R29" s="2">
        <f t="shared" si="12"/>
        <v>1717</v>
      </c>
      <c r="S29" s="7">
        <f t="shared" si="13"/>
        <v>2609</v>
      </c>
      <c r="T29" s="2">
        <f t="shared" si="5"/>
        <v>52180</v>
      </c>
      <c r="U29" s="2">
        <f t="shared" si="14"/>
        <v>60</v>
      </c>
      <c r="V29" s="2">
        <f t="shared" si="15"/>
        <v>33.6</v>
      </c>
      <c r="W29" s="2">
        <f t="shared" si="16"/>
        <v>120960</v>
      </c>
      <c r="X29" s="2"/>
      <c r="Y29" s="2">
        <f t="shared" si="17"/>
        <v>0.0833333333333333</v>
      </c>
      <c r="Z29" s="2">
        <f t="shared" si="18"/>
        <v>10080</v>
      </c>
      <c r="AA29" s="2">
        <f t="shared" si="19"/>
        <v>0.208333333333333</v>
      </c>
      <c r="AB29" s="2">
        <f t="shared" si="20"/>
        <v>25200</v>
      </c>
      <c r="AC29" s="2">
        <f t="shared" si="21"/>
        <v>0.5</v>
      </c>
      <c r="AD29" s="2">
        <f t="shared" si="20"/>
        <v>60480</v>
      </c>
      <c r="AE29" s="2">
        <f t="shared" si="22"/>
        <v>1</v>
      </c>
      <c r="AF29" s="2">
        <f t="shared" ref="AF29" si="30">AE29*$W29</f>
        <v>120960</v>
      </c>
      <c r="AH29" s="3" t="str">
        <f t="shared" si="24"/>
        <v>10080,25200,60480,120960</v>
      </c>
      <c r="AI29" s="2">
        <f t="shared" si="25"/>
        <v>20160</v>
      </c>
      <c r="AJ29" s="2">
        <f t="shared" si="26"/>
        <v>10080</v>
      </c>
      <c r="AK29" s="2">
        <f t="shared" si="27"/>
        <v>5040</v>
      </c>
      <c r="AL29" s="2">
        <f t="shared" si="28"/>
        <v>4</v>
      </c>
    </row>
    <row r="30" s="1" customFormat="1" ht="20.1" customHeight="1" spans="1:38">
      <c r="A30" s="5" t="str">
        <f t="shared" si="7"/>
        <v>植物的种子,通过自己的劳动能换回丰厚的果实哦\n成熟时间:19.2小时</v>
      </c>
      <c r="B30" s="1">
        <f t="shared" si="8"/>
        <v>19.2</v>
      </c>
      <c r="C30" s="2">
        <v>7</v>
      </c>
      <c r="D30" s="2">
        <v>5</v>
      </c>
      <c r="E30" s="2">
        <v>100501</v>
      </c>
      <c r="F30" s="2" t="s">
        <v>1601</v>
      </c>
      <c r="G30" s="2">
        <v>100501</v>
      </c>
      <c r="H30" s="2">
        <f t="shared" si="9"/>
        <v>1800</v>
      </c>
      <c r="I30" s="7">
        <v>1800</v>
      </c>
      <c r="J30" s="2">
        <v>0.8</v>
      </c>
      <c r="K30" s="2">
        <f t="shared" si="2"/>
        <v>1.6</v>
      </c>
      <c r="L30" s="2">
        <v>2.4</v>
      </c>
      <c r="M30" s="2">
        <f t="shared" si="10"/>
        <v>6912</v>
      </c>
      <c r="N30" s="2">
        <f t="shared" si="11"/>
        <v>5112</v>
      </c>
      <c r="O30" s="2">
        <f t="shared" si="3"/>
        <v>3.84</v>
      </c>
      <c r="P30" s="2">
        <f t="shared" si="4"/>
        <v>2.4</v>
      </c>
      <c r="Q30" s="2">
        <v>3</v>
      </c>
      <c r="R30" s="2">
        <f t="shared" si="12"/>
        <v>2304</v>
      </c>
      <c r="S30" s="7">
        <f t="shared" si="13"/>
        <v>3195</v>
      </c>
      <c r="T30" s="2">
        <f t="shared" si="5"/>
        <v>63900</v>
      </c>
      <c r="U30" s="2">
        <f t="shared" si="14"/>
        <v>60</v>
      </c>
      <c r="V30" s="2">
        <f t="shared" si="15"/>
        <v>38.4</v>
      </c>
      <c r="W30" s="2">
        <f t="shared" si="16"/>
        <v>138240</v>
      </c>
      <c r="X30" s="2"/>
      <c r="Y30" s="2">
        <f t="shared" si="17"/>
        <v>0.0833333333333333</v>
      </c>
      <c r="Z30" s="2">
        <f t="shared" si="18"/>
        <v>11520</v>
      </c>
      <c r="AA30" s="2">
        <f t="shared" si="19"/>
        <v>0.208333333333333</v>
      </c>
      <c r="AB30" s="2">
        <f t="shared" si="20"/>
        <v>28800</v>
      </c>
      <c r="AC30" s="2">
        <f t="shared" si="21"/>
        <v>0.5</v>
      </c>
      <c r="AD30" s="2">
        <f t="shared" si="20"/>
        <v>69120</v>
      </c>
      <c r="AE30" s="2">
        <f t="shared" si="22"/>
        <v>1</v>
      </c>
      <c r="AF30" s="2">
        <f t="shared" ref="AF30" si="31">AE30*$W30</f>
        <v>138240</v>
      </c>
      <c r="AH30" s="3" t="str">
        <f t="shared" si="24"/>
        <v>11520,28800,69120,138240</v>
      </c>
      <c r="AI30" s="2">
        <f t="shared" si="25"/>
        <v>23040</v>
      </c>
      <c r="AJ30" s="2">
        <f t="shared" si="26"/>
        <v>11520</v>
      </c>
      <c r="AK30" s="2">
        <f t="shared" si="27"/>
        <v>5760</v>
      </c>
      <c r="AL30" s="2">
        <f t="shared" si="28"/>
        <v>4</v>
      </c>
    </row>
    <row r="31" s="1" customFormat="1" ht="20.1" customHeight="1" spans="1:38">
      <c r="A31" s="5" t="str">
        <f t="shared" si="7"/>
        <v>植物的种子,通过自己的劳动能换回丰厚的果实哦\n成熟时间:21.6小时</v>
      </c>
      <c r="B31" s="1">
        <f t="shared" si="8"/>
        <v>21.6</v>
      </c>
      <c r="C31" s="2">
        <v>9</v>
      </c>
      <c r="D31" s="2">
        <v>6</v>
      </c>
      <c r="E31" s="2">
        <v>100601</v>
      </c>
      <c r="F31" s="2" t="s">
        <v>1602</v>
      </c>
      <c r="G31" s="2">
        <v>100601</v>
      </c>
      <c r="H31" s="2">
        <f t="shared" si="9"/>
        <v>2000</v>
      </c>
      <c r="I31" s="7">
        <v>2000</v>
      </c>
      <c r="J31" s="2">
        <v>0.9</v>
      </c>
      <c r="K31" s="2">
        <f t="shared" si="2"/>
        <v>1.8</v>
      </c>
      <c r="L31" s="2">
        <v>2.5</v>
      </c>
      <c r="M31" s="2">
        <f t="shared" si="10"/>
        <v>9000</v>
      </c>
      <c r="N31" s="2">
        <f t="shared" si="11"/>
        <v>7000</v>
      </c>
      <c r="O31" s="2">
        <f t="shared" si="3"/>
        <v>4.5</v>
      </c>
      <c r="P31" s="2">
        <f t="shared" si="4"/>
        <v>2.5</v>
      </c>
      <c r="Q31" s="2">
        <v>3</v>
      </c>
      <c r="R31" s="2">
        <f t="shared" si="12"/>
        <v>3000</v>
      </c>
      <c r="S31" s="7">
        <f t="shared" si="13"/>
        <v>3889</v>
      </c>
      <c r="T31" s="2">
        <f t="shared" si="5"/>
        <v>77780</v>
      </c>
      <c r="U31" s="2">
        <f t="shared" si="14"/>
        <v>60</v>
      </c>
      <c r="V31" s="2">
        <f t="shared" si="15"/>
        <v>43.2</v>
      </c>
      <c r="W31" s="2">
        <f t="shared" si="16"/>
        <v>155520</v>
      </c>
      <c r="Y31" s="2">
        <f t="shared" si="17"/>
        <v>0.0833333333333333</v>
      </c>
      <c r="Z31" s="2">
        <f t="shared" si="18"/>
        <v>12960</v>
      </c>
      <c r="AA31" s="2">
        <f t="shared" si="19"/>
        <v>0.208333333333333</v>
      </c>
      <c r="AB31" s="2">
        <f t="shared" si="20"/>
        <v>32400</v>
      </c>
      <c r="AC31" s="2">
        <f t="shared" si="21"/>
        <v>0.5</v>
      </c>
      <c r="AD31" s="2">
        <f t="shared" si="20"/>
        <v>77760</v>
      </c>
      <c r="AE31" s="2">
        <f t="shared" si="22"/>
        <v>1</v>
      </c>
      <c r="AF31" s="2">
        <f t="shared" ref="AF31" si="32">AE31*$W31</f>
        <v>155520</v>
      </c>
      <c r="AH31" s="3" t="str">
        <f t="shared" si="24"/>
        <v>12960,32400,77760,155520</v>
      </c>
      <c r="AI31" s="2">
        <f t="shared" si="25"/>
        <v>25920</v>
      </c>
      <c r="AJ31" s="2">
        <f t="shared" si="26"/>
        <v>12960</v>
      </c>
      <c r="AK31" s="2">
        <f t="shared" si="27"/>
        <v>6480</v>
      </c>
      <c r="AL31" s="2">
        <f t="shared" si="28"/>
        <v>4</v>
      </c>
    </row>
    <row r="32" s="1" customFormat="1" ht="20.1" customHeight="1" spans="1:38">
      <c r="A32" s="5" t="str">
        <f t="shared" si="7"/>
        <v>植物的种子,通过自己的劳动能换回丰厚的果实哦\n成熟时间:24小时</v>
      </c>
      <c r="B32" s="1">
        <f t="shared" si="8"/>
        <v>24</v>
      </c>
      <c r="C32" s="2">
        <v>11</v>
      </c>
      <c r="D32" s="2">
        <v>7</v>
      </c>
      <c r="E32" s="2">
        <v>100701</v>
      </c>
      <c r="F32" s="2" t="s">
        <v>1603</v>
      </c>
      <c r="G32" s="2">
        <v>100701</v>
      </c>
      <c r="H32" s="2">
        <f>H31+300</f>
        <v>2300</v>
      </c>
      <c r="I32" s="7">
        <v>2300</v>
      </c>
      <c r="J32" s="2">
        <v>1</v>
      </c>
      <c r="K32" s="2">
        <f t="shared" si="2"/>
        <v>2</v>
      </c>
      <c r="L32" s="2">
        <v>2.6</v>
      </c>
      <c r="M32" s="2">
        <f t="shared" si="10"/>
        <v>11960</v>
      </c>
      <c r="N32" s="2">
        <f t="shared" si="11"/>
        <v>9660</v>
      </c>
      <c r="O32" s="2">
        <f t="shared" si="3"/>
        <v>5.2</v>
      </c>
      <c r="P32" s="2">
        <f t="shared" si="4"/>
        <v>2.6</v>
      </c>
      <c r="Q32" s="2">
        <v>3</v>
      </c>
      <c r="R32" s="2">
        <f t="shared" si="12"/>
        <v>3987</v>
      </c>
      <c r="S32" s="7">
        <f t="shared" si="13"/>
        <v>4830</v>
      </c>
      <c r="T32" s="2">
        <f t="shared" si="5"/>
        <v>96600</v>
      </c>
      <c r="U32" s="2">
        <f t="shared" si="14"/>
        <v>60</v>
      </c>
      <c r="V32" s="2">
        <f t="shared" si="15"/>
        <v>48</v>
      </c>
      <c r="W32" s="2">
        <f t="shared" si="16"/>
        <v>172800</v>
      </c>
      <c r="Y32" s="2">
        <f t="shared" si="17"/>
        <v>0.0833333333333333</v>
      </c>
      <c r="Z32" s="2">
        <f t="shared" si="18"/>
        <v>14400</v>
      </c>
      <c r="AA32" s="2">
        <f t="shared" si="19"/>
        <v>0.208333333333333</v>
      </c>
      <c r="AB32" s="2">
        <f t="shared" si="20"/>
        <v>36000</v>
      </c>
      <c r="AC32" s="2">
        <f t="shared" si="21"/>
        <v>0.5</v>
      </c>
      <c r="AD32" s="2">
        <f t="shared" si="20"/>
        <v>86400</v>
      </c>
      <c r="AE32" s="2">
        <f t="shared" si="22"/>
        <v>1</v>
      </c>
      <c r="AF32" s="2">
        <f t="shared" ref="AF32" si="33">AE32*$W32</f>
        <v>172800</v>
      </c>
      <c r="AH32" s="3" t="str">
        <f t="shared" si="24"/>
        <v>14400,36000,86400,172800</v>
      </c>
      <c r="AI32" s="2">
        <f t="shared" si="25"/>
        <v>28800</v>
      </c>
      <c r="AJ32" s="2">
        <f t="shared" si="26"/>
        <v>14400</v>
      </c>
      <c r="AK32" s="2">
        <f t="shared" si="27"/>
        <v>7200</v>
      </c>
      <c r="AL32" s="2">
        <f t="shared" si="28"/>
        <v>4</v>
      </c>
    </row>
    <row r="33" s="1" customFormat="1" ht="20.1" customHeight="1" spans="1:38">
      <c r="A33" s="5" t="str">
        <f t="shared" si="7"/>
        <v>植物的种子,通过自己的劳动能换回丰厚的果实哦\n成熟时间:26.4小时</v>
      </c>
      <c r="B33" s="1">
        <f t="shared" si="8"/>
        <v>26.4</v>
      </c>
      <c r="C33" s="2">
        <v>13</v>
      </c>
      <c r="D33" s="2">
        <v>8</v>
      </c>
      <c r="E33" s="2">
        <v>100801</v>
      </c>
      <c r="F33" s="2" t="s">
        <v>1604</v>
      </c>
      <c r="G33" s="2">
        <v>100801</v>
      </c>
      <c r="H33" s="2">
        <f>H32+300</f>
        <v>2600</v>
      </c>
      <c r="I33" s="7">
        <v>2600</v>
      </c>
      <c r="J33" s="2">
        <v>1.1</v>
      </c>
      <c r="K33" s="2">
        <f t="shared" si="2"/>
        <v>2.2</v>
      </c>
      <c r="L33" s="2">
        <v>2.7</v>
      </c>
      <c r="M33" s="2">
        <f t="shared" si="10"/>
        <v>15444</v>
      </c>
      <c r="N33" s="2">
        <f t="shared" si="11"/>
        <v>12844</v>
      </c>
      <c r="O33" s="2">
        <f t="shared" si="3"/>
        <v>5.94</v>
      </c>
      <c r="P33" s="2">
        <f t="shared" si="4"/>
        <v>2.7</v>
      </c>
      <c r="Q33" s="2">
        <v>3</v>
      </c>
      <c r="R33" s="2">
        <f t="shared" si="12"/>
        <v>5148</v>
      </c>
      <c r="S33" s="7">
        <f t="shared" si="13"/>
        <v>5838</v>
      </c>
      <c r="T33" s="2">
        <f t="shared" si="5"/>
        <v>116760</v>
      </c>
      <c r="U33" s="2">
        <f t="shared" si="14"/>
        <v>60</v>
      </c>
      <c r="V33" s="2">
        <f t="shared" si="15"/>
        <v>52.8</v>
      </c>
      <c r="W33" s="2">
        <f t="shared" si="16"/>
        <v>190080</v>
      </c>
      <c r="Y33" s="2">
        <f t="shared" si="17"/>
        <v>0.0833333333333333</v>
      </c>
      <c r="Z33" s="2">
        <f t="shared" si="18"/>
        <v>15840</v>
      </c>
      <c r="AA33" s="2">
        <f t="shared" si="19"/>
        <v>0.208333333333333</v>
      </c>
      <c r="AB33" s="2">
        <f t="shared" si="20"/>
        <v>39600</v>
      </c>
      <c r="AC33" s="2">
        <f t="shared" si="21"/>
        <v>0.5</v>
      </c>
      <c r="AD33" s="2">
        <f t="shared" si="20"/>
        <v>95040</v>
      </c>
      <c r="AE33" s="2">
        <f t="shared" si="22"/>
        <v>1</v>
      </c>
      <c r="AF33" s="2">
        <f t="shared" ref="AF33" si="34">AE33*$W33</f>
        <v>190080</v>
      </c>
      <c r="AH33" s="3" t="str">
        <f t="shared" si="24"/>
        <v>15840,39600,95040,190080</v>
      </c>
      <c r="AI33" s="2">
        <f t="shared" si="25"/>
        <v>31680</v>
      </c>
      <c r="AJ33" s="2">
        <f t="shared" si="26"/>
        <v>15840</v>
      </c>
      <c r="AK33" s="2">
        <f t="shared" si="27"/>
        <v>7920</v>
      </c>
      <c r="AL33" s="2">
        <f t="shared" si="28"/>
        <v>4</v>
      </c>
    </row>
    <row r="34" s="1" customFormat="1" ht="20.1" customHeight="1" spans="1:38">
      <c r="A34" s="5" t="str">
        <f t="shared" si="7"/>
        <v>植物的种子,通过自己的劳动能换回丰厚的果实哦\n成熟时间:26.4小时</v>
      </c>
      <c r="B34" s="1">
        <f t="shared" si="8"/>
        <v>26.4</v>
      </c>
      <c r="C34" s="2">
        <v>15</v>
      </c>
      <c r="D34" s="2">
        <v>9</v>
      </c>
      <c r="E34" s="2">
        <v>100901</v>
      </c>
      <c r="F34" s="2" t="s">
        <v>1605</v>
      </c>
      <c r="G34" s="2">
        <v>100901</v>
      </c>
      <c r="H34" s="2">
        <f t="shared" ref="H34:H39" si="35">H33+400</f>
        <v>3000</v>
      </c>
      <c r="I34" s="7">
        <v>3000</v>
      </c>
      <c r="J34" s="2">
        <v>1.1</v>
      </c>
      <c r="K34" s="2">
        <f t="shared" si="2"/>
        <v>2.2</v>
      </c>
      <c r="L34" s="2">
        <v>2.8</v>
      </c>
      <c r="M34" s="2">
        <f t="shared" si="10"/>
        <v>18480</v>
      </c>
      <c r="N34" s="2">
        <f t="shared" si="11"/>
        <v>15480</v>
      </c>
      <c r="O34" s="2">
        <f t="shared" si="3"/>
        <v>6.16</v>
      </c>
      <c r="P34" s="2">
        <f t="shared" si="4"/>
        <v>2.8</v>
      </c>
      <c r="Q34" s="2">
        <v>3</v>
      </c>
      <c r="R34" s="2">
        <f t="shared" si="12"/>
        <v>6160</v>
      </c>
      <c r="S34" s="7">
        <f t="shared" si="13"/>
        <v>7036</v>
      </c>
      <c r="T34" s="2">
        <f t="shared" si="5"/>
        <v>140720</v>
      </c>
      <c r="U34" s="2">
        <f t="shared" si="14"/>
        <v>60</v>
      </c>
      <c r="V34" s="2">
        <f t="shared" si="15"/>
        <v>52.8</v>
      </c>
      <c r="W34" s="2">
        <f t="shared" si="16"/>
        <v>190080</v>
      </c>
      <c r="Y34" s="2">
        <f t="shared" si="17"/>
        <v>0.0833333333333333</v>
      </c>
      <c r="Z34" s="2">
        <f t="shared" si="18"/>
        <v>15840</v>
      </c>
      <c r="AA34" s="2">
        <f t="shared" si="19"/>
        <v>0.208333333333333</v>
      </c>
      <c r="AB34" s="2">
        <f t="shared" si="20"/>
        <v>39600</v>
      </c>
      <c r="AC34" s="2">
        <f t="shared" si="21"/>
        <v>0.5</v>
      </c>
      <c r="AD34" s="2">
        <f t="shared" si="20"/>
        <v>95040</v>
      </c>
      <c r="AE34" s="2">
        <f t="shared" si="22"/>
        <v>1</v>
      </c>
      <c r="AF34" s="2">
        <f t="shared" ref="AF34" si="36">AE34*$W34</f>
        <v>190080</v>
      </c>
      <c r="AH34" s="3" t="str">
        <f t="shared" si="24"/>
        <v>15840,39600,95040,190080</v>
      </c>
      <c r="AI34" s="2">
        <f t="shared" si="25"/>
        <v>31680</v>
      </c>
      <c r="AJ34" s="2">
        <f t="shared" si="26"/>
        <v>15840</v>
      </c>
      <c r="AK34" s="2">
        <f t="shared" si="27"/>
        <v>7920</v>
      </c>
      <c r="AL34" s="2">
        <f t="shared" si="28"/>
        <v>4</v>
      </c>
    </row>
    <row r="35" s="1" customFormat="1" ht="20.1" customHeight="1" spans="1:38">
      <c r="A35" s="5" t="str">
        <f t="shared" si="7"/>
        <v>植物的种子,通过自己的劳动能换回丰厚的果实哦\n成熟时间:28.8小时</v>
      </c>
      <c r="B35" s="1">
        <f t="shared" si="8"/>
        <v>28.8</v>
      </c>
      <c r="C35" s="2">
        <v>17</v>
      </c>
      <c r="D35" s="2">
        <v>10</v>
      </c>
      <c r="E35" s="2">
        <v>101001</v>
      </c>
      <c r="F35" s="2" t="s">
        <v>1606</v>
      </c>
      <c r="G35" s="2">
        <v>101001</v>
      </c>
      <c r="H35" s="2">
        <f t="shared" si="35"/>
        <v>3400</v>
      </c>
      <c r="I35" s="7">
        <v>3400</v>
      </c>
      <c r="J35" s="2">
        <v>1.2</v>
      </c>
      <c r="K35" s="2">
        <f t="shared" si="2"/>
        <v>2.4</v>
      </c>
      <c r="L35" s="2">
        <v>2.9</v>
      </c>
      <c r="M35" s="2">
        <f t="shared" si="10"/>
        <v>23664</v>
      </c>
      <c r="N35" s="2">
        <f t="shared" si="11"/>
        <v>20264</v>
      </c>
      <c r="O35" s="2">
        <f t="shared" si="3"/>
        <v>6.96</v>
      </c>
      <c r="P35" s="2">
        <f t="shared" si="4"/>
        <v>2.9</v>
      </c>
      <c r="Q35" s="2">
        <v>3</v>
      </c>
      <c r="R35" s="2">
        <f t="shared" si="12"/>
        <v>7888</v>
      </c>
      <c r="S35" s="7">
        <f t="shared" si="13"/>
        <v>8443</v>
      </c>
      <c r="T35" s="2">
        <f t="shared" si="5"/>
        <v>168860</v>
      </c>
      <c r="U35" s="2">
        <f t="shared" si="14"/>
        <v>60</v>
      </c>
      <c r="V35" s="2">
        <f t="shared" si="15"/>
        <v>57.6</v>
      </c>
      <c r="W35" s="2">
        <f t="shared" si="16"/>
        <v>207360</v>
      </c>
      <c r="Y35" s="2">
        <f t="shared" si="17"/>
        <v>0.0833333333333333</v>
      </c>
      <c r="Z35" s="2">
        <f t="shared" si="18"/>
        <v>17280</v>
      </c>
      <c r="AA35" s="2">
        <f t="shared" si="19"/>
        <v>0.208333333333333</v>
      </c>
      <c r="AB35" s="2">
        <f t="shared" si="20"/>
        <v>43200</v>
      </c>
      <c r="AC35" s="2">
        <f t="shared" si="21"/>
        <v>0.5</v>
      </c>
      <c r="AD35" s="2">
        <f t="shared" si="20"/>
        <v>103680</v>
      </c>
      <c r="AE35" s="2">
        <f t="shared" si="22"/>
        <v>1</v>
      </c>
      <c r="AF35" s="2">
        <f t="shared" ref="AF35" si="37">AE35*$W35</f>
        <v>207360</v>
      </c>
      <c r="AH35" s="3" t="str">
        <f t="shared" si="24"/>
        <v>17280,43200,103680,207360</v>
      </c>
      <c r="AI35" s="2">
        <f t="shared" si="25"/>
        <v>34560</v>
      </c>
      <c r="AJ35" s="2">
        <f t="shared" si="26"/>
        <v>17280</v>
      </c>
      <c r="AK35" s="2">
        <f t="shared" si="27"/>
        <v>8640</v>
      </c>
      <c r="AL35" s="2">
        <f t="shared" si="28"/>
        <v>4</v>
      </c>
    </row>
    <row r="36" s="1" customFormat="1" ht="20.1" customHeight="1" spans="1:38">
      <c r="A36" s="5" t="str">
        <f t="shared" si="7"/>
        <v>植物的种子,通过自己的劳动能换回丰厚的果实哦\n成熟时间:28.8小时</v>
      </c>
      <c r="B36" s="1">
        <f t="shared" si="8"/>
        <v>28.8</v>
      </c>
      <c r="C36" s="2">
        <v>19</v>
      </c>
      <c r="D36" s="2">
        <v>11</v>
      </c>
      <c r="E36" s="2">
        <v>101101</v>
      </c>
      <c r="F36" s="2" t="s">
        <v>1607</v>
      </c>
      <c r="G36" s="2">
        <v>101101</v>
      </c>
      <c r="H36" s="2">
        <f t="shared" si="35"/>
        <v>3800</v>
      </c>
      <c r="I36" s="7">
        <v>3800</v>
      </c>
      <c r="J36" s="2">
        <v>1.2</v>
      </c>
      <c r="K36" s="2">
        <f t="shared" si="2"/>
        <v>2.4</v>
      </c>
      <c r="L36" s="2">
        <v>3</v>
      </c>
      <c r="M36" s="2">
        <f t="shared" si="10"/>
        <v>27360</v>
      </c>
      <c r="N36" s="2">
        <f t="shared" si="11"/>
        <v>23560</v>
      </c>
      <c r="O36" s="2">
        <f t="shared" si="3"/>
        <v>7.2</v>
      </c>
      <c r="P36" s="2">
        <f t="shared" si="4"/>
        <v>3</v>
      </c>
      <c r="Q36" s="2">
        <v>3</v>
      </c>
      <c r="R36" s="2">
        <f t="shared" si="12"/>
        <v>9120</v>
      </c>
      <c r="S36" s="7">
        <f t="shared" si="13"/>
        <v>9817</v>
      </c>
      <c r="T36" s="2">
        <f t="shared" si="5"/>
        <v>196340</v>
      </c>
      <c r="U36" s="2">
        <f t="shared" si="14"/>
        <v>60</v>
      </c>
      <c r="V36" s="2">
        <f t="shared" si="15"/>
        <v>57.6</v>
      </c>
      <c r="W36" s="2">
        <f t="shared" si="16"/>
        <v>207360</v>
      </c>
      <c r="Y36" s="2">
        <f t="shared" si="17"/>
        <v>0.0833333333333333</v>
      </c>
      <c r="Z36" s="2">
        <f t="shared" si="18"/>
        <v>17280</v>
      </c>
      <c r="AA36" s="2">
        <f t="shared" si="19"/>
        <v>0.208333333333333</v>
      </c>
      <c r="AB36" s="2">
        <f t="shared" si="20"/>
        <v>43200</v>
      </c>
      <c r="AC36" s="2">
        <f t="shared" si="21"/>
        <v>0.5</v>
      </c>
      <c r="AD36" s="2">
        <f t="shared" si="20"/>
        <v>103680</v>
      </c>
      <c r="AE36" s="2">
        <f t="shared" si="22"/>
        <v>1</v>
      </c>
      <c r="AF36" s="2">
        <f t="shared" ref="AF36" si="38">AE36*$W36</f>
        <v>207360</v>
      </c>
      <c r="AH36" s="3" t="str">
        <f t="shared" si="24"/>
        <v>17280,43200,103680,207360</v>
      </c>
      <c r="AI36" s="2">
        <f t="shared" si="25"/>
        <v>34560</v>
      </c>
      <c r="AJ36" s="2">
        <f t="shared" si="26"/>
        <v>17280</v>
      </c>
      <c r="AK36" s="2">
        <f t="shared" si="27"/>
        <v>8640</v>
      </c>
      <c r="AL36" s="2">
        <f t="shared" si="28"/>
        <v>4</v>
      </c>
    </row>
    <row r="37" s="1" customFormat="1" ht="20.1" customHeight="1" spans="1:38">
      <c r="A37" s="5" t="str">
        <f t="shared" si="7"/>
        <v>植物的种子,通过自己的劳动能换回丰厚的果实哦\n成熟时间:31.2小时</v>
      </c>
      <c r="B37" s="1">
        <f t="shared" si="8"/>
        <v>31.2</v>
      </c>
      <c r="C37" s="2">
        <v>21</v>
      </c>
      <c r="D37" s="2">
        <v>12</v>
      </c>
      <c r="E37" s="2">
        <v>101201</v>
      </c>
      <c r="F37" s="2" t="s">
        <v>1608</v>
      </c>
      <c r="G37" s="2">
        <v>101201</v>
      </c>
      <c r="H37" s="2">
        <f t="shared" si="35"/>
        <v>4200</v>
      </c>
      <c r="I37" s="7">
        <v>4200</v>
      </c>
      <c r="J37" s="2">
        <v>1.3</v>
      </c>
      <c r="K37" s="2">
        <f t="shared" si="2"/>
        <v>2.6</v>
      </c>
      <c r="L37" s="2">
        <v>3.1</v>
      </c>
      <c r="M37" s="2">
        <f t="shared" si="10"/>
        <v>33852</v>
      </c>
      <c r="N37" s="2">
        <f t="shared" si="11"/>
        <v>29652</v>
      </c>
      <c r="O37" s="2">
        <f t="shared" si="3"/>
        <v>8.06</v>
      </c>
      <c r="P37" s="2">
        <f t="shared" si="4"/>
        <v>3.1</v>
      </c>
      <c r="Q37" s="2">
        <v>3</v>
      </c>
      <c r="R37" s="2">
        <f t="shared" si="12"/>
        <v>11284</v>
      </c>
      <c r="S37" s="7">
        <f t="shared" si="13"/>
        <v>11405</v>
      </c>
      <c r="T37" s="2">
        <f t="shared" si="5"/>
        <v>228100</v>
      </c>
      <c r="U37" s="2">
        <f t="shared" si="14"/>
        <v>60</v>
      </c>
      <c r="V37" s="2">
        <f t="shared" si="15"/>
        <v>62.4</v>
      </c>
      <c r="W37" s="2">
        <f t="shared" si="16"/>
        <v>224640</v>
      </c>
      <c r="Y37" s="2">
        <f t="shared" si="17"/>
        <v>0.0833333333333333</v>
      </c>
      <c r="Z37" s="2">
        <f t="shared" si="18"/>
        <v>18720</v>
      </c>
      <c r="AA37" s="2">
        <f t="shared" si="19"/>
        <v>0.208333333333333</v>
      </c>
      <c r="AB37" s="2">
        <f t="shared" si="20"/>
        <v>46800</v>
      </c>
      <c r="AC37" s="2">
        <f t="shared" si="21"/>
        <v>0.5</v>
      </c>
      <c r="AD37" s="2">
        <f t="shared" si="20"/>
        <v>112320</v>
      </c>
      <c r="AE37" s="2">
        <f t="shared" si="22"/>
        <v>1</v>
      </c>
      <c r="AF37" s="2">
        <f t="shared" ref="AF37" si="39">AE37*$W37</f>
        <v>224640</v>
      </c>
      <c r="AH37" s="3" t="str">
        <f t="shared" si="24"/>
        <v>18720,46800,112320,224640</v>
      </c>
      <c r="AI37" s="2">
        <f t="shared" si="25"/>
        <v>37440</v>
      </c>
      <c r="AJ37" s="2">
        <f t="shared" si="26"/>
        <v>18720</v>
      </c>
      <c r="AK37" s="2">
        <f t="shared" si="27"/>
        <v>9360</v>
      </c>
      <c r="AL37" s="2">
        <f t="shared" si="28"/>
        <v>4</v>
      </c>
    </row>
    <row r="38" s="1" customFormat="1" ht="20.1" customHeight="1" spans="1:38">
      <c r="A38" s="5" t="str">
        <f t="shared" si="7"/>
        <v>植物的种子,通过自己的劳动能换回丰厚的果实哦\n成熟时间:33.6小时</v>
      </c>
      <c r="B38" s="1">
        <f t="shared" si="8"/>
        <v>33.6</v>
      </c>
      <c r="C38" s="2">
        <v>23</v>
      </c>
      <c r="D38" s="2">
        <v>13</v>
      </c>
      <c r="E38" s="2">
        <v>101301</v>
      </c>
      <c r="F38" s="2" t="s">
        <v>1609</v>
      </c>
      <c r="G38" s="2">
        <v>101301</v>
      </c>
      <c r="H38" s="2">
        <f t="shared" si="35"/>
        <v>4600</v>
      </c>
      <c r="I38" s="7">
        <v>4600</v>
      </c>
      <c r="J38" s="2">
        <v>1.4</v>
      </c>
      <c r="K38" s="2">
        <f t="shared" si="2"/>
        <v>2.8</v>
      </c>
      <c r="L38" s="2">
        <v>3.2</v>
      </c>
      <c r="M38" s="2">
        <f t="shared" si="10"/>
        <v>41216</v>
      </c>
      <c r="N38" s="2">
        <f t="shared" si="11"/>
        <v>36616</v>
      </c>
      <c r="O38" s="2">
        <f t="shared" si="3"/>
        <v>8.96</v>
      </c>
      <c r="P38" s="2">
        <f t="shared" si="4"/>
        <v>3.2</v>
      </c>
      <c r="Q38" s="2">
        <v>3</v>
      </c>
      <c r="R38" s="2">
        <f t="shared" si="12"/>
        <v>13739</v>
      </c>
      <c r="S38" s="7">
        <f t="shared" si="13"/>
        <v>13077</v>
      </c>
      <c r="T38" s="2">
        <f t="shared" si="5"/>
        <v>261540</v>
      </c>
      <c r="U38" s="2">
        <f t="shared" si="14"/>
        <v>60</v>
      </c>
      <c r="V38" s="2">
        <f t="shared" si="15"/>
        <v>67.2</v>
      </c>
      <c r="W38" s="2">
        <f t="shared" si="16"/>
        <v>241920</v>
      </c>
      <c r="Y38" s="2">
        <f t="shared" si="17"/>
        <v>0.0833333333333333</v>
      </c>
      <c r="Z38" s="2">
        <f t="shared" si="18"/>
        <v>20160</v>
      </c>
      <c r="AA38" s="2">
        <f t="shared" si="19"/>
        <v>0.208333333333333</v>
      </c>
      <c r="AB38" s="2">
        <f t="shared" si="20"/>
        <v>50400</v>
      </c>
      <c r="AC38" s="2">
        <f t="shared" si="21"/>
        <v>0.5</v>
      </c>
      <c r="AD38" s="2">
        <f t="shared" si="20"/>
        <v>120960</v>
      </c>
      <c r="AE38" s="2">
        <f t="shared" si="22"/>
        <v>1</v>
      </c>
      <c r="AF38" s="2">
        <f t="shared" ref="AF38" si="40">AE38*$W38</f>
        <v>241920</v>
      </c>
      <c r="AH38" s="3" t="str">
        <f t="shared" si="24"/>
        <v>20160,50400,120960,241920</v>
      </c>
      <c r="AI38" s="2">
        <f t="shared" si="25"/>
        <v>40320</v>
      </c>
      <c r="AJ38" s="2">
        <f t="shared" si="26"/>
        <v>20160</v>
      </c>
      <c r="AK38" s="2">
        <f t="shared" si="27"/>
        <v>10080</v>
      </c>
      <c r="AL38" s="2">
        <f t="shared" si="28"/>
        <v>4</v>
      </c>
    </row>
    <row r="39" s="1" customFormat="1" ht="20.1" customHeight="1" spans="1:38">
      <c r="A39" s="5" t="str">
        <f t="shared" si="7"/>
        <v>植物的种子,通过自己的劳动能换回丰厚的果实哦\n成熟时间:36小时</v>
      </c>
      <c r="B39" s="1">
        <f t="shared" si="8"/>
        <v>36</v>
      </c>
      <c r="C39" s="2">
        <f>LOOKUP(D39,$L$61:$L$85,$E$61:$E$85)</f>
        <v>25</v>
      </c>
      <c r="D39" s="2">
        <v>14</v>
      </c>
      <c r="E39" s="2">
        <v>101401</v>
      </c>
      <c r="F39" s="2" t="s">
        <v>1610</v>
      </c>
      <c r="G39" s="2">
        <v>101401</v>
      </c>
      <c r="H39" s="2">
        <f t="shared" si="35"/>
        <v>5000</v>
      </c>
      <c r="I39" s="7">
        <v>5000</v>
      </c>
      <c r="J39" s="2">
        <v>1.5</v>
      </c>
      <c r="K39" s="2">
        <f t="shared" si="2"/>
        <v>3</v>
      </c>
      <c r="L39" s="2">
        <v>3.3</v>
      </c>
      <c r="M39" s="2">
        <f t="shared" si="10"/>
        <v>49500</v>
      </c>
      <c r="N39" s="2">
        <f t="shared" si="11"/>
        <v>44500</v>
      </c>
      <c r="O39" s="2">
        <f t="shared" si="3"/>
        <v>9.9</v>
      </c>
      <c r="P39" s="2">
        <f t="shared" si="4"/>
        <v>3.3</v>
      </c>
      <c r="Q39" s="2">
        <v>3</v>
      </c>
      <c r="R39" s="2">
        <f t="shared" si="12"/>
        <v>16500</v>
      </c>
      <c r="S39" s="7">
        <f t="shared" si="13"/>
        <v>14833</v>
      </c>
      <c r="T39" s="2">
        <f t="shared" si="5"/>
        <v>296660</v>
      </c>
      <c r="U39" s="2">
        <f t="shared" si="14"/>
        <v>60</v>
      </c>
      <c r="V39" s="2">
        <f t="shared" si="15"/>
        <v>72</v>
      </c>
      <c r="W39" s="2">
        <f t="shared" si="16"/>
        <v>259200</v>
      </c>
      <c r="Y39" s="2">
        <f t="shared" si="17"/>
        <v>0.0833333333333333</v>
      </c>
      <c r="Z39" s="2">
        <f t="shared" si="18"/>
        <v>21600</v>
      </c>
      <c r="AA39" s="2">
        <f t="shared" si="19"/>
        <v>0.208333333333333</v>
      </c>
      <c r="AB39" s="2">
        <f t="shared" si="20"/>
        <v>54000</v>
      </c>
      <c r="AC39" s="2">
        <f t="shared" si="21"/>
        <v>0.5</v>
      </c>
      <c r="AD39" s="2">
        <f t="shared" si="20"/>
        <v>129600</v>
      </c>
      <c r="AE39" s="2">
        <f t="shared" si="22"/>
        <v>1</v>
      </c>
      <c r="AF39" s="2">
        <f t="shared" ref="AF39" si="41">AE39*$W39</f>
        <v>259200</v>
      </c>
      <c r="AH39" s="3" t="str">
        <f t="shared" si="24"/>
        <v>21600,54000,129600,259200</v>
      </c>
      <c r="AI39" s="2">
        <f t="shared" si="25"/>
        <v>43200</v>
      </c>
      <c r="AJ39" s="2">
        <f t="shared" si="26"/>
        <v>21600</v>
      </c>
      <c r="AK39" s="2">
        <f t="shared" si="27"/>
        <v>10800</v>
      </c>
      <c r="AL39" s="2">
        <f t="shared" si="28"/>
        <v>4</v>
      </c>
    </row>
    <row r="40" s="2" customFormat="1" ht="20.1" customHeight="1" spans="19:19">
      <c r="S40" s="2">
        <f>5000/3</f>
        <v>1666.66666666667</v>
      </c>
    </row>
    <row r="41" s="2" customFormat="1" ht="20.1" customHeight="1"/>
    <row r="42" s="1" customFormat="1" ht="20.1" customHeight="1" spans="4:16">
      <c r="D42" s="2"/>
      <c r="M42" s="2"/>
      <c r="O42" s="2"/>
      <c r="P42" s="2"/>
    </row>
    <row r="43" s="1" customFormat="1" ht="20.1" customHeight="1" spans="4:34">
      <c r="D43" s="2"/>
      <c r="E43" s="2" t="s">
        <v>1532</v>
      </c>
      <c r="G43" s="2" t="s">
        <v>1611</v>
      </c>
      <c r="H43" s="2" t="s">
        <v>1612</v>
      </c>
      <c r="I43" s="7" t="s">
        <v>1613</v>
      </c>
      <c r="J43" s="2" t="s">
        <v>1585</v>
      </c>
      <c r="K43" s="2" t="s">
        <v>1586</v>
      </c>
      <c r="L43" s="2" t="s">
        <v>1587</v>
      </c>
      <c r="M43" s="2" t="s">
        <v>1614</v>
      </c>
      <c r="N43" s="2" t="s">
        <v>1614</v>
      </c>
      <c r="O43" s="2" t="s">
        <v>1589</v>
      </c>
      <c r="P43" s="2" t="s">
        <v>1590</v>
      </c>
      <c r="Q43" s="2" t="s">
        <v>1591</v>
      </c>
      <c r="R43" s="2" t="s">
        <v>1592</v>
      </c>
      <c r="S43" s="7" t="s">
        <v>1593</v>
      </c>
      <c r="T43" s="2" t="s">
        <v>1594</v>
      </c>
      <c r="U43" s="2" t="s">
        <v>1615</v>
      </c>
      <c r="V43" s="2" t="s">
        <v>1616</v>
      </c>
      <c r="X43" s="2" t="s">
        <v>1596</v>
      </c>
      <c r="Y43" s="2"/>
      <c r="Z43" s="2"/>
      <c r="AA43" s="2" t="s">
        <v>1535</v>
      </c>
      <c r="AB43" s="2"/>
      <c r="AC43" s="2" t="s">
        <v>1539</v>
      </c>
      <c r="AD43" s="2"/>
      <c r="AE43" s="2" t="s">
        <v>1542</v>
      </c>
      <c r="AF43" s="2"/>
      <c r="AG43" s="2" t="s">
        <v>1545</v>
      </c>
      <c r="AH43" s="2"/>
    </row>
    <row r="44" s="1" customFormat="1" ht="20.1" customHeight="1" spans="4:36">
      <c r="D44" s="2">
        <v>1</v>
      </c>
      <c r="E44" s="2">
        <v>10001</v>
      </c>
      <c r="F44" s="2" t="s">
        <v>1617</v>
      </c>
      <c r="G44" s="2">
        <v>1</v>
      </c>
      <c r="H44" s="2">
        <v>1000</v>
      </c>
      <c r="I44" s="7">
        <f>I26*1.5*G44</f>
        <v>900</v>
      </c>
      <c r="J44" s="2">
        <f t="shared" ref="J44:J57" si="42">J26*1.5</f>
        <v>0.6</v>
      </c>
      <c r="K44" s="2">
        <f t="shared" ref="K44:K57" si="43">$W$9*J44/24</f>
        <v>1.2</v>
      </c>
      <c r="L44" s="2">
        <v>2</v>
      </c>
      <c r="M44" s="2">
        <f t="shared" ref="M44:M57" si="44">H44*L44*K44</f>
        <v>2400</v>
      </c>
      <c r="N44" s="2">
        <f t="shared" ref="N44:N57" si="45">M44-H44</f>
        <v>1400</v>
      </c>
      <c r="O44" s="2">
        <f t="shared" ref="O44:O57" si="46">M44/H44</f>
        <v>2.4</v>
      </c>
      <c r="P44" s="2">
        <f t="shared" ref="P44:P57" si="47">O44/K44</f>
        <v>2</v>
      </c>
      <c r="Q44" s="2">
        <v>3</v>
      </c>
      <c r="R44" s="2">
        <f t="shared" ref="R44:R57" si="48">M44/Q44</f>
        <v>800</v>
      </c>
      <c r="S44" s="7">
        <f>ROUND((M44/K44)-(I44/G44/K44),0)</f>
        <v>1250</v>
      </c>
      <c r="T44" s="2">
        <f t="shared" ref="T44:T57" si="49">S44*$V$19</f>
        <v>25000</v>
      </c>
      <c r="U44" s="2">
        <f>H44*G44</f>
        <v>1000</v>
      </c>
      <c r="V44" s="2">
        <f>ROUND(R44*G44,0)</f>
        <v>800</v>
      </c>
      <c r="X44" s="2">
        <f>J44*72</f>
        <v>43.2</v>
      </c>
      <c r="Y44" s="2">
        <f>X44*3600</f>
        <v>155520</v>
      </c>
      <c r="Z44" s="2"/>
      <c r="AA44" s="2">
        <f>$X$13</f>
        <v>0.0833333333333333</v>
      </c>
      <c r="AB44" s="2">
        <f>AA44*$Y44</f>
        <v>12960</v>
      </c>
      <c r="AC44" s="2">
        <f>$X$14</f>
        <v>0.208333333333333</v>
      </c>
      <c r="AD44" s="2">
        <f t="shared" ref="AD44:AD57" si="50">AC44*$Y44</f>
        <v>32400</v>
      </c>
      <c r="AE44" s="2">
        <f>$X$15</f>
        <v>0.5</v>
      </c>
      <c r="AF44" s="2">
        <f t="shared" ref="AF44:AF57" si="51">AE44*$Y44</f>
        <v>77760</v>
      </c>
      <c r="AG44" s="2">
        <f>$X$16</f>
        <v>1</v>
      </c>
      <c r="AH44" s="2">
        <f t="shared" ref="AH44:AH57" si="52">AG44*$Y44</f>
        <v>155520</v>
      </c>
      <c r="AJ44" s="3" t="str">
        <f>AB44&amp;","&amp;AD44&amp;","&amp;AF44&amp;","&amp;AH44</f>
        <v>12960,32400,77760,155520</v>
      </c>
    </row>
    <row r="45" s="1" customFormat="1" ht="20.1" customHeight="1" spans="4:36">
      <c r="D45" s="2">
        <v>2</v>
      </c>
      <c r="E45" s="2">
        <v>10002</v>
      </c>
      <c r="F45" s="2" t="s">
        <v>1618</v>
      </c>
      <c r="G45" s="2">
        <v>1</v>
      </c>
      <c r="H45" s="2">
        <f t="shared" ref="H45:H49" si="53">H44+200</f>
        <v>1200</v>
      </c>
      <c r="I45" s="7">
        <f t="shared" ref="I45:I57" si="54">I27*1.5*G45</f>
        <v>1350</v>
      </c>
      <c r="J45" s="2">
        <f t="shared" si="42"/>
        <v>0.75</v>
      </c>
      <c r="K45" s="2">
        <f t="shared" si="43"/>
        <v>1.5</v>
      </c>
      <c r="L45" s="2">
        <v>2.1</v>
      </c>
      <c r="M45" s="2">
        <f t="shared" si="44"/>
        <v>3780</v>
      </c>
      <c r="N45" s="2">
        <f t="shared" si="45"/>
        <v>2580</v>
      </c>
      <c r="O45" s="2">
        <f t="shared" si="46"/>
        <v>3.15</v>
      </c>
      <c r="P45" s="2">
        <f t="shared" si="47"/>
        <v>2.1</v>
      </c>
      <c r="Q45" s="2">
        <v>3</v>
      </c>
      <c r="R45" s="2">
        <f t="shared" si="48"/>
        <v>1260</v>
      </c>
      <c r="S45" s="7">
        <f t="shared" ref="S45:S57" si="55">ROUND((M45/K45)-(I45/G45/K45),0)</f>
        <v>1620</v>
      </c>
      <c r="T45" s="2">
        <f t="shared" si="49"/>
        <v>32400</v>
      </c>
      <c r="U45" s="2">
        <f t="shared" ref="U45:U57" si="56">H45*G45</f>
        <v>1200</v>
      </c>
      <c r="V45" s="2">
        <f t="shared" ref="V45:V57" si="57">ROUND(R45*G45,0)</f>
        <v>1260</v>
      </c>
      <c r="X45" s="2">
        <f t="shared" ref="X45:X57" si="58">J45*72</f>
        <v>54</v>
      </c>
      <c r="Y45" s="2">
        <f t="shared" ref="Y45:Y57" si="59">X45*3600</f>
        <v>194400</v>
      </c>
      <c r="Z45" s="2"/>
      <c r="AA45" s="2">
        <f t="shared" ref="AA45:AA57" si="60">$X$13</f>
        <v>0.0833333333333333</v>
      </c>
      <c r="AB45" s="2">
        <f t="shared" ref="AB45:AB57" si="61">AA45*$Y45</f>
        <v>16200</v>
      </c>
      <c r="AC45" s="2">
        <f t="shared" ref="AC45:AC57" si="62">$X$14</f>
        <v>0.208333333333333</v>
      </c>
      <c r="AD45" s="2">
        <f t="shared" si="50"/>
        <v>40500</v>
      </c>
      <c r="AE45" s="2">
        <f t="shared" ref="AE45:AE57" si="63">$X$15</f>
        <v>0.5</v>
      </c>
      <c r="AF45" s="2">
        <f t="shared" si="51"/>
        <v>97200</v>
      </c>
      <c r="AG45" s="2">
        <f t="shared" ref="AG45:AG57" si="64">$X$16</f>
        <v>1</v>
      </c>
      <c r="AH45" s="2">
        <f t="shared" si="52"/>
        <v>194400</v>
      </c>
      <c r="AJ45" s="3" t="str">
        <f t="shared" ref="AJ45:AJ57" si="65">AB45&amp;","&amp;AD45&amp;","&amp;AF45&amp;","&amp;AH45</f>
        <v>16200,40500,97200,194400</v>
      </c>
    </row>
    <row r="46" s="1" customFormat="1" ht="20.1" customHeight="1" spans="4:36">
      <c r="D46" s="2">
        <v>3</v>
      </c>
      <c r="E46" s="2">
        <v>10003</v>
      </c>
      <c r="F46" s="2" t="s">
        <v>1619</v>
      </c>
      <c r="G46" s="2">
        <v>1</v>
      </c>
      <c r="H46" s="2">
        <f t="shared" si="53"/>
        <v>1400</v>
      </c>
      <c r="I46" s="7">
        <f t="shared" si="54"/>
        <v>1800</v>
      </c>
      <c r="J46" s="2">
        <f t="shared" si="42"/>
        <v>0.9</v>
      </c>
      <c r="K46" s="2">
        <f t="shared" si="43"/>
        <v>1.8</v>
      </c>
      <c r="L46" s="2">
        <v>2.2</v>
      </c>
      <c r="M46" s="2">
        <f t="shared" si="44"/>
        <v>5544</v>
      </c>
      <c r="N46" s="2">
        <f t="shared" si="45"/>
        <v>4144</v>
      </c>
      <c r="O46" s="2">
        <f t="shared" si="46"/>
        <v>3.96</v>
      </c>
      <c r="P46" s="2">
        <f t="shared" si="47"/>
        <v>2.2</v>
      </c>
      <c r="Q46" s="2">
        <v>3</v>
      </c>
      <c r="R46" s="2">
        <f t="shared" si="48"/>
        <v>1848</v>
      </c>
      <c r="S46" s="7">
        <f t="shared" si="55"/>
        <v>2080</v>
      </c>
      <c r="T46" s="2">
        <f t="shared" si="49"/>
        <v>41600</v>
      </c>
      <c r="U46" s="2">
        <f t="shared" si="56"/>
        <v>1400</v>
      </c>
      <c r="V46" s="2">
        <f t="shared" si="57"/>
        <v>1848</v>
      </c>
      <c r="X46" s="2">
        <f t="shared" si="58"/>
        <v>64.8</v>
      </c>
      <c r="Y46" s="2">
        <f t="shared" si="59"/>
        <v>233280</v>
      </c>
      <c r="Z46" s="2"/>
      <c r="AA46" s="2">
        <f t="shared" si="60"/>
        <v>0.0833333333333333</v>
      </c>
      <c r="AB46" s="2">
        <f t="shared" si="61"/>
        <v>19440</v>
      </c>
      <c r="AC46" s="2">
        <f t="shared" si="62"/>
        <v>0.208333333333333</v>
      </c>
      <c r="AD46" s="2">
        <f t="shared" si="50"/>
        <v>48600</v>
      </c>
      <c r="AE46" s="2">
        <f t="shared" si="63"/>
        <v>0.5</v>
      </c>
      <c r="AF46" s="2">
        <f t="shared" si="51"/>
        <v>116640</v>
      </c>
      <c r="AG46" s="2">
        <f t="shared" si="64"/>
        <v>1</v>
      </c>
      <c r="AH46" s="2">
        <f t="shared" si="52"/>
        <v>233280</v>
      </c>
      <c r="AJ46" s="3" t="str">
        <f t="shared" si="65"/>
        <v>19440,48600,116640,233280</v>
      </c>
    </row>
    <row r="47" s="1" customFormat="1" ht="20.1" customHeight="1" spans="4:36">
      <c r="D47" s="2">
        <v>4</v>
      </c>
      <c r="E47" s="2">
        <v>10004</v>
      </c>
      <c r="F47" s="2" t="s">
        <v>1620</v>
      </c>
      <c r="G47" s="2">
        <v>2</v>
      </c>
      <c r="H47" s="2">
        <f t="shared" si="53"/>
        <v>1600</v>
      </c>
      <c r="I47" s="7">
        <f t="shared" si="54"/>
        <v>4500</v>
      </c>
      <c r="J47" s="2">
        <f t="shared" si="42"/>
        <v>1.05</v>
      </c>
      <c r="K47" s="2">
        <f t="shared" si="43"/>
        <v>2.1</v>
      </c>
      <c r="L47" s="2">
        <v>2.3</v>
      </c>
      <c r="M47" s="2">
        <f t="shared" si="44"/>
        <v>7728</v>
      </c>
      <c r="N47" s="2">
        <f t="shared" si="45"/>
        <v>6128</v>
      </c>
      <c r="O47" s="2">
        <f t="shared" si="46"/>
        <v>4.83</v>
      </c>
      <c r="P47" s="2">
        <f t="shared" si="47"/>
        <v>2.3</v>
      </c>
      <c r="Q47" s="2">
        <v>3</v>
      </c>
      <c r="R47" s="2">
        <f t="shared" si="48"/>
        <v>2576</v>
      </c>
      <c r="S47" s="7">
        <f t="shared" si="55"/>
        <v>2609</v>
      </c>
      <c r="T47" s="2">
        <f t="shared" si="49"/>
        <v>52180</v>
      </c>
      <c r="U47" s="2">
        <f t="shared" si="56"/>
        <v>3200</v>
      </c>
      <c r="V47" s="2">
        <f t="shared" si="57"/>
        <v>5152</v>
      </c>
      <c r="X47" s="2">
        <f t="shared" si="58"/>
        <v>75.6</v>
      </c>
      <c r="Y47" s="2">
        <f t="shared" si="59"/>
        <v>272160</v>
      </c>
      <c r="Z47" s="2"/>
      <c r="AA47" s="2">
        <f t="shared" si="60"/>
        <v>0.0833333333333333</v>
      </c>
      <c r="AB47" s="2">
        <f t="shared" si="61"/>
        <v>22680</v>
      </c>
      <c r="AC47" s="2">
        <f t="shared" si="62"/>
        <v>0.208333333333333</v>
      </c>
      <c r="AD47" s="2">
        <f t="shared" si="50"/>
        <v>56700</v>
      </c>
      <c r="AE47" s="2">
        <f t="shared" si="63"/>
        <v>0.5</v>
      </c>
      <c r="AF47" s="2">
        <f t="shared" si="51"/>
        <v>136080</v>
      </c>
      <c r="AG47" s="2">
        <f t="shared" si="64"/>
        <v>1</v>
      </c>
      <c r="AH47" s="2">
        <f t="shared" si="52"/>
        <v>272160</v>
      </c>
      <c r="AJ47" s="3" t="str">
        <f t="shared" si="65"/>
        <v>22680,56700,136080,272160</v>
      </c>
    </row>
    <row r="48" s="1" customFormat="1" ht="20.1" customHeight="1" spans="4:36">
      <c r="D48" s="2">
        <v>5</v>
      </c>
      <c r="E48" s="2">
        <v>10005</v>
      </c>
      <c r="F48" s="2" t="s">
        <v>1621</v>
      </c>
      <c r="G48" s="2">
        <v>2</v>
      </c>
      <c r="H48" s="2">
        <f t="shared" si="53"/>
        <v>1800</v>
      </c>
      <c r="I48" s="7">
        <f t="shared" si="54"/>
        <v>5400</v>
      </c>
      <c r="J48" s="2">
        <f t="shared" si="42"/>
        <v>1.2</v>
      </c>
      <c r="K48" s="2">
        <f t="shared" si="43"/>
        <v>2.4</v>
      </c>
      <c r="L48" s="2">
        <v>2.4</v>
      </c>
      <c r="M48" s="2">
        <f t="shared" si="44"/>
        <v>10368</v>
      </c>
      <c r="N48" s="2">
        <f t="shared" si="45"/>
        <v>8568</v>
      </c>
      <c r="O48" s="2">
        <f t="shared" si="46"/>
        <v>5.76</v>
      </c>
      <c r="P48" s="2">
        <f t="shared" si="47"/>
        <v>2.4</v>
      </c>
      <c r="Q48" s="2">
        <v>3</v>
      </c>
      <c r="R48" s="2">
        <f t="shared" si="48"/>
        <v>3456</v>
      </c>
      <c r="S48" s="7">
        <f t="shared" si="55"/>
        <v>3195</v>
      </c>
      <c r="T48" s="2">
        <f t="shared" si="49"/>
        <v>63900</v>
      </c>
      <c r="U48" s="2">
        <f t="shared" si="56"/>
        <v>3600</v>
      </c>
      <c r="V48" s="2">
        <f t="shared" si="57"/>
        <v>6912</v>
      </c>
      <c r="X48" s="2">
        <f t="shared" si="58"/>
        <v>86.4</v>
      </c>
      <c r="Y48" s="2">
        <f t="shared" si="59"/>
        <v>311040</v>
      </c>
      <c r="Z48" s="2"/>
      <c r="AA48" s="2">
        <f t="shared" si="60"/>
        <v>0.0833333333333333</v>
      </c>
      <c r="AB48" s="2">
        <f t="shared" si="61"/>
        <v>25920</v>
      </c>
      <c r="AC48" s="2">
        <f t="shared" si="62"/>
        <v>0.208333333333333</v>
      </c>
      <c r="AD48" s="2">
        <f t="shared" si="50"/>
        <v>64800</v>
      </c>
      <c r="AE48" s="2">
        <f t="shared" si="63"/>
        <v>0.5</v>
      </c>
      <c r="AF48" s="2">
        <f t="shared" si="51"/>
        <v>155520</v>
      </c>
      <c r="AG48" s="2">
        <f t="shared" si="64"/>
        <v>1</v>
      </c>
      <c r="AH48" s="2">
        <f t="shared" si="52"/>
        <v>311040</v>
      </c>
      <c r="AJ48" s="3" t="str">
        <f t="shared" si="65"/>
        <v>25920,64800,155520,311040</v>
      </c>
    </row>
    <row r="49" s="1" customFormat="1" ht="20.1" customHeight="1" spans="4:36">
      <c r="D49" s="2">
        <v>6</v>
      </c>
      <c r="E49" s="2">
        <v>10006</v>
      </c>
      <c r="F49" s="2" t="s">
        <v>1622</v>
      </c>
      <c r="G49" s="2">
        <v>2</v>
      </c>
      <c r="H49" s="2">
        <f t="shared" si="53"/>
        <v>2000</v>
      </c>
      <c r="I49" s="7">
        <f t="shared" si="54"/>
        <v>6000</v>
      </c>
      <c r="J49" s="2">
        <f t="shared" si="42"/>
        <v>1.35</v>
      </c>
      <c r="K49" s="2">
        <f t="shared" si="43"/>
        <v>2.7</v>
      </c>
      <c r="L49" s="2">
        <v>2.5</v>
      </c>
      <c r="M49" s="2">
        <f t="shared" si="44"/>
        <v>13500</v>
      </c>
      <c r="N49" s="2">
        <f t="shared" si="45"/>
        <v>11500</v>
      </c>
      <c r="O49" s="2">
        <f t="shared" si="46"/>
        <v>6.75</v>
      </c>
      <c r="P49" s="2">
        <f t="shared" si="47"/>
        <v>2.5</v>
      </c>
      <c r="Q49" s="2">
        <v>3</v>
      </c>
      <c r="R49" s="2">
        <f t="shared" si="48"/>
        <v>4500</v>
      </c>
      <c r="S49" s="7">
        <f t="shared" si="55"/>
        <v>3889</v>
      </c>
      <c r="T49" s="2">
        <f t="shared" si="49"/>
        <v>77780</v>
      </c>
      <c r="U49" s="2">
        <f t="shared" si="56"/>
        <v>4000</v>
      </c>
      <c r="V49" s="2">
        <f t="shared" si="57"/>
        <v>9000</v>
      </c>
      <c r="X49" s="2">
        <f t="shared" si="58"/>
        <v>97.2</v>
      </c>
      <c r="Y49" s="2">
        <f t="shared" si="59"/>
        <v>349920</v>
      </c>
      <c r="AA49" s="2">
        <f t="shared" si="60"/>
        <v>0.0833333333333333</v>
      </c>
      <c r="AB49" s="2">
        <f t="shared" si="61"/>
        <v>29160</v>
      </c>
      <c r="AC49" s="2">
        <f t="shared" si="62"/>
        <v>0.208333333333333</v>
      </c>
      <c r="AD49" s="2">
        <f t="shared" si="50"/>
        <v>72900</v>
      </c>
      <c r="AE49" s="2">
        <f t="shared" si="63"/>
        <v>0.5</v>
      </c>
      <c r="AF49" s="2">
        <f t="shared" si="51"/>
        <v>174960</v>
      </c>
      <c r="AG49" s="2">
        <f t="shared" si="64"/>
        <v>1</v>
      </c>
      <c r="AH49" s="2">
        <f t="shared" si="52"/>
        <v>349920</v>
      </c>
      <c r="AJ49" s="3" t="str">
        <f t="shared" si="65"/>
        <v>29160,72900,174960,349920</v>
      </c>
    </row>
    <row r="50" s="1" customFormat="1" ht="20.1" customHeight="1" spans="4:36">
      <c r="D50" s="2">
        <v>7</v>
      </c>
      <c r="E50" s="2">
        <v>10007</v>
      </c>
      <c r="F50" s="2" t="s">
        <v>1623</v>
      </c>
      <c r="G50" s="2">
        <v>3</v>
      </c>
      <c r="H50" s="2">
        <f>H49+300</f>
        <v>2300</v>
      </c>
      <c r="I50" s="7">
        <f t="shared" si="54"/>
        <v>10350</v>
      </c>
      <c r="J50" s="2">
        <f t="shared" si="42"/>
        <v>1.5</v>
      </c>
      <c r="K50" s="2">
        <f t="shared" si="43"/>
        <v>3</v>
      </c>
      <c r="L50" s="2">
        <v>2.6</v>
      </c>
      <c r="M50" s="2">
        <f t="shared" si="44"/>
        <v>17940</v>
      </c>
      <c r="N50" s="2">
        <f t="shared" si="45"/>
        <v>15640</v>
      </c>
      <c r="O50" s="2">
        <f t="shared" si="46"/>
        <v>7.8</v>
      </c>
      <c r="P50" s="2">
        <f t="shared" si="47"/>
        <v>2.6</v>
      </c>
      <c r="Q50" s="2">
        <v>3</v>
      </c>
      <c r="R50" s="2">
        <f t="shared" si="48"/>
        <v>5980</v>
      </c>
      <c r="S50" s="7">
        <f t="shared" si="55"/>
        <v>4830</v>
      </c>
      <c r="T50" s="2">
        <f t="shared" si="49"/>
        <v>96600</v>
      </c>
      <c r="U50" s="2">
        <f t="shared" si="56"/>
        <v>6900</v>
      </c>
      <c r="V50" s="2">
        <f t="shared" si="57"/>
        <v>17940</v>
      </c>
      <c r="X50" s="2">
        <f t="shared" si="58"/>
        <v>108</v>
      </c>
      <c r="Y50" s="2">
        <f t="shared" si="59"/>
        <v>388800</v>
      </c>
      <c r="AA50" s="2">
        <f t="shared" si="60"/>
        <v>0.0833333333333333</v>
      </c>
      <c r="AB50" s="2">
        <f t="shared" si="61"/>
        <v>32400</v>
      </c>
      <c r="AC50" s="2">
        <f t="shared" si="62"/>
        <v>0.208333333333333</v>
      </c>
      <c r="AD50" s="2">
        <f t="shared" si="50"/>
        <v>81000</v>
      </c>
      <c r="AE50" s="2">
        <f t="shared" si="63"/>
        <v>0.5</v>
      </c>
      <c r="AF50" s="2">
        <f t="shared" si="51"/>
        <v>194400</v>
      </c>
      <c r="AG50" s="2">
        <f t="shared" si="64"/>
        <v>1</v>
      </c>
      <c r="AH50" s="2">
        <f t="shared" si="52"/>
        <v>388800</v>
      </c>
      <c r="AJ50" s="3" t="str">
        <f t="shared" si="65"/>
        <v>32400,81000,194400,388800</v>
      </c>
    </row>
    <row r="51" s="1" customFormat="1" ht="20.1" customHeight="1" spans="4:36">
      <c r="D51" s="2">
        <v>8</v>
      </c>
      <c r="E51" s="2">
        <v>10008</v>
      </c>
      <c r="F51" s="2" t="s">
        <v>1624</v>
      </c>
      <c r="G51" s="2">
        <v>3</v>
      </c>
      <c r="H51" s="2">
        <f>H50+300</f>
        <v>2600</v>
      </c>
      <c r="I51" s="7">
        <f t="shared" si="54"/>
        <v>11700</v>
      </c>
      <c r="J51" s="2">
        <f t="shared" si="42"/>
        <v>1.65</v>
      </c>
      <c r="K51" s="2">
        <f t="shared" si="43"/>
        <v>3.3</v>
      </c>
      <c r="L51" s="2">
        <v>2.7</v>
      </c>
      <c r="M51" s="2">
        <f t="shared" si="44"/>
        <v>23166</v>
      </c>
      <c r="N51" s="2">
        <f t="shared" si="45"/>
        <v>20566</v>
      </c>
      <c r="O51" s="2">
        <f t="shared" si="46"/>
        <v>8.91</v>
      </c>
      <c r="P51" s="2">
        <f t="shared" si="47"/>
        <v>2.7</v>
      </c>
      <c r="Q51" s="2">
        <v>3</v>
      </c>
      <c r="R51" s="2">
        <f t="shared" si="48"/>
        <v>7722</v>
      </c>
      <c r="S51" s="7">
        <f t="shared" si="55"/>
        <v>5838</v>
      </c>
      <c r="T51" s="2">
        <f t="shared" si="49"/>
        <v>116760</v>
      </c>
      <c r="U51" s="2">
        <f t="shared" si="56"/>
        <v>7800</v>
      </c>
      <c r="V51" s="2">
        <f t="shared" si="57"/>
        <v>23166</v>
      </c>
      <c r="X51" s="2">
        <f t="shared" si="58"/>
        <v>118.8</v>
      </c>
      <c r="Y51" s="2">
        <f t="shared" si="59"/>
        <v>427680</v>
      </c>
      <c r="AA51" s="2">
        <f t="shared" si="60"/>
        <v>0.0833333333333333</v>
      </c>
      <c r="AB51" s="2">
        <f t="shared" si="61"/>
        <v>35640</v>
      </c>
      <c r="AC51" s="2">
        <f t="shared" si="62"/>
        <v>0.208333333333333</v>
      </c>
      <c r="AD51" s="2">
        <f t="shared" si="50"/>
        <v>89100</v>
      </c>
      <c r="AE51" s="2">
        <f t="shared" si="63"/>
        <v>0.5</v>
      </c>
      <c r="AF51" s="2">
        <f t="shared" si="51"/>
        <v>213840</v>
      </c>
      <c r="AG51" s="2">
        <f t="shared" si="64"/>
        <v>1</v>
      </c>
      <c r="AH51" s="2">
        <f t="shared" si="52"/>
        <v>427680</v>
      </c>
      <c r="AJ51" s="3" t="str">
        <f t="shared" si="65"/>
        <v>35640,89100,213840,427680</v>
      </c>
    </row>
    <row r="52" s="1" customFormat="1" ht="20.1" customHeight="1" spans="4:36">
      <c r="D52" s="2">
        <v>9</v>
      </c>
      <c r="E52" s="2">
        <v>10009</v>
      </c>
      <c r="F52" s="2" t="s">
        <v>1625</v>
      </c>
      <c r="G52" s="2">
        <v>3</v>
      </c>
      <c r="H52" s="2">
        <f t="shared" ref="H52:H57" si="66">H51+400</f>
        <v>3000</v>
      </c>
      <c r="I52" s="7">
        <f t="shared" si="54"/>
        <v>13500</v>
      </c>
      <c r="J52" s="2">
        <f t="shared" si="42"/>
        <v>1.65</v>
      </c>
      <c r="K52" s="2">
        <f t="shared" si="43"/>
        <v>3.3</v>
      </c>
      <c r="L52" s="2">
        <v>2.8</v>
      </c>
      <c r="M52" s="2">
        <f t="shared" si="44"/>
        <v>27720</v>
      </c>
      <c r="N52" s="2">
        <f t="shared" si="45"/>
        <v>24720</v>
      </c>
      <c r="O52" s="2">
        <f t="shared" si="46"/>
        <v>9.24</v>
      </c>
      <c r="P52" s="2">
        <f t="shared" si="47"/>
        <v>2.8</v>
      </c>
      <c r="Q52" s="2">
        <v>3</v>
      </c>
      <c r="R52" s="2">
        <f t="shared" si="48"/>
        <v>9240</v>
      </c>
      <c r="S52" s="7">
        <f t="shared" si="55"/>
        <v>7036</v>
      </c>
      <c r="T52" s="2">
        <f t="shared" si="49"/>
        <v>140720</v>
      </c>
      <c r="U52" s="2">
        <f t="shared" si="56"/>
        <v>9000</v>
      </c>
      <c r="V52" s="2">
        <f t="shared" si="57"/>
        <v>27720</v>
      </c>
      <c r="X52" s="2">
        <f t="shared" si="58"/>
        <v>118.8</v>
      </c>
      <c r="Y52" s="2">
        <f t="shared" si="59"/>
        <v>427680</v>
      </c>
      <c r="AA52" s="2">
        <f t="shared" si="60"/>
        <v>0.0833333333333333</v>
      </c>
      <c r="AB52" s="2">
        <f t="shared" si="61"/>
        <v>35640</v>
      </c>
      <c r="AC52" s="2">
        <f t="shared" si="62"/>
        <v>0.208333333333333</v>
      </c>
      <c r="AD52" s="2">
        <f t="shared" si="50"/>
        <v>89100</v>
      </c>
      <c r="AE52" s="2">
        <f t="shared" si="63"/>
        <v>0.5</v>
      </c>
      <c r="AF52" s="2">
        <f t="shared" si="51"/>
        <v>213840</v>
      </c>
      <c r="AG52" s="2">
        <f t="shared" si="64"/>
        <v>1</v>
      </c>
      <c r="AH52" s="2">
        <f t="shared" si="52"/>
        <v>427680</v>
      </c>
      <c r="AJ52" s="3" t="str">
        <f t="shared" si="65"/>
        <v>35640,89100,213840,427680</v>
      </c>
    </row>
    <row r="53" s="1" customFormat="1" ht="20.1" customHeight="1" spans="4:36">
      <c r="D53" s="2">
        <v>10</v>
      </c>
      <c r="E53" s="2">
        <v>10010</v>
      </c>
      <c r="F53" s="2" t="s">
        <v>1623</v>
      </c>
      <c r="G53" s="2">
        <v>3</v>
      </c>
      <c r="H53" s="2">
        <f t="shared" si="66"/>
        <v>3400</v>
      </c>
      <c r="I53" s="7">
        <f t="shared" si="54"/>
        <v>15300</v>
      </c>
      <c r="J53" s="2">
        <f t="shared" si="42"/>
        <v>1.8</v>
      </c>
      <c r="K53" s="2">
        <f t="shared" si="43"/>
        <v>3.6</v>
      </c>
      <c r="L53" s="2">
        <v>2.9</v>
      </c>
      <c r="M53" s="2">
        <f t="shared" si="44"/>
        <v>35496</v>
      </c>
      <c r="N53" s="2">
        <f t="shared" si="45"/>
        <v>32096</v>
      </c>
      <c r="O53" s="2">
        <f t="shared" si="46"/>
        <v>10.44</v>
      </c>
      <c r="P53" s="2">
        <f t="shared" si="47"/>
        <v>2.9</v>
      </c>
      <c r="Q53" s="2">
        <v>3</v>
      </c>
      <c r="R53" s="2">
        <f t="shared" si="48"/>
        <v>11832</v>
      </c>
      <c r="S53" s="7">
        <f t="shared" si="55"/>
        <v>8443</v>
      </c>
      <c r="T53" s="2">
        <f t="shared" si="49"/>
        <v>168860</v>
      </c>
      <c r="U53" s="2">
        <f t="shared" si="56"/>
        <v>10200</v>
      </c>
      <c r="V53" s="2">
        <f t="shared" si="57"/>
        <v>35496</v>
      </c>
      <c r="X53" s="2">
        <f t="shared" si="58"/>
        <v>129.6</v>
      </c>
      <c r="Y53" s="2">
        <f t="shared" si="59"/>
        <v>466560</v>
      </c>
      <c r="AA53" s="2">
        <f t="shared" si="60"/>
        <v>0.0833333333333333</v>
      </c>
      <c r="AB53" s="2">
        <f t="shared" si="61"/>
        <v>38880</v>
      </c>
      <c r="AC53" s="2">
        <f t="shared" si="62"/>
        <v>0.208333333333333</v>
      </c>
      <c r="AD53" s="2">
        <f t="shared" si="50"/>
        <v>97200</v>
      </c>
      <c r="AE53" s="2">
        <f t="shared" si="63"/>
        <v>0.5</v>
      </c>
      <c r="AF53" s="2">
        <f t="shared" si="51"/>
        <v>233280</v>
      </c>
      <c r="AG53" s="2">
        <f t="shared" si="64"/>
        <v>1</v>
      </c>
      <c r="AH53" s="2">
        <f t="shared" si="52"/>
        <v>466560</v>
      </c>
      <c r="AJ53" s="3" t="str">
        <f t="shared" si="65"/>
        <v>38880,97200,233280,466560</v>
      </c>
    </row>
    <row r="54" s="1" customFormat="1" ht="20.1" customHeight="1" spans="4:36">
      <c r="D54" s="2">
        <v>11</v>
      </c>
      <c r="E54" s="2">
        <v>10011</v>
      </c>
      <c r="F54" s="2" t="s">
        <v>1626</v>
      </c>
      <c r="G54" s="2">
        <v>4</v>
      </c>
      <c r="H54" s="2">
        <f t="shared" si="66"/>
        <v>3800</v>
      </c>
      <c r="I54" s="7">
        <f t="shared" si="54"/>
        <v>22800</v>
      </c>
      <c r="J54" s="2">
        <f t="shared" si="42"/>
        <v>1.8</v>
      </c>
      <c r="K54" s="2">
        <f t="shared" si="43"/>
        <v>3.6</v>
      </c>
      <c r="L54" s="2">
        <v>3</v>
      </c>
      <c r="M54" s="2">
        <f t="shared" si="44"/>
        <v>41040</v>
      </c>
      <c r="N54" s="2">
        <f t="shared" si="45"/>
        <v>37240</v>
      </c>
      <c r="O54" s="2">
        <f t="shared" si="46"/>
        <v>10.8</v>
      </c>
      <c r="P54" s="2">
        <f t="shared" si="47"/>
        <v>3</v>
      </c>
      <c r="Q54" s="2">
        <v>3</v>
      </c>
      <c r="R54" s="2">
        <f t="shared" si="48"/>
        <v>13680</v>
      </c>
      <c r="S54" s="7">
        <f t="shared" si="55"/>
        <v>9817</v>
      </c>
      <c r="T54" s="2">
        <f t="shared" si="49"/>
        <v>196340</v>
      </c>
      <c r="U54" s="2">
        <f t="shared" si="56"/>
        <v>15200</v>
      </c>
      <c r="V54" s="2">
        <f t="shared" si="57"/>
        <v>54720</v>
      </c>
      <c r="X54" s="2">
        <f t="shared" si="58"/>
        <v>129.6</v>
      </c>
      <c r="Y54" s="2">
        <f t="shared" si="59"/>
        <v>466560</v>
      </c>
      <c r="AA54" s="2">
        <f t="shared" si="60"/>
        <v>0.0833333333333333</v>
      </c>
      <c r="AB54" s="2">
        <f t="shared" si="61"/>
        <v>38880</v>
      </c>
      <c r="AC54" s="2">
        <f t="shared" si="62"/>
        <v>0.208333333333333</v>
      </c>
      <c r="AD54" s="2">
        <f t="shared" si="50"/>
        <v>97200</v>
      </c>
      <c r="AE54" s="2">
        <f t="shared" si="63"/>
        <v>0.5</v>
      </c>
      <c r="AF54" s="2">
        <f t="shared" si="51"/>
        <v>233280</v>
      </c>
      <c r="AG54" s="2">
        <f t="shared" si="64"/>
        <v>1</v>
      </c>
      <c r="AH54" s="2">
        <f t="shared" si="52"/>
        <v>466560</v>
      </c>
      <c r="AJ54" s="3" t="str">
        <f t="shared" si="65"/>
        <v>38880,97200,233280,466560</v>
      </c>
    </row>
    <row r="55" s="1" customFormat="1" ht="20.1" customHeight="1" spans="4:36">
      <c r="D55" s="2">
        <v>12</v>
      </c>
      <c r="E55" s="2">
        <v>10012</v>
      </c>
      <c r="F55" s="2" t="s">
        <v>1627</v>
      </c>
      <c r="G55" s="2">
        <v>4</v>
      </c>
      <c r="H55" s="2">
        <f t="shared" si="66"/>
        <v>4200</v>
      </c>
      <c r="I55" s="7">
        <f t="shared" si="54"/>
        <v>25200</v>
      </c>
      <c r="J55" s="2">
        <f t="shared" si="42"/>
        <v>1.95</v>
      </c>
      <c r="K55" s="2">
        <f t="shared" si="43"/>
        <v>3.9</v>
      </c>
      <c r="L55" s="2">
        <v>3.1</v>
      </c>
      <c r="M55" s="2">
        <f t="shared" si="44"/>
        <v>50778</v>
      </c>
      <c r="N55" s="2">
        <f t="shared" si="45"/>
        <v>46578</v>
      </c>
      <c r="O55" s="2">
        <f t="shared" si="46"/>
        <v>12.09</v>
      </c>
      <c r="P55" s="2">
        <f t="shared" si="47"/>
        <v>3.1</v>
      </c>
      <c r="Q55" s="2">
        <v>3</v>
      </c>
      <c r="R55" s="2">
        <f t="shared" si="48"/>
        <v>16926</v>
      </c>
      <c r="S55" s="7">
        <f t="shared" si="55"/>
        <v>11405</v>
      </c>
      <c r="T55" s="2">
        <f t="shared" si="49"/>
        <v>228100</v>
      </c>
      <c r="U55" s="2">
        <f t="shared" si="56"/>
        <v>16800</v>
      </c>
      <c r="V55" s="2">
        <f t="shared" si="57"/>
        <v>67704</v>
      </c>
      <c r="X55" s="2">
        <f t="shared" si="58"/>
        <v>140.4</v>
      </c>
      <c r="Y55" s="2">
        <f t="shared" si="59"/>
        <v>505440</v>
      </c>
      <c r="AA55" s="2">
        <f t="shared" si="60"/>
        <v>0.0833333333333333</v>
      </c>
      <c r="AB55" s="2">
        <f t="shared" si="61"/>
        <v>42120</v>
      </c>
      <c r="AC55" s="2">
        <f t="shared" si="62"/>
        <v>0.208333333333333</v>
      </c>
      <c r="AD55" s="2">
        <f t="shared" si="50"/>
        <v>105300</v>
      </c>
      <c r="AE55" s="2">
        <f t="shared" si="63"/>
        <v>0.5</v>
      </c>
      <c r="AF55" s="2">
        <f t="shared" si="51"/>
        <v>252720</v>
      </c>
      <c r="AG55" s="2">
        <f t="shared" si="64"/>
        <v>1</v>
      </c>
      <c r="AH55" s="2">
        <f t="shared" si="52"/>
        <v>505440</v>
      </c>
      <c r="AJ55" s="3" t="str">
        <f t="shared" si="65"/>
        <v>42120,105300,252720,505440</v>
      </c>
    </row>
    <row r="56" s="1" customFormat="1" ht="20.1" customHeight="1" spans="4:36">
      <c r="D56" s="2">
        <v>13</v>
      </c>
      <c r="E56" s="2">
        <v>10013</v>
      </c>
      <c r="F56" s="2" t="s">
        <v>1628</v>
      </c>
      <c r="G56" s="2">
        <v>4</v>
      </c>
      <c r="H56" s="2">
        <f t="shared" si="66"/>
        <v>4600</v>
      </c>
      <c r="I56" s="7">
        <f t="shared" si="54"/>
        <v>27600</v>
      </c>
      <c r="J56" s="2">
        <f t="shared" si="42"/>
        <v>2.1</v>
      </c>
      <c r="K56" s="2">
        <f t="shared" si="43"/>
        <v>4.2</v>
      </c>
      <c r="L56" s="2">
        <v>3.2</v>
      </c>
      <c r="M56" s="2">
        <f t="shared" si="44"/>
        <v>61824</v>
      </c>
      <c r="N56" s="2">
        <f t="shared" si="45"/>
        <v>57224</v>
      </c>
      <c r="O56" s="2">
        <f t="shared" si="46"/>
        <v>13.44</v>
      </c>
      <c r="P56" s="2">
        <f t="shared" si="47"/>
        <v>3.2</v>
      </c>
      <c r="Q56" s="2">
        <v>3</v>
      </c>
      <c r="R56" s="2">
        <f t="shared" si="48"/>
        <v>20608</v>
      </c>
      <c r="S56" s="7">
        <f t="shared" si="55"/>
        <v>13077</v>
      </c>
      <c r="T56" s="2">
        <f t="shared" si="49"/>
        <v>261540</v>
      </c>
      <c r="U56" s="2">
        <f t="shared" si="56"/>
        <v>18400</v>
      </c>
      <c r="V56" s="2">
        <f t="shared" si="57"/>
        <v>82432</v>
      </c>
      <c r="X56" s="2">
        <f t="shared" si="58"/>
        <v>151.2</v>
      </c>
      <c r="Y56" s="2">
        <f t="shared" si="59"/>
        <v>544320</v>
      </c>
      <c r="AA56" s="2">
        <f t="shared" si="60"/>
        <v>0.0833333333333333</v>
      </c>
      <c r="AB56" s="2">
        <f t="shared" si="61"/>
        <v>45360</v>
      </c>
      <c r="AC56" s="2">
        <f t="shared" si="62"/>
        <v>0.208333333333333</v>
      </c>
      <c r="AD56" s="2">
        <f t="shared" si="50"/>
        <v>113400</v>
      </c>
      <c r="AE56" s="2">
        <f t="shared" si="63"/>
        <v>0.5</v>
      </c>
      <c r="AF56" s="2">
        <f t="shared" si="51"/>
        <v>272160</v>
      </c>
      <c r="AG56" s="2">
        <f t="shared" si="64"/>
        <v>1</v>
      </c>
      <c r="AH56" s="2">
        <f t="shared" si="52"/>
        <v>544320</v>
      </c>
      <c r="AJ56" s="3" t="str">
        <f t="shared" si="65"/>
        <v>45360,113400,272160,544320</v>
      </c>
    </row>
    <row r="57" s="1" customFormat="1" ht="20.1" customHeight="1" spans="4:36">
      <c r="D57" s="2">
        <v>14</v>
      </c>
      <c r="E57" s="2">
        <v>10014</v>
      </c>
      <c r="F57" s="2" t="s">
        <v>1629</v>
      </c>
      <c r="G57" s="2">
        <v>4</v>
      </c>
      <c r="H57" s="2">
        <f t="shared" si="66"/>
        <v>5000</v>
      </c>
      <c r="I57" s="7">
        <f t="shared" si="54"/>
        <v>30000</v>
      </c>
      <c r="J57" s="2">
        <f t="shared" si="42"/>
        <v>2.25</v>
      </c>
      <c r="K57" s="2">
        <f t="shared" si="43"/>
        <v>4.5</v>
      </c>
      <c r="L57" s="2">
        <v>3.3</v>
      </c>
      <c r="M57" s="2">
        <f t="shared" si="44"/>
        <v>74250</v>
      </c>
      <c r="N57" s="2">
        <f t="shared" si="45"/>
        <v>69250</v>
      </c>
      <c r="O57" s="2">
        <f t="shared" si="46"/>
        <v>14.85</v>
      </c>
      <c r="P57" s="2">
        <f t="shared" si="47"/>
        <v>3.3</v>
      </c>
      <c r="Q57" s="2">
        <v>3</v>
      </c>
      <c r="R57" s="2">
        <f t="shared" si="48"/>
        <v>24750</v>
      </c>
      <c r="S57" s="7">
        <f t="shared" si="55"/>
        <v>14833</v>
      </c>
      <c r="T57" s="2">
        <f t="shared" si="49"/>
        <v>296660</v>
      </c>
      <c r="U57" s="2">
        <f t="shared" si="56"/>
        <v>20000</v>
      </c>
      <c r="V57" s="2">
        <f t="shared" si="57"/>
        <v>99000</v>
      </c>
      <c r="X57" s="2">
        <f t="shared" si="58"/>
        <v>162</v>
      </c>
      <c r="Y57" s="2">
        <f t="shared" si="59"/>
        <v>583200</v>
      </c>
      <c r="AA57" s="2">
        <f t="shared" si="60"/>
        <v>0.0833333333333333</v>
      </c>
      <c r="AB57" s="2">
        <f t="shared" si="61"/>
        <v>48600</v>
      </c>
      <c r="AC57" s="2">
        <f t="shared" si="62"/>
        <v>0.208333333333333</v>
      </c>
      <c r="AD57" s="2">
        <f t="shared" si="50"/>
        <v>121500</v>
      </c>
      <c r="AE57" s="2">
        <f t="shared" si="63"/>
        <v>0.5</v>
      </c>
      <c r="AF57" s="2">
        <f t="shared" si="51"/>
        <v>291600</v>
      </c>
      <c r="AG57" s="2">
        <f t="shared" si="64"/>
        <v>1</v>
      </c>
      <c r="AH57" s="2">
        <f t="shared" si="52"/>
        <v>583200</v>
      </c>
      <c r="AJ57" s="3" t="str">
        <f t="shared" si="65"/>
        <v>48600,121500,291600,583200</v>
      </c>
    </row>
    <row r="58" s="1" customFormat="1" ht="20.1" customHeight="1" spans="3:11">
      <c r="C58" s="2"/>
      <c r="D58" s="2"/>
      <c r="E58" s="2"/>
      <c r="F58" s="2"/>
      <c r="G58" s="2"/>
      <c r="H58" s="2"/>
      <c r="I58" s="2"/>
      <c r="J58" s="2"/>
      <c r="K58" s="2"/>
    </row>
    <row r="59" s="1" customFormat="1" ht="20.1" customHeight="1" spans="3:27">
      <c r="C59" s="2"/>
      <c r="D59" s="2"/>
      <c r="E59" s="2"/>
      <c r="F59" s="2"/>
      <c r="G59" s="2"/>
      <c r="H59" s="2"/>
      <c r="I59" s="2"/>
      <c r="J59" s="2"/>
      <c r="X59" s="7" t="s">
        <v>1630</v>
      </c>
      <c r="Y59" s="7" t="s">
        <v>1631</v>
      </c>
      <c r="AA59" s="7" t="s">
        <v>1630</v>
      </c>
    </row>
    <row r="60" ht="20.1" customHeight="1" spans="3:31">
      <c r="C60" s="2"/>
      <c r="D60" s="2"/>
      <c r="E60" s="2" t="s">
        <v>1632</v>
      </c>
      <c r="F60" s="2" t="s">
        <v>1633</v>
      </c>
      <c r="G60" s="2" t="s">
        <v>43</v>
      </c>
      <c r="H60" s="2" t="s">
        <v>1634</v>
      </c>
      <c r="I60" s="2" t="s">
        <v>1635</v>
      </c>
      <c r="J60" s="2" t="s">
        <v>1636</v>
      </c>
      <c r="K60" s="2" t="s">
        <v>1637</v>
      </c>
      <c r="L60" s="2" t="s">
        <v>1638</v>
      </c>
      <c r="M60" s="2"/>
      <c r="N60" s="2" t="s">
        <v>1639</v>
      </c>
      <c r="O60" s="2" t="s">
        <v>1640</v>
      </c>
      <c r="P60" s="2" t="s">
        <v>1637</v>
      </c>
      <c r="Q60" s="2" t="s">
        <v>1641</v>
      </c>
      <c r="R60" s="2" t="s">
        <v>1642</v>
      </c>
      <c r="S60" s="2" t="s">
        <v>1639</v>
      </c>
      <c r="T60" s="2" t="s">
        <v>1640</v>
      </c>
      <c r="V60" s="2" t="s">
        <v>1643</v>
      </c>
      <c r="X60" s="2" t="s">
        <v>1644</v>
      </c>
      <c r="Y60" s="2" t="s">
        <v>1645</v>
      </c>
      <c r="AA60" s="2" t="s">
        <v>1646</v>
      </c>
      <c r="AB60" s="2" t="s">
        <v>1647</v>
      </c>
      <c r="AC60" s="2" t="s">
        <v>1648</v>
      </c>
      <c r="AD60" s="2" t="s">
        <v>1649</v>
      </c>
      <c r="AE60" s="2" t="s">
        <v>1650</v>
      </c>
    </row>
    <row r="61" ht="20.1" customHeight="1" spans="3:31">
      <c r="C61" s="2"/>
      <c r="D61" s="2"/>
      <c r="E61" s="2">
        <v>1</v>
      </c>
      <c r="F61" s="2">
        <v>0</v>
      </c>
      <c r="G61" s="2">
        <v>0.5</v>
      </c>
      <c r="H61" s="2">
        <f>SUM($G$61:G61)</f>
        <v>0.5</v>
      </c>
      <c r="I61" s="2">
        <v>10000</v>
      </c>
      <c r="J61" s="2">
        <f t="shared" ref="J61:J85" si="67">I61*G61</f>
        <v>5000</v>
      </c>
      <c r="K61" s="2">
        <v>5</v>
      </c>
      <c r="L61" s="2">
        <v>1</v>
      </c>
      <c r="M61" s="2"/>
      <c r="N61" s="2">
        <f t="shared" ref="N61:N85" si="68">LOOKUP(L61,$D$26:$D$39,$S$26:$S$39)</f>
        <v>1250</v>
      </c>
      <c r="O61" s="2">
        <f t="shared" ref="O61:O85" si="69">N61*K61</f>
        <v>6250</v>
      </c>
      <c r="P61" s="2">
        <v>6</v>
      </c>
      <c r="Q61" s="2">
        <v>5</v>
      </c>
      <c r="R61" s="2">
        <v>1</v>
      </c>
      <c r="S61" s="2">
        <f t="shared" ref="S61:S85" si="70">LOOKUP(R61,$D$44:$D$57,$S$44:$S$57)</f>
        <v>1250</v>
      </c>
      <c r="T61" s="2">
        <f t="shared" ref="T61:T85" si="71">S61*Q61</f>
        <v>6250</v>
      </c>
      <c r="V61" s="2">
        <f t="shared" ref="V61:V85" si="72">T61+O61</f>
        <v>12500</v>
      </c>
      <c r="X61" s="2">
        <v>0.3</v>
      </c>
      <c r="Y61" s="2">
        <v>6000</v>
      </c>
      <c r="AA61" s="2">
        <f>0.1</f>
        <v>0.1</v>
      </c>
      <c r="AB61" s="2">
        <f>AA61*I61</f>
        <v>1000</v>
      </c>
      <c r="AC61" s="2">
        <v>1.5</v>
      </c>
      <c r="AD61" s="2">
        <f>Y61*AC61</f>
        <v>9000</v>
      </c>
      <c r="AE61" s="2">
        <f>AD61*10/V61</f>
        <v>7.2</v>
      </c>
    </row>
    <row r="62" ht="20.1" customHeight="1" spans="3:31">
      <c r="C62" s="2"/>
      <c r="D62" s="2"/>
      <c r="E62" s="2">
        <v>2</v>
      </c>
      <c r="F62" s="2">
        <v>0.1</v>
      </c>
      <c r="G62" s="2">
        <f t="shared" ref="G62:G84" si="73">F62+G61</f>
        <v>0.6</v>
      </c>
      <c r="H62" s="2">
        <f>SUM($G$61:G62)</f>
        <v>1.1</v>
      </c>
      <c r="I62" s="2">
        <f t="shared" ref="I62:I85" si="74">I61+1000</f>
        <v>11000</v>
      </c>
      <c r="J62" s="2">
        <f t="shared" si="67"/>
        <v>6600</v>
      </c>
      <c r="K62" s="2">
        <v>6</v>
      </c>
      <c r="L62" s="2">
        <v>2</v>
      </c>
      <c r="M62" s="2"/>
      <c r="N62" s="2">
        <f t="shared" si="68"/>
        <v>1620</v>
      </c>
      <c r="O62" s="2">
        <f t="shared" si="69"/>
        <v>9720</v>
      </c>
      <c r="P62" s="2">
        <v>7</v>
      </c>
      <c r="Q62" s="2">
        <v>6</v>
      </c>
      <c r="R62" s="2">
        <v>2</v>
      </c>
      <c r="S62" s="2">
        <f t="shared" si="70"/>
        <v>1620</v>
      </c>
      <c r="T62" s="2">
        <f t="shared" si="71"/>
        <v>9720</v>
      </c>
      <c r="V62" s="2">
        <f t="shared" si="72"/>
        <v>19440</v>
      </c>
      <c r="X62" s="2">
        <v>0.25</v>
      </c>
      <c r="Y62" s="2">
        <v>7500</v>
      </c>
      <c r="AA62" s="2">
        <f t="shared" ref="AA62:AA71" si="75">0.1</f>
        <v>0.1</v>
      </c>
      <c r="AB62" s="2">
        <f t="shared" ref="AB62:AB85" si="76">AA62*I62</f>
        <v>1100</v>
      </c>
      <c r="AC62" s="2">
        <v>1.5</v>
      </c>
      <c r="AD62" s="2">
        <f t="shared" ref="AD62:AD85" si="77">Y62*AC62</f>
        <v>11250</v>
      </c>
      <c r="AE62" s="2">
        <f t="shared" ref="AE62:AE85" si="78">AD62*10/V62</f>
        <v>5.78703703703704</v>
      </c>
    </row>
    <row r="63" ht="20.1" customHeight="1" spans="3:31">
      <c r="C63" s="2"/>
      <c r="D63" s="2"/>
      <c r="E63" s="2">
        <v>3</v>
      </c>
      <c r="F63" s="2">
        <v>0.1</v>
      </c>
      <c r="G63" s="2">
        <f t="shared" si="73"/>
        <v>0.7</v>
      </c>
      <c r="H63" s="2">
        <f>SUM($G$61:G63)</f>
        <v>1.8</v>
      </c>
      <c r="I63" s="2">
        <f t="shared" si="74"/>
        <v>12000</v>
      </c>
      <c r="J63" s="2">
        <f t="shared" si="67"/>
        <v>8400</v>
      </c>
      <c r="K63" s="2">
        <v>7</v>
      </c>
      <c r="L63" s="2">
        <v>3</v>
      </c>
      <c r="M63" s="2"/>
      <c r="N63" s="2">
        <f t="shared" si="68"/>
        <v>2080</v>
      </c>
      <c r="O63" s="2">
        <f t="shared" si="69"/>
        <v>14560</v>
      </c>
      <c r="P63" s="2">
        <v>8</v>
      </c>
      <c r="Q63" s="2">
        <v>7</v>
      </c>
      <c r="R63" s="2">
        <v>3</v>
      </c>
      <c r="S63" s="2">
        <f t="shared" si="70"/>
        <v>2080</v>
      </c>
      <c r="T63" s="2">
        <f t="shared" si="71"/>
        <v>14560</v>
      </c>
      <c r="V63" s="2">
        <f t="shared" si="72"/>
        <v>29120</v>
      </c>
      <c r="X63" s="2">
        <v>0.2</v>
      </c>
      <c r="Y63" s="2">
        <v>9000</v>
      </c>
      <c r="AA63" s="2">
        <f t="shared" si="75"/>
        <v>0.1</v>
      </c>
      <c r="AB63" s="2">
        <f t="shared" si="76"/>
        <v>1200</v>
      </c>
      <c r="AC63" s="2">
        <v>1.5</v>
      </c>
      <c r="AD63" s="2">
        <f t="shared" si="77"/>
        <v>13500</v>
      </c>
      <c r="AE63" s="2">
        <f t="shared" si="78"/>
        <v>4.63598901098901</v>
      </c>
    </row>
    <row r="64" ht="20.1" customHeight="1" spans="3:31">
      <c r="C64" s="2"/>
      <c r="D64" s="2"/>
      <c r="E64" s="2">
        <v>4</v>
      </c>
      <c r="F64" s="2">
        <v>0.2</v>
      </c>
      <c r="G64" s="2">
        <f t="shared" si="73"/>
        <v>0.9</v>
      </c>
      <c r="H64" s="2">
        <f>SUM($G$61:G64)</f>
        <v>2.7</v>
      </c>
      <c r="I64" s="2">
        <f t="shared" si="74"/>
        <v>13000</v>
      </c>
      <c r="J64" s="2">
        <f t="shared" si="67"/>
        <v>11700</v>
      </c>
      <c r="K64" s="2">
        <v>8</v>
      </c>
      <c r="L64" s="2">
        <f t="shared" ref="L64:L85" si="79">L62+1</f>
        <v>3</v>
      </c>
      <c r="M64" s="2"/>
      <c r="N64" s="2">
        <f t="shared" si="68"/>
        <v>2080</v>
      </c>
      <c r="O64" s="2">
        <f t="shared" si="69"/>
        <v>16640</v>
      </c>
      <c r="P64" s="2">
        <v>9</v>
      </c>
      <c r="Q64" s="2">
        <v>8</v>
      </c>
      <c r="R64" s="2">
        <f t="shared" ref="R64:R85" si="80">R62+1</f>
        <v>3</v>
      </c>
      <c r="S64" s="2">
        <f t="shared" si="70"/>
        <v>2080</v>
      </c>
      <c r="T64" s="2">
        <f t="shared" si="71"/>
        <v>16640</v>
      </c>
      <c r="V64" s="2">
        <f t="shared" si="72"/>
        <v>33280</v>
      </c>
      <c r="X64" s="2">
        <v>0.2</v>
      </c>
      <c r="Y64" s="2">
        <v>10500</v>
      </c>
      <c r="AA64" s="2">
        <f t="shared" si="75"/>
        <v>0.1</v>
      </c>
      <c r="AB64" s="2">
        <f t="shared" si="76"/>
        <v>1300</v>
      </c>
      <c r="AC64" s="2">
        <v>1.5</v>
      </c>
      <c r="AD64" s="2">
        <f t="shared" si="77"/>
        <v>15750</v>
      </c>
      <c r="AE64" s="2">
        <f t="shared" si="78"/>
        <v>4.73257211538461</v>
      </c>
    </row>
    <row r="65" ht="20.1" customHeight="1" spans="3:31">
      <c r="C65" s="2"/>
      <c r="D65" s="2"/>
      <c r="E65" s="2">
        <v>5</v>
      </c>
      <c r="F65" s="2">
        <v>0.2</v>
      </c>
      <c r="G65" s="2">
        <f t="shared" si="73"/>
        <v>1.1</v>
      </c>
      <c r="H65" s="2">
        <f>SUM($G$61:G65)</f>
        <v>3.8</v>
      </c>
      <c r="I65" s="2">
        <f t="shared" si="74"/>
        <v>14000</v>
      </c>
      <c r="J65" s="2">
        <f t="shared" si="67"/>
        <v>15400</v>
      </c>
      <c r="K65" s="2">
        <v>9</v>
      </c>
      <c r="L65" s="2">
        <f t="shared" si="79"/>
        <v>4</v>
      </c>
      <c r="M65" s="2"/>
      <c r="N65" s="2">
        <f t="shared" si="68"/>
        <v>2609</v>
      </c>
      <c r="O65" s="2">
        <f t="shared" si="69"/>
        <v>23481</v>
      </c>
      <c r="P65" s="2">
        <v>10</v>
      </c>
      <c r="Q65" s="2">
        <v>9</v>
      </c>
      <c r="R65" s="2">
        <f t="shared" si="80"/>
        <v>4</v>
      </c>
      <c r="S65" s="2">
        <f t="shared" si="70"/>
        <v>2609</v>
      </c>
      <c r="T65" s="2">
        <f t="shared" si="71"/>
        <v>23481</v>
      </c>
      <c r="V65" s="2">
        <f t="shared" si="72"/>
        <v>46962</v>
      </c>
      <c r="X65" s="2">
        <v>0.18</v>
      </c>
      <c r="Y65" s="2">
        <v>12000</v>
      </c>
      <c r="AA65" s="2">
        <f t="shared" si="75"/>
        <v>0.1</v>
      </c>
      <c r="AB65" s="2">
        <f t="shared" si="76"/>
        <v>1400</v>
      </c>
      <c r="AC65" s="2">
        <v>1.5</v>
      </c>
      <c r="AD65" s="2">
        <f t="shared" si="77"/>
        <v>18000</v>
      </c>
      <c r="AE65" s="2">
        <f t="shared" si="78"/>
        <v>3.83288616328095</v>
      </c>
    </row>
    <row r="66" ht="20.1" customHeight="1" spans="3:31">
      <c r="C66" s="2"/>
      <c r="D66" s="2"/>
      <c r="E66" s="2">
        <v>6</v>
      </c>
      <c r="F66" s="2">
        <f t="shared" ref="F66:F81" si="81">F64+0.1</f>
        <v>0.3</v>
      </c>
      <c r="G66" s="2">
        <f t="shared" si="73"/>
        <v>1.4</v>
      </c>
      <c r="H66" s="2">
        <f>SUM($G$61:G66)</f>
        <v>5.2</v>
      </c>
      <c r="I66" s="2">
        <f t="shared" si="74"/>
        <v>15000</v>
      </c>
      <c r="J66" s="2">
        <f t="shared" si="67"/>
        <v>21000</v>
      </c>
      <c r="K66" s="2">
        <v>10</v>
      </c>
      <c r="L66" s="2">
        <f t="shared" si="79"/>
        <v>4</v>
      </c>
      <c r="M66" s="2"/>
      <c r="N66" s="2">
        <f t="shared" si="68"/>
        <v>2609</v>
      </c>
      <c r="O66" s="2">
        <f t="shared" si="69"/>
        <v>26090</v>
      </c>
      <c r="P66" s="2">
        <v>11</v>
      </c>
      <c r="Q66" s="2">
        <v>10</v>
      </c>
      <c r="R66" s="2">
        <f t="shared" si="80"/>
        <v>4</v>
      </c>
      <c r="S66" s="2">
        <f t="shared" si="70"/>
        <v>2609</v>
      </c>
      <c r="T66" s="2">
        <f t="shared" si="71"/>
        <v>26090</v>
      </c>
      <c r="V66" s="2">
        <f t="shared" si="72"/>
        <v>52180</v>
      </c>
      <c r="X66" s="2">
        <v>0.19</v>
      </c>
      <c r="Y66" s="2">
        <v>13500</v>
      </c>
      <c r="AA66" s="2">
        <f t="shared" si="75"/>
        <v>0.1</v>
      </c>
      <c r="AB66" s="2">
        <f t="shared" si="76"/>
        <v>1500</v>
      </c>
      <c r="AC66" s="2">
        <v>1.5</v>
      </c>
      <c r="AD66" s="2">
        <f t="shared" si="77"/>
        <v>20250</v>
      </c>
      <c r="AE66" s="2">
        <f t="shared" si="78"/>
        <v>3.88079724032196</v>
      </c>
    </row>
    <row r="67" ht="20.1" customHeight="1" spans="3:31">
      <c r="C67" s="2"/>
      <c r="D67" s="2"/>
      <c r="E67" s="2">
        <v>7</v>
      </c>
      <c r="F67" s="2">
        <f t="shared" si="81"/>
        <v>0.3</v>
      </c>
      <c r="G67" s="2">
        <f t="shared" si="73"/>
        <v>1.7</v>
      </c>
      <c r="H67" s="2">
        <f>SUM($G$61:G67)</f>
        <v>6.9</v>
      </c>
      <c r="I67" s="2">
        <f t="shared" si="74"/>
        <v>16000</v>
      </c>
      <c r="J67" s="2">
        <f t="shared" si="67"/>
        <v>27200</v>
      </c>
      <c r="K67" s="2">
        <v>11</v>
      </c>
      <c r="L67" s="2">
        <f t="shared" si="79"/>
        <v>5</v>
      </c>
      <c r="M67" s="2"/>
      <c r="N67" s="2">
        <f t="shared" si="68"/>
        <v>3195</v>
      </c>
      <c r="O67" s="2">
        <f t="shared" si="69"/>
        <v>35145</v>
      </c>
      <c r="P67" s="2">
        <v>12</v>
      </c>
      <c r="Q67" s="2">
        <v>11</v>
      </c>
      <c r="R67" s="2">
        <f t="shared" si="80"/>
        <v>5</v>
      </c>
      <c r="S67" s="2">
        <f t="shared" si="70"/>
        <v>3195</v>
      </c>
      <c r="T67" s="2">
        <f t="shared" si="71"/>
        <v>35145</v>
      </c>
      <c r="V67" s="2">
        <f t="shared" si="72"/>
        <v>70290</v>
      </c>
      <c r="X67" s="2">
        <v>0.17</v>
      </c>
      <c r="Y67" s="2">
        <v>15000</v>
      </c>
      <c r="AA67" s="2">
        <f t="shared" si="75"/>
        <v>0.1</v>
      </c>
      <c r="AB67" s="2">
        <f t="shared" si="76"/>
        <v>1600</v>
      </c>
      <c r="AC67" s="2">
        <v>1.5</v>
      </c>
      <c r="AD67" s="2">
        <f t="shared" si="77"/>
        <v>22500</v>
      </c>
      <c r="AE67" s="2">
        <f t="shared" si="78"/>
        <v>3.20102432778489</v>
      </c>
    </row>
    <row r="68" ht="20.1" customHeight="1" spans="3:31">
      <c r="C68" s="2"/>
      <c r="D68" s="2"/>
      <c r="E68" s="2">
        <v>8</v>
      </c>
      <c r="F68" s="2">
        <f t="shared" si="81"/>
        <v>0.4</v>
      </c>
      <c r="G68" s="2">
        <f t="shared" si="73"/>
        <v>2.1</v>
      </c>
      <c r="H68" s="2">
        <f>SUM($G$61:G68)</f>
        <v>9</v>
      </c>
      <c r="I68" s="2">
        <f t="shared" si="74"/>
        <v>17000</v>
      </c>
      <c r="J68" s="2">
        <f t="shared" si="67"/>
        <v>35700</v>
      </c>
      <c r="K68" s="2">
        <v>12</v>
      </c>
      <c r="L68" s="2">
        <f t="shared" si="79"/>
        <v>5</v>
      </c>
      <c r="M68" s="2"/>
      <c r="N68" s="2">
        <f t="shared" si="68"/>
        <v>3195</v>
      </c>
      <c r="O68" s="2">
        <f t="shared" si="69"/>
        <v>38340</v>
      </c>
      <c r="P68" s="2">
        <v>13</v>
      </c>
      <c r="Q68" s="2">
        <v>12</v>
      </c>
      <c r="R68" s="2">
        <f t="shared" si="80"/>
        <v>5</v>
      </c>
      <c r="S68" s="2">
        <f t="shared" si="70"/>
        <v>3195</v>
      </c>
      <c r="T68" s="2">
        <f t="shared" si="71"/>
        <v>38340</v>
      </c>
      <c r="V68" s="2">
        <f t="shared" si="72"/>
        <v>76680</v>
      </c>
      <c r="X68" s="2">
        <v>0.17</v>
      </c>
      <c r="Y68" s="2">
        <v>16500</v>
      </c>
      <c r="AA68" s="2">
        <f t="shared" si="75"/>
        <v>0.1</v>
      </c>
      <c r="AB68" s="2">
        <f t="shared" si="76"/>
        <v>1700</v>
      </c>
      <c r="AC68" s="2">
        <v>1.5</v>
      </c>
      <c r="AD68" s="2">
        <f t="shared" si="77"/>
        <v>24750</v>
      </c>
      <c r="AE68" s="2">
        <f t="shared" si="78"/>
        <v>3.22769953051643</v>
      </c>
    </row>
    <row r="69" ht="20.1" customHeight="1" spans="3:31">
      <c r="C69" s="2"/>
      <c r="D69" s="2"/>
      <c r="E69" s="2">
        <v>9</v>
      </c>
      <c r="F69" s="2">
        <f t="shared" si="81"/>
        <v>0.4</v>
      </c>
      <c r="G69" s="2">
        <f t="shared" si="73"/>
        <v>2.5</v>
      </c>
      <c r="H69" s="2">
        <f>SUM($G$61:G69)</f>
        <v>11.5</v>
      </c>
      <c r="I69" s="2">
        <f t="shared" si="74"/>
        <v>18000</v>
      </c>
      <c r="J69" s="2">
        <f t="shared" si="67"/>
        <v>45000</v>
      </c>
      <c r="K69" s="2">
        <v>13</v>
      </c>
      <c r="L69" s="2">
        <f t="shared" si="79"/>
        <v>6</v>
      </c>
      <c r="M69" s="2"/>
      <c r="N69" s="2">
        <f t="shared" si="68"/>
        <v>3889</v>
      </c>
      <c r="O69" s="2">
        <f t="shared" si="69"/>
        <v>50557</v>
      </c>
      <c r="P69" s="2">
        <v>14</v>
      </c>
      <c r="Q69" s="2">
        <v>13</v>
      </c>
      <c r="R69" s="2">
        <f t="shared" si="80"/>
        <v>6</v>
      </c>
      <c r="S69" s="2">
        <f t="shared" si="70"/>
        <v>3889</v>
      </c>
      <c r="T69" s="2">
        <f t="shared" si="71"/>
        <v>50557</v>
      </c>
      <c r="V69" s="2">
        <f t="shared" si="72"/>
        <v>101114</v>
      </c>
      <c r="X69" s="2">
        <v>0.15</v>
      </c>
      <c r="Y69" s="2">
        <v>18000</v>
      </c>
      <c r="AA69" s="2">
        <f t="shared" si="75"/>
        <v>0.1</v>
      </c>
      <c r="AB69" s="2">
        <f t="shared" si="76"/>
        <v>1800</v>
      </c>
      <c r="AC69" s="2">
        <v>1.5</v>
      </c>
      <c r="AD69" s="2">
        <f t="shared" si="77"/>
        <v>27000</v>
      </c>
      <c r="AE69" s="2">
        <f t="shared" si="78"/>
        <v>2.67025337737603</v>
      </c>
    </row>
    <row r="70" ht="20.1" customHeight="1" spans="3:31">
      <c r="C70" s="2"/>
      <c r="D70" s="2"/>
      <c r="E70" s="2">
        <v>10</v>
      </c>
      <c r="F70" s="2">
        <f t="shared" si="81"/>
        <v>0.5</v>
      </c>
      <c r="G70" s="2">
        <f t="shared" si="73"/>
        <v>3</v>
      </c>
      <c r="H70" s="2">
        <f>SUM($G$61:G70)</f>
        <v>14.5</v>
      </c>
      <c r="I70" s="2">
        <f t="shared" si="74"/>
        <v>19000</v>
      </c>
      <c r="J70" s="2">
        <f t="shared" si="67"/>
        <v>57000</v>
      </c>
      <c r="K70" s="2">
        <v>14</v>
      </c>
      <c r="L70" s="2">
        <f t="shared" si="79"/>
        <v>6</v>
      </c>
      <c r="M70" s="2"/>
      <c r="N70" s="2">
        <f t="shared" si="68"/>
        <v>3889</v>
      </c>
      <c r="O70" s="2">
        <f t="shared" si="69"/>
        <v>54446</v>
      </c>
      <c r="P70" s="2">
        <v>15</v>
      </c>
      <c r="Q70" s="2">
        <v>14</v>
      </c>
      <c r="R70" s="2">
        <f t="shared" si="80"/>
        <v>6</v>
      </c>
      <c r="S70" s="2">
        <f t="shared" si="70"/>
        <v>3889</v>
      </c>
      <c r="T70" s="2">
        <f t="shared" si="71"/>
        <v>54446</v>
      </c>
      <c r="V70" s="2">
        <f t="shared" si="72"/>
        <v>108892</v>
      </c>
      <c r="X70" s="2">
        <v>0.16</v>
      </c>
      <c r="Y70" s="2">
        <v>19500</v>
      </c>
      <c r="AA70" s="2">
        <f t="shared" si="75"/>
        <v>0.1</v>
      </c>
      <c r="AB70" s="2">
        <f t="shared" si="76"/>
        <v>1900</v>
      </c>
      <c r="AC70" s="2">
        <v>1.5</v>
      </c>
      <c r="AD70" s="2">
        <f t="shared" si="77"/>
        <v>29250</v>
      </c>
      <c r="AE70" s="2">
        <f t="shared" si="78"/>
        <v>2.68614774271755</v>
      </c>
    </row>
    <row r="71" ht="20.1" customHeight="1" spans="3:31">
      <c r="C71" s="2"/>
      <c r="D71" s="2"/>
      <c r="E71" s="2">
        <v>11</v>
      </c>
      <c r="F71" s="2">
        <f t="shared" si="81"/>
        <v>0.5</v>
      </c>
      <c r="G71" s="2">
        <f t="shared" si="73"/>
        <v>3.5</v>
      </c>
      <c r="H71" s="2">
        <f>SUM($G$61:G71)</f>
        <v>18</v>
      </c>
      <c r="I71" s="2">
        <f t="shared" si="74"/>
        <v>20000</v>
      </c>
      <c r="J71" s="2">
        <f t="shared" si="67"/>
        <v>70000</v>
      </c>
      <c r="K71" s="2">
        <v>15</v>
      </c>
      <c r="L71" s="2">
        <f t="shared" si="79"/>
        <v>7</v>
      </c>
      <c r="M71" s="2"/>
      <c r="N71" s="2">
        <f t="shared" si="68"/>
        <v>4830</v>
      </c>
      <c r="O71" s="2">
        <f t="shared" si="69"/>
        <v>72450</v>
      </c>
      <c r="P71" s="2">
        <v>16</v>
      </c>
      <c r="Q71" s="2">
        <v>15</v>
      </c>
      <c r="R71" s="2">
        <f t="shared" si="80"/>
        <v>7</v>
      </c>
      <c r="S71" s="2">
        <f t="shared" si="70"/>
        <v>4830</v>
      </c>
      <c r="T71" s="2">
        <f t="shared" si="71"/>
        <v>72450</v>
      </c>
      <c r="V71" s="2">
        <f t="shared" si="72"/>
        <v>144900</v>
      </c>
      <c r="X71" s="2">
        <v>0.135</v>
      </c>
      <c r="Y71" s="2">
        <v>21000</v>
      </c>
      <c r="AA71" s="2">
        <f t="shared" si="75"/>
        <v>0.1</v>
      </c>
      <c r="AB71" s="2">
        <f t="shared" si="76"/>
        <v>2000</v>
      </c>
      <c r="AC71" s="2">
        <v>1.5</v>
      </c>
      <c r="AD71" s="2">
        <f t="shared" si="77"/>
        <v>31500</v>
      </c>
      <c r="AE71" s="2">
        <f t="shared" si="78"/>
        <v>2.17391304347826</v>
      </c>
    </row>
    <row r="72" ht="20.1" customHeight="1" spans="3:31">
      <c r="C72" s="2"/>
      <c r="D72" s="2"/>
      <c r="E72" s="2">
        <v>12</v>
      </c>
      <c r="F72" s="2">
        <f t="shared" si="81"/>
        <v>0.6</v>
      </c>
      <c r="G72" s="2">
        <f t="shared" si="73"/>
        <v>4.1</v>
      </c>
      <c r="H72" s="2">
        <f>SUM($G$61:G72)</f>
        <v>22.1</v>
      </c>
      <c r="I72" s="2">
        <f t="shared" si="74"/>
        <v>21000</v>
      </c>
      <c r="J72" s="2">
        <f t="shared" si="67"/>
        <v>86100</v>
      </c>
      <c r="K72" s="2">
        <v>16</v>
      </c>
      <c r="L72" s="2">
        <f t="shared" si="79"/>
        <v>7</v>
      </c>
      <c r="M72" s="2"/>
      <c r="N72" s="2">
        <f t="shared" si="68"/>
        <v>4830</v>
      </c>
      <c r="O72" s="2">
        <f t="shared" si="69"/>
        <v>77280</v>
      </c>
      <c r="P72" s="2">
        <v>17</v>
      </c>
      <c r="Q72" s="2">
        <v>16</v>
      </c>
      <c r="R72" s="2">
        <f t="shared" si="80"/>
        <v>7</v>
      </c>
      <c r="S72" s="2">
        <f t="shared" si="70"/>
        <v>4830</v>
      </c>
      <c r="T72" s="2">
        <f t="shared" si="71"/>
        <v>77280</v>
      </c>
      <c r="V72" s="2">
        <f t="shared" si="72"/>
        <v>154560</v>
      </c>
      <c r="X72" s="2">
        <v>0.135</v>
      </c>
      <c r="Y72" s="2">
        <v>22500</v>
      </c>
      <c r="AA72" s="2">
        <f t="shared" ref="AA72:AA85" si="82">0.1</f>
        <v>0.1</v>
      </c>
      <c r="AB72" s="2">
        <f t="shared" si="76"/>
        <v>2100</v>
      </c>
      <c r="AC72" s="2">
        <v>1.5</v>
      </c>
      <c r="AD72" s="2">
        <f t="shared" si="77"/>
        <v>33750</v>
      </c>
      <c r="AE72" s="2">
        <f t="shared" si="78"/>
        <v>2.18361801242236</v>
      </c>
    </row>
    <row r="73" ht="20.1" customHeight="1" spans="3:31">
      <c r="C73" s="2"/>
      <c r="D73" s="2"/>
      <c r="E73" s="2">
        <v>13</v>
      </c>
      <c r="F73" s="2">
        <f t="shared" si="81"/>
        <v>0.6</v>
      </c>
      <c r="G73" s="2">
        <f t="shared" si="73"/>
        <v>4.7</v>
      </c>
      <c r="H73" s="2">
        <f>SUM($G$61:G73)</f>
        <v>26.8</v>
      </c>
      <c r="I73" s="2">
        <f t="shared" si="74"/>
        <v>22000</v>
      </c>
      <c r="J73" s="2">
        <f t="shared" si="67"/>
        <v>103400</v>
      </c>
      <c r="K73" s="2">
        <v>17</v>
      </c>
      <c r="L73" s="2">
        <f t="shared" si="79"/>
        <v>8</v>
      </c>
      <c r="M73" s="2"/>
      <c r="N73" s="2">
        <f t="shared" si="68"/>
        <v>5838</v>
      </c>
      <c r="O73" s="2">
        <f t="shared" si="69"/>
        <v>99246</v>
      </c>
      <c r="P73" s="2">
        <v>18</v>
      </c>
      <c r="Q73" s="2">
        <v>17</v>
      </c>
      <c r="R73" s="2">
        <f t="shared" si="80"/>
        <v>8</v>
      </c>
      <c r="S73" s="2">
        <f t="shared" si="70"/>
        <v>5838</v>
      </c>
      <c r="T73" s="2">
        <f t="shared" si="71"/>
        <v>99246</v>
      </c>
      <c r="V73" s="2">
        <f t="shared" si="72"/>
        <v>198492</v>
      </c>
      <c r="X73" s="2">
        <v>0.118</v>
      </c>
      <c r="Y73" s="2">
        <v>24000</v>
      </c>
      <c r="AA73" s="2">
        <f t="shared" si="82"/>
        <v>0.1</v>
      </c>
      <c r="AB73" s="2">
        <f t="shared" si="76"/>
        <v>2200</v>
      </c>
      <c r="AC73" s="2">
        <v>1.5</v>
      </c>
      <c r="AD73" s="2">
        <f t="shared" si="77"/>
        <v>36000</v>
      </c>
      <c r="AE73" s="2">
        <f t="shared" si="78"/>
        <v>1.8136751103319</v>
      </c>
    </row>
    <row r="74" ht="20.1" customHeight="1" spans="3:31">
      <c r="C74" s="2"/>
      <c r="D74" s="2"/>
      <c r="E74" s="2">
        <v>14</v>
      </c>
      <c r="F74" s="2">
        <f t="shared" si="81"/>
        <v>0.7</v>
      </c>
      <c r="G74" s="2">
        <f t="shared" si="73"/>
        <v>5.4</v>
      </c>
      <c r="H74" s="2">
        <f>SUM($G$61:G74)</f>
        <v>32.2</v>
      </c>
      <c r="I74" s="2">
        <f t="shared" si="74"/>
        <v>23000</v>
      </c>
      <c r="J74" s="2">
        <f t="shared" si="67"/>
        <v>124200</v>
      </c>
      <c r="K74" s="2">
        <v>18</v>
      </c>
      <c r="L74" s="2">
        <f t="shared" si="79"/>
        <v>8</v>
      </c>
      <c r="M74" s="2"/>
      <c r="N74" s="2">
        <f t="shared" si="68"/>
        <v>5838</v>
      </c>
      <c r="O74" s="2">
        <f t="shared" si="69"/>
        <v>105084</v>
      </c>
      <c r="P74" s="2">
        <v>19</v>
      </c>
      <c r="Q74" s="2">
        <v>18</v>
      </c>
      <c r="R74" s="2">
        <f t="shared" si="80"/>
        <v>8</v>
      </c>
      <c r="S74" s="2">
        <f t="shared" si="70"/>
        <v>5838</v>
      </c>
      <c r="T74" s="2">
        <f t="shared" si="71"/>
        <v>105084</v>
      </c>
      <c r="V74" s="2">
        <f t="shared" si="72"/>
        <v>210168</v>
      </c>
      <c r="X74" s="2">
        <v>0.12</v>
      </c>
      <c r="Y74" s="2">
        <v>26000</v>
      </c>
      <c r="AA74" s="2">
        <f t="shared" si="82"/>
        <v>0.1</v>
      </c>
      <c r="AB74" s="2">
        <f t="shared" si="76"/>
        <v>2300</v>
      </c>
      <c r="AC74" s="2">
        <v>1.5</v>
      </c>
      <c r="AD74" s="2">
        <f t="shared" si="77"/>
        <v>39000</v>
      </c>
      <c r="AE74" s="2">
        <f t="shared" si="78"/>
        <v>1.85565833047847</v>
      </c>
    </row>
    <row r="75" ht="20.1" customHeight="1" spans="3:31">
      <c r="C75" s="2"/>
      <c r="D75" s="2"/>
      <c r="E75" s="2">
        <v>15</v>
      </c>
      <c r="F75" s="2">
        <f t="shared" si="81"/>
        <v>0.7</v>
      </c>
      <c r="G75" s="2">
        <f t="shared" si="73"/>
        <v>6.1</v>
      </c>
      <c r="H75" s="2">
        <f>SUM($G$61:G75)</f>
        <v>38.3</v>
      </c>
      <c r="I75" s="2">
        <f t="shared" si="74"/>
        <v>24000</v>
      </c>
      <c r="J75" s="2">
        <f t="shared" si="67"/>
        <v>146400</v>
      </c>
      <c r="K75" s="2">
        <v>19</v>
      </c>
      <c r="L75" s="2">
        <f t="shared" si="79"/>
        <v>9</v>
      </c>
      <c r="M75" s="2"/>
      <c r="N75" s="2">
        <f t="shared" si="68"/>
        <v>7036</v>
      </c>
      <c r="O75" s="2">
        <f t="shared" si="69"/>
        <v>133684</v>
      </c>
      <c r="P75" s="2">
        <v>20</v>
      </c>
      <c r="Q75" s="2">
        <v>19</v>
      </c>
      <c r="R75" s="2">
        <f t="shared" si="80"/>
        <v>9</v>
      </c>
      <c r="S75" s="2">
        <f t="shared" si="70"/>
        <v>7036</v>
      </c>
      <c r="T75" s="2">
        <f t="shared" si="71"/>
        <v>133684</v>
      </c>
      <c r="V75" s="2">
        <f t="shared" si="72"/>
        <v>267368</v>
      </c>
      <c r="X75" s="2">
        <v>0.1</v>
      </c>
      <c r="Y75" s="2">
        <v>28000</v>
      </c>
      <c r="AA75" s="2">
        <f t="shared" si="82"/>
        <v>0.1</v>
      </c>
      <c r="AB75" s="2">
        <f t="shared" si="76"/>
        <v>2400</v>
      </c>
      <c r="AC75" s="2">
        <v>1.5</v>
      </c>
      <c r="AD75" s="2">
        <f t="shared" si="77"/>
        <v>42000</v>
      </c>
      <c r="AE75" s="2">
        <f t="shared" si="78"/>
        <v>1.57086861554113</v>
      </c>
    </row>
    <row r="76" ht="20.1" customHeight="1" spans="3:31">
      <c r="C76" s="2"/>
      <c r="D76" s="2"/>
      <c r="E76" s="2">
        <v>16</v>
      </c>
      <c r="F76" s="2">
        <f t="shared" si="81"/>
        <v>0.8</v>
      </c>
      <c r="G76" s="2">
        <f t="shared" si="73"/>
        <v>6.9</v>
      </c>
      <c r="H76" s="2">
        <f>SUM($G$61:G76)</f>
        <v>45.2</v>
      </c>
      <c r="I76" s="2">
        <f t="shared" si="74"/>
        <v>25000</v>
      </c>
      <c r="J76" s="2">
        <f t="shared" si="67"/>
        <v>172500</v>
      </c>
      <c r="K76" s="2">
        <v>20</v>
      </c>
      <c r="L76" s="2">
        <f t="shared" si="79"/>
        <v>9</v>
      </c>
      <c r="M76" s="2"/>
      <c r="N76" s="2">
        <f t="shared" si="68"/>
        <v>7036</v>
      </c>
      <c r="O76" s="2">
        <f t="shared" si="69"/>
        <v>140720</v>
      </c>
      <c r="P76" s="2">
        <v>21</v>
      </c>
      <c r="Q76" s="2">
        <v>20</v>
      </c>
      <c r="R76" s="2">
        <f t="shared" si="80"/>
        <v>9</v>
      </c>
      <c r="S76" s="2">
        <f t="shared" si="70"/>
        <v>7036</v>
      </c>
      <c r="T76" s="2">
        <f t="shared" si="71"/>
        <v>140720</v>
      </c>
      <c r="V76" s="2">
        <f t="shared" si="72"/>
        <v>281440</v>
      </c>
      <c r="X76" s="2">
        <v>0.1</v>
      </c>
      <c r="Y76" s="2">
        <v>30000</v>
      </c>
      <c r="AA76" s="2">
        <f t="shared" si="82"/>
        <v>0.1</v>
      </c>
      <c r="AB76" s="2">
        <f t="shared" si="76"/>
        <v>2500</v>
      </c>
      <c r="AC76" s="2">
        <v>1.5</v>
      </c>
      <c r="AD76" s="2">
        <f t="shared" si="77"/>
        <v>45000</v>
      </c>
      <c r="AE76" s="2">
        <f t="shared" si="78"/>
        <v>1.59891984081865</v>
      </c>
    </row>
    <row r="77" ht="20.1" customHeight="1" spans="3:31">
      <c r="C77" s="2"/>
      <c r="D77" s="2"/>
      <c r="E77" s="2">
        <v>17</v>
      </c>
      <c r="F77" s="2">
        <f t="shared" si="81"/>
        <v>0.8</v>
      </c>
      <c r="G77" s="2">
        <f t="shared" si="73"/>
        <v>7.7</v>
      </c>
      <c r="H77" s="2">
        <f>SUM($G$61:G77)</f>
        <v>52.9</v>
      </c>
      <c r="I77" s="2">
        <f t="shared" si="74"/>
        <v>26000</v>
      </c>
      <c r="J77" s="2">
        <f t="shared" si="67"/>
        <v>200200</v>
      </c>
      <c r="K77" s="2">
        <v>20</v>
      </c>
      <c r="L77" s="2">
        <f t="shared" si="79"/>
        <v>10</v>
      </c>
      <c r="M77" s="2"/>
      <c r="N77" s="2">
        <f t="shared" si="68"/>
        <v>8443</v>
      </c>
      <c r="O77" s="2">
        <f t="shared" si="69"/>
        <v>168860</v>
      </c>
      <c r="P77" s="2">
        <v>22</v>
      </c>
      <c r="Q77" s="2">
        <v>20</v>
      </c>
      <c r="R77" s="2">
        <f t="shared" si="80"/>
        <v>10</v>
      </c>
      <c r="S77" s="2">
        <f t="shared" si="70"/>
        <v>8443</v>
      </c>
      <c r="T77" s="2">
        <f t="shared" si="71"/>
        <v>168860</v>
      </c>
      <c r="V77" s="2">
        <f t="shared" si="72"/>
        <v>337720</v>
      </c>
      <c r="X77" s="2">
        <v>0.1</v>
      </c>
      <c r="Y77" s="2">
        <v>32000</v>
      </c>
      <c r="AA77" s="2">
        <f t="shared" si="82"/>
        <v>0.1</v>
      </c>
      <c r="AB77" s="2">
        <f t="shared" si="76"/>
        <v>2600</v>
      </c>
      <c r="AC77" s="2">
        <v>1.5</v>
      </c>
      <c r="AD77" s="2">
        <f t="shared" si="77"/>
        <v>48000</v>
      </c>
      <c r="AE77" s="2">
        <f t="shared" si="78"/>
        <v>1.42129574795689</v>
      </c>
    </row>
    <row r="78" ht="20.1" customHeight="1" spans="3:31">
      <c r="C78" s="2"/>
      <c r="D78" s="2"/>
      <c r="E78" s="2">
        <v>18</v>
      </c>
      <c r="F78" s="2">
        <f t="shared" si="81"/>
        <v>0.9</v>
      </c>
      <c r="G78" s="2">
        <f t="shared" si="73"/>
        <v>8.6</v>
      </c>
      <c r="H78" s="2">
        <f>SUM($G$61:G78)</f>
        <v>61.5</v>
      </c>
      <c r="I78" s="2">
        <f t="shared" si="74"/>
        <v>27000</v>
      </c>
      <c r="J78" s="2">
        <f t="shared" si="67"/>
        <v>232200</v>
      </c>
      <c r="K78" s="2">
        <v>20</v>
      </c>
      <c r="L78" s="2">
        <f t="shared" si="79"/>
        <v>10</v>
      </c>
      <c r="M78" s="2"/>
      <c r="N78" s="2">
        <f t="shared" si="68"/>
        <v>8443</v>
      </c>
      <c r="O78" s="2">
        <f t="shared" si="69"/>
        <v>168860</v>
      </c>
      <c r="P78" s="2">
        <v>23</v>
      </c>
      <c r="Q78" s="2">
        <v>20</v>
      </c>
      <c r="R78" s="2">
        <f t="shared" si="80"/>
        <v>10</v>
      </c>
      <c r="S78" s="2">
        <f t="shared" si="70"/>
        <v>8443</v>
      </c>
      <c r="T78" s="2">
        <f t="shared" si="71"/>
        <v>168860</v>
      </c>
      <c r="V78" s="2">
        <f t="shared" si="72"/>
        <v>337720</v>
      </c>
      <c r="X78" s="2">
        <v>0.11</v>
      </c>
      <c r="Y78" s="2">
        <v>35000</v>
      </c>
      <c r="AA78" s="2">
        <f t="shared" si="82"/>
        <v>0.1</v>
      </c>
      <c r="AB78" s="2">
        <f t="shared" si="76"/>
        <v>2700</v>
      </c>
      <c r="AC78" s="2">
        <v>1.5</v>
      </c>
      <c r="AD78" s="2">
        <f t="shared" si="77"/>
        <v>52500</v>
      </c>
      <c r="AE78" s="2">
        <f t="shared" si="78"/>
        <v>1.55454222432785</v>
      </c>
    </row>
    <row r="79" ht="20.1" customHeight="1" spans="3:31">
      <c r="C79" s="2"/>
      <c r="D79" s="2"/>
      <c r="E79" s="2">
        <v>19</v>
      </c>
      <c r="F79" s="2">
        <f t="shared" si="81"/>
        <v>0.9</v>
      </c>
      <c r="G79" s="2">
        <f t="shared" si="73"/>
        <v>9.5</v>
      </c>
      <c r="H79" s="2">
        <f>SUM($G$61:G79)</f>
        <v>71</v>
      </c>
      <c r="I79" s="2">
        <f t="shared" si="74"/>
        <v>28000</v>
      </c>
      <c r="J79" s="2">
        <f t="shared" si="67"/>
        <v>266000</v>
      </c>
      <c r="K79" s="2">
        <v>20</v>
      </c>
      <c r="L79" s="2">
        <f t="shared" si="79"/>
        <v>11</v>
      </c>
      <c r="M79" s="2"/>
      <c r="N79" s="2">
        <f t="shared" si="68"/>
        <v>9817</v>
      </c>
      <c r="O79" s="2">
        <f t="shared" si="69"/>
        <v>196340</v>
      </c>
      <c r="P79" s="2">
        <v>24</v>
      </c>
      <c r="Q79" s="2">
        <v>20</v>
      </c>
      <c r="R79" s="2">
        <f t="shared" si="80"/>
        <v>11</v>
      </c>
      <c r="S79" s="2">
        <f t="shared" si="70"/>
        <v>9817</v>
      </c>
      <c r="T79" s="2">
        <f t="shared" si="71"/>
        <v>196340</v>
      </c>
      <c r="V79" s="2">
        <f t="shared" si="72"/>
        <v>392680</v>
      </c>
      <c r="X79" s="2">
        <v>0.1</v>
      </c>
      <c r="Y79" s="2">
        <f t="shared" ref="Y79:Y85" si="83">ROUND(X79*V79,-3)</f>
        <v>39000</v>
      </c>
      <c r="AA79" s="2">
        <f t="shared" si="82"/>
        <v>0.1</v>
      </c>
      <c r="AB79" s="2">
        <f t="shared" si="76"/>
        <v>2800</v>
      </c>
      <c r="AC79" s="2">
        <v>1.5</v>
      </c>
      <c r="AD79" s="2">
        <f t="shared" si="77"/>
        <v>58500</v>
      </c>
      <c r="AE79" s="2">
        <f t="shared" si="78"/>
        <v>1.48976265661607</v>
      </c>
    </row>
    <row r="80" ht="20.1" customHeight="1" spans="3:31">
      <c r="C80" s="2"/>
      <c r="D80" s="2"/>
      <c r="E80" s="2">
        <v>20</v>
      </c>
      <c r="F80" s="2">
        <f t="shared" si="81"/>
        <v>1</v>
      </c>
      <c r="G80" s="2">
        <f t="shared" si="73"/>
        <v>10.5</v>
      </c>
      <c r="H80" s="2">
        <f>SUM($G$61:G80)</f>
        <v>81.5</v>
      </c>
      <c r="I80" s="2">
        <f t="shared" si="74"/>
        <v>29000</v>
      </c>
      <c r="J80" s="2">
        <f t="shared" si="67"/>
        <v>304500</v>
      </c>
      <c r="K80" s="2">
        <v>20</v>
      </c>
      <c r="L80" s="2">
        <f t="shared" si="79"/>
        <v>11</v>
      </c>
      <c r="M80" s="2"/>
      <c r="N80" s="2">
        <f t="shared" si="68"/>
        <v>9817</v>
      </c>
      <c r="O80" s="2">
        <f t="shared" si="69"/>
        <v>196340</v>
      </c>
      <c r="P80" s="2">
        <v>25</v>
      </c>
      <c r="Q80" s="2">
        <v>20</v>
      </c>
      <c r="R80" s="2">
        <f t="shared" si="80"/>
        <v>11</v>
      </c>
      <c r="S80" s="2">
        <f t="shared" si="70"/>
        <v>9817</v>
      </c>
      <c r="T80" s="2">
        <f t="shared" si="71"/>
        <v>196340</v>
      </c>
      <c r="V80" s="2">
        <f t="shared" si="72"/>
        <v>392680</v>
      </c>
      <c r="X80" s="2">
        <v>0.107</v>
      </c>
      <c r="Y80" s="2">
        <f t="shared" si="83"/>
        <v>42000</v>
      </c>
      <c r="AA80" s="2">
        <f t="shared" si="82"/>
        <v>0.1</v>
      </c>
      <c r="AB80" s="2">
        <f t="shared" si="76"/>
        <v>2900</v>
      </c>
      <c r="AC80" s="2">
        <v>1.5</v>
      </c>
      <c r="AD80" s="2">
        <f t="shared" si="77"/>
        <v>63000</v>
      </c>
      <c r="AE80" s="2">
        <f t="shared" si="78"/>
        <v>1.60435978404808</v>
      </c>
    </row>
    <row r="81" ht="20.1" customHeight="1" spans="3:31">
      <c r="C81" s="2"/>
      <c r="D81" s="2"/>
      <c r="E81" s="2">
        <v>21</v>
      </c>
      <c r="F81" s="2">
        <f t="shared" si="81"/>
        <v>1</v>
      </c>
      <c r="G81" s="2">
        <f t="shared" si="73"/>
        <v>11.5</v>
      </c>
      <c r="H81" s="2">
        <f>SUM($G$61:G81)</f>
        <v>93</v>
      </c>
      <c r="I81" s="2">
        <f t="shared" si="74"/>
        <v>30000</v>
      </c>
      <c r="J81" s="2">
        <f t="shared" si="67"/>
        <v>345000</v>
      </c>
      <c r="K81" s="2">
        <v>20</v>
      </c>
      <c r="L81" s="2">
        <f t="shared" si="79"/>
        <v>12</v>
      </c>
      <c r="M81" s="2"/>
      <c r="N81" s="2">
        <f t="shared" si="68"/>
        <v>11405</v>
      </c>
      <c r="O81" s="2">
        <f t="shared" si="69"/>
        <v>228100</v>
      </c>
      <c r="P81" s="2">
        <v>26</v>
      </c>
      <c r="Q81" s="2">
        <v>20</v>
      </c>
      <c r="R81" s="2">
        <f t="shared" si="80"/>
        <v>12</v>
      </c>
      <c r="S81" s="2">
        <f t="shared" si="70"/>
        <v>11405</v>
      </c>
      <c r="T81" s="2">
        <f t="shared" si="71"/>
        <v>228100</v>
      </c>
      <c r="V81" s="2">
        <f t="shared" si="72"/>
        <v>456200</v>
      </c>
      <c r="X81" s="2">
        <v>0.1</v>
      </c>
      <c r="Y81" s="2">
        <f t="shared" si="83"/>
        <v>46000</v>
      </c>
      <c r="AA81" s="2">
        <f t="shared" si="82"/>
        <v>0.1</v>
      </c>
      <c r="AB81" s="2">
        <f t="shared" si="76"/>
        <v>3000</v>
      </c>
      <c r="AC81" s="2">
        <v>1.5</v>
      </c>
      <c r="AD81" s="2">
        <f t="shared" si="77"/>
        <v>69000</v>
      </c>
      <c r="AE81" s="2">
        <f t="shared" si="78"/>
        <v>1.51249451994739</v>
      </c>
    </row>
    <row r="82" ht="20.1" customHeight="1" spans="3:31">
      <c r="C82" s="2"/>
      <c r="D82" s="2"/>
      <c r="E82" s="2">
        <v>22</v>
      </c>
      <c r="F82" s="2">
        <v>1.2</v>
      </c>
      <c r="G82" s="2">
        <f t="shared" si="73"/>
        <v>12.7</v>
      </c>
      <c r="H82" s="2">
        <f>SUM($G$61:G82)</f>
        <v>105.7</v>
      </c>
      <c r="I82" s="2">
        <f t="shared" si="74"/>
        <v>31000</v>
      </c>
      <c r="J82" s="2">
        <f t="shared" si="67"/>
        <v>393700</v>
      </c>
      <c r="K82" s="2">
        <v>20</v>
      </c>
      <c r="L82" s="2">
        <f t="shared" si="79"/>
        <v>12</v>
      </c>
      <c r="M82" s="2"/>
      <c r="N82" s="2">
        <f t="shared" si="68"/>
        <v>11405</v>
      </c>
      <c r="O82" s="2">
        <f t="shared" si="69"/>
        <v>228100</v>
      </c>
      <c r="P82" s="2">
        <v>27</v>
      </c>
      <c r="Q82" s="2">
        <v>20</v>
      </c>
      <c r="R82" s="2">
        <f t="shared" si="80"/>
        <v>12</v>
      </c>
      <c r="S82" s="2">
        <f t="shared" si="70"/>
        <v>11405</v>
      </c>
      <c r="T82" s="2">
        <f t="shared" si="71"/>
        <v>228100</v>
      </c>
      <c r="V82" s="2">
        <f t="shared" si="72"/>
        <v>456200</v>
      </c>
      <c r="X82" s="2">
        <v>0.105</v>
      </c>
      <c r="Y82" s="2">
        <f t="shared" si="83"/>
        <v>48000</v>
      </c>
      <c r="AA82" s="2">
        <f t="shared" si="82"/>
        <v>0.1</v>
      </c>
      <c r="AB82" s="2">
        <f t="shared" si="76"/>
        <v>3100</v>
      </c>
      <c r="AC82" s="2">
        <v>1.5</v>
      </c>
      <c r="AD82" s="2">
        <f t="shared" si="77"/>
        <v>72000</v>
      </c>
      <c r="AE82" s="2">
        <f t="shared" si="78"/>
        <v>1.57825515124945</v>
      </c>
    </row>
    <row r="83" ht="20.1" customHeight="1" spans="3:31">
      <c r="C83" s="2"/>
      <c r="D83" s="2"/>
      <c r="E83" s="2">
        <v>23</v>
      </c>
      <c r="F83" s="2">
        <v>1.2</v>
      </c>
      <c r="G83" s="2">
        <f t="shared" si="73"/>
        <v>13.9</v>
      </c>
      <c r="H83" s="2">
        <f>SUM($G$61:G83)</f>
        <v>119.6</v>
      </c>
      <c r="I83" s="2">
        <f t="shared" si="74"/>
        <v>32000</v>
      </c>
      <c r="J83" s="2">
        <f t="shared" si="67"/>
        <v>444800</v>
      </c>
      <c r="K83" s="2">
        <v>20</v>
      </c>
      <c r="L83" s="2">
        <f t="shared" si="79"/>
        <v>13</v>
      </c>
      <c r="M83" s="2"/>
      <c r="N83" s="2">
        <f t="shared" si="68"/>
        <v>13077</v>
      </c>
      <c r="O83" s="2">
        <f t="shared" si="69"/>
        <v>261540</v>
      </c>
      <c r="P83" s="2">
        <v>28</v>
      </c>
      <c r="Q83" s="2">
        <v>20</v>
      </c>
      <c r="R83" s="2">
        <f t="shared" si="80"/>
        <v>13</v>
      </c>
      <c r="S83" s="2">
        <f t="shared" si="70"/>
        <v>13077</v>
      </c>
      <c r="T83" s="2">
        <f t="shared" si="71"/>
        <v>261540</v>
      </c>
      <c r="V83" s="2">
        <f t="shared" si="72"/>
        <v>523080</v>
      </c>
      <c r="X83" s="2">
        <v>0.1</v>
      </c>
      <c r="Y83" s="2">
        <f t="shared" si="83"/>
        <v>52000</v>
      </c>
      <c r="AA83" s="2">
        <f t="shared" si="82"/>
        <v>0.1</v>
      </c>
      <c r="AB83" s="2">
        <f t="shared" si="76"/>
        <v>3200</v>
      </c>
      <c r="AC83" s="2">
        <v>1.5</v>
      </c>
      <c r="AD83" s="2">
        <f t="shared" si="77"/>
        <v>78000</v>
      </c>
      <c r="AE83" s="2">
        <f t="shared" si="78"/>
        <v>1.49116769901354</v>
      </c>
    </row>
    <row r="84" ht="20.1" customHeight="1" spans="3:31">
      <c r="C84" s="2"/>
      <c r="D84" s="2"/>
      <c r="E84" s="2">
        <v>24</v>
      </c>
      <c r="F84" s="2">
        <v>1.5</v>
      </c>
      <c r="G84" s="2">
        <f t="shared" si="73"/>
        <v>15.4</v>
      </c>
      <c r="H84" s="2">
        <f>SUM($G$61:G84)</f>
        <v>135</v>
      </c>
      <c r="I84" s="2">
        <f t="shared" si="74"/>
        <v>33000</v>
      </c>
      <c r="J84" s="2">
        <f t="shared" si="67"/>
        <v>508200</v>
      </c>
      <c r="K84" s="2">
        <v>20</v>
      </c>
      <c r="L84" s="2">
        <f t="shared" si="79"/>
        <v>13</v>
      </c>
      <c r="M84" s="2"/>
      <c r="N84" s="2">
        <f t="shared" si="68"/>
        <v>13077</v>
      </c>
      <c r="O84" s="2">
        <f t="shared" si="69"/>
        <v>261540</v>
      </c>
      <c r="P84" s="2">
        <v>29</v>
      </c>
      <c r="Q84" s="2">
        <v>20</v>
      </c>
      <c r="R84" s="2">
        <f t="shared" si="80"/>
        <v>13</v>
      </c>
      <c r="S84" s="2">
        <f t="shared" si="70"/>
        <v>13077</v>
      </c>
      <c r="T84" s="2">
        <f t="shared" si="71"/>
        <v>261540</v>
      </c>
      <c r="V84" s="2">
        <f t="shared" si="72"/>
        <v>523080</v>
      </c>
      <c r="X84" s="2">
        <v>0.105</v>
      </c>
      <c r="Y84" s="2">
        <f t="shared" si="83"/>
        <v>55000</v>
      </c>
      <c r="AA84" s="2">
        <f t="shared" si="82"/>
        <v>0.1</v>
      </c>
      <c r="AB84" s="2">
        <f t="shared" si="76"/>
        <v>3300</v>
      </c>
      <c r="AC84" s="2">
        <v>1.5</v>
      </c>
      <c r="AD84" s="2">
        <f t="shared" si="77"/>
        <v>82500</v>
      </c>
      <c r="AE84" s="2">
        <f t="shared" si="78"/>
        <v>1.57719660472585</v>
      </c>
    </row>
    <row r="85" ht="20.1" customHeight="1" spans="3:31">
      <c r="C85" s="2"/>
      <c r="D85" s="2"/>
      <c r="E85" s="2">
        <v>25</v>
      </c>
      <c r="F85" s="2">
        <v>0</v>
      </c>
      <c r="G85" s="2">
        <v>0</v>
      </c>
      <c r="H85" s="2">
        <v>0</v>
      </c>
      <c r="I85" s="2">
        <f t="shared" si="74"/>
        <v>34000</v>
      </c>
      <c r="J85" s="2">
        <f t="shared" si="67"/>
        <v>0</v>
      </c>
      <c r="K85" s="2">
        <v>20</v>
      </c>
      <c r="L85" s="2">
        <f t="shared" si="79"/>
        <v>14</v>
      </c>
      <c r="M85" s="2"/>
      <c r="N85" s="2">
        <f t="shared" si="68"/>
        <v>14833</v>
      </c>
      <c r="O85" s="2">
        <f t="shared" si="69"/>
        <v>296660</v>
      </c>
      <c r="P85" s="2">
        <v>30</v>
      </c>
      <c r="Q85" s="2">
        <v>20</v>
      </c>
      <c r="R85" s="2">
        <f t="shared" si="80"/>
        <v>14</v>
      </c>
      <c r="S85" s="2">
        <f t="shared" si="70"/>
        <v>14833</v>
      </c>
      <c r="T85" s="2">
        <f t="shared" si="71"/>
        <v>296660</v>
      </c>
      <c r="V85" s="2">
        <f t="shared" si="72"/>
        <v>593320</v>
      </c>
      <c r="X85" s="2">
        <v>0.1</v>
      </c>
      <c r="Y85" s="2">
        <f t="shared" si="83"/>
        <v>59000</v>
      </c>
      <c r="AA85" s="2">
        <f t="shared" si="82"/>
        <v>0.1</v>
      </c>
      <c r="AB85" s="2">
        <f t="shared" si="76"/>
        <v>3400</v>
      </c>
      <c r="AC85" s="2">
        <v>1.5</v>
      </c>
      <c r="AD85" s="2">
        <f t="shared" si="77"/>
        <v>88500</v>
      </c>
      <c r="AE85" s="2">
        <f t="shared" si="78"/>
        <v>1.49160655295625</v>
      </c>
    </row>
    <row r="86" ht="20.1" customHeight="1" spans="3:23"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20.1" customHeight="1" spans="3:11">
      <c r="C87" s="2"/>
      <c r="D87" s="2"/>
      <c r="E87" s="2"/>
      <c r="F87" s="2"/>
      <c r="G87" s="2"/>
      <c r="H87" s="2"/>
      <c r="I87" s="2"/>
      <c r="J87" s="2"/>
      <c r="K87" s="2"/>
    </row>
    <row r="88" s="2" customFormat="1" ht="20.1" customHeight="1"/>
    <row r="89" s="2" customFormat="1" ht="20.1" customHeight="1" spans="5:10">
      <c r="E89" s="2" t="s">
        <v>1651</v>
      </c>
      <c r="F89" s="2" t="s">
        <v>1652</v>
      </c>
      <c r="G89" s="2" t="s">
        <v>1653</v>
      </c>
      <c r="H89" s="2" t="s">
        <v>1654</v>
      </c>
      <c r="J89" s="2" t="s">
        <v>1655</v>
      </c>
    </row>
    <row r="90" s="2" customFormat="1" ht="20.1" customHeight="1"/>
    <row r="91" s="2" customFormat="1" ht="20.1" customHeight="1" spans="5:10">
      <c r="E91" s="2">
        <v>1</v>
      </c>
      <c r="F91" s="2">
        <v>1</v>
      </c>
      <c r="G91" s="2">
        <f>LOOKUP(F91,$E$61:$E$85,$V$61:$V$85)</f>
        <v>12500</v>
      </c>
      <c r="H91" s="2">
        <v>0</v>
      </c>
      <c r="J91" s="2">
        <f t="shared" ref="J91:J95" si="84">ROUND(H91*G91,-1)</f>
        <v>0</v>
      </c>
    </row>
    <row r="92" s="2" customFormat="1" ht="20.1" customHeight="1" spans="5:10">
      <c r="E92" s="2">
        <v>2</v>
      </c>
      <c r="F92" s="2">
        <v>1</v>
      </c>
      <c r="G92" s="2">
        <f t="shared" ref="G92:G110" si="85">LOOKUP(F92,$E$61:$E$85,$V$61:$V$85)</f>
        <v>12500</v>
      </c>
      <c r="H92" s="2">
        <v>0</v>
      </c>
      <c r="J92" s="2">
        <f t="shared" si="84"/>
        <v>0</v>
      </c>
    </row>
    <row r="93" s="2" customFormat="1" ht="20.1" customHeight="1" spans="5:10">
      <c r="E93" s="2">
        <v>3</v>
      </c>
      <c r="F93" s="2">
        <v>1</v>
      </c>
      <c r="G93" s="2">
        <f t="shared" si="85"/>
        <v>12500</v>
      </c>
      <c r="H93" s="2">
        <v>0</v>
      </c>
      <c r="J93" s="2">
        <f t="shared" si="84"/>
        <v>0</v>
      </c>
    </row>
    <row r="94" s="2" customFormat="1" ht="20.1" customHeight="1" spans="5:10">
      <c r="E94" s="2">
        <v>4</v>
      </c>
      <c r="F94" s="2">
        <v>1</v>
      </c>
      <c r="G94" s="2">
        <f t="shared" si="85"/>
        <v>12500</v>
      </c>
      <c r="H94" s="2">
        <v>0</v>
      </c>
      <c r="J94" s="2">
        <f t="shared" si="84"/>
        <v>0</v>
      </c>
    </row>
    <row r="95" s="2" customFormat="1" ht="20.1" customHeight="1" spans="5:10">
      <c r="E95" s="2">
        <v>5</v>
      </c>
      <c r="F95" s="2">
        <v>1</v>
      </c>
      <c r="G95" s="2">
        <f t="shared" si="85"/>
        <v>12500</v>
      </c>
      <c r="H95" s="2">
        <v>0</v>
      </c>
      <c r="J95" s="2">
        <f t="shared" si="84"/>
        <v>0</v>
      </c>
    </row>
    <row r="96" s="2" customFormat="1" ht="20.1" customHeight="1" spans="5:10">
      <c r="E96" s="2">
        <v>6</v>
      </c>
      <c r="F96" s="2">
        <v>1</v>
      </c>
      <c r="G96" s="2">
        <f t="shared" si="85"/>
        <v>12500</v>
      </c>
      <c r="H96" s="2">
        <v>0.5</v>
      </c>
      <c r="J96" s="2">
        <f>ROUND(H96*G96,-4)</f>
        <v>10000</v>
      </c>
    </row>
    <row r="97" s="2" customFormat="1" ht="20.1" customHeight="1" spans="5:10">
      <c r="E97" s="2">
        <v>7</v>
      </c>
      <c r="F97" s="2">
        <v>2</v>
      </c>
      <c r="G97" s="2">
        <f t="shared" si="85"/>
        <v>19440</v>
      </c>
      <c r="H97" s="2">
        <v>0.6</v>
      </c>
      <c r="J97" s="2">
        <f t="shared" ref="J97:J110" si="86">ROUND(H97*G97,-4)</f>
        <v>10000</v>
      </c>
    </row>
    <row r="98" s="2" customFormat="1" ht="20.1" customHeight="1" spans="5:10">
      <c r="E98" s="2">
        <v>8</v>
      </c>
      <c r="F98" s="2">
        <v>3</v>
      </c>
      <c r="G98" s="2">
        <f t="shared" si="85"/>
        <v>29120</v>
      </c>
      <c r="H98" s="2">
        <v>0.7</v>
      </c>
      <c r="J98" s="2">
        <f t="shared" si="86"/>
        <v>20000</v>
      </c>
    </row>
    <row r="99" s="2" customFormat="1" ht="20.1" customHeight="1" spans="5:10">
      <c r="E99" s="2">
        <v>9</v>
      </c>
      <c r="F99" s="2">
        <v>4</v>
      </c>
      <c r="G99" s="2">
        <f t="shared" si="85"/>
        <v>33280</v>
      </c>
      <c r="H99" s="2">
        <v>0.8</v>
      </c>
      <c r="J99" s="2">
        <f t="shared" si="86"/>
        <v>30000</v>
      </c>
    </row>
    <row r="100" s="2" customFormat="1" ht="20.1" customHeight="1" spans="5:10">
      <c r="E100" s="2">
        <v>10</v>
      </c>
      <c r="F100" s="2">
        <v>5</v>
      </c>
      <c r="G100" s="2">
        <f t="shared" si="85"/>
        <v>46962</v>
      </c>
      <c r="H100" s="2">
        <v>0.9</v>
      </c>
      <c r="J100" s="2">
        <f t="shared" si="86"/>
        <v>40000</v>
      </c>
    </row>
    <row r="101" s="2" customFormat="1" ht="20.1" customHeight="1" spans="5:10">
      <c r="E101" s="2">
        <v>11</v>
      </c>
      <c r="F101" s="2">
        <v>6</v>
      </c>
      <c r="G101" s="2">
        <f t="shared" si="85"/>
        <v>52180</v>
      </c>
      <c r="H101" s="2">
        <v>1</v>
      </c>
      <c r="J101" s="2">
        <f t="shared" si="86"/>
        <v>50000</v>
      </c>
    </row>
    <row r="102" s="2" customFormat="1" ht="20.1" customHeight="1" spans="5:10">
      <c r="E102" s="2">
        <v>12</v>
      </c>
      <c r="F102" s="2">
        <v>7</v>
      </c>
      <c r="G102" s="2">
        <f t="shared" si="85"/>
        <v>70290</v>
      </c>
      <c r="H102" s="2">
        <v>1.05</v>
      </c>
      <c r="J102" s="2">
        <f t="shared" si="86"/>
        <v>70000</v>
      </c>
    </row>
    <row r="103" s="2" customFormat="1" ht="20.1" customHeight="1" spans="5:10">
      <c r="E103" s="2">
        <v>13</v>
      </c>
      <c r="F103" s="2">
        <v>8</v>
      </c>
      <c r="G103" s="2">
        <f t="shared" si="85"/>
        <v>76680</v>
      </c>
      <c r="H103" s="2">
        <v>1.1</v>
      </c>
      <c r="J103" s="2">
        <f t="shared" si="86"/>
        <v>80000</v>
      </c>
    </row>
    <row r="104" s="2" customFormat="1" ht="20.1" customHeight="1" spans="5:10">
      <c r="E104" s="2">
        <v>14</v>
      </c>
      <c r="F104" s="2">
        <v>9</v>
      </c>
      <c r="G104" s="2">
        <f t="shared" si="85"/>
        <v>101114</v>
      </c>
      <c r="H104" s="2">
        <v>1.15</v>
      </c>
      <c r="J104" s="2">
        <f t="shared" si="86"/>
        <v>120000</v>
      </c>
    </row>
    <row r="105" s="2" customFormat="1" ht="20.1" customHeight="1" spans="5:10">
      <c r="E105" s="2">
        <v>15</v>
      </c>
      <c r="F105" s="2">
        <v>10</v>
      </c>
      <c r="G105" s="2">
        <f t="shared" si="85"/>
        <v>108892</v>
      </c>
      <c r="H105" s="2">
        <v>1.2</v>
      </c>
      <c r="J105" s="2">
        <f t="shared" si="86"/>
        <v>130000</v>
      </c>
    </row>
    <row r="106" s="2" customFormat="1" ht="20.1" customHeight="1" spans="5:10">
      <c r="E106" s="2">
        <v>16</v>
      </c>
      <c r="F106" s="2">
        <v>11</v>
      </c>
      <c r="G106" s="2">
        <f t="shared" si="85"/>
        <v>144900</v>
      </c>
      <c r="H106" s="2">
        <v>1.25</v>
      </c>
      <c r="J106" s="2">
        <f t="shared" si="86"/>
        <v>180000</v>
      </c>
    </row>
    <row r="107" s="2" customFormat="1" ht="20.1" customHeight="1" spans="5:10">
      <c r="E107" s="2">
        <v>17</v>
      </c>
      <c r="F107" s="2">
        <v>12</v>
      </c>
      <c r="G107" s="2">
        <f t="shared" si="85"/>
        <v>154560</v>
      </c>
      <c r="H107" s="2">
        <v>1.3</v>
      </c>
      <c r="J107" s="2">
        <f t="shared" si="86"/>
        <v>200000</v>
      </c>
    </row>
    <row r="108" s="2" customFormat="1" ht="20.1" customHeight="1" spans="5:10">
      <c r="E108" s="2">
        <v>18</v>
      </c>
      <c r="F108" s="2">
        <v>13</v>
      </c>
      <c r="G108" s="2">
        <f t="shared" si="85"/>
        <v>198492</v>
      </c>
      <c r="H108" s="2">
        <v>1.35</v>
      </c>
      <c r="J108" s="2">
        <f t="shared" si="86"/>
        <v>270000</v>
      </c>
    </row>
    <row r="109" s="2" customFormat="1" ht="20.1" customHeight="1" spans="5:10">
      <c r="E109" s="2">
        <v>19</v>
      </c>
      <c r="F109" s="2">
        <v>14</v>
      </c>
      <c r="G109" s="2">
        <f t="shared" si="85"/>
        <v>210168</v>
      </c>
      <c r="H109" s="2">
        <v>1.4</v>
      </c>
      <c r="J109" s="2">
        <f t="shared" si="86"/>
        <v>290000</v>
      </c>
    </row>
    <row r="110" s="2" customFormat="1" ht="20.1" customHeight="1" spans="5:10">
      <c r="E110" s="2">
        <v>20</v>
      </c>
      <c r="F110" s="2">
        <v>15</v>
      </c>
      <c r="G110" s="2">
        <f t="shared" si="85"/>
        <v>267368</v>
      </c>
      <c r="H110" s="2">
        <v>1.45</v>
      </c>
      <c r="J110" s="2">
        <f t="shared" si="86"/>
        <v>390000</v>
      </c>
    </row>
    <row r="111" s="2" customFormat="1" ht="20.1" customHeight="1"/>
    <row r="112" s="2" customFormat="1" ht="20.1" customHeight="1"/>
    <row r="113" s="2" customFormat="1" ht="20.1" customHeight="1" spans="5:5">
      <c r="E113" s="2" t="s">
        <v>1454</v>
      </c>
    </row>
    <row r="114" ht="20.1" customHeight="1"/>
    <row r="115" ht="20.1" customHeight="1"/>
    <row r="116" ht="20.1" customHeight="1"/>
    <row r="117" ht="20.1" customHeight="1"/>
    <row r="118" ht="20.1" customHeight="1"/>
    <row r="119" ht="20.1" customHeight="1"/>
    <row r="120" ht="20.1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91" t="s">
        <v>0</v>
      </c>
      <c r="B1" s="91" t="s">
        <v>5</v>
      </c>
      <c r="C1" s="91" t="s">
        <v>73</v>
      </c>
      <c r="D1" s="91" t="s">
        <v>74</v>
      </c>
      <c r="E1" s="91" t="s">
        <v>75</v>
      </c>
      <c r="F1" s="91" t="s">
        <v>76</v>
      </c>
      <c r="G1" s="91" t="s">
        <v>77</v>
      </c>
      <c r="H1" s="91" t="s">
        <v>78</v>
      </c>
      <c r="Z1" s="2"/>
      <c r="AA1" s="2"/>
      <c r="AB1" s="2" t="s">
        <v>79</v>
      </c>
    </row>
    <row r="2" ht="20.1" customHeight="1" spans="1:48">
      <c r="A2" s="92">
        <v>1</v>
      </c>
      <c r="B2" s="93">
        <v>10</v>
      </c>
      <c r="C2" s="93">
        <f>B2*$X$2</f>
        <v>12000</v>
      </c>
      <c r="D2" s="93">
        <v>0.2</v>
      </c>
      <c r="E2" s="93">
        <f>D2*C2</f>
        <v>2400</v>
      </c>
      <c r="F2" s="93">
        <f>$X$5*B2*$X$4</f>
        <v>18000</v>
      </c>
      <c r="G2" s="93">
        <v>1</v>
      </c>
      <c r="H2" s="93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9" t="s">
        <v>0</v>
      </c>
      <c r="AH2" s="19" t="s">
        <v>84</v>
      </c>
      <c r="AI2" s="2" t="s">
        <v>85</v>
      </c>
      <c r="AL2" s="79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92">
        <v>2</v>
      </c>
      <c r="B3" s="93">
        <f>B2+5</f>
        <v>15</v>
      </c>
      <c r="C3" s="93">
        <f t="shared" ref="C3:C66" si="0">B3*$X$2</f>
        <v>18000</v>
      </c>
      <c r="D3" s="93">
        <v>0.2</v>
      </c>
      <c r="E3" s="93">
        <f t="shared" ref="E3:E66" si="1">D3*C3</f>
        <v>3600</v>
      </c>
      <c r="F3" s="93">
        <f t="shared" ref="F3:F66" si="2">$X$5*B3*$X$4</f>
        <v>27000</v>
      </c>
      <c r="G3" s="93">
        <v>1</v>
      </c>
      <c r="H3" s="93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10">
        <v>10010045</v>
      </c>
      <c r="R3" s="11" t="s">
        <v>92</v>
      </c>
      <c r="S3" s="2">
        <v>1</v>
      </c>
      <c r="T3" s="19"/>
      <c r="U3">
        <f>P3*1000000</f>
        <v>20000</v>
      </c>
      <c r="W3" s="2" t="s">
        <v>93</v>
      </c>
      <c r="X3" s="94">
        <v>0.05</v>
      </c>
      <c r="Z3" s="2" t="s">
        <v>94</v>
      </c>
      <c r="AA3" s="2">
        <v>0.3</v>
      </c>
      <c r="AB3" s="2">
        <f>X2*AA3</f>
        <v>360</v>
      </c>
      <c r="AE3" s="33">
        <v>12000001</v>
      </c>
      <c r="AF3" s="35" t="s">
        <v>95</v>
      </c>
      <c r="AG3" s="2">
        <v>10</v>
      </c>
      <c r="AH3" s="105">
        <v>3</v>
      </c>
      <c r="AI3" s="2">
        <f t="shared" ref="AI3:AI11" si="4">LOOKUP(AG3,A:A,B:B)*LOOKUP(AH3,$X$10:$X$14,$Z$10:$Z$14)</f>
        <v>165</v>
      </c>
      <c r="AL3" s="33">
        <v>14010001</v>
      </c>
      <c r="AM3" s="35" t="s">
        <v>96</v>
      </c>
      <c r="AN3" s="35">
        <v>1</v>
      </c>
      <c r="AO3" s="35">
        <v>2</v>
      </c>
      <c r="AP3" s="35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92">
        <v>3</v>
      </c>
      <c r="B4" s="93">
        <f t="shared" ref="B4:B67" si="8">B3+5</f>
        <v>20</v>
      </c>
      <c r="C4" s="93">
        <f t="shared" si="0"/>
        <v>24000</v>
      </c>
      <c r="D4" s="93">
        <v>0.2</v>
      </c>
      <c r="E4" s="93">
        <f t="shared" si="1"/>
        <v>4800</v>
      </c>
      <c r="F4" s="93">
        <f t="shared" si="2"/>
        <v>36000</v>
      </c>
      <c r="G4" s="93">
        <v>1</v>
      </c>
      <c r="H4" s="93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10">
        <v>10010026</v>
      </c>
      <c r="R4" s="11" t="s">
        <v>98</v>
      </c>
      <c r="S4" s="2">
        <v>1</v>
      </c>
      <c r="T4" s="19"/>
      <c r="U4">
        <f t="shared" ref="U4:U10" si="9">P4*1000000</f>
        <v>50000</v>
      </c>
      <c r="W4" s="2" t="s">
        <v>99</v>
      </c>
      <c r="X4" s="2">
        <f>X3*X2</f>
        <v>60</v>
      </c>
      <c r="AD4" s="101" t="s">
        <v>100</v>
      </c>
      <c r="AE4" s="33">
        <v>12001001</v>
      </c>
      <c r="AF4" s="35" t="s">
        <v>101</v>
      </c>
      <c r="AG4" s="2">
        <v>10</v>
      </c>
      <c r="AH4" s="35">
        <v>2</v>
      </c>
      <c r="AI4" s="2">
        <f t="shared" si="4"/>
        <v>55</v>
      </c>
      <c r="AL4" s="33">
        <v>14010002</v>
      </c>
      <c r="AM4" s="35" t="s">
        <v>102</v>
      </c>
      <c r="AN4" s="35">
        <v>5</v>
      </c>
      <c r="AO4" s="35">
        <v>2</v>
      </c>
      <c r="AP4" s="35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92">
        <v>4</v>
      </c>
      <c r="B5" s="93">
        <f t="shared" si="8"/>
        <v>25</v>
      </c>
      <c r="C5" s="93">
        <f t="shared" si="0"/>
        <v>30000</v>
      </c>
      <c r="D5" s="93">
        <v>0.2</v>
      </c>
      <c r="E5" s="93">
        <f t="shared" si="1"/>
        <v>6000</v>
      </c>
      <c r="F5" s="93">
        <f t="shared" si="2"/>
        <v>45000</v>
      </c>
      <c r="G5" s="93">
        <v>1</v>
      </c>
      <c r="H5" s="93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10">
        <v>10000141</v>
      </c>
      <c r="R5" s="11" t="s">
        <v>104</v>
      </c>
      <c r="S5" s="2">
        <v>1</v>
      </c>
      <c r="T5" s="2"/>
      <c r="U5">
        <f t="shared" si="9"/>
        <v>150000</v>
      </c>
      <c r="W5" s="2" t="s">
        <v>21</v>
      </c>
      <c r="X5" s="94">
        <v>30</v>
      </c>
      <c r="Z5" s="2">
        <v>1</v>
      </c>
      <c r="AA5" s="2">
        <v>0.2</v>
      </c>
      <c r="AB5" s="2">
        <f>SUM(AA5:AA7)</f>
        <v>0.3</v>
      </c>
      <c r="AD5" s="101" t="s">
        <v>105</v>
      </c>
      <c r="AE5" s="33">
        <v>12001002</v>
      </c>
      <c r="AF5" s="35" t="s">
        <v>106</v>
      </c>
      <c r="AG5" s="2">
        <v>10</v>
      </c>
      <c r="AH5" s="35">
        <v>3</v>
      </c>
      <c r="AI5" s="2">
        <f t="shared" si="4"/>
        <v>165</v>
      </c>
      <c r="AL5" s="33">
        <v>14010003</v>
      </c>
      <c r="AM5" s="35" t="s">
        <v>107</v>
      </c>
      <c r="AN5" s="35">
        <v>9</v>
      </c>
      <c r="AO5" s="35">
        <v>3</v>
      </c>
      <c r="AP5" s="35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92">
        <v>5</v>
      </c>
      <c r="B6" s="93">
        <f t="shared" si="8"/>
        <v>30</v>
      </c>
      <c r="C6" s="93">
        <f t="shared" si="0"/>
        <v>36000</v>
      </c>
      <c r="D6" s="93">
        <v>0.2</v>
      </c>
      <c r="E6" s="93">
        <f t="shared" si="1"/>
        <v>7200</v>
      </c>
      <c r="F6" s="93">
        <f t="shared" si="2"/>
        <v>54000</v>
      </c>
      <c r="G6" s="93">
        <v>1</v>
      </c>
      <c r="H6" s="93">
        <f t="shared" si="3"/>
        <v>43200</v>
      </c>
      <c r="L6" s="1"/>
      <c r="M6" s="1"/>
      <c r="N6" s="1"/>
      <c r="O6" s="1"/>
      <c r="P6" s="2">
        <v>0.15</v>
      </c>
      <c r="Q6" s="10">
        <v>10000142</v>
      </c>
      <c r="R6" s="11" t="s">
        <v>108</v>
      </c>
      <c r="S6" s="2">
        <v>1</v>
      </c>
      <c r="T6" s="2"/>
      <c r="U6">
        <f t="shared" si="9"/>
        <v>150000</v>
      </c>
      <c r="W6" s="2" t="s">
        <v>12</v>
      </c>
      <c r="X6" s="94">
        <v>10</v>
      </c>
      <c r="Z6" s="2">
        <v>1</v>
      </c>
      <c r="AA6" s="2">
        <v>0.1</v>
      </c>
      <c r="AB6" s="2"/>
      <c r="AD6" s="101" t="s">
        <v>109</v>
      </c>
      <c r="AE6" s="33">
        <v>12001003</v>
      </c>
      <c r="AF6" s="35" t="s">
        <v>110</v>
      </c>
      <c r="AG6" s="2">
        <v>10</v>
      </c>
      <c r="AH6" s="35">
        <v>4</v>
      </c>
      <c r="AI6" s="2">
        <f t="shared" si="4"/>
        <v>550</v>
      </c>
      <c r="AL6" s="33">
        <v>14010004</v>
      </c>
      <c r="AM6" s="35" t="s">
        <v>111</v>
      </c>
      <c r="AN6" s="35">
        <v>12</v>
      </c>
      <c r="AO6" s="35">
        <v>4</v>
      </c>
      <c r="AP6" s="35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92">
        <v>6</v>
      </c>
      <c r="B7" s="93">
        <f t="shared" si="8"/>
        <v>35</v>
      </c>
      <c r="C7" s="93">
        <f t="shared" si="0"/>
        <v>42000</v>
      </c>
      <c r="D7" s="93">
        <v>0.2</v>
      </c>
      <c r="E7" s="93">
        <f t="shared" si="1"/>
        <v>8400</v>
      </c>
      <c r="F7" s="93">
        <f t="shared" si="2"/>
        <v>63000</v>
      </c>
      <c r="G7" s="93">
        <v>1</v>
      </c>
      <c r="H7" s="93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10">
        <v>10000132</v>
      </c>
      <c r="R7" s="1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1" t="s">
        <v>115</v>
      </c>
      <c r="AE7" s="33">
        <v>12001004</v>
      </c>
      <c r="AF7" s="35" t="s">
        <v>116</v>
      </c>
      <c r="AG7" s="2">
        <v>5</v>
      </c>
      <c r="AH7" s="35">
        <v>2</v>
      </c>
      <c r="AI7" s="2">
        <f t="shared" si="4"/>
        <v>30</v>
      </c>
      <c r="AL7" s="33">
        <v>14010005</v>
      </c>
      <c r="AM7" s="35" t="s">
        <v>117</v>
      </c>
      <c r="AN7" s="35">
        <v>1</v>
      </c>
      <c r="AO7" s="35">
        <v>2</v>
      </c>
      <c r="AP7" s="35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92">
        <v>7</v>
      </c>
      <c r="B8" s="93">
        <f t="shared" si="8"/>
        <v>40</v>
      </c>
      <c r="C8" s="93">
        <f t="shared" si="0"/>
        <v>48000</v>
      </c>
      <c r="D8" s="93">
        <v>0.2</v>
      </c>
      <c r="E8" s="93">
        <f t="shared" si="1"/>
        <v>9600</v>
      </c>
      <c r="F8" s="93">
        <f t="shared" si="2"/>
        <v>72000</v>
      </c>
      <c r="G8" s="93">
        <v>1</v>
      </c>
      <c r="H8" s="93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10">
        <v>10000104</v>
      </c>
      <c r="R8" s="11" t="s">
        <v>118</v>
      </c>
      <c r="S8" s="2">
        <v>1</v>
      </c>
      <c r="T8" s="2"/>
      <c r="U8">
        <f t="shared" si="9"/>
        <v>100000</v>
      </c>
      <c r="AA8" s="94"/>
      <c r="AB8" s="94"/>
      <c r="AC8" s="94"/>
      <c r="AD8" s="101" t="s">
        <v>119</v>
      </c>
      <c r="AE8" s="33">
        <v>12001005</v>
      </c>
      <c r="AF8" s="35" t="s">
        <v>120</v>
      </c>
      <c r="AG8" s="2">
        <v>8</v>
      </c>
      <c r="AH8" s="35">
        <v>2</v>
      </c>
      <c r="AI8" s="2">
        <f t="shared" si="4"/>
        <v>45</v>
      </c>
      <c r="AL8" s="33">
        <v>14010006</v>
      </c>
      <c r="AM8" s="35" t="s">
        <v>121</v>
      </c>
      <c r="AN8" s="35">
        <v>5</v>
      </c>
      <c r="AO8" s="35">
        <v>2</v>
      </c>
      <c r="AP8" s="35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92">
        <v>8</v>
      </c>
      <c r="B9" s="93">
        <f t="shared" si="8"/>
        <v>45</v>
      </c>
      <c r="C9" s="93">
        <f t="shared" si="0"/>
        <v>54000</v>
      </c>
      <c r="D9" s="93">
        <v>0.2</v>
      </c>
      <c r="E9" s="93">
        <f t="shared" si="1"/>
        <v>10800</v>
      </c>
      <c r="F9" s="93">
        <f t="shared" si="2"/>
        <v>81000</v>
      </c>
      <c r="G9" s="93">
        <v>1</v>
      </c>
      <c r="H9" s="93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10">
        <v>10000143</v>
      </c>
      <c r="R9" s="11" t="s">
        <v>122</v>
      </c>
      <c r="S9" s="2">
        <v>1</v>
      </c>
      <c r="T9" s="2">
        <v>5</v>
      </c>
      <c r="U9">
        <f t="shared" si="9"/>
        <v>50000</v>
      </c>
      <c r="W9" s="95"/>
      <c r="X9" s="96"/>
      <c r="Y9" s="94" t="s">
        <v>21</v>
      </c>
      <c r="Z9" s="94" t="s">
        <v>22</v>
      </c>
      <c r="AA9" s="94"/>
      <c r="AB9" s="94"/>
      <c r="AC9" s="94"/>
      <c r="AD9" s="101" t="s">
        <v>123</v>
      </c>
      <c r="AE9" s="33">
        <v>12001006</v>
      </c>
      <c r="AF9" s="35" t="s">
        <v>124</v>
      </c>
      <c r="AG9" s="2">
        <v>10</v>
      </c>
      <c r="AH9" s="35">
        <v>2</v>
      </c>
      <c r="AI9" s="2">
        <f t="shared" si="4"/>
        <v>55</v>
      </c>
      <c r="AL9" s="33">
        <v>14010007</v>
      </c>
      <c r="AM9" s="35" t="s">
        <v>125</v>
      </c>
      <c r="AN9" s="35">
        <v>9</v>
      </c>
      <c r="AO9" s="35">
        <v>3</v>
      </c>
      <c r="AP9" s="35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92">
        <v>9</v>
      </c>
      <c r="B10" s="93">
        <f t="shared" si="8"/>
        <v>50</v>
      </c>
      <c r="C10" s="93">
        <f t="shared" si="0"/>
        <v>60000</v>
      </c>
      <c r="D10" s="93">
        <v>0.2</v>
      </c>
      <c r="E10" s="93">
        <f t="shared" si="1"/>
        <v>12000</v>
      </c>
      <c r="F10" s="93">
        <f t="shared" si="2"/>
        <v>90000</v>
      </c>
      <c r="G10" s="93">
        <v>1</v>
      </c>
      <c r="H10" s="93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10">
        <v>10010042</v>
      </c>
      <c r="R10" s="12" t="s">
        <v>126</v>
      </c>
      <c r="S10" s="2">
        <v>5</v>
      </c>
      <c r="T10" s="2"/>
      <c r="U10">
        <f t="shared" si="9"/>
        <v>280000</v>
      </c>
      <c r="W10" s="97" t="s">
        <v>24</v>
      </c>
      <c r="X10" s="94">
        <v>1</v>
      </c>
      <c r="Y10" s="94">
        <v>15</v>
      </c>
      <c r="Z10" s="94">
        <v>0.75</v>
      </c>
      <c r="AA10" s="94"/>
      <c r="AB10" s="94"/>
      <c r="AC10" s="94"/>
      <c r="AD10" s="101" t="s">
        <v>127</v>
      </c>
      <c r="AE10" s="33">
        <v>12001007</v>
      </c>
      <c r="AF10" s="35" t="s">
        <v>128</v>
      </c>
      <c r="AG10" s="2">
        <v>12</v>
      </c>
      <c r="AH10" s="35">
        <v>2</v>
      </c>
      <c r="AI10" s="2">
        <f t="shared" si="4"/>
        <v>65</v>
      </c>
      <c r="AL10" s="33">
        <v>14010008</v>
      </c>
      <c r="AM10" s="35" t="s">
        <v>129</v>
      </c>
      <c r="AN10" s="35">
        <v>12</v>
      </c>
      <c r="AO10" s="35">
        <v>4</v>
      </c>
      <c r="AP10" s="35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92">
        <v>10</v>
      </c>
      <c r="B11" s="93">
        <f t="shared" si="8"/>
        <v>55</v>
      </c>
      <c r="C11" s="93">
        <f t="shared" si="0"/>
        <v>66000</v>
      </c>
      <c r="D11" s="93">
        <v>0.2</v>
      </c>
      <c r="E11" s="93">
        <f t="shared" si="1"/>
        <v>13200</v>
      </c>
      <c r="F11" s="93">
        <f t="shared" si="2"/>
        <v>99000</v>
      </c>
      <c r="G11" s="93">
        <v>1</v>
      </c>
      <c r="H11" s="93">
        <f t="shared" si="3"/>
        <v>79200</v>
      </c>
      <c r="L11" s="1"/>
      <c r="M11" s="1"/>
      <c r="P11" s="2">
        <f>SUM(P3:P10)</f>
        <v>1</v>
      </c>
      <c r="S11" s="1"/>
      <c r="T11" s="1"/>
      <c r="W11" s="95"/>
      <c r="X11" s="94">
        <v>2</v>
      </c>
      <c r="Y11" s="94">
        <v>20</v>
      </c>
      <c r="Z11" s="94">
        <v>1</v>
      </c>
      <c r="AA11" s="94"/>
      <c r="AB11" s="94"/>
      <c r="AC11" s="94"/>
      <c r="AD11" s="101" t="s">
        <v>130</v>
      </c>
      <c r="AE11" s="33">
        <v>12001008</v>
      </c>
      <c r="AF11" s="35" t="s">
        <v>131</v>
      </c>
      <c r="AG11" s="2">
        <v>15</v>
      </c>
      <c r="AH11" s="35">
        <v>2</v>
      </c>
      <c r="AI11" s="2">
        <f t="shared" si="4"/>
        <v>80</v>
      </c>
      <c r="AL11" s="33">
        <v>14010009</v>
      </c>
      <c r="AM11" s="35" t="s">
        <v>132</v>
      </c>
      <c r="AN11" s="35">
        <v>1</v>
      </c>
      <c r="AO11" s="35">
        <v>2</v>
      </c>
      <c r="AP11" s="35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92">
        <v>11</v>
      </c>
      <c r="B12" s="93">
        <f t="shared" si="8"/>
        <v>60</v>
      </c>
      <c r="C12" s="93">
        <f t="shared" si="0"/>
        <v>72000</v>
      </c>
      <c r="D12" s="93">
        <v>0.2</v>
      </c>
      <c r="E12" s="93">
        <f t="shared" si="1"/>
        <v>14400</v>
      </c>
      <c r="F12" s="93">
        <f t="shared" si="2"/>
        <v>108000</v>
      </c>
      <c r="G12" s="93">
        <v>1</v>
      </c>
      <c r="H12" s="93">
        <f t="shared" si="3"/>
        <v>86400</v>
      </c>
      <c r="L12" s="1"/>
      <c r="M12" s="1"/>
      <c r="S12" s="1"/>
      <c r="T12" s="1"/>
      <c r="W12" s="95"/>
      <c r="X12" s="94">
        <v>3</v>
      </c>
      <c r="Y12" s="94">
        <v>25</v>
      </c>
      <c r="Z12" s="94">
        <v>3</v>
      </c>
      <c r="AA12" s="94"/>
      <c r="AB12" s="94"/>
      <c r="AC12" s="94"/>
      <c r="AL12" s="33">
        <v>14010010</v>
      </c>
      <c r="AM12" s="35" t="s">
        <v>133</v>
      </c>
      <c r="AN12" s="35">
        <v>5</v>
      </c>
      <c r="AO12" s="35">
        <v>2</v>
      </c>
      <c r="AP12" s="35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92">
        <v>12</v>
      </c>
      <c r="B13" s="93">
        <f t="shared" si="8"/>
        <v>65</v>
      </c>
      <c r="C13" s="93">
        <f t="shared" si="0"/>
        <v>78000</v>
      </c>
      <c r="D13" s="93">
        <v>0.2</v>
      </c>
      <c r="E13" s="93">
        <f t="shared" si="1"/>
        <v>15600</v>
      </c>
      <c r="F13" s="93">
        <f t="shared" si="2"/>
        <v>117000</v>
      </c>
      <c r="G13" s="93">
        <v>1</v>
      </c>
      <c r="H13" s="93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5"/>
      <c r="X13" s="94">
        <v>4</v>
      </c>
      <c r="Y13" s="94">
        <v>30</v>
      </c>
      <c r="Z13" s="94">
        <v>10</v>
      </c>
      <c r="AA13" s="94"/>
      <c r="AB13" s="94"/>
      <c r="AC13" s="94"/>
      <c r="AL13" s="33">
        <v>14010011</v>
      </c>
      <c r="AM13" s="35" t="s">
        <v>136</v>
      </c>
      <c r="AN13" s="35">
        <v>9</v>
      </c>
      <c r="AO13" s="35">
        <v>3</v>
      </c>
      <c r="AP13" s="35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92">
        <v>13</v>
      </c>
      <c r="B14" s="93">
        <f t="shared" si="8"/>
        <v>70</v>
      </c>
      <c r="C14" s="93">
        <f t="shared" si="0"/>
        <v>84000</v>
      </c>
      <c r="D14" s="93">
        <v>0.2</v>
      </c>
      <c r="E14" s="93">
        <f t="shared" si="1"/>
        <v>16800</v>
      </c>
      <c r="F14" s="93">
        <f t="shared" si="2"/>
        <v>126000</v>
      </c>
      <c r="G14" s="93">
        <v>1</v>
      </c>
      <c r="H14" s="93">
        <f t="shared" si="3"/>
        <v>100800</v>
      </c>
      <c r="K14" s="2">
        <v>1</v>
      </c>
      <c r="L14" s="2">
        <v>40</v>
      </c>
      <c r="M14" s="1"/>
      <c r="S14" s="1"/>
      <c r="T14" s="1"/>
      <c r="W14" s="95"/>
      <c r="X14" s="94">
        <v>5</v>
      </c>
      <c r="Y14" s="94">
        <v>75</v>
      </c>
      <c r="Z14" s="94">
        <v>20</v>
      </c>
      <c r="AA14" s="99"/>
      <c r="AB14" s="99"/>
      <c r="AC14" s="99"/>
      <c r="AD14" s="2" t="s">
        <v>137</v>
      </c>
      <c r="AF14" s="33" t="s">
        <v>138</v>
      </c>
      <c r="AG14" s="2">
        <v>20</v>
      </c>
      <c r="AH14" s="35">
        <v>3</v>
      </c>
      <c r="AI14" s="2">
        <f t="shared" ref="AI14:AI24" si="14">LOOKUP(AG14,A:A,B:B)*LOOKUP(AH14,$X$10:$X$14,$Z$10:$Z$14)</f>
        <v>315</v>
      </c>
      <c r="AL14" s="33">
        <v>14010012</v>
      </c>
      <c r="AM14" s="35" t="s">
        <v>139</v>
      </c>
      <c r="AN14" s="35">
        <v>12</v>
      </c>
      <c r="AO14" s="35">
        <v>4</v>
      </c>
      <c r="AP14" s="35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92">
        <v>14</v>
      </c>
      <c r="B15" s="93">
        <f t="shared" si="8"/>
        <v>75</v>
      </c>
      <c r="C15" s="93">
        <f t="shared" si="0"/>
        <v>90000</v>
      </c>
      <c r="D15" s="93">
        <v>0.2</v>
      </c>
      <c r="E15" s="93">
        <f t="shared" si="1"/>
        <v>18000</v>
      </c>
      <c r="F15" s="93">
        <f t="shared" si="2"/>
        <v>135000</v>
      </c>
      <c r="G15" s="93">
        <v>1</v>
      </c>
      <c r="H15" s="93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98"/>
      <c r="X15" s="99"/>
      <c r="Y15" s="99"/>
      <c r="Z15" s="99"/>
      <c r="AA15" s="94"/>
      <c r="AB15" s="94"/>
      <c r="AC15" s="94"/>
      <c r="AD15" s="2"/>
      <c r="AF15" s="33" t="s">
        <v>141</v>
      </c>
      <c r="AG15" s="2">
        <v>20</v>
      </c>
      <c r="AH15" s="35">
        <v>2</v>
      </c>
      <c r="AI15" s="2">
        <f t="shared" si="14"/>
        <v>105</v>
      </c>
      <c r="AL15" s="33">
        <v>14020001</v>
      </c>
      <c r="AM15" s="35" t="s">
        <v>142</v>
      </c>
      <c r="AN15" s="35">
        <v>1</v>
      </c>
      <c r="AO15" s="35">
        <v>2</v>
      </c>
      <c r="AP15" s="35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92">
        <v>15</v>
      </c>
      <c r="B16" s="93">
        <f t="shared" si="8"/>
        <v>80</v>
      </c>
      <c r="C16" s="93">
        <f t="shared" si="0"/>
        <v>96000</v>
      </c>
      <c r="D16" s="93">
        <v>0.2</v>
      </c>
      <c r="E16" s="93">
        <f t="shared" si="1"/>
        <v>19200</v>
      </c>
      <c r="F16" s="93">
        <f t="shared" si="2"/>
        <v>144000</v>
      </c>
      <c r="G16" s="93">
        <v>1</v>
      </c>
      <c r="H16" s="93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7" t="s">
        <v>25</v>
      </c>
      <c r="X16" s="94">
        <v>1</v>
      </c>
      <c r="Y16" s="94">
        <v>3</v>
      </c>
      <c r="Z16" s="94" t="s">
        <v>26</v>
      </c>
      <c r="AA16" s="94"/>
      <c r="AB16" s="94"/>
      <c r="AC16" s="94"/>
      <c r="AD16" s="2"/>
      <c r="AF16" s="33" t="s">
        <v>144</v>
      </c>
      <c r="AG16" s="2">
        <v>20</v>
      </c>
      <c r="AH16" s="35">
        <v>2</v>
      </c>
      <c r="AI16" s="2">
        <f t="shared" si="14"/>
        <v>105</v>
      </c>
      <c r="AL16" s="33">
        <v>14020002</v>
      </c>
      <c r="AM16" s="35" t="s">
        <v>145</v>
      </c>
      <c r="AN16" s="35">
        <v>5</v>
      </c>
      <c r="AO16" s="35">
        <v>2</v>
      </c>
      <c r="AP16" s="35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92">
        <v>16</v>
      </c>
      <c r="B17" s="93">
        <f t="shared" si="8"/>
        <v>85</v>
      </c>
      <c r="C17" s="93">
        <f t="shared" si="0"/>
        <v>102000</v>
      </c>
      <c r="D17" s="93">
        <v>0.2</v>
      </c>
      <c r="E17" s="93">
        <f t="shared" si="1"/>
        <v>20400</v>
      </c>
      <c r="F17" s="93">
        <f t="shared" si="2"/>
        <v>153000</v>
      </c>
      <c r="G17" s="93">
        <v>1</v>
      </c>
      <c r="H17" s="93">
        <f t="shared" si="3"/>
        <v>122400</v>
      </c>
      <c r="K17" s="2">
        <v>4</v>
      </c>
      <c r="L17" s="2">
        <v>105</v>
      </c>
      <c r="Q17" s="22" t="s">
        <v>146</v>
      </c>
      <c r="R17" s="22">
        <f>R16/3/3</f>
        <v>0.666666666666667</v>
      </c>
      <c r="S17">
        <v>0.5</v>
      </c>
      <c r="T17">
        <v>1</v>
      </c>
      <c r="W17" s="97"/>
      <c r="X17" s="94">
        <v>2</v>
      </c>
      <c r="Y17" s="94">
        <v>1.5</v>
      </c>
      <c r="Z17" s="94" t="s">
        <v>27</v>
      </c>
      <c r="AA17" s="94"/>
      <c r="AB17" s="94"/>
      <c r="AC17" s="94"/>
      <c r="AD17" s="2"/>
      <c r="AF17" s="33" t="s">
        <v>147</v>
      </c>
      <c r="AG17" s="2">
        <v>20</v>
      </c>
      <c r="AH17" s="35">
        <v>2</v>
      </c>
      <c r="AI17" s="2">
        <f t="shared" si="14"/>
        <v>105</v>
      </c>
      <c r="AL17" s="33">
        <v>14020003</v>
      </c>
      <c r="AM17" s="35" t="s">
        <v>148</v>
      </c>
      <c r="AN17" s="35">
        <v>9</v>
      </c>
      <c r="AO17" s="35">
        <v>3</v>
      </c>
      <c r="AP17" s="35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92">
        <v>17</v>
      </c>
      <c r="B18" s="93">
        <f t="shared" si="8"/>
        <v>90</v>
      </c>
      <c r="C18" s="93">
        <f t="shared" si="0"/>
        <v>108000</v>
      </c>
      <c r="D18" s="93">
        <v>0.2</v>
      </c>
      <c r="E18" s="93">
        <f t="shared" si="1"/>
        <v>21600</v>
      </c>
      <c r="F18" s="93">
        <f t="shared" si="2"/>
        <v>162000</v>
      </c>
      <c r="G18" s="93">
        <v>1</v>
      </c>
      <c r="H18" s="93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5"/>
      <c r="X18" s="94">
        <v>3</v>
      </c>
      <c r="Y18" s="94">
        <v>1.2</v>
      </c>
      <c r="Z18" s="94" t="s">
        <v>28</v>
      </c>
      <c r="AA18" s="94"/>
      <c r="AB18" s="94"/>
      <c r="AC18" s="94"/>
      <c r="AD18" s="2"/>
      <c r="AF18" s="33" t="s">
        <v>149</v>
      </c>
      <c r="AG18" s="2">
        <v>20</v>
      </c>
      <c r="AH18" s="35">
        <v>2</v>
      </c>
      <c r="AI18" s="2">
        <f t="shared" si="14"/>
        <v>105</v>
      </c>
      <c r="AL18" s="33">
        <v>14020004</v>
      </c>
      <c r="AM18" s="35" t="s">
        <v>150</v>
      </c>
      <c r="AN18" s="35">
        <v>12</v>
      </c>
      <c r="AO18" s="35">
        <v>4</v>
      </c>
      <c r="AP18" s="35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92">
        <v>18</v>
      </c>
      <c r="B19" s="93">
        <f t="shared" si="8"/>
        <v>95</v>
      </c>
      <c r="C19" s="93">
        <f t="shared" si="0"/>
        <v>114000</v>
      </c>
      <c r="D19" s="93">
        <v>0.2</v>
      </c>
      <c r="E19" s="93">
        <f t="shared" si="1"/>
        <v>22800</v>
      </c>
      <c r="F19" s="93">
        <f t="shared" si="2"/>
        <v>171000</v>
      </c>
      <c r="G19" s="93">
        <v>1</v>
      </c>
      <c r="H19" s="93">
        <f t="shared" si="3"/>
        <v>136800</v>
      </c>
      <c r="M19" s="2"/>
      <c r="Q19" s="22" t="s">
        <v>151</v>
      </c>
      <c r="R19" s="22">
        <v>30</v>
      </c>
      <c r="W19" s="95"/>
      <c r="X19" s="94">
        <v>4</v>
      </c>
      <c r="Y19" s="94">
        <v>0.8</v>
      </c>
      <c r="Z19" s="94" t="s">
        <v>29</v>
      </c>
      <c r="AA19" s="94"/>
      <c r="AB19" s="94"/>
      <c r="AC19" s="94"/>
      <c r="AD19" s="2"/>
      <c r="AF19" s="33" t="s">
        <v>152</v>
      </c>
      <c r="AG19" s="2">
        <v>20</v>
      </c>
      <c r="AH19" s="35">
        <v>2</v>
      </c>
      <c r="AI19" s="2">
        <f t="shared" si="14"/>
        <v>105</v>
      </c>
      <c r="AL19" s="33">
        <v>14020005</v>
      </c>
      <c r="AM19" s="35" t="s">
        <v>153</v>
      </c>
      <c r="AN19" s="35">
        <v>1</v>
      </c>
      <c r="AO19" s="35">
        <v>2</v>
      </c>
      <c r="AP19" s="35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92">
        <v>19</v>
      </c>
      <c r="B20" s="93">
        <f t="shared" si="8"/>
        <v>100</v>
      </c>
      <c r="C20" s="93">
        <f t="shared" si="0"/>
        <v>120000</v>
      </c>
      <c r="D20" s="93">
        <v>0.2</v>
      </c>
      <c r="E20" s="93">
        <f t="shared" si="1"/>
        <v>24000</v>
      </c>
      <c r="F20" s="93">
        <f t="shared" si="2"/>
        <v>180000</v>
      </c>
      <c r="G20" s="93">
        <v>1</v>
      </c>
      <c r="H20" s="93">
        <f t="shared" si="3"/>
        <v>144000</v>
      </c>
      <c r="M20" s="2"/>
      <c r="R20">
        <f>R19*10</f>
        <v>300</v>
      </c>
      <c r="W20" s="100"/>
      <c r="X20" s="94">
        <v>5</v>
      </c>
      <c r="Y20" s="94">
        <v>1.9</v>
      </c>
      <c r="Z20" s="94" t="s">
        <v>30</v>
      </c>
      <c r="AA20" s="94"/>
      <c r="AB20" s="94"/>
      <c r="AC20" s="94"/>
      <c r="AD20" s="2"/>
      <c r="AF20" s="33" t="s">
        <v>154</v>
      </c>
      <c r="AG20" s="2">
        <v>20</v>
      </c>
      <c r="AH20" s="35">
        <v>2</v>
      </c>
      <c r="AI20" s="2">
        <f t="shared" si="14"/>
        <v>105</v>
      </c>
      <c r="AL20" s="33">
        <v>14020006</v>
      </c>
      <c r="AM20" s="35" t="s">
        <v>155</v>
      </c>
      <c r="AN20" s="35">
        <v>5</v>
      </c>
      <c r="AO20" s="35">
        <v>2</v>
      </c>
      <c r="AP20" s="35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92">
        <v>20</v>
      </c>
      <c r="B21" s="93">
        <f t="shared" si="8"/>
        <v>105</v>
      </c>
      <c r="C21" s="93">
        <f t="shared" si="0"/>
        <v>126000</v>
      </c>
      <c r="D21" s="93">
        <v>0.2</v>
      </c>
      <c r="E21" s="93">
        <f t="shared" si="1"/>
        <v>25200</v>
      </c>
      <c r="F21" s="93">
        <f t="shared" si="2"/>
        <v>189000</v>
      </c>
      <c r="G21" s="93">
        <v>1</v>
      </c>
      <c r="H21" s="93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0"/>
      <c r="X21" s="94">
        <v>6</v>
      </c>
      <c r="Y21" s="94">
        <v>0.4</v>
      </c>
      <c r="Z21" s="94" t="s">
        <v>31</v>
      </c>
      <c r="AA21" s="94"/>
      <c r="AB21" s="94"/>
      <c r="AC21" s="94"/>
      <c r="AD21" s="2"/>
      <c r="AF21" s="33" t="s">
        <v>157</v>
      </c>
      <c r="AG21" s="2">
        <v>20</v>
      </c>
      <c r="AH21" s="35">
        <v>2</v>
      </c>
      <c r="AI21" s="2">
        <f t="shared" si="14"/>
        <v>105</v>
      </c>
      <c r="AL21" s="33">
        <v>14020007</v>
      </c>
      <c r="AM21" s="35" t="s">
        <v>158</v>
      </c>
      <c r="AN21" s="35">
        <v>9</v>
      </c>
      <c r="AO21" s="35">
        <v>3</v>
      </c>
      <c r="AP21" s="35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92">
        <v>21</v>
      </c>
      <c r="B22" s="93">
        <f t="shared" si="8"/>
        <v>110</v>
      </c>
      <c r="C22" s="93">
        <f t="shared" si="0"/>
        <v>132000</v>
      </c>
      <c r="D22" s="93">
        <v>0.2</v>
      </c>
      <c r="E22" s="93">
        <f t="shared" si="1"/>
        <v>26400</v>
      </c>
      <c r="F22" s="93">
        <f t="shared" si="2"/>
        <v>198000</v>
      </c>
      <c r="G22" s="93">
        <v>1</v>
      </c>
      <c r="H22" s="93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0"/>
      <c r="X22" s="94">
        <v>7</v>
      </c>
      <c r="Y22" s="94">
        <v>0.6</v>
      </c>
      <c r="Z22" s="94" t="s">
        <v>32</v>
      </c>
      <c r="AA22" s="94"/>
      <c r="AB22" s="94"/>
      <c r="AC22" s="94"/>
      <c r="AD22" s="2"/>
      <c r="AF22" s="33" t="s">
        <v>159</v>
      </c>
      <c r="AG22" s="2">
        <v>20</v>
      </c>
      <c r="AH22" s="35">
        <v>2</v>
      </c>
      <c r="AI22" s="2">
        <f t="shared" si="14"/>
        <v>105</v>
      </c>
      <c r="AL22" s="33">
        <v>14020008</v>
      </c>
      <c r="AM22" s="35" t="s">
        <v>160</v>
      </c>
      <c r="AN22" s="35">
        <v>12</v>
      </c>
      <c r="AO22" s="35">
        <v>4</v>
      </c>
      <c r="AP22" s="35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92">
        <v>22</v>
      </c>
      <c r="B23" s="93">
        <f t="shared" si="8"/>
        <v>115</v>
      </c>
      <c r="C23" s="93">
        <f t="shared" si="0"/>
        <v>138000</v>
      </c>
      <c r="D23" s="93">
        <v>0.2</v>
      </c>
      <c r="E23" s="93">
        <f t="shared" si="1"/>
        <v>27600</v>
      </c>
      <c r="F23" s="93">
        <f t="shared" si="2"/>
        <v>207000</v>
      </c>
      <c r="G23" s="93">
        <v>1</v>
      </c>
      <c r="H23" s="93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0"/>
      <c r="X23" s="94">
        <v>8</v>
      </c>
      <c r="Y23" s="94">
        <v>0.4</v>
      </c>
      <c r="Z23" s="94" t="s">
        <v>33</v>
      </c>
      <c r="AA23" s="94"/>
      <c r="AB23" s="94"/>
      <c r="AC23" s="94"/>
      <c r="AD23" s="2" t="s">
        <v>162</v>
      </c>
      <c r="AF23" s="33" t="s">
        <v>163</v>
      </c>
      <c r="AG23" s="2">
        <v>20</v>
      </c>
      <c r="AH23" s="35">
        <v>4</v>
      </c>
      <c r="AI23" s="2">
        <f t="shared" si="14"/>
        <v>1050</v>
      </c>
      <c r="AL23" s="33">
        <v>14020009</v>
      </c>
      <c r="AM23" s="35" t="s">
        <v>164</v>
      </c>
      <c r="AN23" s="35">
        <v>1</v>
      </c>
      <c r="AO23" s="35">
        <v>2</v>
      </c>
      <c r="AP23" s="35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92">
        <v>23</v>
      </c>
      <c r="B24" s="93">
        <f t="shared" si="8"/>
        <v>120</v>
      </c>
      <c r="C24" s="93">
        <f t="shared" si="0"/>
        <v>144000</v>
      </c>
      <c r="D24" s="93">
        <v>0.2</v>
      </c>
      <c r="E24" s="93">
        <f t="shared" si="1"/>
        <v>28800</v>
      </c>
      <c r="F24" s="93">
        <f t="shared" si="2"/>
        <v>216000</v>
      </c>
      <c r="G24" s="93">
        <v>1</v>
      </c>
      <c r="H24" s="93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0"/>
      <c r="X24" s="94">
        <v>9</v>
      </c>
      <c r="Y24" s="94">
        <v>0.5</v>
      </c>
      <c r="Z24" s="94" t="s">
        <v>34</v>
      </c>
      <c r="AA24" s="94"/>
      <c r="AB24" s="94"/>
      <c r="AC24" s="94"/>
      <c r="AD24" s="2" t="s">
        <v>165</v>
      </c>
      <c r="AF24" s="33" t="s">
        <v>166</v>
      </c>
      <c r="AG24" s="2">
        <v>20</v>
      </c>
      <c r="AH24" s="35">
        <v>4</v>
      </c>
      <c r="AI24" s="2">
        <f t="shared" si="14"/>
        <v>1050</v>
      </c>
      <c r="AL24" s="33">
        <v>14020010</v>
      </c>
      <c r="AM24" s="35" t="s">
        <v>167</v>
      </c>
      <c r="AN24" s="35">
        <v>5</v>
      </c>
      <c r="AO24" s="35">
        <v>2</v>
      </c>
      <c r="AP24" s="35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92">
        <v>24</v>
      </c>
      <c r="B25" s="93">
        <f t="shared" si="8"/>
        <v>125</v>
      </c>
      <c r="C25" s="93">
        <f t="shared" si="0"/>
        <v>150000</v>
      </c>
      <c r="D25" s="93">
        <v>0.2</v>
      </c>
      <c r="E25" s="93">
        <f t="shared" si="1"/>
        <v>30000</v>
      </c>
      <c r="F25" s="93">
        <f t="shared" si="2"/>
        <v>225000</v>
      </c>
      <c r="G25" s="93">
        <v>1</v>
      </c>
      <c r="H25" s="93">
        <f t="shared" si="3"/>
        <v>180000</v>
      </c>
      <c r="Q25" s="2" t="s">
        <v>26</v>
      </c>
      <c r="R25" s="2">
        <v>60</v>
      </c>
      <c r="T25">
        <f>T24/9</f>
        <v>50</v>
      </c>
      <c r="W25" s="100"/>
      <c r="X25" s="94">
        <v>10</v>
      </c>
      <c r="Y25" s="94">
        <v>0.55</v>
      </c>
      <c r="Z25" s="94" t="s">
        <v>35</v>
      </c>
      <c r="AA25" s="94"/>
      <c r="AB25" s="94"/>
      <c r="AC25" s="94"/>
      <c r="AL25" s="33">
        <v>14020011</v>
      </c>
      <c r="AM25" s="35" t="s">
        <v>168</v>
      </c>
      <c r="AN25" s="35">
        <v>9</v>
      </c>
      <c r="AO25" s="35">
        <v>3</v>
      </c>
      <c r="AP25" s="35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92">
        <v>25</v>
      </c>
      <c r="B26" s="93">
        <f t="shared" si="8"/>
        <v>130</v>
      </c>
      <c r="C26" s="93">
        <f t="shared" si="0"/>
        <v>156000</v>
      </c>
      <c r="D26" s="93">
        <v>0.2</v>
      </c>
      <c r="E26" s="93">
        <f t="shared" si="1"/>
        <v>31200</v>
      </c>
      <c r="F26" s="93">
        <f t="shared" si="2"/>
        <v>234000</v>
      </c>
      <c r="G26" s="93">
        <v>1</v>
      </c>
      <c r="H26" s="93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0"/>
      <c r="X26" s="94">
        <v>11</v>
      </c>
      <c r="Y26" s="94">
        <v>0.65</v>
      </c>
      <c r="Z26" s="94" t="s">
        <v>170</v>
      </c>
      <c r="AF26" s="33" t="s">
        <v>171</v>
      </c>
      <c r="AG26" s="2">
        <v>30</v>
      </c>
      <c r="AH26" s="35">
        <v>3</v>
      </c>
      <c r="AI26" s="2">
        <f t="shared" ref="AI26:AI35" si="16">LOOKUP(AG26,A:A,B:B)*LOOKUP(AH26,$X$10:$X$14,$Z$10:$Z$14)</f>
        <v>465</v>
      </c>
      <c r="AL26" s="33">
        <v>14020012</v>
      </c>
      <c r="AM26" s="35" t="s">
        <v>172</v>
      </c>
      <c r="AN26" s="35">
        <v>12</v>
      </c>
      <c r="AO26" s="35">
        <v>4</v>
      </c>
      <c r="AP26" s="35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92">
        <v>26</v>
      </c>
      <c r="B27" s="93">
        <f t="shared" si="8"/>
        <v>135</v>
      </c>
      <c r="C27" s="93">
        <f t="shared" si="0"/>
        <v>162000</v>
      </c>
      <c r="D27" s="93">
        <v>0.2</v>
      </c>
      <c r="E27" s="93">
        <f t="shared" si="1"/>
        <v>32400</v>
      </c>
      <c r="F27" s="93">
        <f t="shared" si="2"/>
        <v>243000</v>
      </c>
      <c r="G27" s="93">
        <v>1</v>
      </c>
      <c r="H27" s="93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5">
        <v>2</v>
      </c>
      <c r="AI27" s="2">
        <f t="shared" si="16"/>
        <v>155</v>
      </c>
      <c r="AL27" s="33">
        <v>14030001</v>
      </c>
      <c r="AM27" s="35" t="s">
        <v>174</v>
      </c>
      <c r="AN27" s="35">
        <v>1</v>
      </c>
      <c r="AO27" s="35">
        <v>2</v>
      </c>
      <c r="AP27" s="35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92">
        <v>27</v>
      </c>
      <c r="B28" s="93">
        <f t="shared" si="8"/>
        <v>140</v>
      </c>
      <c r="C28" s="93">
        <f t="shared" si="0"/>
        <v>168000</v>
      </c>
      <c r="D28" s="93">
        <v>0.2</v>
      </c>
      <c r="E28" s="93">
        <f t="shared" si="1"/>
        <v>33600</v>
      </c>
      <c r="F28" s="93">
        <f t="shared" si="2"/>
        <v>252000</v>
      </c>
      <c r="G28" s="93">
        <v>1</v>
      </c>
      <c r="H28" s="93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4">
        <v>0</v>
      </c>
      <c r="Z28" s="2">
        <v>1</v>
      </c>
      <c r="AF28" s="2" t="s">
        <v>177</v>
      </c>
      <c r="AG28" s="2">
        <v>30</v>
      </c>
      <c r="AH28" s="35">
        <v>2</v>
      </c>
      <c r="AI28" s="2">
        <f t="shared" si="16"/>
        <v>155</v>
      </c>
      <c r="AL28" s="33">
        <v>14030002</v>
      </c>
      <c r="AM28" s="35" t="s">
        <v>178</v>
      </c>
      <c r="AN28" s="35">
        <v>5</v>
      </c>
      <c r="AO28" s="35">
        <v>2</v>
      </c>
      <c r="AP28" s="35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92">
        <v>28</v>
      </c>
      <c r="B29" s="93">
        <f t="shared" si="8"/>
        <v>145</v>
      </c>
      <c r="C29" s="93">
        <f t="shared" si="0"/>
        <v>174000</v>
      </c>
      <c r="D29" s="93">
        <v>0.2</v>
      </c>
      <c r="E29" s="93">
        <f t="shared" si="1"/>
        <v>34800</v>
      </c>
      <c r="F29" s="93">
        <f t="shared" si="2"/>
        <v>261000</v>
      </c>
      <c r="G29" s="93">
        <v>1</v>
      </c>
      <c r="H29" s="93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4">
        <v>1</v>
      </c>
      <c r="Z29" s="2">
        <v>2</v>
      </c>
      <c r="AF29" s="2" t="s">
        <v>180</v>
      </c>
      <c r="AG29" s="2">
        <v>30</v>
      </c>
      <c r="AH29" s="35">
        <v>2</v>
      </c>
      <c r="AI29" s="2">
        <f t="shared" si="16"/>
        <v>155</v>
      </c>
      <c r="AL29" s="33">
        <v>14030003</v>
      </c>
      <c r="AM29" s="35" t="s">
        <v>181</v>
      </c>
      <c r="AN29" s="35">
        <v>9</v>
      </c>
      <c r="AO29" s="35">
        <v>3</v>
      </c>
      <c r="AP29" s="35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92">
        <v>29</v>
      </c>
      <c r="B30" s="93">
        <f t="shared" si="8"/>
        <v>150</v>
      </c>
      <c r="C30" s="93">
        <f t="shared" si="0"/>
        <v>180000</v>
      </c>
      <c r="D30" s="93">
        <v>0.2</v>
      </c>
      <c r="E30" s="93">
        <f t="shared" si="1"/>
        <v>36000</v>
      </c>
      <c r="F30" s="93">
        <f t="shared" si="2"/>
        <v>270000</v>
      </c>
      <c r="G30" s="93">
        <v>1</v>
      </c>
      <c r="H30" s="93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4">
        <v>2</v>
      </c>
      <c r="Z30" s="2">
        <v>5</v>
      </c>
      <c r="AF30" s="2" t="s">
        <v>182</v>
      </c>
      <c r="AG30" s="2">
        <v>30</v>
      </c>
      <c r="AH30" s="35">
        <v>2</v>
      </c>
      <c r="AI30" s="2">
        <f t="shared" si="16"/>
        <v>155</v>
      </c>
      <c r="AL30" s="33">
        <v>14030004</v>
      </c>
      <c r="AM30" s="35" t="s">
        <v>183</v>
      </c>
      <c r="AN30" s="35">
        <v>12</v>
      </c>
      <c r="AO30" s="35">
        <v>4</v>
      </c>
      <c r="AP30" s="35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92">
        <v>30</v>
      </c>
      <c r="B31" s="93">
        <f t="shared" si="8"/>
        <v>155</v>
      </c>
      <c r="C31" s="93">
        <f t="shared" si="0"/>
        <v>186000</v>
      </c>
      <c r="D31" s="93">
        <v>0.2</v>
      </c>
      <c r="E31" s="93">
        <f t="shared" si="1"/>
        <v>37200</v>
      </c>
      <c r="F31" s="93">
        <f t="shared" si="2"/>
        <v>279000</v>
      </c>
      <c r="G31" s="93">
        <v>1</v>
      </c>
      <c r="H31" s="93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4">
        <v>5</v>
      </c>
      <c r="Z31" s="2">
        <v>10</v>
      </c>
      <c r="AF31" s="2" t="s">
        <v>184</v>
      </c>
      <c r="AG31" s="2">
        <v>30</v>
      </c>
      <c r="AH31" s="35">
        <v>2</v>
      </c>
      <c r="AI31" s="2">
        <f t="shared" si="16"/>
        <v>155</v>
      </c>
      <c r="AL31" s="33">
        <v>14030005</v>
      </c>
      <c r="AM31" s="35" t="s">
        <v>185</v>
      </c>
      <c r="AN31" s="35">
        <v>1</v>
      </c>
      <c r="AO31" s="35">
        <v>2</v>
      </c>
      <c r="AP31" s="35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92">
        <v>31</v>
      </c>
      <c r="B32" s="93">
        <f t="shared" si="8"/>
        <v>160</v>
      </c>
      <c r="C32" s="93">
        <f t="shared" si="0"/>
        <v>192000</v>
      </c>
      <c r="D32" s="93">
        <v>0.2</v>
      </c>
      <c r="E32" s="93">
        <f t="shared" si="1"/>
        <v>38400</v>
      </c>
      <c r="F32" s="93">
        <f t="shared" si="2"/>
        <v>288000</v>
      </c>
      <c r="G32" s="93">
        <v>1</v>
      </c>
      <c r="H32" s="93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4">
        <v>10</v>
      </c>
      <c r="Z32" s="2">
        <v>30</v>
      </c>
      <c r="AF32" s="2" t="s">
        <v>186</v>
      </c>
      <c r="AG32" s="2">
        <v>30</v>
      </c>
      <c r="AH32" s="35">
        <v>2</v>
      </c>
      <c r="AI32" s="2">
        <f t="shared" si="16"/>
        <v>155</v>
      </c>
      <c r="AL32" s="33">
        <v>14030006</v>
      </c>
      <c r="AM32" s="35" t="s">
        <v>187</v>
      </c>
      <c r="AN32" s="35">
        <v>5</v>
      </c>
      <c r="AO32" s="35">
        <v>2</v>
      </c>
      <c r="AP32" s="35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92">
        <v>32</v>
      </c>
      <c r="B33" s="93">
        <f t="shared" si="8"/>
        <v>165</v>
      </c>
      <c r="C33" s="93">
        <f t="shared" si="0"/>
        <v>198000</v>
      </c>
      <c r="D33" s="93">
        <v>0.2</v>
      </c>
      <c r="E33" s="93">
        <f t="shared" si="1"/>
        <v>39600</v>
      </c>
      <c r="F33" s="93">
        <f t="shared" si="2"/>
        <v>297000</v>
      </c>
      <c r="G33" s="93">
        <v>1</v>
      </c>
      <c r="H33" s="93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5">
        <v>2</v>
      </c>
      <c r="AI33" s="2">
        <f t="shared" si="16"/>
        <v>155</v>
      </c>
      <c r="AL33" s="33">
        <v>14030007</v>
      </c>
      <c r="AM33" s="35" t="s">
        <v>189</v>
      </c>
      <c r="AN33" s="35">
        <v>9</v>
      </c>
      <c r="AO33" s="35">
        <v>3</v>
      </c>
      <c r="AP33" s="35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92">
        <v>33</v>
      </c>
      <c r="B34" s="93">
        <f t="shared" si="8"/>
        <v>170</v>
      </c>
      <c r="C34" s="93">
        <f t="shared" si="0"/>
        <v>204000</v>
      </c>
      <c r="D34" s="93">
        <v>0.2</v>
      </c>
      <c r="E34" s="93">
        <f t="shared" si="1"/>
        <v>40800</v>
      </c>
      <c r="F34" s="93">
        <f t="shared" si="2"/>
        <v>306000</v>
      </c>
      <c r="G34" s="93">
        <v>1</v>
      </c>
      <c r="H34" s="93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35">
        <v>4</v>
      </c>
      <c r="AI34" s="2">
        <f t="shared" si="16"/>
        <v>1550</v>
      </c>
      <c r="AL34" s="33">
        <v>14030008</v>
      </c>
      <c r="AM34" s="35" t="s">
        <v>192</v>
      </c>
      <c r="AN34" s="35">
        <v>12</v>
      </c>
      <c r="AO34" s="35">
        <v>4</v>
      </c>
      <c r="AP34" s="35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92">
        <v>34</v>
      </c>
      <c r="B35" s="93">
        <f t="shared" si="8"/>
        <v>175</v>
      </c>
      <c r="C35" s="93">
        <f t="shared" si="0"/>
        <v>210000</v>
      </c>
      <c r="D35" s="93">
        <v>0.2</v>
      </c>
      <c r="E35" s="93">
        <f t="shared" si="1"/>
        <v>42000</v>
      </c>
      <c r="F35" s="93">
        <f t="shared" si="2"/>
        <v>315000</v>
      </c>
      <c r="G35" s="93">
        <v>1</v>
      </c>
      <c r="H35" s="93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5">
        <v>4</v>
      </c>
      <c r="AI35" s="2">
        <f t="shared" si="16"/>
        <v>1550</v>
      </c>
      <c r="AL35" s="33">
        <v>14030009</v>
      </c>
      <c r="AM35" s="35" t="s">
        <v>194</v>
      </c>
      <c r="AN35" s="35">
        <v>1</v>
      </c>
      <c r="AO35" s="35">
        <v>2</v>
      </c>
      <c r="AP35" s="35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92">
        <v>35</v>
      </c>
      <c r="B36" s="93">
        <f t="shared" si="8"/>
        <v>180</v>
      </c>
      <c r="C36" s="93">
        <f t="shared" si="0"/>
        <v>216000</v>
      </c>
      <c r="D36" s="93">
        <v>0.2</v>
      </c>
      <c r="E36" s="93">
        <f t="shared" si="1"/>
        <v>43200</v>
      </c>
      <c r="F36" s="93">
        <f t="shared" si="2"/>
        <v>324000</v>
      </c>
      <c r="G36" s="93">
        <v>1</v>
      </c>
      <c r="H36" s="93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3">
        <v>14030010</v>
      </c>
      <c r="AM36" s="35" t="s">
        <v>196</v>
      </c>
      <c r="AN36" s="35">
        <v>5</v>
      </c>
      <c r="AO36" s="35">
        <v>2</v>
      </c>
      <c r="AP36" s="35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92">
        <v>36</v>
      </c>
      <c r="B37" s="93">
        <f t="shared" si="8"/>
        <v>185</v>
      </c>
      <c r="C37" s="93">
        <f t="shared" si="0"/>
        <v>222000</v>
      </c>
      <c r="D37" s="93">
        <v>0.2</v>
      </c>
      <c r="E37" s="93">
        <f t="shared" si="1"/>
        <v>44400</v>
      </c>
      <c r="F37" s="93">
        <f t="shared" si="2"/>
        <v>333000</v>
      </c>
      <c r="G37" s="93">
        <v>1</v>
      </c>
      <c r="H37" s="93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5">
        <v>3</v>
      </c>
      <c r="AI37" s="2">
        <f t="shared" ref="AI37:AI46" si="19">LOOKUP(AG37,A:A,B:B)*LOOKUP(AH37,$X$10:$X$14,$Z$10:$Z$14)</f>
        <v>615</v>
      </c>
      <c r="AL37" s="33">
        <v>14030011</v>
      </c>
      <c r="AM37" s="35" t="s">
        <v>200</v>
      </c>
      <c r="AN37" s="35">
        <v>9</v>
      </c>
      <c r="AO37" s="35">
        <v>3</v>
      </c>
      <c r="AP37" s="35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92">
        <v>37</v>
      </c>
      <c r="B38" s="93">
        <f t="shared" si="8"/>
        <v>190</v>
      </c>
      <c r="C38" s="93">
        <f t="shared" si="0"/>
        <v>228000</v>
      </c>
      <c r="D38" s="93">
        <v>0.2</v>
      </c>
      <c r="E38" s="93">
        <f t="shared" si="1"/>
        <v>45600</v>
      </c>
      <c r="F38" s="93">
        <f t="shared" si="2"/>
        <v>342000</v>
      </c>
      <c r="G38" s="93">
        <v>1</v>
      </c>
      <c r="H38" s="93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5">
        <v>2</v>
      </c>
      <c r="AI38" s="2">
        <f t="shared" si="19"/>
        <v>205</v>
      </c>
      <c r="AL38" s="33">
        <v>14030012</v>
      </c>
      <c r="AM38" s="35" t="s">
        <v>205</v>
      </c>
      <c r="AN38" s="35">
        <v>12</v>
      </c>
      <c r="AO38" s="35">
        <v>4</v>
      </c>
      <c r="AP38" s="35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92">
        <v>38</v>
      </c>
      <c r="B39" s="93">
        <f t="shared" si="8"/>
        <v>195</v>
      </c>
      <c r="C39" s="93">
        <f t="shared" si="0"/>
        <v>234000</v>
      </c>
      <c r="D39" s="93">
        <v>0.2</v>
      </c>
      <c r="E39" s="93">
        <f t="shared" si="1"/>
        <v>46800</v>
      </c>
      <c r="F39" s="93">
        <f t="shared" si="2"/>
        <v>351000</v>
      </c>
      <c r="G39" s="93">
        <v>1</v>
      </c>
      <c r="H39" s="93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5">
        <v>2</v>
      </c>
      <c r="AI39" s="2">
        <f t="shared" si="19"/>
        <v>205</v>
      </c>
      <c r="AL39" s="33">
        <v>14040001</v>
      </c>
      <c r="AM39" s="35" t="s">
        <v>207</v>
      </c>
      <c r="AN39" s="35">
        <v>1</v>
      </c>
      <c r="AO39" s="35">
        <v>2</v>
      </c>
      <c r="AP39" s="35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92">
        <v>39</v>
      </c>
      <c r="B40" s="93">
        <f t="shared" si="8"/>
        <v>200</v>
      </c>
      <c r="C40" s="93">
        <f t="shared" si="0"/>
        <v>240000</v>
      </c>
      <c r="D40" s="93">
        <v>0.2</v>
      </c>
      <c r="E40" s="93">
        <f t="shared" si="1"/>
        <v>48000</v>
      </c>
      <c r="F40" s="93">
        <f t="shared" si="2"/>
        <v>360000</v>
      </c>
      <c r="G40" s="93">
        <v>1</v>
      </c>
      <c r="H40" s="93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5">
        <v>2</v>
      </c>
      <c r="AI40" s="2">
        <f t="shared" si="19"/>
        <v>205</v>
      </c>
      <c r="AL40" s="33">
        <v>14040002</v>
      </c>
      <c r="AM40" s="35" t="s">
        <v>209</v>
      </c>
      <c r="AN40" s="35">
        <v>5</v>
      </c>
      <c r="AO40" s="35">
        <v>2</v>
      </c>
      <c r="AP40" s="35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92">
        <v>40</v>
      </c>
      <c r="B41" s="93">
        <f t="shared" si="8"/>
        <v>205</v>
      </c>
      <c r="C41" s="93">
        <f t="shared" si="0"/>
        <v>246000</v>
      </c>
      <c r="D41" s="93">
        <v>0.2</v>
      </c>
      <c r="E41" s="93">
        <f t="shared" si="1"/>
        <v>49200</v>
      </c>
      <c r="F41" s="93">
        <f t="shared" si="2"/>
        <v>369000</v>
      </c>
      <c r="G41" s="93">
        <v>1</v>
      </c>
      <c r="H41" s="93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5">
        <v>2</v>
      </c>
      <c r="AI41" s="2">
        <f t="shared" si="19"/>
        <v>205</v>
      </c>
      <c r="AL41" s="33">
        <v>14040003</v>
      </c>
      <c r="AM41" s="35" t="s">
        <v>211</v>
      </c>
      <c r="AN41" s="35">
        <v>9</v>
      </c>
      <c r="AO41" s="35">
        <v>3</v>
      </c>
      <c r="AP41" s="35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92">
        <v>41</v>
      </c>
      <c r="B42" s="93">
        <f t="shared" si="8"/>
        <v>210</v>
      </c>
      <c r="C42" s="93">
        <f t="shared" si="0"/>
        <v>252000</v>
      </c>
      <c r="D42" s="93">
        <v>0.2</v>
      </c>
      <c r="E42" s="93">
        <f t="shared" si="1"/>
        <v>50400</v>
      </c>
      <c r="F42" s="93">
        <f t="shared" si="2"/>
        <v>378000</v>
      </c>
      <c r="G42" s="93">
        <v>1</v>
      </c>
      <c r="H42" s="93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5">
        <v>2</v>
      </c>
      <c r="AI42" s="2">
        <f t="shared" si="19"/>
        <v>205</v>
      </c>
      <c r="AL42" s="33">
        <v>14040004</v>
      </c>
      <c r="AM42" s="35" t="s">
        <v>213</v>
      </c>
      <c r="AN42" s="35">
        <v>12</v>
      </c>
      <c r="AO42" s="35">
        <v>4</v>
      </c>
      <c r="AP42" s="35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92">
        <v>42</v>
      </c>
      <c r="B43" s="93">
        <f t="shared" si="8"/>
        <v>215</v>
      </c>
      <c r="C43" s="93">
        <f t="shared" si="0"/>
        <v>258000</v>
      </c>
      <c r="D43" s="93">
        <v>0.2</v>
      </c>
      <c r="E43" s="93">
        <f t="shared" si="1"/>
        <v>51600</v>
      </c>
      <c r="F43" s="93">
        <f t="shared" si="2"/>
        <v>387000</v>
      </c>
      <c r="G43" s="93">
        <v>1</v>
      </c>
      <c r="H43" s="93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5">
        <v>2</v>
      </c>
      <c r="AI43" s="2">
        <f t="shared" si="19"/>
        <v>205</v>
      </c>
      <c r="AL43" s="33">
        <v>14040005</v>
      </c>
      <c r="AM43" s="35" t="s">
        <v>215</v>
      </c>
      <c r="AN43" s="35">
        <v>1</v>
      </c>
      <c r="AO43" s="35">
        <v>2</v>
      </c>
      <c r="AP43" s="35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92">
        <v>43</v>
      </c>
      <c r="B44" s="93">
        <f t="shared" si="8"/>
        <v>220</v>
      </c>
      <c r="C44" s="93">
        <f t="shared" si="0"/>
        <v>264000</v>
      </c>
      <c r="D44" s="93">
        <v>0.2</v>
      </c>
      <c r="E44" s="93">
        <f t="shared" si="1"/>
        <v>52800</v>
      </c>
      <c r="F44" s="93">
        <f t="shared" si="2"/>
        <v>396000</v>
      </c>
      <c r="G44" s="93">
        <v>1</v>
      </c>
      <c r="H44" s="93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5">
        <v>2</v>
      </c>
      <c r="AI44" s="2">
        <f t="shared" si="19"/>
        <v>205</v>
      </c>
      <c r="AL44" s="33">
        <v>14040006</v>
      </c>
      <c r="AM44" s="35" t="s">
        <v>217</v>
      </c>
      <c r="AN44" s="35">
        <v>5</v>
      </c>
      <c r="AO44" s="35">
        <v>2</v>
      </c>
      <c r="AP44" s="35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92">
        <v>44</v>
      </c>
      <c r="B45" s="93">
        <f t="shared" si="8"/>
        <v>225</v>
      </c>
      <c r="C45" s="93">
        <f t="shared" si="0"/>
        <v>270000</v>
      </c>
      <c r="D45" s="93">
        <v>0.2</v>
      </c>
      <c r="E45" s="93">
        <f t="shared" si="1"/>
        <v>54000</v>
      </c>
      <c r="F45" s="93">
        <f t="shared" si="2"/>
        <v>405000</v>
      </c>
      <c r="G45" s="93">
        <v>1</v>
      </c>
      <c r="H45" s="93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35">
        <v>4</v>
      </c>
      <c r="AI45" s="2">
        <f t="shared" si="19"/>
        <v>2050</v>
      </c>
      <c r="AL45" s="33">
        <v>14040007</v>
      </c>
      <c r="AM45" s="35" t="s">
        <v>220</v>
      </c>
      <c r="AN45" s="35">
        <v>9</v>
      </c>
      <c r="AO45" s="35">
        <v>3</v>
      </c>
      <c r="AP45" s="35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92">
        <v>45</v>
      </c>
      <c r="B46" s="93">
        <f t="shared" si="8"/>
        <v>230</v>
      </c>
      <c r="C46" s="93">
        <f t="shared" si="0"/>
        <v>276000</v>
      </c>
      <c r="D46" s="93">
        <v>0.2</v>
      </c>
      <c r="E46" s="93">
        <f t="shared" si="1"/>
        <v>55200</v>
      </c>
      <c r="F46" s="93">
        <f t="shared" si="2"/>
        <v>414000</v>
      </c>
      <c r="G46" s="93">
        <v>1</v>
      </c>
      <c r="H46" s="93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5">
        <v>4</v>
      </c>
      <c r="AI46" s="2">
        <f t="shared" si="19"/>
        <v>2050</v>
      </c>
      <c r="AL46" s="33">
        <v>14040008</v>
      </c>
      <c r="AM46" s="35" t="s">
        <v>222</v>
      </c>
      <c r="AN46" s="35">
        <v>12</v>
      </c>
      <c r="AO46" s="35">
        <v>4</v>
      </c>
      <c r="AP46" s="35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92">
        <v>46</v>
      </c>
      <c r="B47" s="93">
        <f t="shared" si="8"/>
        <v>235</v>
      </c>
      <c r="C47" s="93">
        <f t="shared" si="0"/>
        <v>282000</v>
      </c>
      <c r="D47" s="93">
        <v>0.2</v>
      </c>
      <c r="E47" s="93">
        <f t="shared" si="1"/>
        <v>56400</v>
      </c>
      <c r="F47" s="93">
        <f t="shared" si="2"/>
        <v>423000</v>
      </c>
      <c r="G47" s="93">
        <v>1</v>
      </c>
      <c r="H47" s="93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3">
        <v>14040009</v>
      </c>
      <c r="AM47" s="35" t="s">
        <v>223</v>
      </c>
      <c r="AN47" s="35">
        <v>1</v>
      </c>
      <c r="AO47" s="35">
        <v>2</v>
      </c>
      <c r="AP47" s="35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92">
        <v>47</v>
      </c>
      <c r="B48" s="93">
        <f t="shared" si="8"/>
        <v>240</v>
      </c>
      <c r="C48" s="93">
        <f t="shared" si="0"/>
        <v>288000</v>
      </c>
      <c r="D48" s="93">
        <v>0.2</v>
      </c>
      <c r="E48" s="93">
        <f t="shared" si="1"/>
        <v>57600</v>
      </c>
      <c r="F48" s="93">
        <f t="shared" si="2"/>
        <v>432000</v>
      </c>
      <c r="G48" s="93">
        <v>1</v>
      </c>
      <c r="H48" s="93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3">
        <v>14040010</v>
      </c>
      <c r="AM48" s="35" t="s">
        <v>224</v>
      </c>
      <c r="AN48" s="35">
        <v>5</v>
      </c>
      <c r="AO48" s="35">
        <v>2</v>
      </c>
      <c r="AP48" s="35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92">
        <v>48</v>
      </c>
      <c r="B49" s="93">
        <f t="shared" si="8"/>
        <v>245</v>
      </c>
      <c r="C49" s="93">
        <f t="shared" si="0"/>
        <v>294000</v>
      </c>
      <c r="D49" s="93">
        <v>0.2</v>
      </c>
      <c r="E49" s="93">
        <f t="shared" si="1"/>
        <v>58800</v>
      </c>
      <c r="F49" s="93">
        <f t="shared" si="2"/>
        <v>441000</v>
      </c>
      <c r="G49" s="93">
        <v>1</v>
      </c>
      <c r="H49" s="93">
        <f t="shared" si="3"/>
        <v>352800</v>
      </c>
      <c r="AL49" s="33">
        <v>14040011</v>
      </c>
      <c r="AM49" s="35" t="s">
        <v>225</v>
      </c>
      <c r="AN49" s="35">
        <v>9</v>
      </c>
      <c r="AO49" s="35">
        <v>3</v>
      </c>
      <c r="AP49" s="35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92">
        <v>49</v>
      </c>
      <c r="B50" s="93">
        <f t="shared" si="8"/>
        <v>250</v>
      </c>
      <c r="C50" s="93">
        <f t="shared" si="0"/>
        <v>300000</v>
      </c>
      <c r="D50" s="93">
        <v>0.2</v>
      </c>
      <c r="E50" s="93">
        <f t="shared" si="1"/>
        <v>60000</v>
      </c>
      <c r="F50" s="93">
        <f t="shared" si="2"/>
        <v>450000</v>
      </c>
      <c r="G50" s="93">
        <v>1</v>
      </c>
      <c r="H50" s="93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9" t="s">
        <v>86</v>
      </c>
      <c r="AL50" s="33">
        <v>14040012</v>
      </c>
      <c r="AM50" s="35" t="s">
        <v>226</v>
      </c>
      <c r="AN50" s="35">
        <v>12</v>
      </c>
      <c r="AO50" s="35">
        <v>4</v>
      </c>
      <c r="AP50" s="35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92">
        <v>50</v>
      </c>
      <c r="B51" s="93">
        <f t="shared" si="8"/>
        <v>255</v>
      </c>
      <c r="C51" s="93">
        <f t="shared" si="0"/>
        <v>306000</v>
      </c>
      <c r="D51" s="93">
        <v>0.2</v>
      </c>
      <c r="E51" s="93">
        <f t="shared" si="1"/>
        <v>61200</v>
      </c>
      <c r="F51" s="93">
        <f t="shared" si="2"/>
        <v>459000</v>
      </c>
      <c r="G51" s="93">
        <v>1</v>
      </c>
      <c r="H51" s="93">
        <f t="shared" si="3"/>
        <v>367200</v>
      </c>
      <c r="S51" s="36">
        <v>10020002</v>
      </c>
      <c r="T51" s="32">
        <v>10021001</v>
      </c>
      <c r="U51" s="34" t="s">
        <v>204</v>
      </c>
      <c r="Z51" s="36">
        <v>10020001</v>
      </c>
      <c r="AA51" s="102" t="s">
        <v>227</v>
      </c>
      <c r="AC51" s="103">
        <v>3</v>
      </c>
      <c r="AF51" s="36">
        <v>10020002</v>
      </c>
      <c r="AG51" s="34" t="s">
        <v>204</v>
      </c>
      <c r="AI51" s="36">
        <v>2</v>
      </c>
      <c r="AL51" s="33">
        <v>14050001</v>
      </c>
      <c r="AM51" s="35" t="s">
        <v>228</v>
      </c>
      <c r="AN51" s="35">
        <v>1</v>
      </c>
      <c r="AO51" s="35">
        <v>2</v>
      </c>
      <c r="AP51" s="35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92">
        <v>51</v>
      </c>
      <c r="B52" s="93">
        <f t="shared" si="8"/>
        <v>260</v>
      </c>
      <c r="C52" s="93">
        <f t="shared" si="0"/>
        <v>312000</v>
      </c>
      <c r="D52" s="93">
        <v>0.2</v>
      </c>
      <c r="E52" s="93">
        <f t="shared" si="1"/>
        <v>62400</v>
      </c>
      <c r="F52" s="93">
        <f t="shared" si="2"/>
        <v>468000</v>
      </c>
      <c r="G52" s="93">
        <v>1</v>
      </c>
      <c r="H52" s="93">
        <f t="shared" si="3"/>
        <v>374400</v>
      </c>
      <c r="S52" s="36">
        <v>10020003</v>
      </c>
      <c r="T52" s="32">
        <v>10021002</v>
      </c>
      <c r="U52" s="34" t="s">
        <v>229</v>
      </c>
      <c r="Z52" s="36">
        <v>10020002</v>
      </c>
      <c r="AA52" s="34" t="s">
        <v>204</v>
      </c>
      <c r="AC52" s="36">
        <v>2</v>
      </c>
      <c r="AF52" s="36">
        <v>10020003</v>
      </c>
      <c r="AG52" s="34" t="s">
        <v>229</v>
      </c>
      <c r="AI52" s="103" t="s">
        <v>230</v>
      </c>
      <c r="AL52" s="33">
        <v>14050002</v>
      </c>
      <c r="AM52" s="35" t="s">
        <v>231</v>
      </c>
      <c r="AN52" s="35">
        <v>5</v>
      </c>
      <c r="AO52" s="35">
        <v>2</v>
      </c>
      <c r="AP52" s="35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92">
        <v>52</v>
      </c>
      <c r="B53" s="93">
        <f t="shared" si="8"/>
        <v>265</v>
      </c>
      <c r="C53" s="93">
        <f t="shared" si="0"/>
        <v>318000</v>
      </c>
      <c r="D53" s="93">
        <v>0.2</v>
      </c>
      <c r="E53" s="93">
        <f t="shared" si="1"/>
        <v>63600</v>
      </c>
      <c r="F53" s="93">
        <f t="shared" si="2"/>
        <v>477000</v>
      </c>
      <c r="G53" s="93">
        <v>1</v>
      </c>
      <c r="H53" s="93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6">
        <v>10020005</v>
      </c>
      <c r="T53" s="32">
        <v>10021003</v>
      </c>
      <c r="U53" s="34" t="s">
        <v>232</v>
      </c>
      <c r="Z53" s="36">
        <v>10020003</v>
      </c>
      <c r="AA53" s="34" t="s">
        <v>229</v>
      </c>
      <c r="AC53" s="103" t="s">
        <v>230</v>
      </c>
      <c r="AF53" s="36">
        <v>10020005</v>
      </c>
      <c r="AG53" s="34" t="s">
        <v>232</v>
      </c>
      <c r="AI53" s="103" t="s">
        <v>230</v>
      </c>
      <c r="AL53" s="33">
        <v>14050003</v>
      </c>
      <c r="AM53" s="35" t="s">
        <v>233</v>
      </c>
      <c r="AN53" s="35">
        <v>9</v>
      </c>
      <c r="AO53" s="35">
        <v>3</v>
      </c>
      <c r="AP53" s="35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92">
        <v>53</v>
      </c>
      <c r="B54" s="93">
        <f t="shared" si="8"/>
        <v>270</v>
      </c>
      <c r="C54" s="93">
        <f t="shared" si="0"/>
        <v>324000</v>
      </c>
      <c r="D54" s="93">
        <v>0.2</v>
      </c>
      <c r="E54" s="93">
        <f t="shared" si="1"/>
        <v>64800</v>
      </c>
      <c r="F54" s="93">
        <f t="shared" si="2"/>
        <v>486000</v>
      </c>
      <c r="G54" s="93">
        <v>1</v>
      </c>
      <c r="H54" s="93">
        <f t="shared" si="3"/>
        <v>388800</v>
      </c>
      <c r="K54" s="2">
        <v>0.5</v>
      </c>
      <c r="L54" s="2">
        <v>170</v>
      </c>
      <c r="M54" s="2">
        <f>L54*K54</f>
        <v>85</v>
      </c>
      <c r="S54" s="36">
        <v>10020011</v>
      </c>
      <c r="T54" s="32">
        <v>10021004</v>
      </c>
      <c r="U54" s="34" t="s">
        <v>234</v>
      </c>
      <c r="Z54" s="36">
        <v>10020004</v>
      </c>
      <c r="AA54" s="34" t="s">
        <v>235</v>
      </c>
      <c r="AC54" s="103" t="s">
        <v>230</v>
      </c>
      <c r="AF54" s="36">
        <v>10020011</v>
      </c>
      <c r="AG54" s="34" t="s">
        <v>234</v>
      </c>
      <c r="AI54" s="103" t="s">
        <v>230</v>
      </c>
      <c r="AL54" s="33">
        <v>14050004</v>
      </c>
      <c r="AM54" s="35" t="s">
        <v>236</v>
      </c>
      <c r="AN54" s="35">
        <v>12</v>
      </c>
      <c r="AO54" s="35">
        <v>4</v>
      </c>
      <c r="AP54" s="35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92">
        <v>54</v>
      </c>
      <c r="B55" s="93">
        <f t="shared" si="8"/>
        <v>275</v>
      </c>
      <c r="C55" s="93">
        <f t="shared" si="0"/>
        <v>330000</v>
      </c>
      <c r="D55" s="93">
        <v>0.2</v>
      </c>
      <c r="E55" s="93">
        <f t="shared" si="1"/>
        <v>66000</v>
      </c>
      <c r="F55" s="93">
        <f t="shared" si="2"/>
        <v>495000</v>
      </c>
      <c r="G55" s="93">
        <v>1</v>
      </c>
      <c r="H55" s="93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6">
        <v>10020012</v>
      </c>
      <c r="T55" s="32">
        <v>10021005</v>
      </c>
      <c r="U55" s="34" t="s">
        <v>237</v>
      </c>
      <c r="Z55" s="36">
        <v>10020005</v>
      </c>
      <c r="AA55" s="34" t="s">
        <v>232</v>
      </c>
      <c r="AC55" s="103" t="s">
        <v>230</v>
      </c>
      <c r="AF55" s="36">
        <v>10020012</v>
      </c>
      <c r="AG55" s="34" t="s">
        <v>238</v>
      </c>
      <c r="AI55" s="103" t="s">
        <v>230</v>
      </c>
      <c r="AL55" s="33">
        <v>14050005</v>
      </c>
      <c r="AM55" s="35" t="s">
        <v>239</v>
      </c>
      <c r="AN55" s="35">
        <v>1</v>
      </c>
      <c r="AO55" s="35">
        <v>2</v>
      </c>
      <c r="AP55" s="35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92">
        <v>55</v>
      </c>
      <c r="B56" s="93">
        <f t="shared" si="8"/>
        <v>280</v>
      </c>
      <c r="C56" s="93">
        <f t="shared" si="0"/>
        <v>336000</v>
      </c>
      <c r="D56" s="93">
        <v>0.2</v>
      </c>
      <c r="E56" s="93">
        <f t="shared" si="1"/>
        <v>67200</v>
      </c>
      <c r="F56" s="93">
        <f t="shared" si="2"/>
        <v>504000</v>
      </c>
      <c r="G56" s="93">
        <v>1</v>
      </c>
      <c r="H56" s="93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6">
        <v>10020013</v>
      </c>
      <c r="T56" s="32">
        <v>10021006</v>
      </c>
      <c r="U56" s="34" t="s">
        <v>240</v>
      </c>
      <c r="Z56" s="36">
        <v>10020007</v>
      </c>
      <c r="AA56" s="34" t="s">
        <v>241</v>
      </c>
      <c r="AC56" s="103" t="s">
        <v>230</v>
      </c>
      <c r="AF56" s="36">
        <v>10020013</v>
      </c>
      <c r="AG56" s="34" t="s">
        <v>240</v>
      </c>
      <c r="AI56" s="103" t="s">
        <v>230</v>
      </c>
      <c r="AL56" s="33">
        <v>14050006</v>
      </c>
      <c r="AM56" s="35" t="s">
        <v>242</v>
      </c>
      <c r="AN56" s="35">
        <v>5</v>
      </c>
      <c r="AO56" s="35">
        <v>2</v>
      </c>
      <c r="AP56" s="35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92">
        <v>56</v>
      </c>
      <c r="B57" s="93">
        <f t="shared" si="8"/>
        <v>285</v>
      </c>
      <c r="C57" s="93">
        <f t="shared" si="0"/>
        <v>342000</v>
      </c>
      <c r="D57" s="93">
        <v>0.2</v>
      </c>
      <c r="E57" s="93">
        <f t="shared" si="1"/>
        <v>68400</v>
      </c>
      <c r="F57" s="93">
        <f t="shared" si="2"/>
        <v>513000</v>
      </c>
      <c r="G57" s="93">
        <v>1</v>
      </c>
      <c r="H57" s="93">
        <f t="shared" si="3"/>
        <v>410400</v>
      </c>
      <c r="S57" s="36">
        <v>10020014</v>
      </c>
      <c r="T57" s="32">
        <v>10021007</v>
      </c>
      <c r="U57" s="34" t="s">
        <v>243</v>
      </c>
      <c r="Z57" s="36">
        <v>10020008</v>
      </c>
      <c r="AA57" s="34" t="s">
        <v>244</v>
      </c>
      <c r="AC57" s="103" t="s">
        <v>230</v>
      </c>
      <c r="AF57" s="36">
        <v>10020014</v>
      </c>
      <c r="AG57" s="34" t="s">
        <v>243</v>
      </c>
      <c r="AI57" s="103" t="s">
        <v>230</v>
      </c>
      <c r="AL57" s="33">
        <v>14050007</v>
      </c>
      <c r="AM57" s="35" t="s">
        <v>245</v>
      </c>
      <c r="AN57" s="35">
        <v>9</v>
      </c>
      <c r="AO57" s="35">
        <v>3</v>
      </c>
      <c r="AP57" s="35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92">
        <v>57</v>
      </c>
      <c r="B58" s="93">
        <f t="shared" si="8"/>
        <v>290</v>
      </c>
      <c r="C58" s="93">
        <f t="shared" si="0"/>
        <v>348000</v>
      </c>
      <c r="D58" s="93">
        <v>0.2</v>
      </c>
      <c r="E58" s="93">
        <f t="shared" si="1"/>
        <v>69600</v>
      </c>
      <c r="F58" s="93">
        <f t="shared" si="2"/>
        <v>522000</v>
      </c>
      <c r="G58" s="93">
        <v>1</v>
      </c>
      <c r="H58" s="93">
        <f t="shared" si="3"/>
        <v>417600</v>
      </c>
      <c r="L58" s="2" t="s">
        <v>169</v>
      </c>
      <c r="M58" s="2">
        <f>SUM(M54:M56)</f>
        <v>127.5</v>
      </c>
      <c r="T58" s="32">
        <v>10021008</v>
      </c>
      <c r="U58" s="33" t="s">
        <v>246</v>
      </c>
      <c r="Z58" s="36">
        <v>10020009</v>
      </c>
      <c r="AA58" s="104" t="s">
        <v>247</v>
      </c>
      <c r="AC58" s="103" t="s">
        <v>230</v>
      </c>
      <c r="AE58" s="2" t="s">
        <v>162</v>
      </c>
      <c r="AG58" s="33" t="s">
        <v>246</v>
      </c>
      <c r="AH58" s="2">
        <v>20</v>
      </c>
      <c r="AI58" s="35">
        <v>4</v>
      </c>
      <c r="AJ58" s="2">
        <f>LOOKUP(AH58,B:B,C:C)*LOOKUP(AI58,$X$10:$X$14,$Z$10:$Z$14)</f>
        <v>240000</v>
      </c>
      <c r="AL58" s="33">
        <v>14050008</v>
      </c>
      <c r="AM58" s="35" t="s">
        <v>248</v>
      </c>
      <c r="AN58" s="35">
        <v>12</v>
      </c>
      <c r="AO58" s="35">
        <v>4</v>
      </c>
      <c r="AP58" s="35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92">
        <v>58</v>
      </c>
      <c r="B59" s="93">
        <f t="shared" si="8"/>
        <v>295</v>
      </c>
      <c r="C59" s="93">
        <f t="shared" si="0"/>
        <v>354000</v>
      </c>
      <c r="D59" s="93">
        <v>0.2</v>
      </c>
      <c r="E59" s="93">
        <f t="shared" si="1"/>
        <v>70800</v>
      </c>
      <c r="F59" s="93">
        <f t="shared" si="2"/>
        <v>531000</v>
      </c>
      <c r="G59" s="93">
        <v>1</v>
      </c>
      <c r="H59" s="93">
        <f t="shared" si="3"/>
        <v>424800</v>
      </c>
      <c r="T59" s="32">
        <v>10021009</v>
      </c>
      <c r="U59" s="33" t="s">
        <v>249</v>
      </c>
      <c r="Z59" s="36">
        <v>10020010</v>
      </c>
      <c r="AA59" s="104" t="s">
        <v>250</v>
      </c>
      <c r="AC59" s="103">
        <v>3</v>
      </c>
      <c r="AE59" s="2" t="s">
        <v>165</v>
      </c>
      <c r="AG59" s="33" t="s">
        <v>249</v>
      </c>
      <c r="AH59" s="2">
        <v>20</v>
      </c>
      <c r="AI59" s="35">
        <v>4</v>
      </c>
      <c r="AJ59" s="2">
        <f>LOOKUP(AH59,B:B,C:C)*LOOKUP(AI59,$X$10:$X$14,$Z$10:$Z$14)</f>
        <v>240000</v>
      </c>
      <c r="AL59" s="33">
        <v>14050009</v>
      </c>
      <c r="AM59" s="35" t="s">
        <v>251</v>
      </c>
      <c r="AN59" s="35">
        <v>1</v>
      </c>
      <c r="AO59" s="35">
        <v>2</v>
      </c>
      <c r="AP59" s="35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92">
        <v>59</v>
      </c>
      <c r="B60" s="93">
        <f t="shared" si="8"/>
        <v>300</v>
      </c>
      <c r="C60" s="93">
        <f t="shared" si="0"/>
        <v>360000</v>
      </c>
      <c r="D60" s="93">
        <v>0.2</v>
      </c>
      <c r="E60" s="93">
        <f t="shared" si="1"/>
        <v>72000</v>
      </c>
      <c r="F60" s="93">
        <f t="shared" si="2"/>
        <v>540000</v>
      </c>
      <c r="G60" s="93">
        <v>1</v>
      </c>
      <c r="H60" s="93">
        <f t="shared" si="3"/>
        <v>432000</v>
      </c>
      <c r="S60" s="36">
        <v>10020052</v>
      </c>
      <c r="T60" s="32">
        <v>10022001</v>
      </c>
      <c r="U60" s="34" t="s">
        <v>252</v>
      </c>
      <c r="Z60" s="36">
        <v>10020011</v>
      </c>
      <c r="AA60" s="34" t="s">
        <v>234</v>
      </c>
      <c r="AC60" s="103" t="s">
        <v>230</v>
      </c>
      <c r="AL60" s="33">
        <v>14050010</v>
      </c>
      <c r="AM60" s="35" t="s">
        <v>253</v>
      </c>
      <c r="AN60" s="35">
        <v>5</v>
      </c>
      <c r="AO60" s="35">
        <v>2</v>
      </c>
      <c r="AP60" s="35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92">
        <v>60</v>
      </c>
      <c r="B61" s="93">
        <f t="shared" si="8"/>
        <v>305</v>
      </c>
      <c r="C61" s="93">
        <f t="shared" si="0"/>
        <v>366000</v>
      </c>
      <c r="D61" s="93">
        <v>0.2</v>
      </c>
      <c r="E61" s="93">
        <f t="shared" si="1"/>
        <v>73200</v>
      </c>
      <c r="F61" s="93">
        <f t="shared" si="2"/>
        <v>549000</v>
      </c>
      <c r="G61" s="93">
        <v>1</v>
      </c>
      <c r="H61" s="93">
        <f t="shared" si="3"/>
        <v>439200</v>
      </c>
      <c r="S61" s="36">
        <v>10020053</v>
      </c>
      <c r="T61" s="32">
        <v>10022002</v>
      </c>
      <c r="U61" s="34" t="s">
        <v>254</v>
      </c>
      <c r="Z61" s="36">
        <v>10020012</v>
      </c>
      <c r="AA61" s="34" t="s">
        <v>238</v>
      </c>
      <c r="AC61" s="103" t="s">
        <v>230</v>
      </c>
      <c r="AL61" s="33">
        <v>14050011</v>
      </c>
      <c r="AM61" s="35" t="s">
        <v>255</v>
      </c>
      <c r="AN61" s="35">
        <v>9</v>
      </c>
      <c r="AO61" s="35">
        <v>3</v>
      </c>
      <c r="AP61" s="35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92">
        <v>61</v>
      </c>
      <c r="B62" s="93">
        <f t="shared" si="8"/>
        <v>310</v>
      </c>
      <c r="C62" s="93">
        <f t="shared" si="0"/>
        <v>372000</v>
      </c>
      <c r="D62" s="93">
        <v>0.2</v>
      </c>
      <c r="E62" s="93">
        <f t="shared" si="1"/>
        <v>74400</v>
      </c>
      <c r="F62" s="93">
        <f t="shared" si="2"/>
        <v>558000</v>
      </c>
      <c r="G62" s="93">
        <v>1</v>
      </c>
      <c r="H62" s="93">
        <f t="shared" si="3"/>
        <v>446400</v>
      </c>
      <c r="S62" s="36">
        <v>10020054</v>
      </c>
      <c r="T62" s="32">
        <v>10022003</v>
      </c>
      <c r="U62" s="34" t="s">
        <v>256</v>
      </c>
      <c r="Z62" s="36">
        <v>10020013</v>
      </c>
      <c r="AA62" s="34" t="s">
        <v>240</v>
      </c>
      <c r="AC62" s="103" t="s">
        <v>230</v>
      </c>
      <c r="AL62" s="33">
        <v>14050012</v>
      </c>
      <c r="AM62" s="35" t="s">
        <v>257</v>
      </c>
      <c r="AN62" s="35">
        <v>12</v>
      </c>
      <c r="AO62" s="35">
        <v>4</v>
      </c>
      <c r="AP62" s="35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92">
        <v>62</v>
      </c>
      <c r="B63" s="93">
        <f t="shared" si="8"/>
        <v>315</v>
      </c>
      <c r="C63" s="93">
        <f t="shared" si="0"/>
        <v>378000</v>
      </c>
      <c r="D63" s="93">
        <v>0.2</v>
      </c>
      <c r="E63" s="93">
        <f t="shared" si="1"/>
        <v>75600</v>
      </c>
      <c r="F63" s="93">
        <f t="shared" si="2"/>
        <v>567000</v>
      </c>
      <c r="G63" s="93">
        <v>1</v>
      </c>
      <c r="H63" s="93">
        <f t="shared" si="3"/>
        <v>453600</v>
      </c>
      <c r="S63" s="36">
        <v>10020055</v>
      </c>
      <c r="T63" s="32">
        <v>10022004</v>
      </c>
      <c r="U63" s="34" t="s">
        <v>258</v>
      </c>
      <c r="Z63" s="36">
        <v>10020014</v>
      </c>
      <c r="AA63" s="34" t="s">
        <v>243</v>
      </c>
      <c r="AC63" s="103" t="s">
        <v>230</v>
      </c>
      <c r="AL63" s="33">
        <v>14060001</v>
      </c>
      <c r="AM63" s="35" t="s">
        <v>259</v>
      </c>
      <c r="AN63" s="35">
        <v>1</v>
      </c>
      <c r="AO63" s="35">
        <v>2</v>
      </c>
      <c r="AP63" s="35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92">
        <v>63</v>
      </c>
      <c r="B64" s="93">
        <f t="shared" si="8"/>
        <v>320</v>
      </c>
      <c r="C64" s="93">
        <f t="shared" si="0"/>
        <v>384000</v>
      </c>
      <c r="D64" s="93">
        <v>0.2</v>
      </c>
      <c r="E64" s="93">
        <f t="shared" si="1"/>
        <v>76800</v>
      </c>
      <c r="F64" s="93">
        <f t="shared" si="2"/>
        <v>576000</v>
      </c>
      <c r="G64" s="93">
        <v>1</v>
      </c>
      <c r="H64" s="93">
        <f t="shared" si="3"/>
        <v>460800</v>
      </c>
      <c r="S64" s="36">
        <v>10020057</v>
      </c>
      <c r="T64" s="32">
        <v>10022005</v>
      </c>
      <c r="U64" s="34" t="s">
        <v>260</v>
      </c>
      <c r="Z64" s="36">
        <v>10020015</v>
      </c>
      <c r="AA64" s="34" t="s">
        <v>261</v>
      </c>
      <c r="AC64" s="103" t="s">
        <v>262</v>
      </c>
      <c r="AL64" s="33">
        <v>14060002</v>
      </c>
      <c r="AM64" s="35" t="s">
        <v>263</v>
      </c>
      <c r="AN64" s="35">
        <v>5</v>
      </c>
      <c r="AO64" s="35">
        <v>2</v>
      </c>
      <c r="AP64" s="35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92">
        <v>64</v>
      </c>
      <c r="B65" s="93">
        <f t="shared" si="8"/>
        <v>325</v>
      </c>
      <c r="C65" s="93">
        <f t="shared" si="0"/>
        <v>390000</v>
      </c>
      <c r="D65" s="93">
        <v>0.2</v>
      </c>
      <c r="E65" s="93">
        <f t="shared" si="1"/>
        <v>78000</v>
      </c>
      <c r="F65" s="93">
        <f t="shared" si="2"/>
        <v>585000</v>
      </c>
      <c r="G65" s="93">
        <v>1</v>
      </c>
      <c r="H65" s="93">
        <f t="shared" si="3"/>
        <v>468000</v>
      </c>
      <c r="S65" s="36">
        <v>10020060</v>
      </c>
      <c r="T65" s="32">
        <v>10022006</v>
      </c>
      <c r="U65" s="38" t="s">
        <v>264</v>
      </c>
      <c r="AL65" s="33">
        <v>14060003</v>
      </c>
      <c r="AM65" s="35" t="s">
        <v>265</v>
      </c>
      <c r="AN65" s="35">
        <v>9</v>
      </c>
      <c r="AO65" s="35">
        <v>3</v>
      </c>
      <c r="AP65" s="35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92">
        <v>65</v>
      </c>
      <c r="B66" s="93">
        <f t="shared" si="8"/>
        <v>330</v>
      </c>
      <c r="C66" s="93">
        <f t="shared" si="0"/>
        <v>396000</v>
      </c>
      <c r="D66" s="93">
        <v>0.2</v>
      </c>
      <c r="E66" s="93">
        <f t="shared" si="1"/>
        <v>79200</v>
      </c>
      <c r="F66" s="93">
        <f t="shared" si="2"/>
        <v>594000</v>
      </c>
      <c r="G66" s="93">
        <v>1</v>
      </c>
      <c r="H66" s="93">
        <f t="shared" si="3"/>
        <v>475200</v>
      </c>
      <c r="S66" s="36">
        <v>10020061</v>
      </c>
      <c r="T66" s="32">
        <v>10022007</v>
      </c>
      <c r="U66" s="34" t="s">
        <v>266</v>
      </c>
      <c r="AF66" s="79" t="s">
        <v>179</v>
      </c>
      <c r="AL66" s="33">
        <v>14060004</v>
      </c>
      <c r="AM66" s="35" t="s">
        <v>267</v>
      </c>
      <c r="AN66" s="35">
        <v>12</v>
      </c>
      <c r="AO66" s="35">
        <v>4</v>
      </c>
      <c r="AP66" s="35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92">
        <v>66</v>
      </c>
      <c r="B67" s="93">
        <f t="shared" si="8"/>
        <v>335</v>
      </c>
      <c r="C67" s="93">
        <f t="shared" ref="C67:C71" si="29">B67*$X$2</f>
        <v>402000</v>
      </c>
      <c r="D67" s="93">
        <v>0.2</v>
      </c>
      <c r="E67" s="93">
        <f t="shared" ref="E67:E71" si="30">D67*C67</f>
        <v>80400</v>
      </c>
      <c r="F67" s="93">
        <f t="shared" ref="F67:F71" si="31">$X$5*B67*$X$4</f>
        <v>603000</v>
      </c>
      <c r="G67" s="93">
        <v>1</v>
      </c>
      <c r="H67" s="93">
        <f t="shared" ref="H67:H71" si="32">(C67+E67)*G67</f>
        <v>482400</v>
      </c>
      <c r="T67" s="32">
        <v>10022008</v>
      </c>
      <c r="U67" s="33" t="s">
        <v>268</v>
      </c>
      <c r="Z67" s="36">
        <v>10020052</v>
      </c>
      <c r="AA67" s="34" t="s">
        <v>252</v>
      </c>
      <c r="AC67" s="103" t="s">
        <v>230</v>
      </c>
      <c r="AF67" s="36">
        <v>10020052</v>
      </c>
      <c r="AG67" s="34" t="s">
        <v>252</v>
      </c>
      <c r="AI67" s="103" t="s">
        <v>230</v>
      </c>
      <c r="AL67" s="33">
        <v>14070001</v>
      </c>
      <c r="AM67" s="35" t="s">
        <v>269</v>
      </c>
      <c r="AN67" s="35">
        <v>3</v>
      </c>
      <c r="AO67" s="35">
        <v>2</v>
      </c>
      <c r="AP67" s="35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92">
        <v>67</v>
      </c>
      <c r="B68" s="93">
        <f t="shared" ref="B68:B71" si="36">B67+5</f>
        <v>340</v>
      </c>
      <c r="C68" s="93">
        <f t="shared" si="29"/>
        <v>408000</v>
      </c>
      <c r="D68" s="93">
        <v>0.2</v>
      </c>
      <c r="E68" s="93">
        <f t="shared" si="30"/>
        <v>81600</v>
      </c>
      <c r="F68" s="93">
        <f t="shared" si="31"/>
        <v>612000</v>
      </c>
      <c r="G68" s="93">
        <v>1</v>
      </c>
      <c r="H68" s="93">
        <f t="shared" si="32"/>
        <v>489600</v>
      </c>
      <c r="T68" s="32">
        <v>10022009</v>
      </c>
      <c r="U68" s="33" t="s">
        <v>270</v>
      </c>
      <c r="Z68" s="36">
        <v>10020053</v>
      </c>
      <c r="AA68" s="34" t="s">
        <v>254</v>
      </c>
      <c r="AC68" s="103" t="s">
        <v>230</v>
      </c>
      <c r="AF68" s="36">
        <v>10020053</v>
      </c>
      <c r="AG68" s="34" t="s">
        <v>254</v>
      </c>
      <c r="AI68" s="103" t="s">
        <v>230</v>
      </c>
      <c r="AL68" s="33">
        <v>14070002</v>
      </c>
      <c r="AM68" s="35" t="s">
        <v>271</v>
      </c>
      <c r="AN68" s="35">
        <v>7</v>
      </c>
      <c r="AO68" s="35">
        <v>2</v>
      </c>
      <c r="AP68" s="35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92">
        <v>68</v>
      </c>
      <c r="B69" s="93">
        <f t="shared" si="36"/>
        <v>345</v>
      </c>
      <c r="C69" s="93">
        <f t="shared" si="29"/>
        <v>414000</v>
      </c>
      <c r="D69" s="93">
        <v>0.2</v>
      </c>
      <c r="E69" s="93">
        <f t="shared" si="30"/>
        <v>82800</v>
      </c>
      <c r="F69" s="93">
        <f t="shared" si="31"/>
        <v>621000</v>
      </c>
      <c r="G69" s="93">
        <v>1</v>
      </c>
      <c r="H69" s="93">
        <f t="shared" si="32"/>
        <v>496800</v>
      </c>
      <c r="S69" s="32">
        <v>10020101</v>
      </c>
      <c r="T69" s="32">
        <v>10023001</v>
      </c>
      <c r="U69" s="34" t="s">
        <v>272</v>
      </c>
      <c r="Z69" s="36">
        <v>10020054</v>
      </c>
      <c r="AA69" s="34" t="s">
        <v>256</v>
      </c>
      <c r="AC69" s="103" t="s">
        <v>230</v>
      </c>
      <c r="AF69" s="36">
        <v>10020054</v>
      </c>
      <c r="AG69" s="34" t="s">
        <v>256</v>
      </c>
      <c r="AI69" s="103" t="s">
        <v>230</v>
      </c>
      <c r="AL69" s="33">
        <v>14070003</v>
      </c>
      <c r="AM69" s="35" t="s">
        <v>273</v>
      </c>
      <c r="AN69" s="35">
        <v>10</v>
      </c>
      <c r="AO69" s="35">
        <v>3</v>
      </c>
      <c r="AP69" s="35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92">
        <v>69</v>
      </c>
      <c r="B70" s="93">
        <f t="shared" si="36"/>
        <v>350</v>
      </c>
      <c r="C70" s="93">
        <f t="shared" si="29"/>
        <v>420000</v>
      </c>
      <c r="D70" s="93">
        <v>0.2</v>
      </c>
      <c r="E70" s="93">
        <f t="shared" si="30"/>
        <v>84000</v>
      </c>
      <c r="F70" s="93">
        <f t="shared" si="31"/>
        <v>630000</v>
      </c>
      <c r="G70" s="93">
        <v>1</v>
      </c>
      <c r="H70" s="93">
        <f t="shared" si="32"/>
        <v>504000</v>
      </c>
      <c r="S70" s="32">
        <v>10020102</v>
      </c>
      <c r="T70" s="32">
        <v>10023002</v>
      </c>
      <c r="U70" s="34" t="s">
        <v>274</v>
      </c>
      <c r="Z70" s="36">
        <v>10020055</v>
      </c>
      <c r="AA70" s="34" t="s">
        <v>258</v>
      </c>
      <c r="AC70" s="103" t="s">
        <v>230</v>
      </c>
      <c r="AF70" s="36">
        <v>10020055</v>
      </c>
      <c r="AG70" s="34" t="s">
        <v>258</v>
      </c>
      <c r="AI70" s="103" t="s">
        <v>230</v>
      </c>
      <c r="AL70" s="33">
        <v>14070004</v>
      </c>
      <c r="AM70" s="35" t="s">
        <v>275</v>
      </c>
      <c r="AN70" s="35">
        <v>13</v>
      </c>
      <c r="AO70" s="35">
        <v>4</v>
      </c>
      <c r="AP70" s="35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92">
        <v>70</v>
      </c>
      <c r="B71" s="93">
        <f t="shared" si="36"/>
        <v>355</v>
      </c>
      <c r="C71" s="93">
        <f t="shared" si="29"/>
        <v>426000</v>
      </c>
      <c r="D71" s="93">
        <v>0.2</v>
      </c>
      <c r="E71" s="93">
        <f t="shared" si="30"/>
        <v>85200</v>
      </c>
      <c r="F71" s="93">
        <f t="shared" si="31"/>
        <v>639000</v>
      </c>
      <c r="G71" s="93">
        <v>1</v>
      </c>
      <c r="H71" s="93">
        <f t="shared" si="32"/>
        <v>511200</v>
      </c>
      <c r="S71" s="32">
        <v>10020103</v>
      </c>
      <c r="T71" s="32">
        <v>10023003</v>
      </c>
      <c r="U71" s="34" t="s">
        <v>276</v>
      </c>
      <c r="Z71" s="36">
        <v>10020056</v>
      </c>
      <c r="AA71" s="34" t="s">
        <v>260</v>
      </c>
      <c r="AC71" s="103">
        <v>3</v>
      </c>
      <c r="AF71" s="36">
        <v>10020057</v>
      </c>
      <c r="AG71" s="34" t="s">
        <v>260</v>
      </c>
      <c r="AI71" s="103" t="s">
        <v>230</v>
      </c>
      <c r="AL71" s="33">
        <v>14080001</v>
      </c>
      <c r="AM71" s="35" t="s">
        <v>277</v>
      </c>
      <c r="AN71" s="35">
        <v>3</v>
      </c>
      <c r="AO71" s="35">
        <v>3</v>
      </c>
      <c r="AP71" s="35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00"/>
      <c r="B72" s="100"/>
      <c r="C72" s="100"/>
      <c r="D72" s="100"/>
      <c r="E72" s="100"/>
      <c r="F72" s="100"/>
      <c r="G72" s="100"/>
      <c r="H72" s="100"/>
      <c r="S72" s="32">
        <v>10020104</v>
      </c>
      <c r="T72" s="32">
        <v>10023004</v>
      </c>
      <c r="U72" s="34" t="s">
        <v>278</v>
      </c>
      <c r="Z72" s="36">
        <v>10020057</v>
      </c>
      <c r="AA72" s="34" t="s">
        <v>279</v>
      </c>
      <c r="AC72" s="103" t="s">
        <v>230</v>
      </c>
      <c r="AF72" s="36">
        <v>10020060</v>
      </c>
      <c r="AG72" s="34" t="s">
        <v>280</v>
      </c>
      <c r="AI72" s="103" t="s">
        <v>230</v>
      </c>
      <c r="AL72" s="33">
        <v>14080002</v>
      </c>
      <c r="AM72" s="35" t="s">
        <v>281</v>
      </c>
      <c r="AN72" s="35">
        <v>7</v>
      </c>
      <c r="AO72" s="35">
        <v>3</v>
      </c>
      <c r="AP72" s="35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00"/>
      <c r="B73" s="100"/>
      <c r="C73" s="100"/>
      <c r="D73" s="100"/>
      <c r="E73" s="100"/>
      <c r="F73" s="100"/>
      <c r="G73" s="100"/>
      <c r="H73" s="100"/>
      <c r="S73" s="32">
        <v>10020105</v>
      </c>
      <c r="T73" s="32">
        <v>10023005</v>
      </c>
      <c r="U73" s="34" t="s">
        <v>282</v>
      </c>
      <c r="Z73" s="36">
        <v>10020058</v>
      </c>
      <c r="AA73" s="34" t="s">
        <v>283</v>
      </c>
      <c r="AC73" s="103" t="s">
        <v>230</v>
      </c>
      <c r="AF73" s="36">
        <v>10020061</v>
      </c>
      <c r="AG73" s="34" t="s">
        <v>266</v>
      </c>
      <c r="AI73" s="103" t="s">
        <v>230</v>
      </c>
      <c r="AL73" s="33">
        <v>14080003</v>
      </c>
      <c r="AM73" s="35" t="s">
        <v>284</v>
      </c>
      <c r="AN73" s="35">
        <v>10</v>
      </c>
      <c r="AO73" s="35">
        <v>4</v>
      </c>
      <c r="AP73" s="35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00"/>
      <c r="B74" s="100"/>
      <c r="C74" s="100"/>
      <c r="D74" s="100"/>
      <c r="E74" s="100"/>
      <c r="F74" s="100"/>
      <c r="G74" s="100"/>
      <c r="H74" s="100"/>
      <c r="S74" s="32">
        <v>10020106</v>
      </c>
      <c r="T74" s="32">
        <v>10023006</v>
      </c>
      <c r="U74" s="34" t="s">
        <v>285</v>
      </c>
      <c r="Z74" s="36">
        <v>10020059</v>
      </c>
      <c r="AA74" s="34" t="s">
        <v>286</v>
      </c>
      <c r="AC74" s="103" t="s">
        <v>230</v>
      </c>
      <c r="AE74" s="2" t="s">
        <v>162</v>
      </c>
      <c r="AG74" s="33" t="s">
        <v>268</v>
      </c>
      <c r="AH74" s="2">
        <v>20</v>
      </c>
      <c r="AI74" s="35">
        <v>4</v>
      </c>
      <c r="AJ74" s="2">
        <f>LOOKUP(AH74,B:B,C:C)*LOOKUP(AI74,$X$10:$X$14,$Z$10:$Z$14)</f>
        <v>240000</v>
      </c>
      <c r="AL74" s="33">
        <v>14090001</v>
      </c>
      <c r="AM74" s="35" t="s">
        <v>287</v>
      </c>
      <c r="AN74" s="35">
        <v>3</v>
      </c>
      <c r="AO74" s="35">
        <v>3</v>
      </c>
      <c r="AP74" s="35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00"/>
      <c r="B75" s="100"/>
      <c r="C75" s="100"/>
      <c r="D75" s="100"/>
      <c r="E75" s="100"/>
      <c r="F75" s="100"/>
      <c r="G75" s="100"/>
      <c r="H75" s="100"/>
      <c r="S75" s="32">
        <v>10020107</v>
      </c>
      <c r="T75" s="32">
        <v>10023007</v>
      </c>
      <c r="U75" s="34" t="s">
        <v>288</v>
      </c>
      <c r="Z75" s="36">
        <v>10020060</v>
      </c>
      <c r="AA75" s="34" t="s">
        <v>280</v>
      </c>
      <c r="AC75" s="103" t="s">
        <v>230</v>
      </c>
      <c r="AE75" s="2" t="s">
        <v>165</v>
      </c>
      <c r="AG75" s="33" t="s">
        <v>270</v>
      </c>
      <c r="AH75" s="2">
        <v>20</v>
      </c>
      <c r="AI75" s="35">
        <v>4</v>
      </c>
      <c r="AJ75" s="2">
        <f>LOOKUP(AH75,B:B,C:C)*LOOKUP(AI75,$X$10:$X$14,$Z$10:$Z$14)</f>
        <v>240000</v>
      </c>
      <c r="AL75" s="33">
        <v>14090002</v>
      </c>
      <c r="AM75" s="35" t="s">
        <v>289</v>
      </c>
      <c r="AN75" s="35">
        <v>7</v>
      </c>
      <c r="AO75" s="35">
        <v>3</v>
      </c>
      <c r="AP75" s="35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00"/>
      <c r="B76" s="100"/>
      <c r="C76" s="100"/>
      <c r="D76" s="100"/>
      <c r="E76" s="100"/>
      <c r="F76" s="100"/>
      <c r="G76" s="100"/>
      <c r="H76" s="100"/>
      <c r="T76" s="32">
        <v>10023008</v>
      </c>
      <c r="U76" s="33" t="s">
        <v>290</v>
      </c>
      <c r="Z76" s="36">
        <v>10020061</v>
      </c>
      <c r="AA76" s="34" t="s">
        <v>266</v>
      </c>
      <c r="AC76" s="103" t="s">
        <v>230</v>
      </c>
      <c r="AL76" s="33">
        <v>14090003</v>
      </c>
      <c r="AM76" s="35" t="s">
        <v>291</v>
      </c>
      <c r="AN76" s="35">
        <v>10</v>
      </c>
      <c r="AO76" s="35">
        <v>4</v>
      </c>
      <c r="AP76" s="35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00"/>
      <c r="B77" s="100"/>
      <c r="C77" s="100"/>
      <c r="D77" s="100"/>
      <c r="E77" s="100"/>
      <c r="F77" s="100"/>
      <c r="G77" s="100"/>
      <c r="H77" s="100"/>
      <c r="T77" s="32">
        <v>10023009</v>
      </c>
      <c r="U77" s="33" t="s">
        <v>292</v>
      </c>
      <c r="Z77" s="36">
        <v>10020062</v>
      </c>
      <c r="AA77" s="34" t="s">
        <v>293</v>
      </c>
      <c r="AC77" s="103" t="s">
        <v>294</v>
      </c>
      <c r="AL77" s="33">
        <v>14100001</v>
      </c>
      <c r="AM77" s="35" t="s">
        <v>295</v>
      </c>
      <c r="AN77" s="35">
        <v>1</v>
      </c>
      <c r="AO77" s="35">
        <v>2</v>
      </c>
      <c r="AP77" s="35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00"/>
      <c r="B78" s="100"/>
      <c r="C78" s="100"/>
      <c r="D78" s="100"/>
      <c r="E78" s="100"/>
      <c r="F78" s="100"/>
      <c r="G78" s="100"/>
      <c r="H78" s="100"/>
      <c r="S78" s="32">
        <v>10020151</v>
      </c>
      <c r="T78" s="32">
        <v>10024001</v>
      </c>
      <c r="U78" s="34" t="s">
        <v>296</v>
      </c>
      <c r="Z78" s="36">
        <v>10020063</v>
      </c>
      <c r="AA78" s="106" t="s">
        <v>297</v>
      </c>
      <c r="AC78" s="103" t="s">
        <v>262</v>
      </c>
      <c r="AL78" s="33">
        <v>14100002</v>
      </c>
      <c r="AM78" s="35" t="s">
        <v>298</v>
      </c>
      <c r="AN78" s="35">
        <v>5</v>
      </c>
      <c r="AO78" s="35">
        <v>2</v>
      </c>
      <c r="AP78" s="35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00"/>
      <c r="B79" s="100"/>
      <c r="C79" s="100"/>
      <c r="D79" s="100"/>
      <c r="E79" s="100"/>
      <c r="F79" s="100"/>
      <c r="G79" s="100"/>
      <c r="H79" s="100"/>
      <c r="S79" s="32">
        <v>10020152</v>
      </c>
      <c r="T79" s="32">
        <v>10024002</v>
      </c>
      <c r="U79" s="34" t="s">
        <v>299</v>
      </c>
      <c r="AL79" s="33">
        <v>14100003</v>
      </c>
      <c r="AM79" s="35" t="s">
        <v>300</v>
      </c>
      <c r="AN79" s="35">
        <v>9</v>
      </c>
      <c r="AO79" s="35">
        <v>3</v>
      </c>
      <c r="AP79" s="35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00"/>
      <c r="B80" s="100"/>
      <c r="C80" s="100"/>
      <c r="D80" s="100"/>
      <c r="E80" s="100"/>
      <c r="F80" s="100"/>
      <c r="G80" s="100"/>
      <c r="H80" s="100"/>
      <c r="S80" s="32">
        <v>10020153</v>
      </c>
      <c r="T80" s="32">
        <v>10024003</v>
      </c>
      <c r="U80" s="34" t="s">
        <v>301</v>
      </c>
      <c r="AF80" s="107" t="s">
        <v>197</v>
      </c>
      <c r="AL80" s="33">
        <v>14100004</v>
      </c>
      <c r="AM80" s="35" t="s">
        <v>302</v>
      </c>
      <c r="AN80" s="35">
        <v>12</v>
      </c>
      <c r="AO80" s="35">
        <v>4</v>
      </c>
      <c r="AP80" s="35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00"/>
      <c r="B81" s="100"/>
      <c r="C81" s="100"/>
      <c r="D81" s="100"/>
      <c r="E81" s="100"/>
      <c r="F81" s="100"/>
      <c r="G81" s="100"/>
      <c r="H81" s="100"/>
      <c r="S81" s="32">
        <v>10020154</v>
      </c>
      <c r="T81" s="32">
        <v>10024004</v>
      </c>
      <c r="U81" s="34" t="s">
        <v>303</v>
      </c>
      <c r="Z81" s="32">
        <v>10020101</v>
      </c>
      <c r="AA81" s="34" t="s">
        <v>272</v>
      </c>
      <c r="AC81" s="103" t="s">
        <v>230</v>
      </c>
      <c r="AF81" s="32">
        <v>10020101</v>
      </c>
      <c r="AG81" s="34" t="s">
        <v>272</v>
      </c>
      <c r="AI81" s="103" t="s">
        <v>230</v>
      </c>
      <c r="AL81" s="33">
        <v>14100005</v>
      </c>
      <c r="AM81" s="35" t="s">
        <v>304</v>
      </c>
      <c r="AN81" s="35">
        <v>1</v>
      </c>
      <c r="AO81" s="35">
        <v>2</v>
      </c>
      <c r="AP81" s="35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00"/>
      <c r="B82" s="100"/>
      <c r="C82" s="100"/>
      <c r="D82" s="100"/>
      <c r="E82" s="100"/>
      <c r="F82" s="100"/>
      <c r="G82" s="100"/>
      <c r="H82" s="100"/>
      <c r="S82" s="32">
        <v>10020155</v>
      </c>
      <c r="T82" s="32">
        <v>10024005</v>
      </c>
      <c r="U82" s="34" t="s">
        <v>305</v>
      </c>
      <c r="Z82" s="32">
        <v>10020102</v>
      </c>
      <c r="AA82" s="34" t="s">
        <v>274</v>
      </c>
      <c r="AC82" s="103" t="s">
        <v>230</v>
      </c>
      <c r="AF82" s="32">
        <v>10020102</v>
      </c>
      <c r="AG82" s="34" t="s">
        <v>274</v>
      </c>
      <c r="AI82" s="103" t="s">
        <v>230</v>
      </c>
      <c r="AL82" s="33">
        <v>14100006</v>
      </c>
      <c r="AM82" s="35" t="s">
        <v>306</v>
      </c>
      <c r="AN82" s="35">
        <v>5</v>
      </c>
      <c r="AO82" s="35">
        <v>2</v>
      </c>
      <c r="AP82" s="35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00"/>
      <c r="B83" s="100"/>
      <c r="C83" s="100"/>
      <c r="D83" s="100"/>
      <c r="E83" s="100"/>
      <c r="F83" s="100"/>
      <c r="G83" s="100"/>
      <c r="H83" s="100"/>
      <c r="S83" s="32">
        <v>10020156</v>
      </c>
      <c r="T83" s="32">
        <v>10024006</v>
      </c>
      <c r="U83" s="34" t="s">
        <v>307</v>
      </c>
      <c r="Z83" s="32">
        <v>10020103</v>
      </c>
      <c r="AA83" s="34" t="s">
        <v>276</v>
      </c>
      <c r="AC83" s="103" t="s">
        <v>230</v>
      </c>
      <c r="AF83" s="32">
        <v>10020103</v>
      </c>
      <c r="AG83" s="34" t="s">
        <v>276</v>
      </c>
      <c r="AI83" s="103" t="s">
        <v>230</v>
      </c>
      <c r="AL83" s="33">
        <v>14100007</v>
      </c>
      <c r="AM83" s="35" t="s">
        <v>308</v>
      </c>
      <c r="AN83" s="35">
        <v>9</v>
      </c>
      <c r="AO83" s="35">
        <v>3</v>
      </c>
      <c r="AP83" s="35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00"/>
      <c r="B84" s="100"/>
      <c r="C84" s="100"/>
      <c r="D84" s="100"/>
      <c r="E84" s="100"/>
      <c r="F84" s="100"/>
      <c r="G84" s="100"/>
      <c r="H84" s="100"/>
      <c r="S84" s="32">
        <v>10020157</v>
      </c>
      <c r="T84" s="32">
        <v>10024007</v>
      </c>
      <c r="U84" s="34" t="s">
        <v>309</v>
      </c>
      <c r="Z84" s="32">
        <v>10020104</v>
      </c>
      <c r="AA84" s="34" t="s">
        <v>278</v>
      </c>
      <c r="AC84" s="103" t="s">
        <v>230</v>
      </c>
      <c r="AF84" s="32">
        <v>10020104</v>
      </c>
      <c r="AG84" s="34" t="s">
        <v>278</v>
      </c>
      <c r="AI84" s="103" t="s">
        <v>230</v>
      </c>
      <c r="AL84" s="33">
        <v>14100008</v>
      </c>
      <c r="AM84" s="35" t="s">
        <v>310</v>
      </c>
      <c r="AN84" s="35">
        <v>12</v>
      </c>
      <c r="AO84" s="35">
        <v>4</v>
      </c>
      <c r="AP84" s="35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00"/>
      <c r="B85" s="100"/>
      <c r="C85" s="100"/>
      <c r="D85" s="100"/>
      <c r="E85" s="100"/>
      <c r="F85" s="100"/>
      <c r="G85" s="100"/>
      <c r="H85" s="100"/>
      <c r="T85" s="32">
        <v>10024008</v>
      </c>
      <c r="U85" s="33" t="s">
        <v>311</v>
      </c>
      <c r="Z85" s="32">
        <v>10020105</v>
      </c>
      <c r="AA85" s="34" t="s">
        <v>282</v>
      </c>
      <c r="AC85" s="103" t="s">
        <v>230</v>
      </c>
      <c r="AF85" s="32">
        <v>10020105</v>
      </c>
      <c r="AG85" s="34" t="s">
        <v>282</v>
      </c>
      <c r="AI85" s="103" t="s">
        <v>230</v>
      </c>
      <c r="AL85" s="33">
        <v>14110001</v>
      </c>
      <c r="AM85" s="35" t="s">
        <v>312</v>
      </c>
      <c r="AN85" s="35">
        <v>1</v>
      </c>
      <c r="AO85" s="35">
        <v>2</v>
      </c>
      <c r="AP85" s="35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00"/>
      <c r="B86" s="100"/>
      <c r="C86" s="100"/>
      <c r="D86" s="100"/>
      <c r="E86" s="100"/>
      <c r="F86" s="100"/>
      <c r="G86" s="100"/>
      <c r="H86" s="100"/>
      <c r="T86" s="32">
        <v>10024009</v>
      </c>
      <c r="U86" s="33" t="s">
        <v>313</v>
      </c>
      <c r="Z86" s="32">
        <v>10020106</v>
      </c>
      <c r="AA86" s="34" t="s">
        <v>285</v>
      </c>
      <c r="AC86" s="103" t="s">
        <v>314</v>
      </c>
      <c r="AF86" s="32">
        <v>10020106</v>
      </c>
      <c r="AG86" s="34" t="s">
        <v>285</v>
      </c>
      <c r="AI86" s="103" t="s">
        <v>314</v>
      </c>
      <c r="AL86" s="33">
        <v>14110002</v>
      </c>
      <c r="AM86" s="35" t="s">
        <v>315</v>
      </c>
      <c r="AN86" s="35">
        <v>5</v>
      </c>
      <c r="AO86" s="35">
        <v>2</v>
      </c>
      <c r="AP86" s="35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00"/>
      <c r="B87" s="100"/>
      <c r="C87" s="100"/>
      <c r="D87" s="100"/>
      <c r="E87" s="100"/>
      <c r="F87" s="100"/>
      <c r="G87" s="100"/>
      <c r="H87" s="100"/>
      <c r="S87" s="32">
        <v>10020201</v>
      </c>
      <c r="T87" s="32">
        <v>10025001</v>
      </c>
      <c r="U87" s="34" t="s">
        <v>316</v>
      </c>
      <c r="Z87" s="32">
        <v>10020107</v>
      </c>
      <c r="AA87" s="34" t="s">
        <v>288</v>
      </c>
      <c r="AC87" s="103">
        <v>3</v>
      </c>
      <c r="AF87" s="32">
        <v>10020107</v>
      </c>
      <c r="AG87" s="34" t="s">
        <v>288</v>
      </c>
      <c r="AI87" s="103">
        <v>3</v>
      </c>
      <c r="AL87" s="33">
        <v>14110003</v>
      </c>
      <c r="AM87" s="35" t="s">
        <v>317</v>
      </c>
      <c r="AN87" s="35">
        <v>9</v>
      </c>
      <c r="AO87" s="35">
        <v>3</v>
      </c>
      <c r="AP87" s="35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00"/>
      <c r="B88" s="100"/>
      <c r="C88" s="100"/>
      <c r="D88" s="100"/>
      <c r="E88" s="100"/>
      <c r="F88" s="100"/>
      <c r="G88" s="100"/>
      <c r="H88" s="100"/>
      <c r="S88" s="32">
        <v>10020202</v>
      </c>
      <c r="T88" s="32">
        <v>10025002</v>
      </c>
      <c r="U88" s="34" t="s">
        <v>318</v>
      </c>
      <c r="Z88" s="32">
        <v>10020108</v>
      </c>
      <c r="AA88" s="34" t="s">
        <v>319</v>
      </c>
      <c r="AC88" s="103" t="s">
        <v>230</v>
      </c>
      <c r="AE88" s="2" t="s">
        <v>162</v>
      </c>
      <c r="AG88" s="33" t="s">
        <v>290</v>
      </c>
      <c r="AH88" s="2">
        <v>20</v>
      </c>
      <c r="AI88" s="35">
        <v>4</v>
      </c>
      <c r="AJ88" s="2">
        <f>LOOKUP(AH88,B:B,C:C)*LOOKUP(AI88,$X$10:$X$14,$Z$10:$Z$14)</f>
        <v>240000</v>
      </c>
      <c r="AL88" s="33">
        <v>14110004</v>
      </c>
      <c r="AM88" s="35" t="s">
        <v>320</v>
      </c>
      <c r="AN88" s="35">
        <v>12</v>
      </c>
      <c r="AO88" s="35">
        <v>4</v>
      </c>
      <c r="AP88" s="35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00"/>
      <c r="B89" s="100"/>
      <c r="C89" s="100"/>
      <c r="D89" s="100"/>
      <c r="E89" s="100"/>
      <c r="F89" s="100"/>
      <c r="G89" s="100"/>
      <c r="H89" s="100"/>
      <c r="S89" s="32">
        <v>10020203</v>
      </c>
      <c r="T89" s="32">
        <v>10025003</v>
      </c>
      <c r="U89" s="34" t="s">
        <v>321</v>
      </c>
      <c r="Z89" s="32">
        <v>10020109</v>
      </c>
      <c r="AA89" s="34" t="s">
        <v>322</v>
      </c>
      <c r="AC89" s="103" t="s">
        <v>230</v>
      </c>
      <c r="AE89" s="2" t="s">
        <v>165</v>
      </c>
      <c r="AG89" s="33" t="s">
        <v>292</v>
      </c>
      <c r="AH89" s="2">
        <v>20</v>
      </c>
      <c r="AI89" s="35">
        <v>4</v>
      </c>
      <c r="AJ89" s="2">
        <f>LOOKUP(AH89,B:B,C:C)*LOOKUP(AI89,$X$10:$X$14,$Z$10:$Z$14)</f>
        <v>240000</v>
      </c>
      <c r="AL89" s="33">
        <v>14110005</v>
      </c>
      <c r="AM89" s="35" t="s">
        <v>323</v>
      </c>
      <c r="AN89" s="35">
        <v>1</v>
      </c>
      <c r="AO89" s="35">
        <v>2</v>
      </c>
      <c r="AP89" s="35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00"/>
      <c r="B90" s="100"/>
      <c r="C90" s="100"/>
      <c r="D90" s="100"/>
      <c r="E90" s="100"/>
      <c r="F90" s="100"/>
      <c r="G90" s="100"/>
      <c r="H90" s="100"/>
      <c r="S90" s="32">
        <v>10020204</v>
      </c>
      <c r="T90" s="32">
        <v>10025004</v>
      </c>
      <c r="U90" s="34" t="s">
        <v>324</v>
      </c>
      <c r="Z90" s="32">
        <v>10020110</v>
      </c>
      <c r="AA90" s="106" t="s">
        <v>325</v>
      </c>
      <c r="AC90" s="103" t="s">
        <v>262</v>
      </c>
      <c r="AL90" s="33">
        <v>14110006</v>
      </c>
      <c r="AM90" s="35" t="s">
        <v>326</v>
      </c>
      <c r="AN90" s="35">
        <v>5</v>
      </c>
      <c r="AO90" s="35">
        <v>2</v>
      </c>
      <c r="AP90" s="35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00"/>
      <c r="B91" s="100"/>
      <c r="C91" s="100"/>
      <c r="D91" s="100"/>
      <c r="E91" s="100"/>
      <c r="F91" s="100"/>
      <c r="G91" s="100"/>
      <c r="H91" s="100"/>
      <c r="S91" s="32">
        <v>10020205</v>
      </c>
      <c r="T91" s="32">
        <v>10025005</v>
      </c>
      <c r="U91" s="34" t="s">
        <v>327</v>
      </c>
      <c r="AF91" s="107" t="s">
        <v>218</v>
      </c>
      <c r="AL91" s="33">
        <v>14110007</v>
      </c>
      <c r="AM91" s="35" t="s">
        <v>328</v>
      </c>
      <c r="AN91" s="35">
        <v>9</v>
      </c>
      <c r="AO91" s="35">
        <v>3</v>
      </c>
      <c r="AP91" s="35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00"/>
      <c r="B92" s="100"/>
      <c r="C92" s="100"/>
      <c r="D92" s="100"/>
      <c r="E92" s="100"/>
      <c r="F92" s="100"/>
      <c r="G92" s="100"/>
      <c r="H92" s="100"/>
      <c r="S92" s="32">
        <v>10020206</v>
      </c>
      <c r="T92" s="32">
        <v>10025006</v>
      </c>
      <c r="U92" s="34" t="s">
        <v>329</v>
      </c>
      <c r="Z92" s="32">
        <v>10020151</v>
      </c>
      <c r="AA92" s="34" t="s">
        <v>296</v>
      </c>
      <c r="AC92" s="103" t="s">
        <v>230</v>
      </c>
      <c r="AF92" s="32">
        <v>10020151</v>
      </c>
      <c r="AG92" s="34" t="s">
        <v>296</v>
      </c>
      <c r="AI92" s="103" t="s">
        <v>230</v>
      </c>
      <c r="AL92" s="33">
        <v>14110008</v>
      </c>
      <c r="AM92" s="35" t="s">
        <v>330</v>
      </c>
      <c r="AN92" s="35">
        <v>12</v>
      </c>
      <c r="AO92" s="35">
        <v>4</v>
      </c>
      <c r="AP92" s="35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00"/>
      <c r="B93" s="100"/>
      <c r="C93" s="100"/>
      <c r="D93" s="100"/>
      <c r="E93" s="100"/>
      <c r="F93" s="100"/>
      <c r="G93" s="100"/>
      <c r="H93" s="100"/>
      <c r="S93" s="32">
        <v>10020207</v>
      </c>
      <c r="T93" s="32">
        <v>10025007</v>
      </c>
      <c r="U93" s="34" t="s">
        <v>331</v>
      </c>
      <c r="Z93" s="32">
        <v>10020152</v>
      </c>
      <c r="AA93" s="34" t="s">
        <v>299</v>
      </c>
      <c r="AC93" s="103" t="s">
        <v>230</v>
      </c>
      <c r="AF93" s="32">
        <v>10020152</v>
      </c>
      <c r="AG93" s="34" t="s">
        <v>299</v>
      </c>
      <c r="AI93" s="103" t="s">
        <v>230</v>
      </c>
      <c r="AL93" s="33">
        <v>14110009</v>
      </c>
      <c r="AM93" s="35" t="s">
        <v>332</v>
      </c>
      <c r="AN93" s="35">
        <v>1</v>
      </c>
      <c r="AO93" s="35">
        <v>2</v>
      </c>
      <c r="AP93" s="35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00"/>
      <c r="B94" s="100"/>
      <c r="C94" s="100"/>
      <c r="D94" s="100"/>
      <c r="E94" s="100"/>
      <c r="F94" s="100"/>
      <c r="G94" s="100"/>
      <c r="H94" s="100"/>
      <c r="T94" s="32">
        <v>10025008</v>
      </c>
      <c r="U94" s="33" t="s">
        <v>333</v>
      </c>
      <c r="Z94" s="32">
        <v>10020153</v>
      </c>
      <c r="AA94" s="34" t="s">
        <v>301</v>
      </c>
      <c r="AC94" s="103" t="s">
        <v>230</v>
      </c>
      <c r="AF94" s="32">
        <v>10020153</v>
      </c>
      <c r="AG94" s="34" t="s">
        <v>301</v>
      </c>
      <c r="AI94" s="103" t="s">
        <v>230</v>
      </c>
      <c r="AL94" s="33">
        <v>14110010</v>
      </c>
      <c r="AM94" s="35" t="s">
        <v>334</v>
      </c>
      <c r="AN94" s="35">
        <v>5</v>
      </c>
      <c r="AO94" s="35">
        <v>2</v>
      </c>
      <c r="AP94" s="35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00"/>
      <c r="B95" s="100"/>
      <c r="C95" s="100"/>
      <c r="D95" s="100"/>
      <c r="E95" s="100"/>
      <c r="F95" s="100"/>
      <c r="G95" s="100"/>
      <c r="H95" s="100"/>
      <c r="T95" s="32">
        <v>10025009</v>
      </c>
      <c r="U95" s="33" t="s">
        <v>335</v>
      </c>
      <c r="Z95" s="32">
        <v>10020154</v>
      </c>
      <c r="AA95" s="34" t="s">
        <v>303</v>
      </c>
      <c r="AC95" s="103" t="s">
        <v>230</v>
      </c>
      <c r="AF95" s="32">
        <v>10020154</v>
      </c>
      <c r="AG95" s="34" t="s">
        <v>303</v>
      </c>
      <c r="AI95" s="103" t="s">
        <v>230</v>
      </c>
      <c r="AL95" s="33">
        <v>14110011</v>
      </c>
      <c r="AM95" s="35" t="s">
        <v>336</v>
      </c>
      <c r="AN95" s="35">
        <v>9</v>
      </c>
      <c r="AO95" s="35">
        <v>3</v>
      </c>
      <c r="AP95" s="35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00"/>
      <c r="B96" s="100"/>
      <c r="C96" s="100"/>
      <c r="D96" s="100"/>
      <c r="E96" s="100"/>
      <c r="F96" s="100"/>
      <c r="G96" s="100"/>
      <c r="H96" s="100"/>
      <c r="Z96" s="32">
        <v>10020155</v>
      </c>
      <c r="AA96" s="34" t="s">
        <v>305</v>
      </c>
      <c r="AC96" s="103" t="s">
        <v>230</v>
      </c>
      <c r="AF96" s="32">
        <v>10020155</v>
      </c>
      <c r="AG96" s="34" t="s">
        <v>305</v>
      </c>
      <c r="AI96" s="103" t="s">
        <v>230</v>
      </c>
      <c r="AL96" s="33">
        <v>14110012</v>
      </c>
      <c r="AM96" s="35" t="s">
        <v>337</v>
      </c>
      <c r="AN96" s="35">
        <v>12</v>
      </c>
      <c r="AO96" s="35">
        <v>4</v>
      </c>
      <c r="AP96" s="35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00"/>
      <c r="B97" s="100"/>
      <c r="C97" s="100"/>
      <c r="D97" s="100"/>
      <c r="E97" s="100"/>
      <c r="F97" s="100"/>
      <c r="G97" s="100"/>
      <c r="H97" s="100"/>
      <c r="Z97" s="32">
        <v>10020156</v>
      </c>
      <c r="AA97" s="34" t="s">
        <v>307</v>
      </c>
      <c r="AC97" s="103" t="s">
        <v>230</v>
      </c>
      <c r="AF97" s="32">
        <v>10020156</v>
      </c>
      <c r="AG97" s="34" t="s">
        <v>307</v>
      </c>
      <c r="AI97" s="103" t="s">
        <v>230</v>
      </c>
      <c r="AL97" s="107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00"/>
      <c r="B98" s="100"/>
      <c r="C98" s="100"/>
      <c r="D98" s="100"/>
      <c r="E98" s="100"/>
      <c r="F98" s="100"/>
      <c r="G98" s="100"/>
      <c r="H98" s="100"/>
      <c r="Z98" s="32">
        <v>10020157</v>
      </c>
      <c r="AA98" s="34" t="s">
        <v>309</v>
      </c>
      <c r="AC98" s="103" t="s">
        <v>314</v>
      </c>
      <c r="AF98" s="32">
        <v>10020157</v>
      </c>
      <c r="AG98" s="34" t="s">
        <v>309</v>
      </c>
      <c r="AI98" s="103" t="s">
        <v>314</v>
      </c>
      <c r="AL98" s="35">
        <v>15201001</v>
      </c>
      <c r="AM98" s="35" t="s">
        <v>338</v>
      </c>
      <c r="AN98" s="35">
        <v>18</v>
      </c>
      <c r="AO98" s="35">
        <v>3</v>
      </c>
      <c r="AP98" s="35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00"/>
      <c r="B99" s="100"/>
      <c r="C99" s="100"/>
      <c r="D99" s="100"/>
      <c r="E99" s="100"/>
      <c r="F99" s="100"/>
      <c r="G99" s="100"/>
      <c r="H99" s="100"/>
      <c r="Z99" s="32">
        <v>10020158</v>
      </c>
      <c r="AA99" s="34" t="s">
        <v>339</v>
      </c>
      <c r="AC99" s="103" t="s">
        <v>230</v>
      </c>
      <c r="AE99" s="2" t="s">
        <v>162</v>
      </c>
      <c r="AG99" s="33" t="s">
        <v>311</v>
      </c>
      <c r="AH99" s="2">
        <v>20</v>
      </c>
      <c r="AI99" s="35">
        <v>4</v>
      </c>
      <c r="AJ99" s="2">
        <f>LOOKUP(AH99,B:B,C:C)*LOOKUP(AI99,$X$10:$X$14,$Z$10:$Z$14)</f>
        <v>240000</v>
      </c>
      <c r="AL99" s="35">
        <v>15201002</v>
      </c>
      <c r="AM99" s="35" t="s">
        <v>340</v>
      </c>
      <c r="AN99" s="35">
        <v>20</v>
      </c>
      <c r="AO99" s="35">
        <v>4</v>
      </c>
      <c r="AP99" s="35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00"/>
      <c r="B100" s="100"/>
      <c r="C100" s="100"/>
      <c r="D100" s="100"/>
      <c r="E100" s="100"/>
      <c r="F100" s="100"/>
      <c r="G100" s="100"/>
      <c r="H100" s="100"/>
      <c r="Z100" s="32">
        <v>10020159</v>
      </c>
      <c r="AA100" s="108" t="s">
        <v>341</v>
      </c>
      <c r="AC100" s="103" t="s">
        <v>230</v>
      </c>
      <c r="AE100" s="2" t="s">
        <v>165</v>
      </c>
      <c r="AG100" s="33" t="s">
        <v>313</v>
      </c>
      <c r="AH100" s="2">
        <v>20</v>
      </c>
      <c r="AI100" s="35">
        <v>4</v>
      </c>
      <c r="AJ100" s="2">
        <f>LOOKUP(AH100,B:B,C:C)*LOOKUP(AI100,$X$10:$X$14,$Z$10:$Z$14)</f>
        <v>240000</v>
      </c>
      <c r="AL100" s="35">
        <v>15201003</v>
      </c>
      <c r="AM100" s="35" t="s">
        <v>342</v>
      </c>
      <c r="AN100" s="35">
        <v>18</v>
      </c>
      <c r="AO100" s="35">
        <v>3</v>
      </c>
      <c r="AP100" s="35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00"/>
      <c r="B101" s="100"/>
      <c r="C101" s="100"/>
      <c r="D101" s="100"/>
      <c r="E101" s="100"/>
      <c r="F101" s="100"/>
      <c r="G101" s="100"/>
      <c r="H101" s="100"/>
      <c r="Z101" s="32">
        <v>10020160</v>
      </c>
      <c r="AA101" s="108" t="s">
        <v>343</v>
      </c>
      <c r="AC101" s="103" t="s">
        <v>230</v>
      </c>
      <c r="AL101" s="35">
        <v>15201004</v>
      </c>
      <c r="AM101" s="35" t="s">
        <v>344</v>
      </c>
      <c r="AN101" s="35">
        <v>20</v>
      </c>
      <c r="AO101" s="35">
        <v>4</v>
      </c>
      <c r="AP101" s="35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00"/>
      <c r="B102" s="100"/>
      <c r="C102" s="100"/>
      <c r="D102" s="100"/>
      <c r="E102" s="100"/>
      <c r="F102" s="100"/>
      <c r="G102" s="100"/>
      <c r="H102" s="100"/>
      <c r="Z102" s="32">
        <v>10020161</v>
      </c>
      <c r="AA102" s="109" t="s">
        <v>345</v>
      </c>
      <c r="AC102" s="103" t="s">
        <v>262</v>
      </c>
      <c r="AL102" s="35">
        <v>15201005</v>
      </c>
      <c r="AM102" s="35" t="s">
        <v>346</v>
      </c>
      <c r="AN102" s="35">
        <v>18</v>
      </c>
      <c r="AO102" s="35">
        <v>3</v>
      </c>
      <c r="AP102" s="35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00"/>
      <c r="B103" s="100"/>
      <c r="C103" s="100"/>
      <c r="D103" s="100"/>
      <c r="E103" s="100"/>
      <c r="F103" s="100"/>
      <c r="G103" s="100"/>
      <c r="H103" s="100"/>
      <c r="AL103" s="35">
        <v>15201006</v>
      </c>
      <c r="AM103" s="35" t="s">
        <v>347</v>
      </c>
      <c r="AN103" s="35">
        <v>20</v>
      </c>
      <c r="AO103" s="35">
        <v>4</v>
      </c>
      <c r="AP103" s="35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00"/>
      <c r="B104" s="100"/>
      <c r="C104" s="100"/>
      <c r="D104" s="100"/>
      <c r="E104" s="100"/>
      <c r="F104" s="100"/>
      <c r="G104" s="100"/>
      <c r="H104" s="100"/>
      <c r="AF104" s="107" t="s">
        <v>348</v>
      </c>
      <c r="AL104" s="35">
        <v>15202001</v>
      </c>
      <c r="AM104" s="35" t="s">
        <v>349</v>
      </c>
      <c r="AN104" s="35">
        <v>18</v>
      </c>
      <c r="AO104" s="35">
        <v>3</v>
      </c>
      <c r="AP104" s="35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00"/>
      <c r="B105" s="100"/>
      <c r="C105" s="100"/>
      <c r="D105" s="100"/>
      <c r="E105" s="100"/>
      <c r="F105" s="100"/>
      <c r="G105" s="100"/>
      <c r="H105" s="100"/>
      <c r="Z105" s="32">
        <v>10020201</v>
      </c>
      <c r="AA105" s="34" t="s">
        <v>316</v>
      </c>
      <c r="AC105" s="103" t="s">
        <v>230</v>
      </c>
      <c r="AF105" s="32">
        <v>10020201</v>
      </c>
      <c r="AG105" s="34" t="s">
        <v>316</v>
      </c>
      <c r="AI105" s="103" t="s">
        <v>230</v>
      </c>
      <c r="AL105" s="35">
        <v>15202002</v>
      </c>
      <c r="AM105" s="35" t="s">
        <v>350</v>
      </c>
      <c r="AN105" s="35">
        <v>20</v>
      </c>
      <c r="AO105" s="35">
        <v>4</v>
      </c>
      <c r="AP105" s="35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00"/>
      <c r="B106" s="100"/>
      <c r="C106" s="100"/>
      <c r="D106" s="100"/>
      <c r="E106" s="100"/>
      <c r="F106" s="100"/>
      <c r="G106" s="100"/>
      <c r="H106" s="100"/>
      <c r="Z106" s="32">
        <v>10020202</v>
      </c>
      <c r="AA106" s="34" t="s">
        <v>318</v>
      </c>
      <c r="AC106" s="103" t="s">
        <v>230</v>
      </c>
      <c r="AF106" s="32">
        <v>10020202</v>
      </c>
      <c r="AG106" s="34" t="s">
        <v>318</v>
      </c>
      <c r="AI106" s="103" t="s">
        <v>230</v>
      </c>
      <c r="AL106" s="35">
        <v>15202003</v>
      </c>
      <c r="AM106" s="35" t="s">
        <v>351</v>
      </c>
      <c r="AN106" s="35">
        <v>18</v>
      </c>
      <c r="AO106" s="35">
        <v>3</v>
      </c>
      <c r="AP106" s="35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00"/>
      <c r="B107" s="100"/>
      <c r="C107" s="100"/>
      <c r="D107" s="100"/>
      <c r="E107" s="100"/>
      <c r="F107" s="100"/>
      <c r="G107" s="100"/>
      <c r="H107" s="100"/>
      <c r="Z107" s="32">
        <v>10020203</v>
      </c>
      <c r="AA107" s="34" t="s">
        <v>321</v>
      </c>
      <c r="AC107" s="103" t="s">
        <v>230</v>
      </c>
      <c r="AF107" s="32">
        <v>10020203</v>
      </c>
      <c r="AG107" s="34" t="s">
        <v>321</v>
      </c>
      <c r="AI107" s="103" t="s">
        <v>230</v>
      </c>
      <c r="AL107" s="35">
        <v>15202004</v>
      </c>
      <c r="AM107" s="35" t="s">
        <v>352</v>
      </c>
      <c r="AN107" s="35">
        <v>20</v>
      </c>
      <c r="AO107" s="35">
        <v>4</v>
      </c>
      <c r="AP107" s="35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00"/>
      <c r="B108" s="100"/>
      <c r="C108" s="100"/>
      <c r="D108" s="100"/>
      <c r="E108" s="100"/>
      <c r="F108" s="100"/>
      <c r="G108" s="100"/>
      <c r="H108" s="100"/>
      <c r="Z108" s="32">
        <v>10020204</v>
      </c>
      <c r="AA108" s="34" t="s">
        <v>324</v>
      </c>
      <c r="AC108" s="103" t="s">
        <v>230</v>
      </c>
      <c r="AF108" s="32">
        <v>10020204</v>
      </c>
      <c r="AG108" s="34" t="s">
        <v>324</v>
      </c>
      <c r="AI108" s="103" t="s">
        <v>230</v>
      </c>
      <c r="AL108" s="35">
        <v>15202005</v>
      </c>
      <c r="AM108" s="35" t="s">
        <v>353</v>
      </c>
      <c r="AN108" s="35">
        <v>18</v>
      </c>
      <c r="AO108" s="35">
        <v>3</v>
      </c>
      <c r="AP108" s="35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00"/>
      <c r="B109" s="100"/>
      <c r="C109" s="100"/>
      <c r="D109" s="100"/>
      <c r="E109" s="100"/>
      <c r="F109" s="100"/>
      <c r="G109" s="100"/>
      <c r="H109" s="100"/>
      <c r="Z109" s="32">
        <v>10020205</v>
      </c>
      <c r="AA109" s="34" t="s">
        <v>327</v>
      </c>
      <c r="AC109" s="103" t="s">
        <v>230</v>
      </c>
      <c r="AF109" s="32">
        <v>10020205</v>
      </c>
      <c r="AG109" s="34" t="s">
        <v>327</v>
      </c>
      <c r="AI109" s="103" t="s">
        <v>230</v>
      </c>
      <c r="AL109" s="35">
        <v>15202006</v>
      </c>
      <c r="AM109" s="35" t="s">
        <v>354</v>
      </c>
      <c r="AN109" s="35">
        <v>20</v>
      </c>
      <c r="AO109" s="35">
        <v>4</v>
      </c>
      <c r="AP109" s="35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00"/>
      <c r="B110" s="100"/>
      <c r="C110" s="100"/>
      <c r="D110" s="100"/>
      <c r="E110" s="100"/>
      <c r="F110" s="100"/>
      <c r="G110" s="100"/>
      <c r="H110" s="100"/>
      <c r="Z110" s="32">
        <v>10020206</v>
      </c>
      <c r="AA110" s="34" t="s">
        <v>329</v>
      </c>
      <c r="AC110" s="103" t="s">
        <v>230</v>
      </c>
      <c r="AF110" s="32">
        <v>10020206</v>
      </c>
      <c r="AG110" s="34" t="s">
        <v>329</v>
      </c>
      <c r="AI110" s="103" t="s">
        <v>230</v>
      </c>
      <c r="AL110" s="35">
        <v>15203001</v>
      </c>
      <c r="AM110" s="35" t="s">
        <v>355</v>
      </c>
      <c r="AN110" s="35">
        <v>18</v>
      </c>
      <c r="AO110" s="35">
        <v>3</v>
      </c>
      <c r="AP110" s="35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00"/>
      <c r="B111" s="100"/>
      <c r="C111" s="100"/>
      <c r="D111" s="100"/>
      <c r="E111" s="100"/>
      <c r="F111" s="100"/>
      <c r="G111" s="100"/>
      <c r="H111" s="100"/>
      <c r="Z111" s="32">
        <v>10020207</v>
      </c>
      <c r="AA111" s="34" t="s">
        <v>356</v>
      </c>
      <c r="AC111" s="103">
        <v>3</v>
      </c>
      <c r="AF111" s="32">
        <v>10020207</v>
      </c>
      <c r="AG111" s="34" t="s">
        <v>356</v>
      </c>
      <c r="AI111" s="103">
        <v>3</v>
      </c>
      <c r="AL111" s="35">
        <v>15203002</v>
      </c>
      <c r="AM111" s="35" t="s">
        <v>357</v>
      </c>
      <c r="AN111" s="35">
        <v>20</v>
      </c>
      <c r="AO111" s="35">
        <v>4</v>
      </c>
      <c r="AP111" s="35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00"/>
      <c r="B112" s="100"/>
      <c r="C112" s="100"/>
      <c r="D112" s="100"/>
      <c r="E112" s="100"/>
      <c r="F112" s="100"/>
      <c r="G112" s="100"/>
      <c r="H112" s="100"/>
      <c r="Z112" s="32">
        <v>10020208</v>
      </c>
      <c r="AA112" s="34" t="s">
        <v>331</v>
      </c>
      <c r="AC112" s="103">
        <v>3</v>
      </c>
      <c r="AE112" s="2" t="s">
        <v>162</v>
      </c>
      <c r="AG112" s="33" t="s">
        <v>333</v>
      </c>
      <c r="AH112" s="2">
        <v>20</v>
      </c>
      <c r="AI112" s="35">
        <v>4</v>
      </c>
      <c r="AJ112" s="2">
        <f>LOOKUP(AH112,B:B,C:C)*LOOKUP(AI112,$X$10:$X$14,$Z$10:$Z$14)</f>
        <v>240000</v>
      </c>
      <c r="AL112" s="35">
        <v>15203003</v>
      </c>
      <c r="AM112" s="35" t="s">
        <v>358</v>
      </c>
      <c r="AN112" s="35">
        <v>18</v>
      </c>
      <c r="AO112" s="35">
        <v>3</v>
      </c>
      <c r="AP112" s="35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00"/>
      <c r="B113" s="100"/>
      <c r="C113" s="100"/>
      <c r="D113" s="100"/>
      <c r="E113" s="100"/>
      <c r="F113" s="100"/>
      <c r="G113" s="100"/>
      <c r="H113" s="100"/>
      <c r="Z113" s="32">
        <v>10020209</v>
      </c>
      <c r="AA113" s="106" t="s">
        <v>359</v>
      </c>
      <c r="AC113" s="36">
        <v>4</v>
      </c>
      <c r="AE113" s="2" t="s">
        <v>165</v>
      </c>
      <c r="AG113" s="33" t="s">
        <v>335</v>
      </c>
      <c r="AH113" s="2">
        <v>20</v>
      </c>
      <c r="AI113" s="35">
        <v>4</v>
      </c>
      <c r="AJ113" s="2">
        <f>LOOKUP(AH113,B:B,C:C)*LOOKUP(AI113,$X$10:$X$14,$Z$10:$Z$14)</f>
        <v>240000</v>
      </c>
      <c r="AL113" s="35">
        <v>15203004</v>
      </c>
      <c r="AM113" s="35" t="s">
        <v>360</v>
      </c>
      <c r="AN113" s="35">
        <v>20</v>
      </c>
      <c r="AO113" s="35">
        <v>4</v>
      </c>
      <c r="AP113" s="35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00"/>
      <c r="B114" s="100"/>
      <c r="C114" s="100"/>
      <c r="D114" s="100"/>
      <c r="E114" s="100"/>
      <c r="F114" s="100"/>
      <c r="G114" s="100"/>
      <c r="H114" s="100"/>
      <c r="Z114" s="32">
        <v>10020210</v>
      </c>
      <c r="AA114" s="106" t="s">
        <v>361</v>
      </c>
      <c r="AC114" s="36">
        <v>4</v>
      </c>
      <c r="AL114" s="35">
        <v>15203005</v>
      </c>
      <c r="AM114" s="35" t="s">
        <v>362</v>
      </c>
      <c r="AN114" s="35">
        <v>18</v>
      </c>
      <c r="AO114" s="35">
        <v>3</v>
      </c>
      <c r="AP114" s="35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00"/>
      <c r="B115" s="100"/>
      <c r="C115" s="100"/>
      <c r="D115" s="100"/>
      <c r="E115" s="100"/>
      <c r="F115" s="100"/>
      <c r="G115" s="100"/>
      <c r="H115" s="100"/>
      <c r="Z115" s="32">
        <v>10020211</v>
      </c>
      <c r="AA115" s="106" t="s">
        <v>363</v>
      </c>
      <c r="AC115" s="36">
        <v>4</v>
      </c>
      <c r="AL115" s="35">
        <v>15203006</v>
      </c>
      <c r="AM115" s="35" t="s">
        <v>364</v>
      </c>
      <c r="AN115" s="35">
        <v>20</v>
      </c>
      <c r="AO115" s="35">
        <v>4</v>
      </c>
      <c r="AP115" s="35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00"/>
      <c r="B116" s="100"/>
      <c r="C116" s="100"/>
      <c r="D116" s="100"/>
      <c r="E116" s="100"/>
      <c r="F116" s="100"/>
      <c r="G116" s="100"/>
      <c r="H116" s="100"/>
      <c r="Z116" s="32">
        <v>10020212</v>
      </c>
      <c r="AA116" s="106" t="s">
        <v>365</v>
      </c>
      <c r="AC116" s="36">
        <v>5</v>
      </c>
      <c r="AL116" s="35">
        <v>15204001</v>
      </c>
      <c r="AM116" s="35" t="s">
        <v>366</v>
      </c>
      <c r="AN116" s="35">
        <v>18</v>
      </c>
      <c r="AO116" s="35">
        <v>3</v>
      </c>
      <c r="AP116" s="35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00"/>
      <c r="B117" s="100"/>
      <c r="C117" s="100"/>
      <c r="D117" s="100"/>
      <c r="E117" s="100"/>
      <c r="F117" s="100"/>
      <c r="G117" s="100"/>
      <c r="H117" s="100"/>
      <c r="Z117" s="32">
        <v>10020213</v>
      </c>
      <c r="AA117" s="110" t="s">
        <v>367</v>
      </c>
      <c r="AC117" s="36">
        <v>2</v>
      </c>
      <c r="AL117" s="35">
        <v>15204002</v>
      </c>
      <c r="AM117" s="35" t="s">
        <v>368</v>
      </c>
      <c r="AN117" s="35">
        <v>20</v>
      </c>
      <c r="AO117" s="35">
        <v>4</v>
      </c>
      <c r="AP117" s="35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00"/>
      <c r="B118" s="100"/>
      <c r="C118" s="100"/>
      <c r="D118" s="100"/>
      <c r="E118" s="100"/>
      <c r="F118" s="100"/>
      <c r="G118" s="100"/>
      <c r="H118" s="100"/>
      <c r="Z118" s="32">
        <v>10020214</v>
      </c>
      <c r="AA118" s="110" t="s">
        <v>369</v>
      </c>
      <c r="AC118" s="36">
        <v>2</v>
      </c>
      <c r="AL118" s="35">
        <v>15204003</v>
      </c>
      <c r="AM118" s="35" t="s">
        <v>370</v>
      </c>
      <c r="AN118" s="35">
        <v>18</v>
      </c>
      <c r="AO118" s="35">
        <v>3</v>
      </c>
      <c r="AP118" s="35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00"/>
      <c r="B119" s="100"/>
      <c r="C119" s="100"/>
      <c r="D119" s="100"/>
      <c r="E119" s="100"/>
      <c r="F119" s="100"/>
      <c r="G119" s="100"/>
      <c r="H119" s="100"/>
      <c r="Z119" s="32">
        <v>10020215</v>
      </c>
      <c r="AA119" s="106" t="s">
        <v>371</v>
      </c>
      <c r="AC119" s="36">
        <v>4</v>
      </c>
      <c r="AL119" s="35">
        <v>15204004</v>
      </c>
      <c r="AM119" s="35" t="s">
        <v>372</v>
      </c>
      <c r="AN119" s="35">
        <v>20</v>
      </c>
      <c r="AO119" s="35">
        <v>4</v>
      </c>
      <c r="AP119" s="35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00"/>
      <c r="B120" s="100"/>
      <c r="C120" s="100"/>
      <c r="D120" s="100"/>
      <c r="E120" s="100"/>
      <c r="F120" s="100"/>
      <c r="G120" s="100"/>
      <c r="H120" s="100"/>
      <c r="Z120" s="32">
        <v>10020216</v>
      </c>
      <c r="AA120" s="106" t="s">
        <v>373</v>
      </c>
      <c r="AC120" s="36">
        <v>4</v>
      </c>
      <c r="AL120" s="35">
        <v>15204005</v>
      </c>
      <c r="AM120" s="35" t="s">
        <v>374</v>
      </c>
      <c r="AN120" s="35">
        <v>18</v>
      </c>
      <c r="AO120" s="35">
        <v>3</v>
      </c>
      <c r="AP120" s="35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00"/>
      <c r="B121" s="100"/>
      <c r="C121" s="100"/>
      <c r="D121" s="100"/>
      <c r="E121" s="100"/>
      <c r="F121" s="100"/>
      <c r="G121" s="100"/>
      <c r="H121" s="100"/>
      <c r="AL121" s="35">
        <v>15204006</v>
      </c>
      <c r="AM121" s="35" t="s">
        <v>375</v>
      </c>
      <c r="AN121" s="35">
        <v>20</v>
      </c>
      <c r="AO121" s="35">
        <v>4</v>
      </c>
      <c r="AP121" s="35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00"/>
      <c r="B122" s="100"/>
      <c r="C122" s="100"/>
      <c r="D122" s="100"/>
      <c r="E122" s="100"/>
      <c r="F122" s="100"/>
      <c r="G122" s="100"/>
      <c r="H122" s="100"/>
      <c r="AL122" s="35">
        <v>15205001</v>
      </c>
      <c r="AM122" s="35" t="s">
        <v>376</v>
      </c>
      <c r="AN122" s="35">
        <v>18</v>
      </c>
      <c r="AO122" s="35">
        <v>3</v>
      </c>
      <c r="AP122" s="35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00"/>
      <c r="B123" s="100"/>
      <c r="C123" s="100"/>
      <c r="D123" s="100"/>
      <c r="E123" s="100"/>
      <c r="F123" s="100"/>
      <c r="G123" s="100"/>
      <c r="H123" s="100"/>
      <c r="AL123" s="35">
        <v>15205002</v>
      </c>
      <c r="AM123" s="35" t="s">
        <v>377</v>
      </c>
      <c r="AN123" s="35">
        <v>20</v>
      </c>
      <c r="AO123" s="35">
        <v>4</v>
      </c>
      <c r="AP123" s="35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00"/>
      <c r="B124" s="100"/>
      <c r="C124" s="100"/>
      <c r="D124" s="100"/>
      <c r="E124" s="100"/>
      <c r="F124" s="100"/>
      <c r="G124" s="100"/>
      <c r="H124" s="100"/>
      <c r="AL124" s="35">
        <v>15205003</v>
      </c>
      <c r="AM124" s="35" t="s">
        <v>378</v>
      </c>
      <c r="AN124" s="35">
        <v>18</v>
      </c>
      <c r="AO124" s="35">
        <v>3</v>
      </c>
      <c r="AP124" s="35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00"/>
      <c r="B125" s="100"/>
      <c r="C125" s="100"/>
      <c r="D125" s="100"/>
      <c r="E125" s="100"/>
      <c r="F125" s="100"/>
      <c r="G125" s="100"/>
      <c r="H125" s="100"/>
      <c r="AL125" s="35">
        <v>15205004</v>
      </c>
      <c r="AM125" s="35" t="s">
        <v>379</v>
      </c>
      <c r="AN125" s="35">
        <v>20</v>
      </c>
      <c r="AO125" s="35">
        <v>4</v>
      </c>
      <c r="AP125" s="35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00"/>
      <c r="B126" s="100"/>
      <c r="C126" s="100"/>
      <c r="D126" s="100"/>
      <c r="E126" s="100"/>
      <c r="F126" s="100"/>
      <c r="G126" s="100"/>
      <c r="H126" s="100"/>
      <c r="AL126" s="35">
        <v>15205005</v>
      </c>
      <c r="AM126" s="35" t="s">
        <v>380</v>
      </c>
      <c r="AN126" s="35">
        <v>18</v>
      </c>
      <c r="AO126" s="35">
        <v>3</v>
      </c>
      <c r="AP126" s="35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00"/>
      <c r="B127" s="100"/>
      <c r="C127" s="100"/>
      <c r="D127" s="100"/>
      <c r="E127" s="100"/>
      <c r="F127" s="100"/>
      <c r="G127" s="100"/>
      <c r="H127" s="100"/>
      <c r="AL127" s="35">
        <v>15205006</v>
      </c>
      <c r="AM127" s="35" t="s">
        <v>381</v>
      </c>
      <c r="AN127" s="35">
        <v>20</v>
      </c>
      <c r="AO127" s="35">
        <v>4</v>
      </c>
      <c r="AP127" s="35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00"/>
      <c r="B128" s="100"/>
      <c r="C128" s="100"/>
      <c r="D128" s="100"/>
      <c r="E128" s="100"/>
      <c r="F128" s="100"/>
      <c r="G128" s="100"/>
      <c r="H128" s="100"/>
      <c r="AL128" s="35">
        <v>15206001</v>
      </c>
      <c r="AM128" s="35" t="s">
        <v>382</v>
      </c>
      <c r="AN128" s="35">
        <v>18</v>
      </c>
      <c r="AO128" s="35">
        <v>3</v>
      </c>
      <c r="AP128" s="35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00"/>
      <c r="B129" s="100"/>
      <c r="C129" s="100"/>
      <c r="D129" s="100"/>
      <c r="E129" s="100"/>
      <c r="F129" s="100"/>
      <c r="G129" s="100"/>
      <c r="H129" s="100"/>
      <c r="AL129" s="35">
        <v>15206002</v>
      </c>
      <c r="AM129" s="35" t="s">
        <v>383</v>
      </c>
      <c r="AN129" s="35">
        <v>20</v>
      </c>
      <c r="AO129" s="35">
        <v>4</v>
      </c>
      <c r="AP129" s="35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00"/>
      <c r="B130" s="100"/>
      <c r="C130" s="100"/>
      <c r="D130" s="100"/>
      <c r="E130" s="100"/>
      <c r="F130" s="100"/>
      <c r="G130" s="100"/>
      <c r="H130" s="100"/>
      <c r="AL130" s="35">
        <v>15207001</v>
      </c>
      <c r="AM130" s="35" t="s">
        <v>384</v>
      </c>
      <c r="AN130" s="35">
        <v>18</v>
      </c>
      <c r="AO130" s="35">
        <v>3</v>
      </c>
      <c r="AP130" s="35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00"/>
      <c r="B131" s="100"/>
      <c r="C131" s="100"/>
      <c r="D131" s="100"/>
      <c r="E131" s="100"/>
      <c r="F131" s="100"/>
      <c r="G131" s="100"/>
      <c r="H131" s="100"/>
      <c r="AL131" s="35">
        <v>15207002</v>
      </c>
      <c r="AM131" s="35" t="s">
        <v>385</v>
      </c>
      <c r="AN131" s="35">
        <v>20</v>
      </c>
      <c r="AO131" s="35">
        <v>4</v>
      </c>
      <c r="AP131" s="35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00"/>
      <c r="B132" s="100"/>
      <c r="C132" s="100"/>
      <c r="D132" s="100"/>
      <c r="E132" s="100"/>
      <c r="F132" s="100"/>
      <c r="G132" s="100"/>
      <c r="H132" s="100"/>
      <c r="AL132" s="35">
        <v>15208001</v>
      </c>
      <c r="AM132" s="35" t="s">
        <v>281</v>
      </c>
      <c r="AN132" s="35">
        <v>18</v>
      </c>
      <c r="AO132" s="35">
        <v>3</v>
      </c>
      <c r="AP132" s="35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00"/>
      <c r="B133" s="100"/>
      <c r="C133" s="100"/>
      <c r="D133" s="100"/>
      <c r="E133" s="100"/>
      <c r="F133" s="100"/>
      <c r="G133" s="100"/>
      <c r="H133" s="100"/>
      <c r="AL133" s="35">
        <v>15208002</v>
      </c>
      <c r="AM133" s="35" t="s">
        <v>386</v>
      </c>
      <c r="AN133" s="35">
        <v>20</v>
      </c>
      <c r="AO133" s="35">
        <v>4</v>
      </c>
      <c r="AP133" s="35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00"/>
      <c r="B134" s="100"/>
      <c r="C134" s="100"/>
      <c r="D134" s="100"/>
      <c r="E134" s="100"/>
      <c r="F134" s="100"/>
      <c r="G134" s="100"/>
      <c r="H134" s="100"/>
      <c r="AL134" s="35">
        <v>15209001</v>
      </c>
      <c r="AM134" s="35" t="s">
        <v>387</v>
      </c>
      <c r="AN134" s="35">
        <v>1</v>
      </c>
      <c r="AO134" s="35">
        <v>2</v>
      </c>
      <c r="AP134" s="35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00"/>
      <c r="B135" s="100"/>
      <c r="C135" s="100"/>
      <c r="D135" s="100"/>
      <c r="E135" s="100"/>
      <c r="F135" s="100"/>
      <c r="G135" s="100"/>
      <c r="H135" s="100"/>
      <c r="AL135" s="35">
        <v>15209002</v>
      </c>
      <c r="AM135" s="35" t="s">
        <v>388</v>
      </c>
      <c r="AN135" s="35">
        <v>20</v>
      </c>
      <c r="AO135" s="35">
        <v>4</v>
      </c>
      <c r="AP135" s="35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00"/>
      <c r="B136" s="100"/>
      <c r="C136" s="100"/>
      <c r="D136" s="100"/>
      <c r="E136" s="100"/>
      <c r="F136" s="100"/>
      <c r="G136" s="100"/>
      <c r="H136" s="100"/>
      <c r="AL136" s="35">
        <v>15210001</v>
      </c>
      <c r="AM136" s="35" t="s">
        <v>389</v>
      </c>
      <c r="AN136" s="35">
        <v>18</v>
      </c>
      <c r="AO136" s="35">
        <v>3</v>
      </c>
      <c r="AP136" s="35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00"/>
      <c r="B137" s="100"/>
      <c r="C137" s="100"/>
      <c r="D137" s="100"/>
      <c r="E137" s="100"/>
      <c r="F137" s="100"/>
      <c r="G137" s="100"/>
      <c r="H137" s="100"/>
      <c r="AL137" s="35">
        <v>15210002</v>
      </c>
      <c r="AM137" s="35" t="s">
        <v>390</v>
      </c>
      <c r="AN137" s="35">
        <v>20</v>
      </c>
      <c r="AO137" s="35">
        <v>4</v>
      </c>
      <c r="AP137" s="35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00"/>
      <c r="B138" s="100"/>
      <c r="C138" s="100"/>
      <c r="D138" s="100"/>
      <c r="E138" s="100"/>
      <c r="F138" s="100"/>
      <c r="G138" s="100"/>
      <c r="H138" s="100"/>
      <c r="AL138" s="35">
        <v>15210003</v>
      </c>
      <c r="AM138" s="35" t="s">
        <v>391</v>
      </c>
      <c r="AN138" s="35">
        <v>18</v>
      </c>
      <c r="AO138" s="35">
        <v>3</v>
      </c>
      <c r="AP138" s="35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00"/>
      <c r="B139" s="100"/>
      <c r="C139" s="100"/>
      <c r="D139" s="100"/>
      <c r="E139" s="100"/>
      <c r="F139" s="100"/>
      <c r="G139" s="100"/>
      <c r="H139" s="100"/>
      <c r="AL139" s="35">
        <v>15210004</v>
      </c>
      <c r="AM139" s="35" t="s">
        <v>392</v>
      </c>
      <c r="AN139" s="35">
        <v>20</v>
      </c>
      <c r="AO139" s="35">
        <v>4</v>
      </c>
      <c r="AP139" s="35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00"/>
      <c r="B140" s="100"/>
      <c r="C140" s="100"/>
      <c r="D140" s="100"/>
      <c r="E140" s="100"/>
      <c r="F140" s="100"/>
      <c r="G140" s="100"/>
      <c r="H140" s="100"/>
      <c r="AL140" s="35">
        <v>15211001</v>
      </c>
      <c r="AM140" s="35" t="s">
        <v>393</v>
      </c>
      <c r="AN140" s="35">
        <v>18</v>
      </c>
      <c r="AO140" s="35">
        <v>3</v>
      </c>
      <c r="AP140" s="35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00"/>
      <c r="B141" s="100"/>
      <c r="C141" s="100"/>
      <c r="D141" s="100"/>
      <c r="E141" s="100"/>
      <c r="F141" s="100"/>
      <c r="G141" s="100"/>
      <c r="H141" s="100"/>
      <c r="AL141" s="35">
        <v>15211002</v>
      </c>
      <c r="AM141" s="35" t="s">
        <v>394</v>
      </c>
      <c r="AN141" s="35">
        <v>20</v>
      </c>
      <c r="AO141" s="35">
        <v>4</v>
      </c>
      <c r="AP141" s="35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00"/>
      <c r="B142" s="100"/>
      <c r="C142" s="100"/>
      <c r="D142" s="100"/>
      <c r="E142" s="100"/>
      <c r="F142" s="100"/>
      <c r="G142" s="100"/>
      <c r="H142" s="100"/>
      <c r="AL142" s="35">
        <v>15211003</v>
      </c>
      <c r="AM142" s="35" t="s">
        <v>395</v>
      </c>
      <c r="AN142" s="35">
        <v>18</v>
      </c>
      <c r="AO142" s="35">
        <v>3</v>
      </c>
      <c r="AP142" s="35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00"/>
      <c r="B143" s="100"/>
      <c r="C143" s="100"/>
      <c r="D143" s="100"/>
      <c r="E143" s="100"/>
      <c r="F143" s="100"/>
      <c r="G143" s="100"/>
      <c r="H143" s="100"/>
      <c r="AL143" s="35">
        <v>15211004</v>
      </c>
      <c r="AM143" s="35" t="s">
        <v>396</v>
      </c>
      <c r="AN143" s="35">
        <v>20</v>
      </c>
      <c r="AO143" s="35">
        <v>4</v>
      </c>
      <c r="AP143" s="35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00"/>
      <c r="B144" s="100"/>
      <c r="C144" s="100"/>
      <c r="D144" s="100"/>
      <c r="E144" s="100"/>
      <c r="F144" s="100"/>
      <c r="G144" s="100"/>
      <c r="H144" s="100"/>
      <c r="AL144" s="35">
        <v>15211005</v>
      </c>
      <c r="AM144" s="35" t="s">
        <v>397</v>
      </c>
      <c r="AN144" s="35">
        <v>18</v>
      </c>
      <c r="AO144" s="35">
        <v>3</v>
      </c>
      <c r="AP144" s="35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00"/>
      <c r="B145" s="100"/>
      <c r="C145" s="100"/>
      <c r="D145" s="100"/>
      <c r="E145" s="100"/>
      <c r="F145" s="100"/>
      <c r="G145" s="100"/>
      <c r="H145" s="100"/>
      <c r="AL145" s="35">
        <v>15211006</v>
      </c>
      <c r="AM145" s="35" t="s">
        <v>398</v>
      </c>
      <c r="AN145" s="35">
        <v>20</v>
      </c>
      <c r="AO145" s="35">
        <v>4</v>
      </c>
      <c r="AP145" s="35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00"/>
      <c r="B146" s="100"/>
      <c r="C146" s="100"/>
      <c r="D146" s="100"/>
      <c r="E146" s="100"/>
      <c r="F146" s="100"/>
      <c r="G146" s="100"/>
      <c r="H146" s="100"/>
      <c r="AL146" s="107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00"/>
      <c r="B147" s="100"/>
      <c r="C147" s="100"/>
      <c r="D147" s="100"/>
      <c r="E147" s="100"/>
      <c r="F147" s="100"/>
      <c r="G147" s="100"/>
      <c r="H147" s="100"/>
      <c r="AL147" s="35">
        <v>15301001</v>
      </c>
      <c r="AM147" s="35" t="s">
        <v>399</v>
      </c>
      <c r="AN147" s="35">
        <v>30</v>
      </c>
      <c r="AO147" s="35">
        <v>3</v>
      </c>
      <c r="AP147" s="35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00"/>
      <c r="B148" s="100"/>
      <c r="C148" s="100"/>
      <c r="D148" s="100"/>
      <c r="E148" s="100"/>
      <c r="F148" s="100"/>
      <c r="G148" s="100"/>
      <c r="H148" s="100"/>
      <c r="AL148" s="35">
        <v>15301002</v>
      </c>
      <c r="AM148" s="35" t="s">
        <v>400</v>
      </c>
      <c r="AN148" s="35">
        <v>30</v>
      </c>
      <c r="AO148" s="35">
        <v>4</v>
      </c>
      <c r="AP148" s="35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00"/>
      <c r="B149" s="100"/>
      <c r="C149" s="100"/>
      <c r="D149" s="100"/>
      <c r="E149" s="100"/>
      <c r="F149" s="100"/>
      <c r="G149" s="100"/>
      <c r="H149" s="100"/>
      <c r="AL149" s="35">
        <v>15301003</v>
      </c>
      <c r="AM149" s="35" t="s">
        <v>401</v>
      </c>
      <c r="AN149" s="35">
        <v>30</v>
      </c>
      <c r="AO149" s="35">
        <v>3</v>
      </c>
      <c r="AP149" s="35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00"/>
      <c r="B150" s="100"/>
      <c r="C150" s="100"/>
      <c r="D150" s="100"/>
      <c r="E150" s="100"/>
      <c r="F150" s="100"/>
      <c r="G150" s="100"/>
      <c r="H150" s="100"/>
      <c r="AL150" s="35">
        <v>15301004</v>
      </c>
      <c r="AM150" s="35" t="s">
        <v>402</v>
      </c>
      <c r="AN150" s="35">
        <v>30</v>
      </c>
      <c r="AO150" s="35">
        <v>4</v>
      </c>
      <c r="AP150" s="35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00"/>
      <c r="B151" s="100"/>
      <c r="C151" s="100"/>
      <c r="D151" s="100"/>
      <c r="E151" s="100"/>
      <c r="F151" s="100"/>
      <c r="G151" s="100"/>
      <c r="H151" s="100"/>
      <c r="AL151" s="35">
        <v>15301005</v>
      </c>
      <c r="AM151" s="35" t="s">
        <v>403</v>
      </c>
      <c r="AN151" s="35">
        <v>30</v>
      </c>
      <c r="AO151" s="35">
        <v>3</v>
      </c>
      <c r="AP151" s="35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00"/>
      <c r="B152" s="100"/>
      <c r="C152" s="100"/>
      <c r="D152" s="100"/>
      <c r="E152" s="100"/>
      <c r="F152" s="100"/>
      <c r="G152" s="100"/>
      <c r="H152" s="100"/>
      <c r="AL152" s="35">
        <v>15301006</v>
      </c>
      <c r="AM152" s="35" t="s">
        <v>404</v>
      </c>
      <c r="AN152" s="35">
        <v>30</v>
      </c>
      <c r="AO152" s="35">
        <v>4</v>
      </c>
      <c r="AP152" s="35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00"/>
      <c r="B153" s="100"/>
      <c r="C153" s="100"/>
      <c r="D153" s="100"/>
      <c r="E153" s="100"/>
      <c r="F153" s="100"/>
      <c r="G153" s="100"/>
      <c r="H153" s="100"/>
      <c r="AL153" s="35">
        <v>15302001</v>
      </c>
      <c r="AM153" s="35" t="s">
        <v>405</v>
      </c>
      <c r="AN153" s="35">
        <v>30</v>
      </c>
      <c r="AO153" s="35">
        <v>3</v>
      </c>
      <c r="AP153" s="35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00"/>
      <c r="B154" s="100"/>
      <c r="C154" s="100"/>
      <c r="D154" s="100"/>
      <c r="E154" s="100"/>
      <c r="F154" s="100"/>
      <c r="G154" s="100"/>
      <c r="H154" s="100"/>
      <c r="AL154" s="35">
        <v>15302002</v>
      </c>
      <c r="AM154" s="35" t="s">
        <v>406</v>
      </c>
      <c r="AN154" s="35">
        <v>30</v>
      </c>
      <c r="AO154" s="35">
        <v>4</v>
      </c>
      <c r="AP154" s="35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00"/>
      <c r="B155" s="100"/>
      <c r="C155" s="100"/>
      <c r="D155" s="100"/>
      <c r="E155" s="100"/>
      <c r="F155" s="100"/>
      <c r="G155" s="100"/>
      <c r="H155" s="100"/>
      <c r="AL155" s="35">
        <v>15302003</v>
      </c>
      <c r="AM155" s="35" t="s">
        <v>407</v>
      </c>
      <c r="AN155" s="35">
        <v>30</v>
      </c>
      <c r="AO155" s="35">
        <v>3</v>
      </c>
      <c r="AP155" s="35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00"/>
      <c r="B156" s="100"/>
      <c r="C156" s="100"/>
      <c r="D156" s="100"/>
      <c r="E156" s="100"/>
      <c r="F156" s="100"/>
      <c r="G156" s="100"/>
      <c r="H156" s="100"/>
      <c r="AL156" s="35">
        <v>15302004</v>
      </c>
      <c r="AM156" s="35" t="s">
        <v>408</v>
      </c>
      <c r="AN156" s="35">
        <v>30</v>
      </c>
      <c r="AO156" s="35">
        <v>4</v>
      </c>
      <c r="AP156" s="35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00"/>
      <c r="B157" s="100"/>
      <c r="C157" s="100"/>
      <c r="D157" s="100"/>
      <c r="E157" s="100"/>
      <c r="F157" s="100"/>
      <c r="G157" s="100"/>
      <c r="H157" s="100"/>
      <c r="AL157" s="35">
        <v>15302005</v>
      </c>
      <c r="AM157" s="35" t="s">
        <v>409</v>
      </c>
      <c r="AN157" s="35">
        <v>30</v>
      </c>
      <c r="AO157" s="35">
        <v>3</v>
      </c>
      <c r="AP157" s="35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00"/>
      <c r="B158" s="100"/>
      <c r="C158" s="100"/>
      <c r="D158" s="100"/>
      <c r="E158" s="100"/>
      <c r="F158" s="100"/>
      <c r="G158" s="100"/>
      <c r="H158" s="100"/>
      <c r="AL158" s="35">
        <v>15302006</v>
      </c>
      <c r="AM158" s="35" t="s">
        <v>410</v>
      </c>
      <c r="AN158" s="35">
        <v>30</v>
      </c>
      <c r="AO158" s="35">
        <v>4</v>
      </c>
      <c r="AP158" s="35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00"/>
      <c r="B159" s="100"/>
      <c r="C159" s="100"/>
      <c r="D159" s="100"/>
      <c r="E159" s="100"/>
      <c r="F159" s="100"/>
      <c r="G159" s="100"/>
      <c r="H159" s="100"/>
      <c r="AL159" s="35">
        <v>15303001</v>
      </c>
      <c r="AM159" s="35" t="s">
        <v>411</v>
      </c>
      <c r="AN159" s="35">
        <v>30</v>
      </c>
      <c r="AO159" s="35">
        <v>3</v>
      </c>
      <c r="AP159" s="35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00"/>
      <c r="B160" s="100"/>
      <c r="C160" s="100"/>
      <c r="D160" s="100"/>
      <c r="E160" s="100"/>
      <c r="F160" s="100"/>
      <c r="G160" s="100"/>
      <c r="H160" s="100"/>
      <c r="AL160" s="35">
        <v>15303002</v>
      </c>
      <c r="AM160" s="35" t="s">
        <v>412</v>
      </c>
      <c r="AN160" s="35">
        <v>30</v>
      </c>
      <c r="AO160" s="35">
        <v>4</v>
      </c>
      <c r="AP160" s="35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00"/>
      <c r="B161" s="100"/>
      <c r="C161" s="100"/>
      <c r="D161" s="100"/>
      <c r="E161" s="100"/>
      <c r="F161" s="100"/>
      <c r="G161" s="100"/>
      <c r="H161" s="100"/>
      <c r="AL161" s="35">
        <v>15303003</v>
      </c>
      <c r="AM161" s="35" t="s">
        <v>413</v>
      </c>
      <c r="AN161" s="35">
        <v>30</v>
      </c>
      <c r="AO161" s="35">
        <v>3</v>
      </c>
      <c r="AP161" s="35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00"/>
      <c r="B162" s="100"/>
      <c r="C162" s="100"/>
      <c r="D162" s="100"/>
      <c r="E162" s="100"/>
      <c r="F162" s="100"/>
      <c r="G162" s="100"/>
      <c r="H162" s="100"/>
      <c r="AL162" s="35">
        <v>15303004</v>
      </c>
      <c r="AM162" s="35" t="s">
        <v>414</v>
      </c>
      <c r="AN162" s="35">
        <v>30</v>
      </c>
      <c r="AO162" s="35">
        <v>4</v>
      </c>
      <c r="AP162" s="35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00"/>
      <c r="B163" s="100"/>
      <c r="C163" s="100"/>
      <c r="D163" s="100"/>
      <c r="E163" s="100"/>
      <c r="F163" s="100"/>
      <c r="G163" s="100"/>
      <c r="H163" s="100"/>
      <c r="AL163" s="35">
        <v>15303005</v>
      </c>
      <c r="AM163" s="35" t="s">
        <v>415</v>
      </c>
      <c r="AN163" s="35">
        <v>30</v>
      </c>
      <c r="AO163" s="35">
        <v>3</v>
      </c>
      <c r="AP163" s="35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00"/>
      <c r="B164" s="100"/>
      <c r="C164" s="100"/>
      <c r="D164" s="100"/>
      <c r="E164" s="100"/>
      <c r="F164" s="100"/>
      <c r="G164" s="100"/>
      <c r="H164" s="100"/>
      <c r="AL164" s="35">
        <v>15303006</v>
      </c>
      <c r="AM164" s="35" t="s">
        <v>416</v>
      </c>
      <c r="AN164" s="35">
        <v>30</v>
      </c>
      <c r="AO164" s="35">
        <v>4</v>
      </c>
      <c r="AP164" s="35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00"/>
      <c r="B165" s="100"/>
      <c r="C165" s="100"/>
      <c r="D165" s="100"/>
      <c r="E165" s="100"/>
      <c r="F165" s="100"/>
      <c r="G165" s="100"/>
      <c r="H165" s="100"/>
      <c r="AL165" s="35">
        <v>15304001</v>
      </c>
      <c r="AM165" s="35" t="s">
        <v>417</v>
      </c>
      <c r="AN165" s="35">
        <v>30</v>
      </c>
      <c r="AO165" s="35">
        <v>3</v>
      </c>
      <c r="AP165" s="35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00"/>
      <c r="B166" s="100"/>
      <c r="C166" s="100"/>
      <c r="D166" s="100"/>
      <c r="E166" s="100"/>
      <c r="F166" s="100"/>
      <c r="G166" s="100"/>
      <c r="H166" s="100"/>
      <c r="AL166" s="35">
        <v>15304002</v>
      </c>
      <c r="AM166" s="35" t="s">
        <v>418</v>
      </c>
      <c r="AN166" s="35">
        <v>30</v>
      </c>
      <c r="AO166" s="35">
        <v>4</v>
      </c>
      <c r="AP166" s="35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00"/>
      <c r="B167" s="100"/>
      <c r="C167" s="100"/>
      <c r="D167" s="100"/>
      <c r="E167" s="100"/>
      <c r="F167" s="100"/>
      <c r="G167" s="100"/>
      <c r="H167" s="100"/>
      <c r="AL167" s="35">
        <v>15304003</v>
      </c>
      <c r="AM167" s="35" t="s">
        <v>419</v>
      </c>
      <c r="AN167" s="35">
        <v>30</v>
      </c>
      <c r="AO167" s="35">
        <v>3</v>
      </c>
      <c r="AP167" s="35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00"/>
      <c r="B168" s="100"/>
      <c r="C168" s="100"/>
      <c r="D168" s="100"/>
      <c r="E168" s="100"/>
      <c r="F168" s="100"/>
      <c r="G168" s="100"/>
      <c r="H168" s="100"/>
      <c r="AL168" s="35">
        <v>15304004</v>
      </c>
      <c r="AM168" s="35" t="s">
        <v>420</v>
      </c>
      <c r="AN168" s="35">
        <v>30</v>
      </c>
      <c r="AO168" s="35">
        <v>4</v>
      </c>
      <c r="AP168" s="35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00"/>
      <c r="B169" s="100"/>
      <c r="C169" s="100"/>
      <c r="D169" s="100"/>
      <c r="E169" s="100"/>
      <c r="F169" s="100"/>
      <c r="G169" s="100"/>
      <c r="H169" s="100"/>
      <c r="AL169" s="35">
        <v>15304005</v>
      </c>
      <c r="AM169" s="35" t="s">
        <v>421</v>
      </c>
      <c r="AN169" s="35">
        <v>30</v>
      </c>
      <c r="AO169" s="35">
        <v>3</v>
      </c>
      <c r="AP169" s="35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00"/>
      <c r="B170" s="100"/>
      <c r="C170" s="100"/>
      <c r="D170" s="100"/>
      <c r="E170" s="100"/>
      <c r="F170" s="100"/>
      <c r="G170" s="100"/>
      <c r="H170" s="100"/>
      <c r="AL170" s="35">
        <v>15304006</v>
      </c>
      <c r="AM170" s="35" t="s">
        <v>422</v>
      </c>
      <c r="AN170" s="35">
        <v>30</v>
      </c>
      <c r="AO170" s="35">
        <v>4</v>
      </c>
      <c r="AP170" s="35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00"/>
      <c r="B171" s="100"/>
      <c r="C171" s="100"/>
      <c r="D171" s="100"/>
      <c r="E171" s="100"/>
      <c r="F171" s="100"/>
      <c r="G171" s="100"/>
      <c r="H171" s="100"/>
      <c r="AL171" s="35">
        <v>15305001</v>
      </c>
      <c r="AM171" s="35" t="s">
        <v>423</v>
      </c>
      <c r="AN171" s="35">
        <v>30</v>
      </c>
      <c r="AO171" s="35">
        <v>3</v>
      </c>
      <c r="AP171" s="35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00"/>
      <c r="B172" s="100"/>
      <c r="C172" s="100"/>
      <c r="D172" s="100"/>
      <c r="E172" s="100"/>
      <c r="F172" s="100"/>
      <c r="G172" s="100"/>
      <c r="H172" s="100"/>
      <c r="AL172" s="35">
        <v>15305002</v>
      </c>
      <c r="AM172" s="35" t="s">
        <v>424</v>
      </c>
      <c r="AN172" s="35">
        <v>30</v>
      </c>
      <c r="AO172" s="35">
        <v>4</v>
      </c>
      <c r="AP172" s="35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00"/>
      <c r="B173" s="100"/>
      <c r="C173" s="100"/>
      <c r="D173" s="100"/>
      <c r="E173" s="100"/>
      <c r="F173" s="100"/>
      <c r="G173" s="100"/>
      <c r="H173" s="100"/>
      <c r="AL173" s="35">
        <v>15305003</v>
      </c>
      <c r="AM173" s="35" t="s">
        <v>425</v>
      </c>
      <c r="AN173" s="35">
        <v>30</v>
      </c>
      <c r="AO173" s="35">
        <v>3</v>
      </c>
      <c r="AP173" s="35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00"/>
      <c r="B174" s="100"/>
      <c r="C174" s="100"/>
      <c r="D174" s="100"/>
      <c r="E174" s="100"/>
      <c r="F174" s="100"/>
      <c r="G174" s="100"/>
      <c r="H174" s="100"/>
      <c r="AL174" s="35">
        <v>15305004</v>
      </c>
      <c r="AM174" s="35" t="s">
        <v>426</v>
      </c>
      <c r="AN174" s="35">
        <v>30</v>
      </c>
      <c r="AO174" s="35">
        <v>4</v>
      </c>
      <c r="AP174" s="35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00"/>
      <c r="B175" s="100"/>
      <c r="C175" s="100"/>
      <c r="D175" s="100"/>
      <c r="E175" s="100"/>
      <c r="F175" s="100"/>
      <c r="G175" s="100"/>
      <c r="H175" s="100"/>
      <c r="AL175" s="35">
        <v>15305005</v>
      </c>
      <c r="AM175" s="35" t="s">
        <v>427</v>
      </c>
      <c r="AN175" s="35">
        <v>30</v>
      </c>
      <c r="AO175" s="35">
        <v>3</v>
      </c>
      <c r="AP175" s="35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00"/>
      <c r="B176" s="100"/>
      <c r="C176" s="100"/>
      <c r="D176" s="100"/>
      <c r="E176" s="100"/>
      <c r="F176" s="100"/>
      <c r="G176" s="100"/>
      <c r="H176" s="100"/>
      <c r="AL176" s="35">
        <v>15305006</v>
      </c>
      <c r="AM176" s="35" t="s">
        <v>428</v>
      </c>
      <c r="AN176" s="35">
        <v>30</v>
      </c>
      <c r="AO176" s="35">
        <v>4</v>
      </c>
      <c r="AP176" s="35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00"/>
      <c r="B177" s="100"/>
      <c r="C177" s="100"/>
      <c r="D177" s="100"/>
      <c r="E177" s="100"/>
      <c r="F177" s="100"/>
      <c r="G177" s="100"/>
      <c r="H177" s="100"/>
      <c r="AL177" s="35">
        <v>15306001</v>
      </c>
      <c r="AM177" s="35" t="s">
        <v>265</v>
      </c>
      <c r="AN177" s="35">
        <v>30</v>
      </c>
      <c r="AO177" s="35">
        <v>3</v>
      </c>
      <c r="AP177" s="35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00"/>
      <c r="B178" s="100"/>
      <c r="C178" s="100"/>
      <c r="D178" s="100"/>
      <c r="E178" s="100"/>
      <c r="F178" s="100"/>
      <c r="G178" s="100"/>
      <c r="H178" s="100"/>
      <c r="AL178" s="35">
        <v>15306002</v>
      </c>
      <c r="AM178" s="35" t="s">
        <v>429</v>
      </c>
      <c r="AN178" s="35">
        <v>30</v>
      </c>
      <c r="AO178" s="35">
        <v>4</v>
      </c>
      <c r="AP178" s="35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00"/>
      <c r="B179" s="100"/>
      <c r="C179" s="100"/>
      <c r="D179" s="100"/>
      <c r="E179" s="100"/>
      <c r="F179" s="100"/>
      <c r="G179" s="100"/>
      <c r="H179" s="100"/>
      <c r="AL179" s="35">
        <v>15307001</v>
      </c>
      <c r="AM179" s="35" t="s">
        <v>430</v>
      </c>
      <c r="AN179" s="35">
        <v>30</v>
      </c>
      <c r="AO179" s="35">
        <v>3</v>
      </c>
      <c r="AP179" s="35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00"/>
      <c r="B180" s="100"/>
      <c r="C180" s="100"/>
      <c r="D180" s="100"/>
      <c r="E180" s="100"/>
      <c r="F180" s="100"/>
      <c r="G180" s="100"/>
      <c r="H180" s="100"/>
      <c r="AL180" s="35">
        <v>15307002</v>
      </c>
      <c r="AM180" s="35" t="s">
        <v>431</v>
      </c>
      <c r="AN180" s="35">
        <v>30</v>
      </c>
      <c r="AO180" s="35">
        <v>4</v>
      </c>
      <c r="AP180" s="35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94"/>
      <c r="B181" s="94"/>
      <c r="C181" s="94"/>
      <c r="D181" s="94"/>
      <c r="E181" s="94"/>
      <c r="F181" s="94"/>
      <c r="G181" s="94"/>
      <c r="H181" s="94"/>
      <c r="AL181" s="35">
        <v>15308001</v>
      </c>
      <c r="AM181" s="35" t="s">
        <v>281</v>
      </c>
      <c r="AN181" s="35">
        <v>30</v>
      </c>
      <c r="AO181" s="35">
        <v>3</v>
      </c>
      <c r="AP181" s="35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94"/>
      <c r="B182" s="94"/>
      <c r="C182" s="94"/>
      <c r="D182" s="94"/>
      <c r="E182" s="94"/>
      <c r="F182" s="94"/>
      <c r="G182" s="94"/>
      <c r="H182" s="94"/>
      <c r="AL182" s="35">
        <v>15308002</v>
      </c>
      <c r="AM182" s="35" t="s">
        <v>432</v>
      </c>
      <c r="AN182" s="35">
        <v>30</v>
      </c>
      <c r="AO182" s="35">
        <v>4</v>
      </c>
      <c r="AP182" s="35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94"/>
      <c r="B183" s="94"/>
      <c r="C183" s="94"/>
      <c r="D183" s="94"/>
      <c r="E183" s="94"/>
      <c r="F183" s="94"/>
      <c r="G183" s="94"/>
      <c r="H183" s="94"/>
      <c r="AL183" s="35">
        <v>15309001</v>
      </c>
      <c r="AM183" s="35" t="s">
        <v>289</v>
      </c>
      <c r="AN183" s="35">
        <v>30</v>
      </c>
      <c r="AO183" s="35">
        <v>3</v>
      </c>
      <c r="AP183" s="35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94"/>
      <c r="B184" s="94"/>
      <c r="C184" s="94"/>
      <c r="D184" s="94"/>
      <c r="E184" s="94"/>
      <c r="F184" s="94"/>
      <c r="G184" s="94"/>
      <c r="H184" s="94"/>
      <c r="AL184" s="35">
        <v>15309002</v>
      </c>
      <c r="AM184" s="35" t="s">
        <v>433</v>
      </c>
      <c r="AN184" s="35">
        <v>30</v>
      </c>
      <c r="AO184" s="35">
        <v>4</v>
      </c>
      <c r="AP184" s="35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94"/>
      <c r="B185" s="94"/>
      <c r="C185" s="94"/>
      <c r="D185" s="94"/>
      <c r="E185" s="94"/>
      <c r="F185" s="94"/>
      <c r="G185" s="94"/>
      <c r="H185" s="94"/>
      <c r="AL185" s="35">
        <v>15310001</v>
      </c>
      <c r="AM185" s="35" t="s">
        <v>434</v>
      </c>
      <c r="AN185" s="35">
        <v>30</v>
      </c>
      <c r="AO185" s="35">
        <v>3</v>
      </c>
      <c r="AP185" s="35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94"/>
      <c r="B186" s="94"/>
      <c r="C186" s="94"/>
      <c r="D186" s="94"/>
      <c r="E186" s="94"/>
      <c r="F186" s="94"/>
      <c r="G186" s="94"/>
      <c r="H186" s="94"/>
      <c r="AL186" s="35">
        <v>15310002</v>
      </c>
      <c r="AM186" s="35" t="s">
        <v>435</v>
      </c>
      <c r="AN186" s="35">
        <v>30</v>
      </c>
      <c r="AO186" s="35">
        <v>4</v>
      </c>
      <c r="AP186" s="35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94"/>
      <c r="B187" s="94"/>
      <c r="C187" s="94"/>
      <c r="D187" s="94"/>
      <c r="E187" s="94"/>
      <c r="F187" s="94"/>
      <c r="G187" s="94"/>
      <c r="H187" s="94"/>
      <c r="AL187" s="35">
        <v>15310003</v>
      </c>
      <c r="AM187" s="35" t="s">
        <v>436</v>
      </c>
      <c r="AN187" s="35">
        <v>30</v>
      </c>
      <c r="AO187" s="35">
        <v>3</v>
      </c>
      <c r="AP187" s="35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94"/>
      <c r="B188" s="94"/>
      <c r="C188" s="94"/>
      <c r="D188" s="94"/>
      <c r="E188" s="94"/>
      <c r="F188" s="94"/>
      <c r="G188" s="94"/>
      <c r="H188" s="94"/>
      <c r="AL188" s="35">
        <v>15310004</v>
      </c>
      <c r="AM188" s="35" t="s">
        <v>437</v>
      </c>
      <c r="AN188" s="35">
        <v>30</v>
      </c>
      <c r="AO188" s="35">
        <v>4</v>
      </c>
      <c r="AP188" s="35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94"/>
      <c r="B189" s="94"/>
      <c r="C189" s="94"/>
      <c r="D189" s="94"/>
      <c r="E189" s="94"/>
      <c r="F189" s="94"/>
      <c r="G189" s="94"/>
      <c r="H189" s="94"/>
      <c r="AL189" s="35">
        <v>15311001</v>
      </c>
      <c r="AM189" s="35" t="s">
        <v>438</v>
      </c>
      <c r="AN189" s="35">
        <v>30</v>
      </c>
      <c r="AO189" s="35">
        <v>3</v>
      </c>
      <c r="AP189" s="35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94"/>
      <c r="B190" s="94"/>
      <c r="C190" s="94"/>
      <c r="D190" s="94"/>
      <c r="E190" s="94"/>
      <c r="F190" s="94"/>
      <c r="G190" s="94"/>
      <c r="H190" s="94"/>
      <c r="AL190" s="35">
        <v>15311002</v>
      </c>
      <c r="AM190" s="35" t="s">
        <v>439</v>
      </c>
      <c r="AN190" s="35">
        <v>30</v>
      </c>
      <c r="AO190" s="35">
        <v>4</v>
      </c>
      <c r="AP190" s="35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94"/>
      <c r="B191" s="94"/>
      <c r="C191" s="94"/>
      <c r="D191" s="94"/>
      <c r="E191" s="94"/>
      <c r="F191" s="94"/>
      <c r="G191" s="94"/>
      <c r="H191" s="94"/>
      <c r="AL191" s="35">
        <v>15311003</v>
      </c>
      <c r="AM191" s="35" t="s">
        <v>440</v>
      </c>
      <c r="AN191" s="35">
        <v>30</v>
      </c>
      <c r="AO191" s="35">
        <v>3</v>
      </c>
      <c r="AP191" s="35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94"/>
      <c r="B192" s="94"/>
      <c r="C192" s="94"/>
      <c r="D192" s="94"/>
      <c r="E192" s="94"/>
      <c r="F192" s="94"/>
      <c r="G192" s="94"/>
      <c r="H192" s="94"/>
      <c r="AL192" s="35">
        <v>15311004</v>
      </c>
      <c r="AM192" s="35" t="s">
        <v>441</v>
      </c>
      <c r="AN192" s="35">
        <v>30</v>
      </c>
      <c r="AO192" s="35">
        <v>4</v>
      </c>
      <c r="AP192" s="35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94"/>
      <c r="B193" s="94"/>
      <c r="C193" s="94"/>
      <c r="D193" s="94"/>
      <c r="E193" s="94"/>
      <c r="F193" s="94"/>
      <c r="G193" s="94"/>
      <c r="H193" s="94"/>
      <c r="AL193" s="35">
        <v>15311005</v>
      </c>
      <c r="AM193" s="35" t="s">
        <v>442</v>
      </c>
      <c r="AN193" s="35">
        <v>30</v>
      </c>
      <c r="AO193" s="35">
        <v>3</v>
      </c>
      <c r="AP193" s="35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94"/>
      <c r="B194" s="94"/>
      <c r="C194" s="94"/>
      <c r="D194" s="94"/>
      <c r="E194" s="94"/>
      <c r="F194" s="94"/>
      <c r="G194" s="94"/>
      <c r="H194" s="94"/>
      <c r="AL194" s="35">
        <v>15311006</v>
      </c>
      <c r="AM194" s="35" t="s">
        <v>443</v>
      </c>
      <c r="AN194" s="35">
        <v>30</v>
      </c>
      <c r="AO194" s="35">
        <v>4</v>
      </c>
      <c r="AP194" s="35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94"/>
      <c r="B195" s="94"/>
      <c r="C195" s="94"/>
      <c r="D195" s="94"/>
      <c r="E195" s="94"/>
      <c r="F195" s="94"/>
      <c r="G195" s="94"/>
      <c r="H195" s="94"/>
      <c r="AL195" s="107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94"/>
      <c r="B196" s="94"/>
      <c r="C196" s="94"/>
      <c r="D196" s="94"/>
      <c r="E196" s="94"/>
      <c r="F196" s="94"/>
      <c r="G196" s="94"/>
      <c r="H196" s="94"/>
      <c r="AL196" s="35">
        <v>15401001</v>
      </c>
      <c r="AM196" s="35" t="s">
        <v>444</v>
      </c>
      <c r="AN196" s="35">
        <v>40</v>
      </c>
      <c r="AO196" s="35">
        <v>3</v>
      </c>
      <c r="AP196" s="35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94"/>
      <c r="B197" s="94"/>
      <c r="C197" s="94"/>
      <c r="D197" s="94"/>
      <c r="E197" s="94"/>
      <c r="F197" s="94"/>
      <c r="G197" s="94"/>
      <c r="H197" s="94"/>
      <c r="AL197" s="35">
        <v>15401002</v>
      </c>
      <c r="AM197" s="35" t="s">
        <v>445</v>
      </c>
      <c r="AN197" s="35">
        <v>40</v>
      </c>
      <c r="AO197" s="35">
        <v>4</v>
      </c>
      <c r="AP197" s="35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94"/>
      <c r="B198" s="94"/>
      <c r="C198" s="94"/>
      <c r="D198" s="94"/>
      <c r="E198" s="94"/>
      <c r="F198" s="94"/>
      <c r="G198" s="94"/>
      <c r="H198" s="94"/>
      <c r="AL198" s="35">
        <v>15401003</v>
      </c>
      <c r="AM198" s="35" t="s">
        <v>446</v>
      </c>
      <c r="AN198" s="35">
        <v>40</v>
      </c>
      <c r="AO198" s="35">
        <v>3</v>
      </c>
      <c r="AP198" s="35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94"/>
      <c r="B199" s="94"/>
      <c r="C199" s="94"/>
      <c r="D199" s="94"/>
      <c r="E199" s="94"/>
      <c r="F199" s="94"/>
      <c r="G199" s="94"/>
      <c r="H199" s="94"/>
      <c r="AL199" s="35">
        <v>15401004</v>
      </c>
      <c r="AM199" s="35" t="s">
        <v>447</v>
      </c>
      <c r="AN199" s="35">
        <v>40</v>
      </c>
      <c r="AO199" s="35">
        <v>4</v>
      </c>
      <c r="AP199" s="35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94"/>
      <c r="B200" s="94"/>
      <c r="C200" s="94"/>
      <c r="D200" s="94"/>
      <c r="E200" s="94"/>
      <c r="F200" s="94"/>
      <c r="G200" s="94"/>
      <c r="H200" s="94"/>
      <c r="AL200" s="35">
        <v>15401005</v>
      </c>
      <c r="AM200" s="35" t="s">
        <v>448</v>
      </c>
      <c r="AN200" s="35">
        <v>40</v>
      </c>
      <c r="AO200" s="35">
        <v>3</v>
      </c>
      <c r="AP200" s="35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94"/>
      <c r="B201" s="94"/>
      <c r="C201" s="94"/>
      <c r="D201" s="94"/>
      <c r="E201" s="94"/>
      <c r="F201" s="94"/>
      <c r="G201" s="94"/>
      <c r="H201" s="94"/>
      <c r="AL201" s="35">
        <v>15401006</v>
      </c>
      <c r="AM201" s="35" t="s">
        <v>449</v>
      </c>
      <c r="AN201" s="35">
        <v>40</v>
      </c>
      <c r="AO201" s="35">
        <v>4</v>
      </c>
      <c r="AP201" s="35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94"/>
      <c r="B202" s="94"/>
      <c r="C202" s="94"/>
      <c r="D202" s="94"/>
      <c r="E202" s="94"/>
      <c r="F202" s="94"/>
      <c r="G202" s="94"/>
      <c r="H202" s="94"/>
      <c r="AL202" s="35">
        <v>15402001</v>
      </c>
      <c r="AM202" s="35" t="s">
        <v>450</v>
      </c>
      <c r="AN202" s="35">
        <v>40</v>
      </c>
      <c r="AO202" s="35">
        <v>3</v>
      </c>
      <c r="AP202" s="35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94"/>
      <c r="B203" s="94"/>
      <c r="C203" s="94"/>
      <c r="D203" s="94"/>
      <c r="E203" s="94"/>
      <c r="F203" s="94"/>
      <c r="G203" s="94"/>
      <c r="H203" s="94"/>
      <c r="AL203" s="35">
        <v>15402002</v>
      </c>
      <c r="AM203" s="35" t="s">
        <v>451</v>
      </c>
      <c r="AN203" s="35">
        <v>40</v>
      </c>
      <c r="AO203" s="35">
        <v>4</v>
      </c>
      <c r="AP203" s="35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94"/>
      <c r="B204" s="94"/>
      <c r="C204" s="94"/>
      <c r="D204" s="94"/>
      <c r="E204" s="94"/>
      <c r="F204" s="94"/>
      <c r="G204" s="94"/>
      <c r="H204" s="94"/>
      <c r="AL204" s="35">
        <v>15402003</v>
      </c>
      <c r="AM204" s="35" t="s">
        <v>452</v>
      </c>
      <c r="AN204" s="35">
        <v>40</v>
      </c>
      <c r="AO204" s="35">
        <v>3</v>
      </c>
      <c r="AP204" s="35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94"/>
      <c r="B205" s="94"/>
      <c r="C205" s="94"/>
      <c r="D205" s="94"/>
      <c r="E205" s="94"/>
      <c r="F205" s="94"/>
      <c r="G205" s="94"/>
      <c r="H205" s="94"/>
      <c r="AL205" s="35">
        <v>15402004</v>
      </c>
      <c r="AM205" s="35" t="s">
        <v>453</v>
      </c>
      <c r="AN205" s="35">
        <v>40</v>
      </c>
      <c r="AO205" s="35">
        <v>4</v>
      </c>
      <c r="AP205" s="35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94"/>
      <c r="B206" s="94"/>
      <c r="C206" s="94"/>
      <c r="D206" s="94"/>
      <c r="E206" s="94"/>
      <c r="F206" s="94"/>
      <c r="G206" s="94"/>
      <c r="H206" s="94"/>
      <c r="AL206" s="35">
        <v>15402005</v>
      </c>
      <c r="AM206" s="35" t="s">
        <v>454</v>
      </c>
      <c r="AN206" s="35">
        <v>40</v>
      </c>
      <c r="AO206" s="35">
        <v>3</v>
      </c>
      <c r="AP206" s="35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94"/>
      <c r="B207" s="94"/>
      <c r="C207" s="94"/>
      <c r="D207" s="94"/>
      <c r="E207" s="94"/>
      <c r="F207" s="94"/>
      <c r="G207" s="94"/>
      <c r="H207" s="94"/>
      <c r="AL207" s="35">
        <v>15402006</v>
      </c>
      <c r="AM207" s="35" t="s">
        <v>455</v>
      </c>
      <c r="AN207" s="35">
        <v>40</v>
      </c>
      <c r="AO207" s="35">
        <v>4</v>
      </c>
      <c r="AP207" s="35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94"/>
      <c r="B208" s="94"/>
      <c r="C208" s="94"/>
      <c r="D208" s="94"/>
      <c r="E208" s="94"/>
      <c r="F208" s="94"/>
      <c r="G208" s="94"/>
      <c r="H208" s="94"/>
      <c r="AL208" s="35">
        <v>15403001</v>
      </c>
      <c r="AM208" s="35" t="s">
        <v>456</v>
      </c>
      <c r="AN208" s="35">
        <v>40</v>
      </c>
      <c r="AO208" s="35">
        <v>3</v>
      </c>
      <c r="AP208" s="35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94"/>
      <c r="B209" s="94"/>
      <c r="C209" s="94"/>
      <c r="D209" s="94"/>
      <c r="E209" s="94"/>
      <c r="F209" s="94"/>
      <c r="G209" s="94"/>
      <c r="H209" s="94"/>
      <c r="AL209" s="35">
        <v>15403002</v>
      </c>
      <c r="AM209" s="35" t="s">
        <v>457</v>
      </c>
      <c r="AN209" s="35">
        <v>40</v>
      </c>
      <c r="AO209" s="35">
        <v>4</v>
      </c>
      <c r="AP209" s="35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94"/>
      <c r="B210" s="94"/>
      <c r="C210" s="94"/>
      <c r="D210" s="94"/>
      <c r="E210" s="94"/>
      <c r="F210" s="94"/>
      <c r="G210" s="94"/>
      <c r="H210" s="94"/>
      <c r="AL210" s="35">
        <v>15403003</v>
      </c>
      <c r="AM210" s="35" t="s">
        <v>458</v>
      </c>
      <c r="AN210" s="35">
        <v>40</v>
      </c>
      <c r="AO210" s="35">
        <v>3</v>
      </c>
      <c r="AP210" s="35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94"/>
      <c r="B211" s="94"/>
      <c r="C211" s="94"/>
      <c r="D211" s="94"/>
      <c r="E211" s="94"/>
      <c r="F211" s="94"/>
      <c r="G211" s="94"/>
      <c r="H211" s="94"/>
      <c r="AL211" s="35">
        <v>15403004</v>
      </c>
      <c r="AM211" s="35" t="s">
        <v>459</v>
      </c>
      <c r="AN211" s="35">
        <v>40</v>
      </c>
      <c r="AO211" s="35">
        <v>4</v>
      </c>
      <c r="AP211" s="35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94"/>
      <c r="B212" s="94"/>
      <c r="C212" s="94"/>
      <c r="D212" s="94"/>
      <c r="E212" s="94"/>
      <c r="F212" s="94"/>
      <c r="G212" s="94"/>
      <c r="H212" s="94"/>
      <c r="AL212" s="35">
        <v>15403005</v>
      </c>
      <c r="AM212" s="35" t="s">
        <v>460</v>
      </c>
      <c r="AN212" s="35">
        <v>40</v>
      </c>
      <c r="AO212" s="35">
        <v>3</v>
      </c>
      <c r="AP212" s="35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94"/>
      <c r="B213" s="94"/>
      <c r="C213" s="94"/>
      <c r="D213" s="94"/>
      <c r="E213" s="94"/>
      <c r="F213" s="94"/>
      <c r="G213" s="94"/>
      <c r="H213" s="94"/>
      <c r="AL213" s="35">
        <v>15403006</v>
      </c>
      <c r="AM213" s="35" t="s">
        <v>461</v>
      </c>
      <c r="AN213" s="35">
        <v>40</v>
      </c>
      <c r="AO213" s="35">
        <v>4</v>
      </c>
      <c r="AP213" s="35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94"/>
      <c r="B214" s="94"/>
      <c r="C214" s="94"/>
      <c r="D214" s="94"/>
      <c r="E214" s="94"/>
      <c r="F214" s="94"/>
      <c r="G214" s="94"/>
      <c r="H214" s="94"/>
      <c r="AL214" s="35">
        <v>15404001</v>
      </c>
      <c r="AM214" s="35" t="s">
        <v>462</v>
      </c>
      <c r="AN214" s="35">
        <v>40</v>
      </c>
      <c r="AO214" s="35">
        <v>3</v>
      </c>
      <c r="AP214" s="35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94"/>
      <c r="B215" s="94"/>
      <c r="C215" s="94"/>
      <c r="D215" s="94"/>
      <c r="E215" s="94"/>
      <c r="F215" s="94"/>
      <c r="G215" s="94"/>
      <c r="H215" s="94"/>
      <c r="AL215" s="35">
        <v>15404002</v>
      </c>
      <c r="AM215" s="35" t="s">
        <v>463</v>
      </c>
      <c r="AN215" s="35">
        <v>40</v>
      </c>
      <c r="AO215" s="35">
        <v>4</v>
      </c>
      <c r="AP215" s="35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94"/>
      <c r="B216" s="94"/>
      <c r="C216" s="94"/>
      <c r="D216" s="94"/>
      <c r="E216" s="94"/>
      <c r="F216" s="94"/>
      <c r="G216" s="94"/>
      <c r="H216" s="94"/>
      <c r="AL216" s="35">
        <v>15404003</v>
      </c>
      <c r="AM216" s="35" t="s">
        <v>464</v>
      </c>
      <c r="AN216" s="35">
        <v>40</v>
      </c>
      <c r="AO216" s="35">
        <v>3</v>
      </c>
      <c r="AP216" s="35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35">
        <v>15404004</v>
      </c>
      <c r="AM217" s="35" t="s">
        <v>465</v>
      </c>
      <c r="AN217" s="35">
        <v>40</v>
      </c>
      <c r="AO217" s="35">
        <v>4</v>
      </c>
      <c r="AP217" s="35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35">
        <v>15404005</v>
      </c>
      <c r="AM218" s="35" t="s">
        <v>466</v>
      </c>
      <c r="AN218" s="35">
        <v>40</v>
      </c>
      <c r="AO218" s="35">
        <v>3</v>
      </c>
      <c r="AP218" s="35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35">
        <v>15404006</v>
      </c>
      <c r="AM219" s="35" t="s">
        <v>467</v>
      </c>
      <c r="AN219" s="35">
        <v>40</v>
      </c>
      <c r="AO219" s="35">
        <v>4</v>
      </c>
      <c r="AP219" s="35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35">
        <v>15405001</v>
      </c>
      <c r="AM220" s="35" t="s">
        <v>468</v>
      </c>
      <c r="AN220" s="35">
        <v>40</v>
      </c>
      <c r="AO220" s="35">
        <v>3</v>
      </c>
      <c r="AP220" s="35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35">
        <v>15405002</v>
      </c>
      <c r="AM221" s="35" t="s">
        <v>469</v>
      </c>
      <c r="AN221" s="35">
        <v>40</v>
      </c>
      <c r="AO221" s="35">
        <v>4</v>
      </c>
      <c r="AP221" s="35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35">
        <v>15405003</v>
      </c>
      <c r="AM222" s="35" t="s">
        <v>470</v>
      </c>
      <c r="AN222" s="35">
        <v>40</v>
      </c>
      <c r="AO222" s="35">
        <v>3</v>
      </c>
      <c r="AP222" s="35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35">
        <v>15405004</v>
      </c>
      <c r="AM223" s="35" t="s">
        <v>471</v>
      </c>
      <c r="AN223" s="35">
        <v>40</v>
      </c>
      <c r="AO223" s="35">
        <v>4</v>
      </c>
      <c r="AP223" s="35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35">
        <v>15405005</v>
      </c>
      <c r="AM224" s="35" t="s">
        <v>472</v>
      </c>
      <c r="AN224" s="35">
        <v>40</v>
      </c>
      <c r="AO224" s="35">
        <v>3</v>
      </c>
      <c r="AP224" s="35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35">
        <v>15405006</v>
      </c>
      <c r="AM225" s="35" t="s">
        <v>473</v>
      </c>
      <c r="AN225" s="35">
        <v>40</v>
      </c>
      <c r="AO225" s="35">
        <v>4</v>
      </c>
      <c r="AP225" s="35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35">
        <v>15406001</v>
      </c>
      <c r="AM226" s="35" t="s">
        <v>474</v>
      </c>
      <c r="AN226" s="35">
        <v>40</v>
      </c>
      <c r="AO226" s="35">
        <v>3</v>
      </c>
      <c r="AP226" s="35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35">
        <v>15406002</v>
      </c>
      <c r="AM227" s="35" t="s">
        <v>475</v>
      </c>
      <c r="AN227" s="35">
        <v>40</v>
      </c>
      <c r="AO227" s="35">
        <v>4</v>
      </c>
      <c r="AP227" s="35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35">
        <v>15407001</v>
      </c>
      <c r="AM228" s="35" t="s">
        <v>476</v>
      </c>
      <c r="AN228" s="35">
        <v>40</v>
      </c>
      <c r="AO228" s="35">
        <v>3</v>
      </c>
      <c r="AP228" s="35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35">
        <v>15407002</v>
      </c>
      <c r="AM229" s="35" t="s">
        <v>477</v>
      </c>
      <c r="AN229" s="35">
        <v>40</v>
      </c>
      <c r="AO229" s="35">
        <v>4</v>
      </c>
      <c r="AP229" s="35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35">
        <v>15408001</v>
      </c>
      <c r="AM230" s="35" t="s">
        <v>281</v>
      </c>
      <c r="AN230" s="35">
        <v>40</v>
      </c>
      <c r="AO230" s="35">
        <v>3</v>
      </c>
      <c r="AP230" s="35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35">
        <v>15408002</v>
      </c>
      <c r="AM231" s="35" t="s">
        <v>478</v>
      </c>
      <c r="AN231" s="35">
        <v>40</v>
      </c>
      <c r="AO231" s="35">
        <v>4</v>
      </c>
      <c r="AP231" s="35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35">
        <v>15409001</v>
      </c>
      <c r="AM232" s="35" t="s">
        <v>479</v>
      </c>
      <c r="AN232" s="35">
        <v>40</v>
      </c>
      <c r="AO232" s="35">
        <v>3</v>
      </c>
      <c r="AP232" s="35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35">
        <v>15409002</v>
      </c>
      <c r="AM233" s="35" t="s">
        <v>480</v>
      </c>
      <c r="AN233" s="35">
        <v>40</v>
      </c>
      <c r="AO233" s="35">
        <v>4</v>
      </c>
      <c r="AP233" s="35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35">
        <v>15410001</v>
      </c>
      <c r="AM234" s="35" t="s">
        <v>481</v>
      </c>
      <c r="AN234" s="35">
        <v>40</v>
      </c>
      <c r="AO234" s="35">
        <v>3</v>
      </c>
      <c r="AP234" s="35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35">
        <v>15410002</v>
      </c>
      <c r="AM235" s="35" t="s">
        <v>482</v>
      </c>
      <c r="AN235" s="35">
        <v>40</v>
      </c>
      <c r="AO235" s="35">
        <v>4</v>
      </c>
      <c r="AP235" s="35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35">
        <v>15410003</v>
      </c>
      <c r="AM236" s="35" t="s">
        <v>483</v>
      </c>
      <c r="AN236" s="35">
        <v>40</v>
      </c>
      <c r="AO236" s="35">
        <v>3</v>
      </c>
      <c r="AP236" s="35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35">
        <v>15410004</v>
      </c>
      <c r="AM237" s="35" t="s">
        <v>482</v>
      </c>
      <c r="AN237" s="35">
        <v>40</v>
      </c>
      <c r="AO237" s="35">
        <v>4</v>
      </c>
      <c r="AP237" s="35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35">
        <v>15411001</v>
      </c>
      <c r="AM238" s="35" t="s">
        <v>484</v>
      </c>
      <c r="AN238" s="35">
        <v>40</v>
      </c>
      <c r="AO238" s="35">
        <v>3</v>
      </c>
      <c r="AP238" s="35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35">
        <v>15411002</v>
      </c>
      <c r="AM239" s="35" t="s">
        <v>485</v>
      </c>
      <c r="AN239" s="35">
        <v>40</v>
      </c>
      <c r="AO239" s="35">
        <v>4</v>
      </c>
      <c r="AP239" s="35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35">
        <v>15411003</v>
      </c>
      <c r="AM240" s="35" t="s">
        <v>486</v>
      </c>
      <c r="AN240" s="35">
        <v>40</v>
      </c>
      <c r="AO240" s="35">
        <v>3</v>
      </c>
      <c r="AP240" s="35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35">
        <v>15411004</v>
      </c>
      <c r="AM241" s="35" t="s">
        <v>487</v>
      </c>
      <c r="AN241" s="35">
        <v>40</v>
      </c>
      <c r="AO241" s="35">
        <v>4</v>
      </c>
      <c r="AP241" s="35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35">
        <v>15411005</v>
      </c>
      <c r="AM242" s="35" t="s">
        <v>488</v>
      </c>
      <c r="AN242" s="35">
        <v>40</v>
      </c>
      <c r="AO242" s="35">
        <v>3</v>
      </c>
      <c r="AP242" s="35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35">
        <v>15411006</v>
      </c>
      <c r="AM243" s="35" t="s">
        <v>489</v>
      </c>
      <c r="AN243" s="35">
        <v>40</v>
      </c>
      <c r="AO243" s="35">
        <v>4</v>
      </c>
      <c r="AP243" s="35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07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35">
        <v>15501001</v>
      </c>
      <c r="AM245" s="35" t="s">
        <v>490</v>
      </c>
      <c r="AN245" s="35">
        <v>50</v>
      </c>
      <c r="AO245" s="35">
        <v>3</v>
      </c>
      <c r="AP245" s="35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35">
        <v>15501002</v>
      </c>
      <c r="AM246" s="35" t="s">
        <v>491</v>
      </c>
      <c r="AN246" s="35">
        <v>50</v>
      </c>
      <c r="AO246" s="35">
        <v>4</v>
      </c>
      <c r="AP246" s="35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35">
        <v>15501003</v>
      </c>
      <c r="AM247" s="35" t="s">
        <v>492</v>
      </c>
      <c r="AN247" s="35">
        <v>50</v>
      </c>
      <c r="AO247" s="35">
        <v>3</v>
      </c>
      <c r="AP247" s="35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35">
        <v>15501004</v>
      </c>
      <c r="AM248" s="35" t="s">
        <v>493</v>
      </c>
      <c r="AN248" s="35">
        <v>50</v>
      </c>
      <c r="AO248" s="35">
        <v>4</v>
      </c>
      <c r="AP248" s="35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35">
        <v>15501005</v>
      </c>
      <c r="AM249" s="35" t="s">
        <v>494</v>
      </c>
      <c r="AN249" s="35">
        <v>50</v>
      </c>
      <c r="AO249" s="35">
        <v>3</v>
      </c>
      <c r="AP249" s="35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35">
        <v>15501006</v>
      </c>
      <c r="AM250" s="35" t="s">
        <v>495</v>
      </c>
      <c r="AN250" s="35">
        <v>50</v>
      </c>
      <c r="AO250" s="35">
        <v>4</v>
      </c>
      <c r="AP250" s="35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35">
        <v>15502001</v>
      </c>
      <c r="AM251" s="35" t="s">
        <v>496</v>
      </c>
      <c r="AN251" s="35">
        <v>50</v>
      </c>
      <c r="AO251" s="35">
        <v>3</v>
      </c>
      <c r="AP251" s="35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35">
        <v>15502002</v>
      </c>
      <c r="AM252" s="35" t="s">
        <v>497</v>
      </c>
      <c r="AN252" s="35">
        <v>50</v>
      </c>
      <c r="AO252" s="35">
        <v>4</v>
      </c>
      <c r="AP252" s="35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35">
        <v>15502003</v>
      </c>
      <c r="AM253" s="35" t="s">
        <v>498</v>
      </c>
      <c r="AN253" s="35">
        <v>50</v>
      </c>
      <c r="AO253" s="35">
        <v>3</v>
      </c>
      <c r="AP253" s="35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35">
        <v>15502004</v>
      </c>
      <c r="AM254" s="35" t="s">
        <v>499</v>
      </c>
      <c r="AN254" s="35">
        <v>50</v>
      </c>
      <c r="AO254" s="35">
        <v>4</v>
      </c>
      <c r="AP254" s="35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35">
        <v>15502005</v>
      </c>
      <c r="AM255" s="35" t="s">
        <v>500</v>
      </c>
      <c r="AN255" s="35">
        <v>50</v>
      </c>
      <c r="AO255" s="35">
        <v>3</v>
      </c>
      <c r="AP255" s="35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35">
        <v>15502006</v>
      </c>
      <c r="AM256" s="35" t="s">
        <v>501</v>
      </c>
      <c r="AN256" s="35">
        <v>50</v>
      </c>
      <c r="AO256" s="35">
        <v>4</v>
      </c>
      <c r="AP256" s="35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35">
        <v>15503001</v>
      </c>
      <c r="AM257" s="35" t="s">
        <v>502</v>
      </c>
      <c r="AN257" s="35">
        <v>50</v>
      </c>
      <c r="AO257" s="35">
        <v>3</v>
      </c>
      <c r="AP257" s="35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35">
        <v>15503002</v>
      </c>
      <c r="AM258" s="35" t="s">
        <v>503</v>
      </c>
      <c r="AN258" s="35">
        <v>50</v>
      </c>
      <c r="AO258" s="35">
        <v>4</v>
      </c>
      <c r="AP258" s="35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35">
        <v>15503003</v>
      </c>
      <c r="AM259" s="35" t="s">
        <v>504</v>
      </c>
      <c r="AN259" s="35">
        <v>50</v>
      </c>
      <c r="AO259" s="35">
        <v>3</v>
      </c>
      <c r="AP259" s="35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35">
        <v>15503004</v>
      </c>
      <c r="AM260" s="35" t="s">
        <v>505</v>
      </c>
      <c r="AN260" s="35">
        <v>50</v>
      </c>
      <c r="AO260" s="35">
        <v>4</v>
      </c>
      <c r="AP260" s="35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35">
        <v>15503005</v>
      </c>
      <c r="AM261" s="35" t="s">
        <v>506</v>
      </c>
      <c r="AN261" s="35">
        <v>50</v>
      </c>
      <c r="AO261" s="35">
        <v>3</v>
      </c>
      <c r="AP261" s="35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35">
        <v>15503006</v>
      </c>
      <c r="AM262" s="35" t="s">
        <v>507</v>
      </c>
      <c r="AN262" s="35">
        <v>50</v>
      </c>
      <c r="AO262" s="35">
        <v>4</v>
      </c>
      <c r="AP262" s="35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35">
        <v>15504001</v>
      </c>
      <c r="AM263" s="35" t="s">
        <v>508</v>
      </c>
      <c r="AN263" s="35">
        <v>50</v>
      </c>
      <c r="AO263" s="35">
        <v>3</v>
      </c>
      <c r="AP263" s="35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35">
        <v>15504002</v>
      </c>
      <c r="AM264" s="35" t="s">
        <v>509</v>
      </c>
      <c r="AN264" s="35">
        <v>50</v>
      </c>
      <c r="AO264" s="35">
        <v>4</v>
      </c>
      <c r="AP264" s="35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35">
        <v>15504003</v>
      </c>
      <c r="AM265" s="35" t="s">
        <v>510</v>
      </c>
      <c r="AN265" s="35">
        <v>50</v>
      </c>
      <c r="AO265" s="35">
        <v>3</v>
      </c>
      <c r="AP265" s="35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35">
        <v>15504004</v>
      </c>
      <c r="AM266" s="35" t="s">
        <v>511</v>
      </c>
      <c r="AN266" s="35">
        <v>50</v>
      </c>
      <c r="AO266" s="35">
        <v>4</v>
      </c>
      <c r="AP266" s="35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35">
        <v>15504005</v>
      </c>
      <c r="AM267" s="35" t="s">
        <v>512</v>
      </c>
      <c r="AN267" s="35">
        <v>50</v>
      </c>
      <c r="AO267" s="35">
        <v>3</v>
      </c>
      <c r="AP267" s="35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35">
        <v>15504006</v>
      </c>
      <c r="AM268" s="35" t="s">
        <v>513</v>
      </c>
      <c r="AN268" s="35">
        <v>50</v>
      </c>
      <c r="AO268" s="35">
        <v>4</v>
      </c>
      <c r="AP268" s="35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35">
        <v>15505001</v>
      </c>
      <c r="AM269" s="35" t="s">
        <v>514</v>
      </c>
      <c r="AN269" s="35">
        <v>50</v>
      </c>
      <c r="AO269" s="35">
        <v>3</v>
      </c>
      <c r="AP269" s="35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35">
        <v>15505002</v>
      </c>
      <c r="AM270" s="35" t="s">
        <v>515</v>
      </c>
      <c r="AN270" s="35">
        <v>50</v>
      </c>
      <c r="AO270" s="35">
        <v>4</v>
      </c>
      <c r="AP270" s="35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35">
        <v>15505003</v>
      </c>
      <c r="AM271" s="35" t="s">
        <v>516</v>
      </c>
      <c r="AN271" s="35">
        <v>50</v>
      </c>
      <c r="AO271" s="35">
        <v>3</v>
      </c>
      <c r="AP271" s="35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35">
        <v>15505004</v>
      </c>
      <c r="AM272" s="35" t="s">
        <v>517</v>
      </c>
      <c r="AN272" s="35">
        <v>50</v>
      </c>
      <c r="AO272" s="35">
        <v>4</v>
      </c>
      <c r="AP272" s="35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35">
        <v>15505005</v>
      </c>
      <c r="AM273" s="35" t="s">
        <v>518</v>
      </c>
      <c r="AN273" s="35">
        <v>50</v>
      </c>
      <c r="AO273" s="35">
        <v>3</v>
      </c>
      <c r="AP273" s="35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35">
        <v>15505006</v>
      </c>
      <c r="AM274" s="35" t="s">
        <v>519</v>
      </c>
      <c r="AN274" s="35">
        <v>50</v>
      </c>
      <c r="AO274" s="35">
        <v>4</v>
      </c>
      <c r="AP274" s="35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35">
        <v>15506001</v>
      </c>
      <c r="AM275" s="35" t="s">
        <v>520</v>
      </c>
      <c r="AN275" s="35">
        <v>50</v>
      </c>
      <c r="AO275" s="35">
        <v>3</v>
      </c>
      <c r="AP275" s="35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35">
        <v>15506002</v>
      </c>
      <c r="AM276" s="35" t="s">
        <v>521</v>
      </c>
      <c r="AN276" s="35">
        <v>50</v>
      </c>
      <c r="AO276" s="35">
        <v>4</v>
      </c>
      <c r="AP276" s="35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35">
        <v>15507001</v>
      </c>
      <c r="AM277" s="35" t="s">
        <v>522</v>
      </c>
      <c r="AN277" s="35">
        <v>50</v>
      </c>
      <c r="AO277" s="35">
        <v>3</v>
      </c>
      <c r="AP277" s="35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35">
        <v>15507002</v>
      </c>
      <c r="AM278" s="35" t="s">
        <v>523</v>
      </c>
      <c r="AN278" s="35">
        <v>50</v>
      </c>
      <c r="AO278" s="35">
        <v>4</v>
      </c>
      <c r="AP278" s="35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35">
        <v>15508001</v>
      </c>
      <c r="AM279" s="35" t="s">
        <v>281</v>
      </c>
      <c r="AN279" s="35">
        <v>50</v>
      </c>
      <c r="AO279" s="35">
        <v>3</v>
      </c>
      <c r="AP279" s="35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35">
        <v>15508002</v>
      </c>
      <c r="AM280" s="35" t="s">
        <v>524</v>
      </c>
      <c r="AN280" s="35">
        <v>50</v>
      </c>
      <c r="AO280" s="35">
        <v>4</v>
      </c>
      <c r="AP280" s="35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35">
        <v>15509001</v>
      </c>
      <c r="AM281" s="35" t="s">
        <v>525</v>
      </c>
      <c r="AN281" s="35">
        <v>50</v>
      </c>
      <c r="AO281" s="35">
        <v>3</v>
      </c>
      <c r="AP281" s="35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35">
        <v>15509002</v>
      </c>
      <c r="AM282" s="35" t="s">
        <v>526</v>
      </c>
      <c r="AN282" s="35">
        <v>50</v>
      </c>
      <c r="AO282" s="35">
        <v>4</v>
      </c>
      <c r="AP282" s="35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35">
        <v>15510001</v>
      </c>
      <c r="AM283" s="35" t="s">
        <v>527</v>
      </c>
      <c r="AN283" s="35">
        <v>50</v>
      </c>
      <c r="AO283" s="35">
        <v>3</v>
      </c>
      <c r="AP283" s="35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35">
        <v>15510002</v>
      </c>
      <c r="AM284" s="35" t="s">
        <v>528</v>
      </c>
      <c r="AN284" s="35">
        <v>50</v>
      </c>
      <c r="AO284" s="35">
        <v>4</v>
      </c>
      <c r="AP284" s="35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35">
        <v>15510003</v>
      </c>
      <c r="AM285" s="35" t="s">
        <v>529</v>
      </c>
      <c r="AN285" s="35">
        <v>50</v>
      </c>
      <c r="AO285" s="35">
        <v>3</v>
      </c>
      <c r="AP285" s="35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35">
        <v>15510004</v>
      </c>
      <c r="AM286" s="35" t="s">
        <v>530</v>
      </c>
      <c r="AN286" s="35">
        <v>50</v>
      </c>
      <c r="AO286" s="35">
        <v>4</v>
      </c>
      <c r="AP286" s="35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35">
        <v>15511001</v>
      </c>
      <c r="AM287" s="35" t="s">
        <v>531</v>
      </c>
      <c r="AN287" s="35">
        <v>50</v>
      </c>
      <c r="AO287" s="35">
        <v>3</v>
      </c>
      <c r="AP287" s="35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35">
        <v>15511002</v>
      </c>
      <c r="AM288" s="35" t="s">
        <v>532</v>
      </c>
      <c r="AN288" s="35">
        <v>50</v>
      </c>
      <c r="AO288" s="35">
        <v>4</v>
      </c>
      <c r="AP288" s="35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35">
        <v>15511003</v>
      </c>
      <c r="AM289" s="35" t="s">
        <v>533</v>
      </c>
      <c r="AN289" s="35">
        <v>50</v>
      </c>
      <c r="AO289" s="35">
        <v>3</v>
      </c>
      <c r="AP289" s="35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35">
        <v>15511004</v>
      </c>
      <c r="AM290" s="35" t="s">
        <v>534</v>
      </c>
      <c r="AN290" s="35">
        <v>50</v>
      </c>
      <c r="AO290" s="35">
        <v>4</v>
      </c>
      <c r="AP290" s="35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35">
        <v>15511005</v>
      </c>
      <c r="AM291" s="35" t="s">
        <v>535</v>
      </c>
      <c r="AN291" s="35">
        <v>50</v>
      </c>
      <c r="AO291" s="35">
        <v>3</v>
      </c>
      <c r="AP291" s="35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35">
        <v>15511006</v>
      </c>
      <c r="AM292" s="35" t="s">
        <v>536</v>
      </c>
      <c r="AN292" s="35">
        <v>50</v>
      </c>
      <c r="AO292" s="35">
        <v>4</v>
      </c>
      <c r="AP292" s="35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79" t="s">
        <v>537</v>
      </c>
      <c r="C1" s="79" t="s">
        <v>538</v>
      </c>
      <c r="D1" s="79" t="s">
        <v>539</v>
      </c>
      <c r="E1" s="79" t="s">
        <v>540</v>
      </c>
      <c r="F1" s="79" t="s">
        <v>541</v>
      </c>
      <c r="G1" s="79" t="s">
        <v>542</v>
      </c>
      <c r="H1" s="79" t="s">
        <v>543</v>
      </c>
      <c r="I1" s="79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38">
        <v>601000101</v>
      </c>
      <c r="F2" s="38">
        <v>600010101</v>
      </c>
      <c r="G2" s="38">
        <v>601100101</v>
      </c>
      <c r="H2" s="87">
        <v>601300101</v>
      </c>
      <c r="I2" s="119" t="s">
        <v>546</v>
      </c>
      <c r="J2" s="34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38">
        <v>601000101</v>
      </c>
      <c r="F3" s="38">
        <v>600010101</v>
      </c>
      <c r="G3" s="38">
        <v>601100101</v>
      </c>
      <c r="H3" s="87">
        <v>601300101</v>
      </c>
      <c r="I3" s="119" t="s">
        <v>546</v>
      </c>
      <c r="J3" s="34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38">
        <v>601000101</v>
      </c>
      <c r="F4" s="38">
        <v>600010101</v>
      </c>
      <c r="G4" s="38">
        <v>601100101</v>
      </c>
      <c r="H4" s="87">
        <v>601300101</v>
      </c>
      <c r="I4" s="119" t="s">
        <v>546</v>
      </c>
      <c r="J4" s="34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38">
        <v>601000111</v>
      </c>
      <c r="F5" s="38">
        <v>600010251</v>
      </c>
      <c r="G5" s="38">
        <v>601100101</v>
      </c>
      <c r="H5" s="87">
        <v>601300101</v>
      </c>
      <c r="I5" s="119" t="s">
        <v>546</v>
      </c>
      <c r="J5" s="34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38">
        <v>601000111</v>
      </c>
      <c r="F6" s="38">
        <v>600010101</v>
      </c>
      <c r="G6" s="38">
        <v>601100103</v>
      </c>
      <c r="H6" s="87">
        <v>601300101</v>
      </c>
      <c r="I6" s="119" t="s">
        <v>546</v>
      </c>
      <c r="J6" s="34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38">
        <v>601000101</v>
      </c>
      <c r="F7" s="38">
        <v>600010101</v>
      </c>
      <c r="G7" s="38">
        <v>601100103</v>
      </c>
      <c r="H7" s="87">
        <v>601300101</v>
      </c>
      <c r="I7" s="119" t="s">
        <v>546</v>
      </c>
      <c r="J7" s="34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38">
        <v>601000101</v>
      </c>
      <c r="F8" s="38">
        <v>600010101</v>
      </c>
      <c r="G8" s="38">
        <v>601100103</v>
      </c>
      <c r="H8" s="87">
        <v>601300101</v>
      </c>
      <c r="I8" s="119" t="s">
        <v>546</v>
      </c>
      <c r="J8" s="34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38">
        <v>601000101</v>
      </c>
      <c r="F9" s="38">
        <v>600010101</v>
      </c>
      <c r="G9" s="38">
        <v>601100102</v>
      </c>
      <c r="H9" s="87">
        <v>601300101</v>
      </c>
      <c r="I9" s="119" t="s">
        <v>546</v>
      </c>
      <c r="J9" s="34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38">
        <v>601000111</v>
      </c>
      <c r="F10" s="38">
        <v>600010251</v>
      </c>
      <c r="G10" s="38">
        <v>601100103</v>
      </c>
      <c r="H10" s="87">
        <v>601300101</v>
      </c>
      <c r="I10" s="119" t="s">
        <v>546</v>
      </c>
      <c r="J10" s="34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38">
        <v>601000101</v>
      </c>
      <c r="F11" s="38">
        <v>600010101</v>
      </c>
      <c r="G11" s="38">
        <v>601100104</v>
      </c>
      <c r="H11" s="87">
        <v>601300101</v>
      </c>
      <c r="I11" s="119" t="s">
        <v>546</v>
      </c>
      <c r="J11" s="34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38">
        <v>601000101</v>
      </c>
      <c r="F12" s="38">
        <v>600010101</v>
      </c>
      <c r="G12" s="38">
        <v>601100101</v>
      </c>
      <c r="H12" s="87">
        <v>601300101</v>
      </c>
      <c r="I12" s="119" t="s">
        <v>546</v>
      </c>
      <c r="J12" s="34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38">
        <v>601000101</v>
      </c>
      <c r="F13" s="38">
        <v>600010101</v>
      </c>
      <c r="G13" s="38">
        <v>601100105</v>
      </c>
      <c r="H13" s="87">
        <v>601300101</v>
      </c>
      <c r="I13" s="119" t="s">
        <v>546</v>
      </c>
      <c r="J13" s="34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38">
        <v>601000111</v>
      </c>
      <c r="F14" s="38">
        <v>600010201</v>
      </c>
      <c r="G14" s="38">
        <v>601100105</v>
      </c>
      <c r="H14" s="87">
        <v>601400101</v>
      </c>
      <c r="I14" s="119" t="s">
        <v>546</v>
      </c>
      <c r="J14" s="34" t="s">
        <v>237</v>
      </c>
      <c r="K14" s="38">
        <v>601100108</v>
      </c>
      <c r="L14" s="33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38">
        <v>601000101</v>
      </c>
      <c r="F15" s="38">
        <v>600010101</v>
      </c>
      <c r="G15" s="38">
        <v>601100107</v>
      </c>
      <c r="H15" s="87">
        <v>601300101</v>
      </c>
      <c r="I15" s="119" t="s">
        <v>546</v>
      </c>
      <c r="J15" s="34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38">
        <v>601000101</v>
      </c>
      <c r="F16" s="38">
        <v>600010101</v>
      </c>
      <c r="G16" s="38">
        <v>601100107</v>
      </c>
      <c r="H16" s="87">
        <v>601300101</v>
      </c>
      <c r="I16" s="119" t="s">
        <v>546</v>
      </c>
      <c r="J16" s="34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38">
        <v>601000101</v>
      </c>
      <c r="F17" s="38">
        <v>600010101</v>
      </c>
      <c r="G17" s="38">
        <v>601100107</v>
      </c>
      <c r="H17" s="87">
        <v>601300101</v>
      </c>
      <c r="I17" s="119" t="s">
        <v>546</v>
      </c>
      <c r="J17" s="34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38">
        <v>601000101</v>
      </c>
      <c r="F18" s="38">
        <v>600010101</v>
      </c>
      <c r="G18" s="38">
        <v>601100107</v>
      </c>
      <c r="H18" s="87">
        <v>601300101</v>
      </c>
      <c r="I18" s="119" t="s">
        <v>546</v>
      </c>
      <c r="J18" s="34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38">
        <v>601000101</v>
      </c>
      <c r="F19" s="38">
        <v>600010101</v>
      </c>
      <c r="G19" s="38">
        <v>601100107</v>
      </c>
      <c r="H19" s="87">
        <v>601300101</v>
      </c>
      <c r="I19" s="119" t="s">
        <v>546</v>
      </c>
      <c r="J19" s="34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38">
        <v>601000111</v>
      </c>
      <c r="F20" s="38">
        <v>600010201</v>
      </c>
      <c r="G20" s="38">
        <v>601100107</v>
      </c>
      <c r="H20" s="87">
        <v>601400101</v>
      </c>
      <c r="I20" s="119" t="s">
        <v>546</v>
      </c>
      <c r="J20" s="34" t="s">
        <v>243</v>
      </c>
      <c r="K20" s="38">
        <v>601100108</v>
      </c>
      <c r="L20" s="33" t="s">
        <v>246</v>
      </c>
      <c r="M20" s="38">
        <v>601100109</v>
      </c>
      <c r="N20" s="33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38">
        <v>601000101</v>
      </c>
      <c r="F21" s="38">
        <v>600010101</v>
      </c>
      <c r="G21" s="38">
        <v>601100106</v>
      </c>
      <c r="H21" s="87">
        <v>601300101</v>
      </c>
      <c r="I21" s="119" t="s">
        <v>546</v>
      </c>
      <c r="J21" s="34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38">
        <v>601000101</v>
      </c>
      <c r="F22" s="38">
        <v>600010101</v>
      </c>
      <c r="G22" s="38">
        <v>601100106</v>
      </c>
      <c r="H22" s="87">
        <v>601300101</v>
      </c>
      <c r="I22" s="119" t="s">
        <v>546</v>
      </c>
      <c r="J22" s="34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38">
        <v>601000111</v>
      </c>
      <c r="F23" s="38">
        <v>600010201</v>
      </c>
      <c r="G23" s="38">
        <v>601100106</v>
      </c>
      <c r="H23" s="87">
        <v>601400101</v>
      </c>
      <c r="I23" s="119" t="s">
        <v>546</v>
      </c>
      <c r="J23" s="34" t="s">
        <v>240</v>
      </c>
      <c r="K23" s="38">
        <v>601100108</v>
      </c>
      <c r="L23" s="33" t="s">
        <v>246</v>
      </c>
      <c r="M23" s="38">
        <v>601100109</v>
      </c>
      <c r="N23" s="33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38">
        <v>601000201</v>
      </c>
      <c r="F24" s="38">
        <v>600020101</v>
      </c>
      <c r="G24" s="38">
        <v>601100202</v>
      </c>
      <c r="H24" s="87">
        <v>601300101</v>
      </c>
      <c r="I24" s="120" t="s">
        <v>569</v>
      </c>
      <c r="J24" s="34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38">
        <v>601000201</v>
      </c>
      <c r="F25" s="38">
        <v>600020101</v>
      </c>
      <c r="G25" s="38">
        <v>601100201</v>
      </c>
      <c r="H25" s="87">
        <v>601300101</v>
      </c>
      <c r="I25" s="120" t="s">
        <v>569</v>
      </c>
      <c r="J25" s="34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38">
        <v>601000211</v>
      </c>
      <c r="F26" s="38">
        <v>600020201</v>
      </c>
      <c r="G26" s="38">
        <v>601100202</v>
      </c>
      <c r="H26" s="87">
        <v>601400101</v>
      </c>
      <c r="I26" s="120" t="s">
        <v>569</v>
      </c>
      <c r="J26" s="34" t="s">
        <v>254</v>
      </c>
      <c r="K26" s="38">
        <v>601100208</v>
      </c>
      <c r="L26" s="33" t="s">
        <v>268</v>
      </c>
      <c r="M26" s="38"/>
      <c r="N26" s="33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38">
        <v>601000201</v>
      </c>
      <c r="F27" s="38">
        <v>600020101</v>
      </c>
      <c r="G27" s="38">
        <v>601100203</v>
      </c>
      <c r="H27" s="87">
        <v>601300101</v>
      </c>
      <c r="I27" s="120" t="s">
        <v>569</v>
      </c>
      <c r="J27" s="34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38">
        <v>601000201</v>
      </c>
      <c r="F28" s="38">
        <v>600020101</v>
      </c>
      <c r="G28" s="38">
        <v>601100207</v>
      </c>
      <c r="H28" s="87">
        <v>601300101</v>
      </c>
      <c r="I28" s="120" t="s">
        <v>569</v>
      </c>
      <c r="J28" s="34" t="s">
        <v>266</v>
      </c>
      <c r="L28" s="79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38">
        <v>0</v>
      </c>
      <c r="F29" s="38">
        <v>0</v>
      </c>
      <c r="G29" s="38">
        <v>0</v>
      </c>
      <c r="H29" s="87">
        <v>0</v>
      </c>
      <c r="I29" s="120" t="s">
        <v>569</v>
      </c>
      <c r="J29" s="34" t="s">
        <v>575</v>
      </c>
      <c r="L29" s="79"/>
      <c r="M29" s="79"/>
      <c r="N29" s="79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38">
        <v>601000211</v>
      </c>
      <c r="F30" s="38">
        <v>600020201</v>
      </c>
      <c r="G30" s="38">
        <v>601100203</v>
      </c>
      <c r="H30" s="87">
        <v>601400101</v>
      </c>
      <c r="I30" s="120" t="s">
        <v>569</v>
      </c>
      <c r="J30" s="34" t="s">
        <v>256</v>
      </c>
      <c r="K30" s="38">
        <v>601100208</v>
      </c>
      <c r="L30" s="33" t="s">
        <v>268</v>
      </c>
      <c r="M30" s="38">
        <v>601100209</v>
      </c>
      <c r="N30" s="33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38">
        <v>601000201</v>
      </c>
      <c r="F31" s="38">
        <v>600020101</v>
      </c>
      <c r="G31" s="38">
        <v>601100204</v>
      </c>
      <c r="H31" s="87">
        <v>601400101</v>
      </c>
      <c r="I31" s="120" t="s">
        <v>569</v>
      </c>
      <c r="J31" s="34" t="s">
        <v>258</v>
      </c>
      <c r="N31" s="79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38">
        <v>601000201</v>
      </c>
      <c r="F32" s="38">
        <v>600020101</v>
      </c>
      <c r="G32" s="38">
        <v>601100204</v>
      </c>
      <c r="H32" s="87">
        <v>601300101</v>
      </c>
      <c r="I32" s="120" t="s">
        <v>569</v>
      </c>
      <c r="J32" s="34" t="s">
        <v>258</v>
      </c>
      <c r="N32" s="79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38">
        <v>601000201</v>
      </c>
      <c r="F33" s="38">
        <v>600020101</v>
      </c>
      <c r="G33" s="38">
        <v>601100206</v>
      </c>
      <c r="H33" s="87">
        <v>601300101</v>
      </c>
      <c r="I33" s="120" t="s">
        <v>569</v>
      </c>
      <c r="J33" s="38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38">
        <v>601000201</v>
      </c>
      <c r="F34" s="38">
        <v>600020101</v>
      </c>
      <c r="G34" s="38">
        <v>601100205</v>
      </c>
      <c r="H34" s="87">
        <v>601300101</v>
      </c>
      <c r="I34" s="120" t="s">
        <v>569</v>
      </c>
      <c r="J34" s="34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38">
        <v>601000211</v>
      </c>
      <c r="F35" s="38">
        <v>600020201</v>
      </c>
      <c r="G35" s="38">
        <v>601100205</v>
      </c>
      <c r="H35" s="87">
        <v>601400101</v>
      </c>
      <c r="I35" s="120" t="s">
        <v>582</v>
      </c>
      <c r="J35" s="34" t="s">
        <v>260</v>
      </c>
      <c r="K35" s="38">
        <v>601100208</v>
      </c>
      <c r="L35" s="33" t="s">
        <v>268</v>
      </c>
      <c r="M35" s="38">
        <v>601100209</v>
      </c>
      <c r="N35" s="33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38">
        <v>601000301</v>
      </c>
      <c r="F36" s="38">
        <v>600030101</v>
      </c>
      <c r="G36" s="38">
        <v>601100301</v>
      </c>
      <c r="H36" s="87">
        <v>601300201</v>
      </c>
      <c r="I36" s="120" t="s">
        <v>582</v>
      </c>
      <c r="J36" s="34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38">
        <v>601000301</v>
      </c>
      <c r="F37" s="38">
        <v>600030101</v>
      </c>
      <c r="G37" s="38">
        <v>601100302</v>
      </c>
      <c r="H37" s="87">
        <v>601300201</v>
      </c>
      <c r="I37" s="120" t="s">
        <v>582</v>
      </c>
      <c r="J37" s="34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38">
        <v>601000311</v>
      </c>
      <c r="F38" s="38">
        <v>600030201</v>
      </c>
      <c r="G38" s="38">
        <v>601100301</v>
      </c>
      <c r="H38" s="87">
        <v>601400101</v>
      </c>
      <c r="I38" s="120" t="s">
        <v>582</v>
      </c>
      <c r="J38" s="34" t="s">
        <v>272</v>
      </c>
      <c r="K38" s="38">
        <v>601100308</v>
      </c>
      <c r="L38" s="33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38">
        <v>601000301</v>
      </c>
      <c r="F39" s="38">
        <v>600030101</v>
      </c>
      <c r="G39" s="38">
        <v>601100303</v>
      </c>
      <c r="H39" s="87">
        <v>601300201</v>
      </c>
      <c r="I39" s="120" t="s">
        <v>582</v>
      </c>
      <c r="J39" s="34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38">
        <v>601000301</v>
      </c>
      <c r="F40" s="38">
        <v>600030101</v>
      </c>
      <c r="G40" s="38">
        <v>601100303</v>
      </c>
      <c r="H40" s="87">
        <v>601300201</v>
      </c>
      <c r="I40" s="120" t="s">
        <v>582</v>
      </c>
      <c r="J40" s="34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38">
        <v>601000311</v>
      </c>
      <c r="F41" s="38">
        <v>600030201</v>
      </c>
      <c r="G41" s="38">
        <v>601100303</v>
      </c>
      <c r="H41" s="87">
        <v>601400201</v>
      </c>
      <c r="I41" s="120" t="s">
        <v>582</v>
      </c>
      <c r="J41" s="34" t="s">
        <v>276</v>
      </c>
      <c r="K41" s="38">
        <v>601100308</v>
      </c>
      <c r="L41" s="33" t="s">
        <v>290</v>
      </c>
      <c r="M41" s="38">
        <v>601100309</v>
      </c>
      <c r="N41" s="33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38">
        <v>601000301</v>
      </c>
      <c r="F42" s="38">
        <v>600030101</v>
      </c>
      <c r="G42" s="38">
        <v>601100301</v>
      </c>
      <c r="H42" s="87">
        <v>601300201</v>
      </c>
      <c r="I42" s="120" t="s">
        <v>582</v>
      </c>
      <c r="J42" s="34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38">
        <v>601000301</v>
      </c>
      <c r="F43" s="38">
        <v>600030101</v>
      </c>
      <c r="G43" s="38">
        <v>601100302</v>
      </c>
      <c r="H43" s="87">
        <v>601300201</v>
      </c>
      <c r="I43" s="120" t="s">
        <v>582</v>
      </c>
      <c r="J43" s="34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38">
        <v>601000301</v>
      </c>
      <c r="F44" s="38">
        <v>600030101</v>
      </c>
      <c r="G44" s="38">
        <v>601100301</v>
      </c>
      <c r="H44" s="87">
        <v>601300201</v>
      </c>
      <c r="I44" s="120" t="s">
        <v>582</v>
      </c>
      <c r="J44" s="34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38">
        <v>601000301</v>
      </c>
      <c r="F45" s="38">
        <v>600030101</v>
      </c>
      <c r="G45" s="38">
        <v>601100302</v>
      </c>
      <c r="H45" s="87">
        <v>601300201</v>
      </c>
      <c r="I45" s="120" t="s">
        <v>582</v>
      </c>
      <c r="J45" s="34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38">
        <v>601000301</v>
      </c>
      <c r="F46" s="38">
        <v>600030101</v>
      </c>
      <c r="G46" s="38">
        <v>601100305</v>
      </c>
      <c r="H46" s="87">
        <v>601300201</v>
      </c>
      <c r="I46" s="120" t="s">
        <v>582</v>
      </c>
      <c r="J46" s="34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38">
        <v>601000311</v>
      </c>
      <c r="F47" s="38">
        <v>600030201</v>
      </c>
      <c r="G47" s="38">
        <v>601100306</v>
      </c>
      <c r="H47" s="87">
        <v>601400201</v>
      </c>
      <c r="I47" s="120" t="s">
        <v>582</v>
      </c>
      <c r="J47" s="34" t="s">
        <v>285</v>
      </c>
      <c r="K47" s="38">
        <v>601100308</v>
      </c>
      <c r="L47" s="33" t="s">
        <v>290</v>
      </c>
      <c r="M47" s="38">
        <v>601100309</v>
      </c>
      <c r="N47" s="33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38">
        <v>601000301</v>
      </c>
      <c r="F48" s="38">
        <v>600030101</v>
      </c>
      <c r="G48" s="38">
        <v>601100305</v>
      </c>
      <c r="H48" s="87">
        <v>601300201</v>
      </c>
      <c r="I48" s="120" t="s">
        <v>582</v>
      </c>
      <c r="J48" s="34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38">
        <v>601000301</v>
      </c>
      <c r="F49" s="38">
        <v>600030101</v>
      </c>
      <c r="G49" s="38">
        <v>601100306</v>
      </c>
      <c r="H49" s="87">
        <v>601300201</v>
      </c>
      <c r="I49" s="120" t="s">
        <v>582</v>
      </c>
      <c r="J49" s="34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38">
        <v>601000301</v>
      </c>
      <c r="F50" s="38">
        <v>600030101</v>
      </c>
      <c r="G50" s="38">
        <v>601100307</v>
      </c>
      <c r="H50" s="87">
        <v>601300201</v>
      </c>
      <c r="I50" s="120" t="s">
        <v>582</v>
      </c>
      <c r="J50" s="34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38">
        <v>601000311</v>
      </c>
      <c r="F51" s="38">
        <v>600030201</v>
      </c>
      <c r="G51" s="38">
        <v>601100307</v>
      </c>
      <c r="H51" s="87">
        <v>601400201</v>
      </c>
      <c r="I51" s="120" t="s">
        <v>582</v>
      </c>
      <c r="J51" s="34" t="s">
        <v>288</v>
      </c>
      <c r="K51" s="38">
        <v>601100308</v>
      </c>
      <c r="L51" s="33" t="s">
        <v>290</v>
      </c>
      <c r="M51" s="38">
        <v>601100309</v>
      </c>
      <c r="N51" s="33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38">
        <v>601000401</v>
      </c>
      <c r="F52" s="38">
        <v>600040101</v>
      </c>
      <c r="G52" s="38">
        <v>601100401</v>
      </c>
      <c r="H52" s="38">
        <v>601300301</v>
      </c>
      <c r="I52" s="120" t="s">
        <v>600</v>
      </c>
      <c r="J52" s="34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38">
        <v>601000401</v>
      </c>
      <c r="F53" s="38">
        <v>600040101</v>
      </c>
      <c r="G53" s="38">
        <v>601100402</v>
      </c>
      <c r="H53" s="38">
        <v>601300301</v>
      </c>
      <c r="I53" s="120" t="s">
        <v>600</v>
      </c>
      <c r="J53" s="34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38">
        <v>601000411</v>
      </c>
      <c r="F54" s="38">
        <v>600040201</v>
      </c>
      <c r="G54" s="38">
        <v>601100403</v>
      </c>
      <c r="H54" s="38">
        <v>601400301</v>
      </c>
      <c r="I54" s="120" t="s">
        <v>600</v>
      </c>
      <c r="J54" s="34" t="s">
        <v>301</v>
      </c>
      <c r="K54" s="38">
        <v>601100408</v>
      </c>
      <c r="L54" s="33" t="s">
        <v>311</v>
      </c>
      <c r="M54" s="38"/>
      <c r="N54" s="33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38">
        <v>601000401</v>
      </c>
      <c r="F55" s="38">
        <v>600040101</v>
      </c>
      <c r="G55" s="38">
        <v>601100401</v>
      </c>
      <c r="H55" s="38">
        <v>601300301</v>
      </c>
      <c r="I55" s="120" t="s">
        <v>600</v>
      </c>
      <c r="J55" s="34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38">
        <v>601000401</v>
      </c>
      <c r="F56" s="38">
        <v>600040101</v>
      </c>
      <c r="G56" s="38">
        <v>601100402</v>
      </c>
      <c r="H56" s="38">
        <v>601300301</v>
      </c>
      <c r="I56" s="120" t="s">
        <v>600</v>
      </c>
      <c r="J56" s="34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38">
        <v>601000411</v>
      </c>
      <c r="F57" s="38">
        <v>600040201</v>
      </c>
      <c r="G57" s="38">
        <v>601100403</v>
      </c>
      <c r="H57" s="38">
        <v>601400301</v>
      </c>
      <c r="I57" s="120" t="s">
        <v>600</v>
      </c>
      <c r="J57" s="34" t="s">
        <v>301</v>
      </c>
      <c r="K57" s="38">
        <v>601100408</v>
      </c>
      <c r="L57" s="33" t="s">
        <v>311</v>
      </c>
      <c r="M57" s="38">
        <v>601100409</v>
      </c>
      <c r="N57" s="33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38">
        <v>601000501</v>
      </c>
      <c r="F58" s="38">
        <v>600040101</v>
      </c>
      <c r="G58" s="38">
        <v>601100403</v>
      </c>
      <c r="H58" s="38">
        <v>601300301</v>
      </c>
      <c r="I58" s="120" t="s">
        <v>600</v>
      </c>
      <c r="J58" s="34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38">
        <v>601000501</v>
      </c>
      <c r="F59" s="38">
        <v>600040101</v>
      </c>
      <c r="G59" s="38">
        <v>601100405</v>
      </c>
      <c r="H59" s="38">
        <v>601300301</v>
      </c>
      <c r="I59" s="120" t="s">
        <v>600</v>
      </c>
      <c r="J59" s="34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38">
        <v>601000501</v>
      </c>
      <c r="F60" s="38">
        <v>600040101</v>
      </c>
      <c r="G60" s="38">
        <v>601100406</v>
      </c>
      <c r="H60" s="38">
        <v>601300301</v>
      </c>
      <c r="I60" s="120" t="s">
        <v>600</v>
      </c>
      <c r="J60" s="34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38">
        <v>601000411</v>
      </c>
      <c r="F61" s="38">
        <v>600040201</v>
      </c>
      <c r="G61" s="38">
        <v>601100405</v>
      </c>
      <c r="H61" s="38">
        <v>601400301</v>
      </c>
      <c r="I61" s="120" t="s">
        <v>600</v>
      </c>
      <c r="J61" s="34" t="s">
        <v>305</v>
      </c>
      <c r="K61" s="38">
        <v>601100408</v>
      </c>
      <c r="L61" s="33" t="s">
        <v>311</v>
      </c>
      <c r="M61" s="38">
        <v>601100409</v>
      </c>
      <c r="N61" s="33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38">
        <v>601000401</v>
      </c>
      <c r="F62" s="38">
        <v>600040101</v>
      </c>
      <c r="G62" s="38">
        <v>601100404</v>
      </c>
      <c r="H62" s="38">
        <v>601300301</v>
      </c>
      <c r="I62" s="120" t="s">
        <v>600</v>
      </c>
      <c r="J62" s="34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38">
        <v>601000401</v>
      </c>
      <c r="F63" s="38">
        <v>600040101</v>
      </c>
      <c r="G63" s="38">
        <v>601100404</v>
      </c>
      <c r="H63" s="38">
        <v>601300301</v>
      </c>
      <c r="I63" s="120" t="s">
        <v>600</v>
      </c>
      <c r="J63" s="34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38">
        <v>601000411</v>
      </c>
      <c r="F64" s="38">
        <v>600040201</v>
      </c>
      <c r="G64" s="38">
        <v>601100404</v>
      </c>
      <c r="H64" s="38">
        <v>601400301</v>
      </c>
      <c r="I64" s="120" t="s">
        <v>600</v>
      </c>
      <c r="J64" s="34" t="s">
        <v>303</v>
      </c>
      <c r="K64" s="38">
        <v>601100408</v>
      </c>
      <c r="L64" s="33" t="s">
        <v>311</v>
      </c>
      <c r="M64" s="38">
        <v>601100409</v>
      </c>
      <c r="N64" s="33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38">
        <v>601000501</v>
      </c>
      <c r="F65" s="38">
        <v>600050101</v>
      </c>
      <c r="G65" s="38">
        <v>601100501</v>
      </c>
      <c r="H65" s="38">
        <v>601300401</v>
      </c>
      <c r="I65" s="120" t="s">
        <v>613</v>
      </c>
      <c r="J65" s="34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38">
        <v>601000501</v>
      </c>
      <c r="F66" s="38">
        <v>600050101</v>
      </c>
      <c r="G66" s="38">
        <v>601100502</v>
      </c>
      <c r="H66" s="38">
        <v>601300401</v>
      </c>
      <c r="I66" s="120" t="s">
        <v>613</v>
      </c>
      <c r="J66" s="34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38">
        <v>601000511</v>
      </c>
      <c r="F67" s="38">
        <v>600050201</v>
      </c>
      <c r="G67" s="38">
        <v>601100503</v>
      </c>
      <c r="H67" s="38">
        <v>601400401</v>
      </c>
      <c r="I67" s="120" t="s">
        <v>613</v>
      </c>
      <c r="J67" s="34" t="s">
        <v>321</v>
      </c>
      <c r="K67" s="38">
        <v>601100508</v>
      </c>
      <c r="L67" s="33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38">
        <v>601000511</v>
      </c>
      <c r="F68" s="38">
        <v>600050201</v>
      </c>
      <c r="G68" s="38">
        <v>601100504</v>
      </c>
      <c r="H68" s="38">
        <v>601400401</v>
      </c>
      <c r="I68" s="120" t="s">
        <v>613</v>
      </c>
      <c r="J68" s="34" t="s">
        <v>324</v>
      </c>
      <c r="K68" s="38">
        <v>601100508</v>
      </c>
      <c r="L68" s="33" t="s">
        <v>333</v>
      </c>
      <c r="M68" s="38">
        <v>601100509</v>
      </c>
      <c r="N68" s="33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38">
        <v>601000501</v>
      </c>
      <c r="F69" s="38">
        <v>600050101</v>
      </c>
      <c r="G69" s="38">
        <v>601100503</v>
      </c>
      <c r="H69" s="38">
        <v>601300401</v>
      </c>
      <c r="I69" s="120" t="s">
        <v>613</v>
      </c>
      <c r="J69" s="34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38">
        <v>601000501</v>
      </c>
      <c r="F70" s="38">
        <v>600050101</v>
      </c>
      <c r="G70" s="38">
        <v>601100505</v>
      </c>
      <c r="H70" s="38">
        <v>601300401</v>
      </c>
      <c r="I70" s="120" t="s">
        <v>613</v>
      </c>
      <c r="J70" s="34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38">
        <v>601000501</v>
      </c>
      <c r="F71" s="38">
        <v>600050101</v>
      </c>
      <c r="G71" s="38">
        <v>601100506</v>
      </c>
      <c r="H71" s="38">
        <v>601300401</v>
      </c>
      <c r="I71" s="120" t="s">
        <v>613</v>
      </c>
      <c r="J71" s="34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38">
        <v>601000501</v>
      </c>
      <c r="F72" s="38">
        <v>600050101</v>
      </c>
      <c r="G72" s="38">
        <v>601100507</v>
      </c>
      <c r="H72" s="38">
        <v>601300401</v>
      </c>
      <c r="I72" s="120" t="s">
        <v>613</v>
      </c>
      <c r="J72" s="34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38">
        <v>601000501</v>
      </c>
      <c r="F73" s="38">
        <v>600050101</v>
      </c>
      <c r="G73" s="38">
        <v>601100504</v>
      </c>
      <c r="H73" s="38">
        <v>601300401</v>
      </c>
      <c r="I73" s="120" t="s">
        <v>613</v>
      </c>
      <c r="J73" s="34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38">
        <v>601000511</v>
      </c>
      <c r="F74" s="38">
        <v>600050201</v>
      </c>
      <c r="G74" s="38">
        <v>601100503</v>
      </c>
      <c r="H74" s="87">
        <v>601400401</v>
      </c>
      <c r="I74" s="120" t="s">
        <v>613</v>
      </c>
      <c r="J74" s="34" t="s">
        <v>321</v>
      </c>
      <c r="K74" s="38">
        <v>601100508</v>
      </c>
      <c r="L74" s="33" t="s">
        <v>333</v>
      </c>
      <c r="M74" s="38">
        <v>601100509</v>
      </c>
      <c r="N74" s="33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38">
        <v>601000511</v>
      </c>
      <c r="F75" s="38">
        <v>600050201</v>
      </c>
      <c r="G75" s="38">
        <v>601100504</v>
      </c>
      <c r="H75" s="87">
        <v>601400401</v>
      </c>
      <c r="I75" s="120" t="s">
        <v>613</v>
      </c>
      <c r="J75" s="34" t="s">
        <v>324</v>
      </c>
      <c r="K75" s="38">
        <v>601100508</v>
      </c>
      <c r="L75" s="33" t="s">
        <v>333</v>
      </c>
      <c r="M75" s="38">
        <v>601100509</v>
      </c>
      <c r="N75" s="33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38">
        <v>601000511</v>
      </c>
      <c r="F76" s="38">
        <v>600050201</v>
      </c>
      <c r="G76" s="38">
        <v>601100504</v>
      </c>
      <c r="H76" s="87">
        <v>601400401</v>
      </c>
      <c r="I76" s="120" t="s">
        <v>613</v>
      </c>
      <c r="J76" s="34" t="s">
        <v>324</v>
      </c>
      <c r="K76" s="38">
        <v>601100508</v>
      </c>
      <c r="L76" s="33" t="s">
        <v>333</v>
      </c>
      <c r="M76" s="38">
        <v>601100509</v>
      </c>
      <c r="N76" s="33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38">
        <v>601000201</v>
      </c>
      <c r="F82" s="38">
        <v>600020101</v>
      </c>
      <c r="G82" s="38"/>
      <c r="H82" s="87">
        <v>601300101</v>
      </c>
      <c r="I82" s="119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38">
        <v>601000201</v>
      </c>
      <c r="F83" s="38">
        <v>600020101</v>
      </c>
      <c r="H83" s="87">
        <v>601300101</v>
      </c>
      <c r="I83" s="119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38">
        <v>601000201</v>
      </c>
      <c r="F84" s="38">
        <v>600020101</v>
      </c>
      <c r="H84" s="87">
        <v>601300101</v>
      </c>
      <c r="I84" s="119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38">
        <v>601000201</v>
      </c>
      <c r="F85" s="38">
        <v>600020101</v>
      </c>
      <c r="H85" s="87">
        <v>601300101</v>
      </c>
      <c r="I85" s="119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38">
        <v>601000211</v>
      </c>
      <c r="F86" s="38">
        <v>600020201</v>
      </c>
      <c r="G86" s="38"/>
      <c r="H86" s="87">
        <v>601400101</v>
      </c>
      <c r="I86" s="119" t="s">
        <v>546</v>
      </c>
      <c r="J86" s="33"/>
      <c r="K86" s="38">
        <v>601100208</v>
      </c>
      <c r="L86" s="33" t="s">
        <v>268</v>
      </c>
      <c r="M86" s="38"/>
      <c r="N86" s="33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38">
        <v>601000211</v>
      </c>
      <c r="F87" s="38">
        <v>600020201</v>
      </c>
      <c r="G87" s="38"/>
      <c r="H87" s="87">
        <v>601400101</v>
      </c>
      <c r="I87" s="119" t="s">
        <v>546</v>
      </c>
      <c r="J87" s="33"/>
      <c r="K87" s="38">
        <v>601100208</v>
      </c>
      <c r="L87" s="33" t="s">
        <v>268</v>
      </c>
      <c r="M87" s="38">
        <v>601100209</v>
      </c>
      <c r="N87" s="33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38">
        <v>601000211</v>
      </c>
      <c r="F88" s="38">
        <v>600020201</v>
      </c>
      <c r="G88" s="38"/>
      <c r="H88" s="87">
        <v>601400101</v>
      </c>
      <c r="I88" s="119" t="s">
        <v>546</v>
      </c>
      <c r="J88" s="33"/>
      <c r="K88" s="38">
        <v>601100208</v>
      </c>
      <c r="L88" s="33" t="s">
        <v>268</v>
      </c>
      <c r="M88" s="38">
        <v>601100209</v>
      </c>
      <c r="N88" s="33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38">
        <v>601000301</v>
      </c>
      <c r="F89" s="38">
        <v>600030101</v>
      </c>
      <c r="H89" s="87">
        <v>601300201</v>
      </c>
      <c r="I89" s="119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38">
        <v>601000301</v>
      </c>
      <c r="F90" s="38">
        <v>600030101</v>
      </c>
      <c r="H90" s="87">
        <v>601300201</v>
      </c>
      <c r="I90" s="119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38">
        <v>601000301</v>
      </c>
      <c r="F91" s="38">
        <v>600030101</v>
      </c>
      <c r="H91" s="87">
        <v>601300201</v>
      </c>
      <c r="I91" s="119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38">
        <v>601000301</v>
      </c>
      <c r="F92" s="38">
        <v>600030101</v>
      </c>
      <c r="H92" s="87">
        <v>601300201</v>
      </c>
      <c r="I92" s="119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38">
        <v>601000301</v>
      </c>
      <c r="F93" s="38">
        <v>600030101</v>
      </c>
      <c r="H93" s="87">
        <v>601300201</v>
      </c>
      <c r="I93" s="119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38">
        <v>601000311</v>
      </c>
      <c r="F94" s="38">
        <v>600030201</v>
      </c>
      <c r="G94" s="38"/>
      <c r="H94" s="87">
        <v>601400201</v>
      </c>
      <c r="I94" s="119" t="s">
        <v>569</v>
      </c>
      <c r="J94" s="33"/>
      <c r="K94" s="38">
        <v>601100308</v>
      </c>
      <c r="L94" s="33" t="s">
        <v>290</v>
      </c>
      <c r="M94" s="38"/>
      <c r="N94" s="33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38">
        <v>601000311</v>
      </c>
      <c r="F95" s="38">
        <v>600030201</v>
      </c>
      <c r="G95" s="38"/>
      <c r="H95" s="87">
        <v>601400201</v>
      </c>
      <c r="I95" s="119" t="s">
        <v>569</v>
      </c>
      <c r="J95" s="33"/>
      <c r="K95" s="38">
        <v>601100308</v>
      </c>
      <c r="L95" s="33" t="s">
        <v>290</v>
      </c>
      <c r="M95" s="38">
        <v>601100309</v>
      </c>
      <c r="N95" s="33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38">
        <v>601000311</v>
      </c>
      <c r="F96" s="38">
        <v>600030201</v>
      </c>
      <c r="G96" s="38"/>
      <c r="H96" s="87">
        <v>601400201</v>
      </c>
      <c r="I96" s="119" t="s">
        <v>569</v>
      </c>
      <c r="J96" s="33"/>
      <c r="K96" s="38">
        <v>601100308</v>
      </c>
      <c r="L96" s="33" t="s">
        <v>290</v>
      </c>
      <c r="M96" s="38">
        <v>601100309</v>
      </c>
      <c r="N96" s="33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38">
        <v>601000401</v>
      </c>
      <c r="F97" s="38">
        <v>600040101</v>
      </c>
      <c r="H97" s="87">
        <v>601300301</v>
      </c>
      <c r="I97" s="119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38">
        <v>601000401</v>
      </c>
      <c r="F98" s="38">
        <v>600040101</v>
      </c>
      <c r="H98" s="87">
        <v>601300301</v>
      </c>
      <c r="I98" s="119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38">
        <v>601000401</v>
      </c>
      <c r="F99" s="38">
        <v>600040101</v>
      </c>
      <c r="H99" s="87">
        <v>601300301</v>
      </c>
      <c r="I99" s="119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38">
        <v>601000401</v>
      </c>
      <c r="F100" s="38">
        <v>600040101</v>
      </c>
      <c r="H100" s="87">
        <v>601300301</v>
      </c>
      <c r="I100" s="119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38">
        <v>601000401</v>
      </c>
      <c r="F101" s="38">
        <v>600040101</v>
      </c>
      <c r="H101" s="87">
        <v>601300301</v>
      </c>
      <c r="I101" s="119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38">
        <v>601000411</v>
      </c>
      <c r="F102" s="38">
        <v>600040201</v>
      </c>
      <c r="G102" s="38"/>
      <c r="H102" s="87">
        <v>601400301</v>
      </c>
      <c r="I102" s="119" t="s">
        <v>582</v>
      </c>
      <c r="J102" s="33"/>
      <c r="K102" s="38">
        <v>601100408</v>
      </c>
      <c r="L102" s="33" t="s">
        <v>311</v>
      </c>
      <c r="M102" s="38"/>
      <c r="N102" s="33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38">
        <v>601000411</v>
      </c>
      <c r="F103" s="38">
        <v>600040201</v>
      </c>
      <c r="G103" s="38"/>
      <c r="H103" s="87">
        <v>601400301</v>
      </c>
      <c r="I103" s="119" t="s">
        <v>582</v>
      </c>
      <c r="J103" s="33"/>
      <c r="K103" s="38">
        <v>601100408</v>
      </c>
      <c r="L103" s="33" t="s">
        <v>311</v>
      </c>
      <c r="M103" s="38">
        <v>601100409</v>
      </c>
      <c r="N103" s="33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38">
        <v>601000411</v>
      </c>
      <c r="F104" s="38">
        <v>600040201</v>
      </c>
      <c r="G104" s="38"/>
      <c r="H104" s="87">
        <v>601400301</v>
      </c>
      <c r="I104" s="119" t="s">
        <v>582</v>
      </c>
      <c r="J104" s="33"/>
      <c r="K104" s="38">
        <v>601100408</v>
      </c>
      <c r="L104" s="33" t="s">
        <v>311</v>
      </c>
      <c r="M104" s="38">
        <v>601100409</v>
      </c>
      <c r="N104" s="33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38">
        <v>601000501</v>
      </c>
      <c r="F105" s="38">
        <v>600050101</v>
      </c>
      <c r="H105" s="87">
        <v>601300401</v>
      </c>
      <c r="I105" s="119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38">
        <v>601000501</v>
      </c>
      <c r="F106" s="38">
        <v>600050101</v>
      </c>
      <c r="H106" s="87">
        <v>601300401</v>
      </c>
      <c r="I106" s="119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38">
        <v>601000501</v>
      </c>
      <c r="F107" s="38">
        <v>600050101</v>
      </c>
      <c r="H107" s="87">
        <v>601300401</v>
      </c>
      <c r="I107" s="119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38">
        <v>601000501</v>
      </c>
      <c r="F108" s="38">
        <v>600050101</v>
      </c>
      <c r="H108" s="87">
        <v>601300401</v>
      </c>
      <c r="I108" s="119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38">
        <v>601000501</v>
      </c>
      <c r="F109" s="38">
        <v>600050101</v>
      </c>
      <c r="G109" s="38"/>
      <c r="H109" s="87">
        <v>601400401</v>
      </c>
      <c r="I109" s="119" t="s">
        <v>600</v>
      </c>
      <c r="J109" s="33"/>
      <c r="K109" s="38">
        <v>601100508</v>
      </c>
      <c r="L109" s="33" t="s">
        <v>333</v>
      </c>
      <c r="M109" s="38"/>
      <c r="N109" s="33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38">
        <v>601000511</v>
      </c>
      <c r="F110" s="38">
        <v>600050201</v>
      </c>
      <c r="G110" s="38"/>
      <c r="H110" s="87">
        <v>601400401</v>
      </c>
      <c r="I110" s="119" t="s">
        <v>600</v>
      </c>
      <c r="J110" s="33"/>
      <c r="K110" s="38">
        <v>601100508</v>
      </c>
      <c r="L110" s="33" t="s">
        <v>333</v>
      </c>
      <c r="M110" s="38">
        <v>601100509</v>
      </c>
      <c r="N110" s="33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38">
        <v>601000511</v>
      </c>
      <c r="F111" s="38">
        <v>600050201</v>
      </c>
      <c r="G111" s="38"/>
      <c r="H111" s="87">
        <v>601400401</v>
      </c>
      <c r="I111" s="119" t="s">
        <v>600</v>
      </c>
      <c r="J111" s="33"/>
      <c r="K111" s="38">
        <v>601100508</v>
      </c>
      <c r="L111" s="33" t="s">
        <v>333</v>
      </c>
      <c r="M111" s="38">
        <v>601100509</v>
      </c>
      <c r="N111" s="33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89">
        <v>14020013</v>
      </c>
      <c r="F114" s="90" t="s">
        <v>660</v>
      </c>
      <c r="H114" s="2">
        <v>0.025</v>
      </c>
      <c r="J114" s="2">
        <v>1</v>
      </c>
      <c r="K114" s="10">
        <v>10000131</v>
      </c>
      <c r="L114" s="11" t="s">
        <v>661</v>
      </c>
      <c r="M114" s="2">
        <v>0.3</v>
      </c>
      <c r="N114" s="2">
        <v>1</v>
      </c>
      <c r="O114" s="2">
        <v>5</v>
      </c>
      <c r="R114" s="2">
        <v>2</v>
      </c>
      <c r="S114" s="10">
        <v>10000131</v>
      </c>
      <c r="T114" s="11" t="s">
        <v>661</v>
      </c>
      <c r="U114" s="2">
        <v>0.25</v>
      </c>
      <c r="V114" s="2">
        <v>5</v>
      </c>
      <c r="W114" s="2">
        <v>10</v>
      </c>
      <c r="Z114" s="2">
        <v>3</v>
      </c>
      <c r="AA114" s="10">
        <v>10000131</v>
      </c>
      <c r="AB114" s="1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89">
        <v>14030013</v>
      </c>
      <c r="F115" s="90" t="s">
        <v>663</v>
      </c>
      <c r="H115" s="2">
        <v>0.025</v>
      </c>
      <c r="K115" s="10">
        <v>10000132</v>
      </c>
      <c r="L115" s="11" t="s">
        <v>114</v>
      </c>
      <c r="M115" s="2">
        <v>0.1</v>
      </c>
      <c r="N115" s="2">
        <v>1</v>
      </c>
      <c r="O115" s="2">
        <v>3</v>
      </c>
      <c r="S115" s="10">
        <v>10000132</v>
      </c>
      <c r="T115" s="11" t="s">
        <v>114</v>
      </c>
      <c r="U115" s="2">
        <v>0.09</v>
      </c>
      <c r="V115" s="2">
        <v>2</v>
      </c>
      <c r="W115" s="2">
        <v>6</v>
      </c>
      <c r="AA115" s="10">
        <v>10000132</v>
      </c>
      <c r="AB115" s="1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89">
        <v>14080004</v>
      </c>
      <c r="F116" s="90" t="s">
        <v>664</v>
      </c>
      <c r="H116" s="2">
        <v>0.025</v>
      </c>
      <c r="K116" s="10">
        <v>10010091</v>
      </c>
      <c r="L116" s="13" t="s">
        <v>665</v>
      </c>
      <c r="M116" s="2">
        <v>0.075</v>
      </c>
      <c r="N116" s="2">
        <v>1</v>
      </c>
      <c r="O116" s="2">
        <v>1</v>
      </c>
      <c r="S116" s="10">
        <v>10010091</v>
      </c>
      <c r="T116" s="13" t="s">
        <v>665</v>
      </c>
      <c r="U116" s="2">
        <v>0.05</v>
      </c>
      <c r="V116" s="2">
        <v>1</v>
      </c>
      <c r="W116" s="2">
        <v>1</v>
      </c>
      <c r="AA116" s="10">
        <v>10010092</v>
      </c>
      <c r="AB116" s="1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89">
        <v>14090004</v>
      </c>
      <c r="F117" s="90" t="s">
        <v>667</v>
      </c>
      <c r="H117" s="2">
        <v>0.025</v>
      </c>
      <c r="K117" s="10">
        <v>10010092</v>
      </c>
      <c r="L117" s="13" t="s">
        <v>666</v>
      </c>
      <c r="M117" s="2">
        <v>0.025</v>
      </c>
      <c r="N117" s="2">
        <v>1</v>
      </c>
      <c r="O117" s="2">
        <v>1</v>
      </c>
      <c r="S117" s="10">
        <v>10010092</v>
      </c>
      <c r="T117" s="13" t="s">
        <v>666</v>
      </c>
      <c r="U117" s="2">
        <v>0.05</v>
      </c>
      <c r="V117" s="2">
        <v>1</v>
      </c>
      <c r="W117" s="2">
        <v>1</v>
      </c>
      <c r="AA117" s="10">
        <v>10010093</v>
      </c>
      <c r="AB117" s="13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14">
        <v>10010098</v>
      </c>
      <c r="L118" s="15" t="s">
        <v>669</v>
      </c>
      <c r="M118" s="2">
        <v>0.3</v>
      </c>
      <c r="N118" s="2">
        <v>1</v>
      </c>
      <c r="O118" s="2">
        <v>3</v>
      </c>
      <c r="S118" s="10">
        <v>10010093</v>
      </c>
      <c r="T118" s="13" t="s">
        <v>668</v>
      </c>
      <c r="U118" s="2">
        <v>0.01</v>
      </c>
      <c r="V118" s="2">
        <v>1</v>
      </c>
      <c r="W118" s="2">
        <v>1</v>
      </c>
      <c r="AA118" s="14">
        <v>10010098</v>
      </c>
      <c r="AB118" s="15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10">
        <v>10031001</v>
      </c>
      <c r="L119" s="13" t="s">
        <v>670</v>
      </c>
      <c r="M119" s="2">
        <v>0.04</v>
      </c>
      <c r="N119" s="2">
        <v>1</v>
      </c>
      <c r="O119" s="2">
        <v>1</v>
      </c>
      <c r="S119" s="14">
        <v>10010098</v>
      </c>
      <c r="T119" s="15" t="s">
        <v>669</v>
      </c>
      <c r="U119" s="2">
        <v>0.2</v>
      </c>
      <c r="V119" s="2">
        <v>1</v>
      </c>
      <c r="W119" s="2">
        <v>5</v>
      </c>
      <c r="Z119"/>
      <c r="AA119" s="14">
        <v>10010099</v>
      </c>
      <c r="AB119" s="15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89">
        <v>15205007</v>
      </c>
      <c r="F120" s="90" t="s">
        <v>672</v>
      </c>
      <c r="H120" s="2">
        <v>0.025</v>
      </c>
      <c r="K120" s="10">
        <v>10031002</v>
      </c>
      <c r="L120" s="13" t="s">
        <v>673</v>
      </c>
      <c r="M120" s="2">
        <v>0.04</v>
      </c>
      <c r="N120" s="2">
        <v>1</v>
      </c>
      <c r="O120" s="2">
        <v>1</v>
      </c>
      <c r="S120" s="14">
        <v>10010099</v>
      </c>
      <c r="T120" s="15" t="s">
        <v>671</v>
      </c>
      <c r="U120" s="2">
        <v>0.05</v>
      </c>
      <c r="V120" s="2">
        <v>1</v>
      </c>
      <c r="W120" s="2">
        <v>5</v>
      </c>
      <c r="Z120"/>
      <c r="AA120" s="10">
        <v>10010086</v>
      </c>
      <c r="AB120" s="13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89">
        <v>15207003</v>
      </c>
      <c r="F121" s="90" t="s">
        <v>675</v>
      </c>
      <c r="H121" s="2">
        <v>0.025</v>
      </c>
      <c r="K121" s="10">
        <v>10031003</v>
      </c>
      <c r="L121" s="13" t="s">
        <v>676</v>
      </c>
      <c r="M121" s="2">
        <v>0.04</v>
      </c>
      <c r="N121" s="2">
        <v>1</v>
      </c>
      <c r="O121" s="2">
        <v>1</v>
      </c>
      <c r="S121" s="10">
        <v>10010086</v>
      </c>
      <c r="T121" s="13" t="s">
        <v>674</v>
      </c>
      <c r="U121" s="2">
        <v>0.1</v>
      </c>
      <c r="V121" s="2">
        <v>1</v>
      </c>
      <c r="W121" s="2">
        <v>5</v>
      </c>
      <c r="Z121"/>
      <c r="AA121" s="10">
        <v>10031004</v>
      </c>
      <c r="AB121" s="13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89">
        <v>15208003</v>
      </c>
      <c r="F122" s="90" t="s">
        <v>678</v>
      </c>
      <c r="H122" s="2">
        <v>0.025</v>
      </c>
      <c r="K122" s="10">
        <v>10031004</v>
      </c>
      <c r="L122" s="13" t="s">
        <v>677</v>
      </c>
      <c r="M122" s="2">
        <v>0.04</v>
      </c>
      <c r="N122" s="2">
        <v>1</v>
      </c>
      <c r="O122" s="2">
        <v>1</v>
      </c>
      <c r="S122" s="10">
        <v>10031001</v>
      </c>
      <c r="T122" s="13" t="s">
        <v>670</v>
      </c>
      <c r="U122" s="2">
        <v>0.02</v>
      </c>
      <c r="V122" s="2">
        <v>1</v>
      </c>
      <c r="W122" s="2">
        <v>1</v>
      </c>
      <c r="AA122" s="10">
        <v>10031005</v>
      </c>
      <c r="AB122" s="13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10">
        <v>10031005</v>
      </c>
      <c r="L123" s="13" t="s">
        <v>679</v>
      </c>
      <c r="M123" s="2">
        <v>0.04</v>
      </c>
      <c r="N123" s="2">
        <v>1</v>
      </c>
      <c r="O123" s="2">
        <v>1</v>
      </c>
      <c r="S123" s="10">
        <v>10031002</v>
      </c>
      <c r="T123" s="13" t="s">
        <v>673</v>
      </c>
      <c r="U123" s="2">
        <v>0.03</v>
      </c>
      <c r="V123" s="2">
        <v>1</v>
      </c>
      <c r="W123" s="2">
        <v>1</v>
      </c>
      <c r="AA123" s="10">
        <v>10031006</v>
      </c>
      <c r="AB123" s="13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10">
        <v>10031003</v>
      </c>
      <c r="T124" s="13" t="s">
        <v>676</v>
      </c>
      <c r="U124" s="2">
        <v>0.03</v>
      </c>
      <c r="V124" s="2">
        <v>1</v>
      </c>
      <c r="W124" s="2">
        <v>1</v>
      </c>
      <c r="AA124" s="10">
        <v>10031007</v>
      </c>
      <c r="AB124" s="13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89">
        <v>15302007</v>
      </c>
      <c r="F125" s="90" t="s">
        <v>682</v>
      </c>
      <c r="H125" s="2">
        <v>0.025</v>
      </c>
      <c r="S125" s="10">
        <v>10031004</v>
      </c>
      <c r="T125" s="13" t="s">
        <v>677</v>
      </c>
      <c r="U125" s="2">
        <v>0.03</v>
      </c>
      <c r="V125" s="2">
        <v>1</v>
      </c>
      <c r="W125" s="2">
        <v>1</v>
      </c>
      <c r="AA125" s="10">
        <v>10031008</v>
      </c>
      <c r="AB125" s="13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89">
        <v>15308003</v>
      </c>
      <c r="F126" s="90" t="s">
        <v>684</v>
      </c>
      <c r="H126" s="2">
        <v>0.025</v>
      </c>
      <c r="S126" s="10">
        <v>10031005</v>
      </c>
      <c r="T126" s="13" t="s">
        <v>679</v>
      </c>
      <c r="U126" s="2">
        <v>0.03</v>
      </c>
      <c r="V126" s="2">
        <v>1</v>
      </c>
      <c r="W126" s="2">
        <v>1</v>
      </c>
      <c r="AA126" s="10">
        <v>10031009</v>
      </c>
      <c r="AB126" s="13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89">
        <v>15308004</v>
      </c>
      <c r="F127" s="90" t="s">
        <v>686</v>
      </c>
      <c r="H127" s="2">
        <v>0.025</v>
      </c>
      <c r="S127" s="10">
        <v>10031006</v>
      </c>
      <c r="T127" s="13" t="s">
        <v>680</v>
      </c>
      <c r="U127" s="2">
        <v>0.015</v>
      </c>
      <c r="V127" s="2">
        <v>1</v>
      </c>
      <c r="W127" s="2">
        <v>1</v>
      </c>
      <c r="AA127" s="10">
        <v>10031010</v>
      </c>
      <c r="AB127" s="13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89">
        <v>15309003</v>
      </c>
      <c r="F128" s="90" t="s">
        <v>688</v>
      </c>
      <c r="H128" s="2">
        <v>0.025</v>
      </c>
      <c r="S128" s="10">
        <v>10031007</v>
      </c>
      <c r="T128" s="13" t="s">
        <v>681</v>
      </c>
      <c r="U128" s="2">
        <v>0.015</v>
      </c>
      <c r="V128" s="2">
        <v>1</v>
      </c>
      <c r="W128" s="2">
        <v>1</v>
      </c>
      <c r="AA128" s="10">
        <v>10031011</v>
      </c>
      <c r="AB128" s="13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10">
        <v>10031008</v>
      </c>
      <c r="T129" s="13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10">
        <v>10031009</v>
      </c>
      <c r="T130" s="13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89">
        <v>15401007</v>
      </c>
      <c r="F131" s="90" t="s">
        <v>690</v>
      </c>
      <c r="H131" s="2">
        <v>0.025</v>
      </c>
    </row>
    <row r="132" s="2" customFormat="1" ht="20.1" customHeight="1" spans="5:8">
      <c r="E132" s="89">
        <v>15407003</v>
      </c>
      <c r="F132" s="90" t="s">
        <v>691</v>
      </c>
      <c r="H132" s="2">
        <v>0.025</v>
      </c>
    </row>
    <row r="133" s="2" customFormat="1" ht="20.1" customHeight="1" spans="5:8">
      <c r="E133" s="89">
        <v>15408003</v>
      </c>
      <c r="F133" s="90" t="s">
        <v>692</v>
      </c>
      <c r="H133" s="2">
        <v>0.025</v>
      </c>
    </row>
    <row r="134" ht="20.1" customHeight="1"/>
    <row r="135" ht="20.1" customHeight="1"/>
    <row r="136" ht="20.1" customHeight="1" spans="5:8">
      <c r="E136" s="89">
        <v>15503007</v>
      </c>
      <c r="F136" s="90" t="s">
        <v>693</v>
      </c>
      <c r="H136" s="2">
        <v>0.025</v>
      </c>
    </row>
    <row r="137" ht="20.1" customHeight="1" spans="5:8">
      <c r="E137" s="89">
        <v>15507003</v>
      </c>
      <c r="F137" s="90" t="s">
        <v>694</v>
      </c>
      <c r="H137" s="2">
        <v>0.025</v>
      </c>
    </row>
    <row r="138" ht="20.1" customHeight="1" spans="5:8">
      <c r="E138" s="89">
        <v>15508003</v>
      </c>
      <c r="F138" s="90" t="s">
        <v>695</v>
      </c>
      <c r="H138" s="2">
        <v>0.025</v>
      </c>
    </row>
    <row r="139" ht="20.1" customHeight="1" spans="5:8">
      <c r="E139" s="89">
        <v>15509003</v>
      </c>
      <c r="F139" s="90" t="s">
        <v>696</v>
      </c>
      <c r="H139" s="2">
        <v>0.025</v>
      </c>
    </row>
    <row r="140" ht="20.1" customHeight="1"/>
    <row r="141" ht="20.1" customHeight="1"/>
    <row r="142" ht="20.1" customHeight="1" spans="11:12">
      <c r="K142" s="10">
        <v>10031001</v>
      </c>
      <c r="L142" s="13" t="s">
        <v>670</v>
      </c>
    </row>
    <row r="143" ht="20.1" customHeight="1" spans="11:12">
      <c r="K143" s="10">
        <v>10031002</v>
      </c>
      <c r="L143" s="13" t="s">
        <v>673</v>
      </c>
    </row>
    <row r="144" ht="20.1" customHeight="1" spans="11:12">
      <c r="K144" s="10">
        <v>10031003</v>
      </c>
      <c r="L144" s="13" t="s">
        <v>676</v>
      </c>
    </row>
    <row r="145" ht="20.1" customHeight="1" spans="11:12">
      <c r="K145" s="10">
        <v>10031004</v>
      </c>
      <c r="L145" s="13" t="s">
        <v>677</v>
      </c>
    </row>
    <row r="146" ht="20.1" customHeight="1" spans="11:12">
      <c r="K146" s="10">
        <v>10031005</v>
      </c>
      <c r="L146" s="13" t="s">
        <v>679</v>
      </c>
    </row>
    <row r="147" ht="20.1" customHeight="1" spans="11:12">
      <c r="K147" s="10">
        <v>10031006</v>
      </c>
      <c r="L147" s="13" t="s">
        <v>680</v>
      </c>
    </row>
    <row r="148" ht="20.1" customHeight="1" spans="11:12">
      <c r="K148" s="10">
        <v>10031007</v>
      </c>
      <c r="L148" s="13" t="s">
        <v>681</v>
      </c>
    </row>
    <row r="149" ht="20.1" customHeight="1" spans="11:12">
      <c r="K149" s="10">
        <v>10031008</v>
      </c>
      <c r="L149" s="13" t="s">
        <v>683</v>
      </c>
    </row>
    <row r="150" ht="20.1" customHeight="1" spans="11:12">
      <c r="K150" s="10">
        <v>10031009</v>
      </c>
      <c r="L150" s="13" t="s">
        <v>685</v>
      </c>
    </row>
    <row r="151" ht="20.1" customHeight="1" spans="11:12">
      <c r="K151" s="10">
        <v>10031010</v>
      </c>
      <c r="L151" s="13" t="s">
        <v>687</v>
      </c>
    </row>
    <row r="152" ht="20.1" customHeight="1" spans="11:12">
      <c r="K152" s="10">
        <v>10031011</v>
      </c>
      <c r="L152" s="13" t="s">
        <v>689</v>
      </c>
    </row>
    <row r="153" ht="20.1" customHeight="1" spans="11:12">
      <c r="K153" s="10">
        <v>10031012</v>
      </c>
      <c r="L153" s="13" t="s">
        <v>697</v>
      </c>
    </row>
    <row r="154" ht="20.1" customHeight="1" spans="11:12">
      <c r="K154" s="10">
        <v>10031013</v>
      </c>
      <c r="L154" s="13" t="s">
        <v>698</v>
      </c>
    </row>
    <row r="155" ht="20.1" customHeight="1" spans="11:12">
      <c r="K155" s="10">
        <v>10031014</v>
      </c>
      <c r="L155" s="13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8" customWidth="1"/>
    <col min="14" max="14" width="12.375" style="78" customWidth="1"/>
    <col min="15" max="17" width="16" style="78" customWidth="1"/>
    <col min="18" max="18" width="12.375" style="78" customWidth="1"/>
    <col min="19" max="21" width="16" style="78" customWidth="1"/>
    <col min="22" max="22" width="12.375" style="78" customWidth="1"/>
    <col min="23" max="25" width="16" style="78" customWidth="1"/>
    <col min="26" max="26" width="12.375" style="78" customWidth="1"/>
    <col min="27" max="27" width="11.25" style="78" customWidth="1"/>
    <col min="28" max="29" width="16" style="78" customWidth="1"/>
    <col min="30" max="30" width="12.375" style="78" customWidth="1"/>
    <col min="31" max="31" width="11.25" style="78" customWidth="1"/>
    <col min="32" max="33" width="16" style="78" customWidth="1"/>
    <col min="34" max="34" width="12.375" style="78" customWidth="1"/>
    <col min="35" max="35" width="11.25" style="78" customWidth="1"/>
    <col min="36" max="37" width="16" style="78" customWidth="1"/>
    <col min="38" max="38" width="12.375" style="78" customWidth="1"/>
    <col min="39" max="41" width="16" style="78" customWidth="1"/>
    <col min="42" max="42" width="12.375" style="78" customWidth="1"/>
    <col min="43" max="45" width="16" style="78" customWidth="1"/>
    <col min="46" max="46" width="13.375" style="78" customWidth="1"/>
    <col min="47" max="48" width="16" style="78" customWidth="1"/>
    <col min="49" max="49" width="13.375" style="78" customWidth="1"/>
    <col min="50" max="50" width="12.25" style="78" customWidth="1"/>
    <col min="51" max="52" width="16.875" style="78" customWidth="1"/>
  </cols>
  <sheetData>
    <row r="1" s="3" customFormat="1" ht="20.1" customHeight="1" spans="1:52">
      <c r="A1" s="79" t="s">
        <v>700</v>
      </c>
      <c r="B1" s="79" t="s">
        <v>701</v>
      </c>
      <c r="C1" s="79" t="s">
        <v>702</v>
      </c>
      <c r="D1" s="79" t="s">
        <v>703</v>
      </c>
      <c r="E1" s="79" t="s">
        <v>704</v>
      </c>
      <c r="F1" s="79" t="s">
        <v>705</v>
      </c>
      <c r="G1" s="79" t="s">
        <v>703</v>
      </c>
      <c r="H1" s="79" t="s">
        <v>706</v>
      </c>
      <c r="I1" s="79" t="s">
        <v>704</v>
      </c>
      <c r="J1" s="79" t="s">
        <v>705</v>
      </c>
      <c r="M1" s="82" t="s">
        <v>707</v>
      </c>
      <c r="N1" s="82" t="s">
        <v>708</v>
      </c>
      <c r="O1" s="82" t="s">
        <v>709</v>
      </c>
      <c r="P1" s="82" t="s">
        <v>710</v>
      </c>
      <c r="Q1" s="82" t="s">
        <v>711</v>
      </c>
      <c r="R1" s="82" t="s">
        <v>712</v>
      </c>
      <c r="S1" s="82" t="s">
        <v>713</v>
      </c>
      <c r="T1" s="82" t="s">
        <v>714</v>
      </c>
      <c r="U1" s="82" t="s">
        <v>715</v>
      </c>
      <c r="V1" s="82" t="s">
        <v>716</v>
      </c>
      <c r="W1" s="82" t="s">
        <v>717</v>
      </c>
      <c r="X1" s="82" t="s">
        <v>718</v>
      </c>
      <c r="Y1" s="82" t="s">
        <v>719</v>
      </c>
      <c r="Z1" s="82" t="s">
        <v>720</v>
      </c>
      <c r="AA1" s="82" t="s">
        <v>721</v>
      </c>
      <c r="AB1" s="82" t="s">
        <v>722</v>
      </c>
      <c r="AC1" s="82" t="s">
        <v>723</v>
      </c>
      <c r="AD1" s="82" t="s">
        <v>724</v>
      </c>
      <c r="AE1" s="82" t="s">
        <v>725</v>
      </c>
      <c r="AF1" s="82" t="s">
        <v>726</v>
      </c>
      <c r="AG1" s="82" t="s">
        <v>727</v>
      </c>
      <c r="AH1" s="82" t="s">
        <v>728</v>
      </c>
      <c r="AI1" s="82" t="s">
        <v>729</v>
      </c>
      <c r="AJ1" s="82" t="s">
        <v>730</v>
      </c>
      <c r="AK1" s="82" t="s">
        <v>731</v>
      </c>
      <c r="AL1" s="82" t="s">
        <v>732</v>
      </c>
      <c r="AM1" s="82" t="s">
        <v>733</v>
      </c>
      <c r="AN1" s="82" t="s">
        <v>734</v>
      </c>
      <c r="AO1" s="82" t="s">
        <v>735</v>
      </c>
      <c r="AP1" s="82" t="s">
        <v>736</v>
      </c>
      <c r="AQ1" s="82" t="s">
        <v>737</v>
      </c>
      <c r="AR1" s="82" t="s">
        <v>738</v>
      </c>
      <c r="AS1" s="82" t="s">
        <v>739</v>
      </c>
      <c r="AT1" s="82" t="s">
        <v>740</v>
      </c>
      <c r="AU1" s="82" t="s">
        <v>741</v>
      </c>
      <c r="AV1" s="82" t="s">
        <v>742</v>
      </c>
      <c r="AW1" s="82" t="s">
        <v>743</v>
      </c>
      <c r="AX1" s="82" t="s">
        <v>744</v>
      </c>
      <c r="AY1" s="82" t="s">
        <v>745</v>
      </c>
      <c r="AZ1" s="82" t="s">
        <v>746</v>
      </c>
    </row>
    <row r="2" s="22" customFormat="1" ht="20.1" customHeight="1" spans="1:52">
      <c r="A2" s="19">
        <v>1</v>
      </c>
      <c r="B2" s="80" t="s">
        <v>449</v>
      </c>
      <c r="C2" s="81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66">
        <f>C2</f>
        <v>10012001</v>
      </c>
      <c r="I2" s="2">
        <f>E2</f>
        <v>1</v>
      </c>
      <c r="J2" s="2">
        <f>F2</f>
        <v>1</v>
      </c>
      <c r="K2" s="2"/>
      <c r="M2" s="82" t="s">
        <v>747</v>
      </c>
      <c r="N2" s="82" t="s">
        <v>747</v>
      </c>
      <c r="O2" s="82" t="s">
        <v>747</v>
      </c>
      <c r="P2" s="82" t="s">
        <v>747</v>
      </c>
      <c r="Q2" s="82" t="s">
        <v>747</v>
      </c>
      <c r="R2" s="82" t="s">
        <v>747</v>
      </c>
      <c r="S2" s="82" t="s">
        <v>747</v>
      </c>
      <c r="T2" s="82" t="s">
        <v>747</v>
      </c>
      <c r="U2" s="82" t="s">
        <v>747</v>
      </c>
      <c r="V2" s="82" t="s">
        <v>747</v>
      </c>
      <c r="W2" s="82" t="s">
        <v>747</v>
      </c>
      <c r="X2" s="82" t="s">
        <v>747</v>
      </c>
      <c r="Y2" s="82" t="s">
        <v>747</v>
      </c>
      <c r="Z2" s="82" t="s">
        <v>747</v>
      </c>
      <c r="AA2" s="82" t="s">
        <v>747</v>
      </c>
      <c r="AB2" s="82" t="s">
        <v>747</v>
      </c>
      <c r="AC2" s="82" t="s">
        <v>747</v>
      </c>
      <c r="AD2" s="82" t="s">
        <v>747</v>
      </c>
      <c r="AE2" s="82" t="s">
        <v>747</v>
      </c>
      <c r="AF2" s="82" t="s">
        <v>747</v>
      </c>
      <c r="AG2" s="82" t="s">
        <v>747</v>
      </c>
      <c r="AH2" s="82" t="s">
        <v>747</v>
      </c>
      <c r="AI2" s="82" t="s">
        <v>747</v>
      </c>
      <c r="AJ2" s="82" t="s">
        <v>747</v>
      </c>
      <c r="AK2" s="82" t="s">
        <v>747</v>
      </c>
      <c r="AL2" s="82" t="s">
        <v>747</v>
      </c>
      <c r="AM2" s="82" t="s">
        <v>747</v>
      </c>
      <c r="AN2" s="82" t="s">
        <v>747</v>
      </c>
      <c r="AO2" s="82" t="s">
        <v>747</v>
      </c>
      <c r="AP2" s="82" t="s">
        <v>747</v>
      </c>
      <c r="AQ2" s="82" t="s">
        <v>747</v>
      </c>
      <c r="AR2" s="82" t="s">
        <v>747</v>
      </c>
      <c r="AS2" s="82" t="s">
        <v>747</v>
      </c>
      <c r="AT2" s="82" t="s">
        <v>747</v>
      </c>
      <c r="AU2" s="82" t="s">
        <v>747</v>
      </c>
      <c r="AV2" s="82" t="s">
        <v>747</v>
      </c>
      <c r="AW2" s="82" t="s">
        <v>747</v>
      </c>
      <c r="AX2" s="82" t="s">
        <v>747</v>
      </c>
      <c r="AY2" s="82" t="s">
        <v>747</v>
      </c>
      <c r="AZ2" s="82" t="s">
        <v>747</v>
      </c>
    </row>
    <row r="3" s="22" customFormat="1" ht="20.1" customHeight="1" spans="1:52">
      <c r="A3" s="19">
        <v>2</v>
      </c>
      <c r="B3" s="80" t="s">
        <v>748</v>
      </c>
      <c r="C3" s="81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66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2">
        <v>8</v>
      </c>
      <c r="N3" s="82">
        <v>8</v>
      </c>
      <c r="O3" s="82">
        <v>8</v>
      </c>
      <c r="P3" s="82">
        <v>8</v>
      </c>
      <c r="Q3" s="82">
        <v>8</v>
      </c>
      <c r="R3" s="82">
        <v>8</v>
      </c>
      <c r="S3" s="82">
        <v>8</v>
      </c>
      <c r="T3" s="82">
        <v>8</v>
      </c>
      <c r="U3" s="82">
        <v>8</v>
      </c>
      <c r="V3" s="82">
        <v>8</v>
      </c>
      <c r="W3" s="82">
        <v>8</v>
      </c>
      <c r="X3" s="82">
        <v>8</v>
      </c>
      <c r="Y3" s="82">
        <v>8</v>
      </c>
      <c r="Z3" s="82">
        <v>8</v>
      </c>
      <c r="AA3" s="82">
        <v>8</v>
      </c>
      <c r="AB3" s="82">
        <v>8</v>
      </c>
      <c r="AC3" s="82">
        <v>8</v>
      </c>
      <c r="AD3" s="82">
        <v>8</v>
      </c>
      <c r="AE3" s="82">
        <v>8</v>
      </c>
      <c r="AF3" s="82">
        <v>8</v>
      </c>
      <c r="AG3" s="82">
        <v>8</v>
      </c>
      <c r="AH3" s="82">
        <v>8</v>
      </c>
      <c r="AI3" s="82">
        <v>8</v>
      </c>
      <c r="AJ3" s="82">
        <v>8</v>
      </c>
      <c r="AK3" s="82">
        <v>8</v>
      </c>
      <c r="AL3" s="82">
        <v>8</v>
      </c>
      <c r="AM3" s="82">
        <v>8</v>
      </c>
      <c r="AN3" s="82">
        <v>8</v>
      </c>
      <c r="AO3" s="82">
        <v>8</v>
      </c>
      <c r="AP3" s="82">
        <v>8</v>
      </c>
      <c r="AQ3" s="82">
        <v>8</v>
      </c>
      <c r="AR3" s="82">
        <v>8</v>
      </c>
      <c r="AS3" s="82">
        <v>8</v>
      </c>
      <c r="AT3" s="82">
        <v>8</v>
      </c>
      <c r="AU3" s="82">
        <v>8</v>
      </c>
      <c r="AV3" s="82">
        <v>8</v>
      </c>
      <c r="AW3" s="82">
        <v>8</v>
      </c>
      <c r="AX3" s="82">
        <v>8</v>
      </c>
      <c r="AY3" s="82">
        <v>8</v>
      </c>
      <c r="AZ3" s="82">
        <v>8</v>
      </c>
    </row>
    <row r="4" s="22" customFormat="1" ht="20.1" customHeight="1" spans="1:52">
      <c r="A4" s="19">
        <v>3</v>
      </c>
      <c r="B4" s="80" t="s">
        <v>749</v>
      </c>
      <c r="C4" s="81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66">
        <f t="shared" si="1"/>
        <v>10012003</v>
      </c>
      <c r="I4" s="2">
        <f t="shared" si="2"/>
        <v>1</v>
      </c>
      <c r="J4" s="2">
        <f t="shared" si="3"/>
        <v>1</v>
      </c>
      <c r="K4" s="2"/>
      <c r="M4" s="82" t="s">
        <v>750</v>
      </c>
      <c r="N4" s="82" t="s">
        <v>750</v>
      </c>
      <c r="O4" s="82" t="s">
        <v>750</v>
      </c>
      <c r="P4" s="82" t="s">
        <v>750</v>
      </c>
      <c r="Q4" s="82" t="s">
        <v>750</v>
      </c>
      <c r="R4" s="82" t="s">
        <v>750</v>
      </c>
      <c r="S4" s="82" t="s">
        <v>750</v>
      </c>
      <c r="T4" s="82" t="s">
        <v>750</v>
      </c>
      <c r="U4" s="82" t="s">
        <v>750</v>
      </c>
      <c r="V4" s="82" t="s">
        <v>750</v>
      </c>
      <c r="W4" s="82" t="s">
        <v>750</v>
      </c>
      <c r="X4" s="82" t="s">
        <v>750</v>
      </c>
      <c r="Y4" s="82" t="s">
        <v>750</v>
      </c>
      <c r="Z4" s="82" t="s">
        <v>750</v>
      </c>
      <c r="AA4" s="82" t="s">
        <v>750</v>
      </c>
      <c r="AB4" s="82" t="s">
        <v>750</v>
      </c>
      <c r="AC4" s="82" t="s">
        <v>750</v>
      </c>
      <c r="AD4" s="82" t="s">
        <v>750</v>
      </c>
      <c r="AE4" s="82" t="s">
        <v>750</v>
      </c>
      <c r="AF4" s="82" t="s">
        <v>750</v>
      </c>
      <c r="AG4" s="82" t="s">
        <v>750</v>
      </c>
      <c r="AH4" s="82" t="s">
        <v>750</v>
      </c>
      <c r="AI4" s="82" t="s">
        <v>750</v>
      </c>
      <c r="AJ4" s="82" t="s">
        <v>750</v>
      </c>
      <c r="AK4" s="82" t="s">
        <v>750</v>
      </c>
      <c r="AL4" s="82" t="s">
        <v>750</v>
      </c>
      <c r="AM4" s="82" t="s">
        <v>750</v>
      </c>
      <c r="AN4" s="82" t="s">
        <v>750</v>
      </c>
      <c r="AO4" s="82" t="s">
        <v>750</v>
      </c>
      <c r="AP4" s="82" t="s">
        <v>750</v>
      </c>
      <c r="AQ4" s="82" t="s">
        <v>750</v>
      </c>
      <c r="AR4" s="82" t="s">
        <v>750</v>
      </c>
      <c r="AS4" s="82" t="s">
        <v>750</v>
      </c>
      <c r="AT4" s="82" t="s">
        <v>750</v>
      </c>
      <c r="AU4" s="82" t="s">
        <v>750</v>
      </c>
      <c r="AV4" s="82" t="s">
        <v>750</v>
      </c>
      <c r="AW4" s="82" t="s">
        <v>750</v>
      </c>
      <c r="AX4" s="82" t="s">
        <v>750</v>
      </c>
      <c r="AY4" s="82" t="s">
        <v>750</v>
      </c>
      <c r="AZ4" s="82" t="s">
        <v>750</v>
      </c>
    </row>
    <row r="5" s="22" customFormat="1" ht="20.1" customHeight="1" spans="1:52">
      <c r="A5" s="19">
        <v>4</v>
      </c>
      <c r="B5" s="80" t="s">
        <v>455</v>
      </c>
      <c r="C5" s="81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66">
        <f t="shared" si="1"/>
        <v>10012004</v>
      </c>
      <c r="I5" s="2">
        <f t="shared" si="2"/>
        <v>1</v>
      </c>
      <c r="J5" s="2">
        <f t="shared" si="3"/>
        <v>1</v>
      </c>
      <c r="K5" s="2"/>
      <c r="M5" s="82" t="s">
        <v>751</v>
      </c>
      <c r="N5" s="82" t="s">
        <v>752</v>
      </c>
      <c r="O5" s="82" t="s">
        <v>753</v>
      </c>
      <c r="P5" s="82" t="s">
        <v>754</v>
      </c>
      <c r="Q5" s="82" t="s">
        <v>755</v>
      </c>
      <c r="R5" s="82" t="s">
        <v>756</v>
      </c>
      <c r="S5" s="82" t="s">
        <v>757</v>
      </c>
      <c r="T5" s="82" t="s">
        <v>758</v>
      </c>
      <c r="U5" s="82" t="s">
        <v>759</v>
      </c>
      <c r="V5" s="82" t="s">
        <v>760</v>
      </c>
      <c r="W5" s="82" t="s">
        <v>761</v>
      </c>
      <c r="X5" s="82" t="s">
        <v>762</v>
      </c>
      <c r="Y5" s="82" t="s">
        <v>763</v>
      </c>
      <c r="Z5" s="82" t="s">
        <v>764</v>
      </c>
      <c r="AA5" s="82" t="s">
        <v>765</v>
      </c>
      <c r="AB5" s="82" t="s">
        <v>766</v>
      </c>
      <c r="AC5" s="82" t="s">
        <v>767</v>
      </c>
      <c r="AD5" s="82" t="s">
        <v>768</v>
      </c>
      <c r="AE5" s="82" t="s">
        <v>769</v>
      </c>
      <c r="AF5" s="82" t="s">
        <v>770</v>
      </c>
      <c r="AG5" s="82" t="s">
        <v>771</v>
      </c>
      <c r="AH5" s="82" t="s">
        <v>772</v>
      </c>
      <c r="AI5" s="82" t="s">
        <v>773</v>
      </c>
      <c r="AJ5" s="82" t="s">
        <v>774</v>
      </c>
      <c r="AK5" s="82" t="s">
        <v>775</v>
      </c>
      <c r="AL5" s="82" t="s">
        <v>776</v>
      </c>
      <c r="AM5" s="82" t="s">
        <v>777</v>
      </c>
      <c r="AN5" s="82" t="s">
        <v>778</v>
      </c>
      <c r="AO5" s="82" t="s">
        <v>779</v>
      </c>
      <c r="AP5" s="82" t="s">
        <v>780</v>
      </c>
      <c r="AQ5" s="82" t="s">
        <v>781</v>
      </c>
      <c r="AR5" s="82" t="s">
        <v>782</v>
      </c>
      <c r="AS5" s="82" t="s">
        <v>783</v>
      </c>
      <c r="AT5" s="82" t="s">
        <v>784</v>
      </c>
      <c r="AU5" s="82" t="s">
        <v>785</v>
      </c>
      <c r="AV5" s="82" t="s">
        <v>786</v>
      </c>
      <c r="AW5" s="82" t="s">
        <v>787</v>
      </c>
      <c r="AX5" s="82" t="s">
        <v>788</v>
      </c>
      <c r="AY5" s="82" t="s">
        <v>789</v>
      </c>
      <c r="AZ5" s="82" t="s">
        <v>790</v>
      </c>
    </row>
    <row r="6" s="22" customFormat="1" ht="20.1" customHeight="1" spans="1:52">
      <c r="A6" s="19">
        <v>5</v>
      </c>
      <c r="B6" s="80" t="s">
        <v>791</v>
      </c>
      <c r="C6" s="81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66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22" customFormat="1" ht="20.1" customHeight="1" spans="1:52">
      <c r="A7" s="19">
        <v>6</v>
      </c>
      <c r="B7" s="80" t="s">
        <v>792</v>
      </c>
      <c r="C7" s="81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66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22" customFormat="1" ht="20.1" customHeight="1" spans="1:52">
      <c r="A8" s="19">
        <v>7</v>
      </c>
      <c r="B8" s="80" t="s">
        <v>461</v>
      </c>
      <c r="C8" s="81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66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22" customFormat="1" ht="20.1" customHeight="1" spans="1:52">
      <c r="A9" s="19">
        <v>8</v>
      </c>
      <c r="B9" s="80" t="s">
        <v>793</v>
      </c>
      <c r="C9" s="81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66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22" customFormat="1" ht="20.1" customHeight="1" spans="1:52">
      <c r="A10" s="19">
        <v>9</v>
      </c>
      <c r="B10" s="80"/>
      <c r="C10" s="81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66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22" customFormat="1" ht="20.1" customHeight="1" spans="1:52">
      <c r="A11" s="19">
        <v>10</v>
      </c>
      <c r="B11" s="80"/>
      <c r="C11" s="81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66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22" customFormat="1" ht="20.1" customHeight="1" spans="1:52">
      <c r="A12" s="19">
        <v>11</v>
      </c>
      <c r="B12" s="80"/>
      <c r="C12" s="81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66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22" customFormat="1" ht="20.1" customHeight="1" spans="1:52">
      <c r="A13" s="19">
        <v>12</v>
      </c>
      <c r="B13" s="80"/>
      <c r="C13" s="81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66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22" customFormat="1" ht="20.1" customHeight="1" spans="1:52">
      <c r="A14" s="19">
        <v>13</v>
      </c>
      <c r="B14" s="80"/>
      <c r="C14" s="81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66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22" customFormat="1" ht="20.1" customHeight="1" spans="1:52">
      <c r="A15" s="19">
        <v>14</v>
      </c>
      <c r="B15" s="80"/>
      <c r="C15" s="81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66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22" customFormat="1" ht="20.1" customHeight="1" spans="1:52">
      <c r="A16" s="19">
        <v>15</v>
      </c>
      <c r="B16" s="80"/>
      <c r="C16" s="81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66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22" customFormat="1" ht="20.1" customHeight="1" spans="1:52">
      <c r="A17" s="19">
        <v>16</v>
      </c>
      <c r="B17" s="80"/>
      <c r="C17" s="81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66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22" customFormat="1" ht="20.1" customHeight="1" spans="1:52">
      <c r="A18" s="19">
        <v>17</v>
      </c>
      <c r="B18" s="80"/>
      <c r="C18" s="81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66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22" customFormat="1" ht="20.1" customHeight="1" spans="1:52">
      <c r="A19" s="2">
        <v>18</v>
      </c>
      <c r="B19" s="80"/>
      <c r="C19" s="81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66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10"/>
      <c r="O19" s="11"/>
      <c r="P19" s="2"/>
      <c r="Q19" s="1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22" customFormat="1" ht="20.1" customHeight="1" spans="1:52">
      <c r="A20" s="2">
        <v>19</v>
      </c>
      <c r="B20" s="80"/>
      <c r="C20" s="81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66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10"/>
      <c r="O20" s="11"/>
      <c r="P20" s="2"/>
      <c r="Q20" s="1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22" customFormat="1" ht="20.1" customHeight="1" spans="1:52">
      <c r="A21" s="2">
        <v>20</v>
      </c>
      <c r="B21" s="80"/>
      <c r="C21" s="81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66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10"/>
      <c r="O21" s="1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22" customFormat="1" ht="20.1" customHeight="1" spans="1:52">
      <c r="A22" s="2">
        <v>21</v>
      </c>
      <c r="B22" s="80"/>
      <c r="C22" s="81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66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10"/>
      <c r="O22" s="1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22" customFormat="1" ht="20.1" customHeight="1" spans="1:52">
      <c r="A23" s="2">
        <v>22</v>
      </c>
      <c r="B23" s="13"/>
      <c r="C23" s="81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66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10"/>
      <c r="O23" s="1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22" customFormat="1" ht="20.1" customHeight="1" spans="1:52">
      <c r="A24" s="2">
        <v>23</v>
      </c>
      <c r="B24" s="13"/>
      <c r="C24" s="81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66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10"/>
      <c r="O24" s="1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22" customFormat="1" ht="20.1" customHeight="1" spans="1:52">
      <c r="A25" s="2">
        <v>24</v>
      </c>
      <c r="B25" s="80"/>
      <c r="C25" s="81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66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10"/>
      <c r="O25" s="1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22" customFormat="1" ht="20.1" customHeight="1" spans="1:52">
      <c r="A26" s="2">
        <v>25</v>
      </c>
      <c r="B26" s="80"/>
      <c r="C26" s="81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66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10"/>
      <c r="O26" s="1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22" customFormat="1" ht="20.1" customHeight="1" spans="1:52">
      <c r="A27" s="2">
        <v>26</v>
      </c>
      <c r="B27" s="80"/>
      <c r="C27" s="81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66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22" customFormat="1" ht="20.1" customHeight="1" spans="1:52">
      <c r="A28" s="2">
        <v>27</v>
      </c>
      <c r="B28" s="2"/>
      <c r="C28" s="42"/>
      <c r="D28" s="2"/>
      <c r="E28" s="2"/>
      <c r="F28" s="2"/>
      <c r="G28" s="2"/>
      <c r="H28" s="66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22" customFormat="1" ht="20.1" customHeight="1" spans="1:52">
      <c r="A29" s="2">
        <v>28</v>
      </c>
      <c r="B29" s="2"/>
      <c r="C29" s="42"/>
      <c r="D29" s="2"/>
      <c r="E29" s="2"/>
      <c r="F29" s="2"/>
      <c r="G29" s="2"/>
      <c r="H29" s="66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22" customFormat="1" ht="20.1" customHeight="1" spans="1:52">
      <c r="A30" s="2">
        <v>29</v>
      </c>
      <c r="B30" s="2"/>
      <c r="C30" s="42"/>
      <c r="D30" s="2"/>
      <c r="E30" s="2"/>
      <c r="F30" s="2"/>
      <c r="G30" s="2"/>
      <c r="H30" s="66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22" customFormat="1" ht="20.1" customHeight="1" spans="1:52">
      <c r="A31" s="2">
        <v>30</v>
      </c>
      <c r="B31" s="2"/>
      <c r="C31" s="42"/>
      <c r="D31" s="2"/>
      <c r="E31" s="2"/>
      <c r="F31" s="2"/>
      <c r="G31" s="2"/>
      <c r="H31" s="66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22" customFormat="1" ht="20.1" customHeight="1" spans="1:52">
      <c r="A32" s="2">
        <v>31</v>
      </c>
      <c r="B32" s="2"/>
      <c r="C32" s="42"/>
      <c r="D32" s="2"/>
      <c r="E32" s="2"/>
      <c r="F32" s="2"/>
      <c r="G32" s="2"/>
      <c r="H32" s="66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22" customFormat="1" ht="20.1" customHeight="1" spans="1:52">
      <c r="A33" s="2">
        <v>32</v>
      </c>
      <c r="B33" s="19"/>
      <c r="C33" s="42"/>
      <c r="D33" s="2"/>
      <c r="E33" s="2"/>
      <c r="F33" s="2"/>
      <c r="G33" s="2"/>
      <c r="H33" s="66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22" customFormat="1" ht="20.1" customHeight="1" spans="1:52">
      <c r="A34" s="2">
        <v>33</v>
      </c>
      <c r="B34" s="19"/>
      <c r="C34" s="42"/>
      <c r="D34" s="2"/>
      <c r="E34" s="2"/>
      <c r="F34" s="2"/>
      <c r="G34" s="2"/>
      <c r="H34" s="66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22" customFormat="1" ht="20.1" customHeight="1" spans="1:52">
      <c r="A35" s="2">
        <v>34</v>
      </c>
      <c r="B35" s="19"/>
      <c r="C35" s="42"/>
      <c r="D35" s="2"/>
      <c r="E35" s="2"/>
      <c r="F35" s="2"/>
      <c r="G35" s="2"/>
      <c r="H35" s="66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22" customFormat="1" ht="20.1" customHeight="1" spans="1:52">
      <c r="A36" s="2">
        <v>35</v>
      </c>
      <c r="B36" s="19"/>
      <c r="C36" s="42"/>
      <c r="D36" s="2"/>
      <c r="E36" s="2"/>
      <c r="F36" s="2"/>
      <c r="G36" s="2"/>
      <c r="H36" s="66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22" customFormat="1" ht="20.1" customHeight="1" spans="1:52">
      <c r="A37" s="2">
        <v>36</v>
      </c>
      <c r="B37" s="19"/>
      <c r="C37" s="42"/>
      <c r="D37" s="2"/>
      <c r="E37" s="2"/>
      <c r="F37" s="2"/>
      <c r="G37" s="2"/>
      <c r="H37" s="66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22" customFormat="1" ht="20.1" customHeight="1" spans="1:52">
      <c r="A38" s="2">
        <v>37</v>
      </c>
      <c r="B38" s="19"/>
      <c r="C38" s="42"/>
      <c r="D38" s="2"/>
      <c r="E38" s="2"/>
      <c r="F38" s="2"/>
      <c r="G38" s="2"/>
      <c r="H38" s="66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22" customFormat="1" ht="20.1" customHeight="1" spans="1:52">
      <c r="A39" s="2">
        <v>38</v>
      </c>
      <c r="B39" s="19"/>
      <c r="C39" s="42"/>
      <c r="D39" s="2"/>
      <c r="E39" s="2"/>
      <c r="F39" s="2"/>
      <c r="G39" s="2"/>
      <c r="H39" s="66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22" customFormat="1" ht="20.1" customHeight="1" spans="1:52">
      <c r="A40" s="2">
        <v>39</v>
      </c>
      <c r="B40" s="19"/>
      <c r="C40" s="42"/>
      <c r="D40" s="2"/>
      <c r="E40" s="2"/>
      <c r="F40" s="2"/>
      <c r="G40" s="2"/>
      <c r="H40" s="66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22" customFormat="1" ht="20.1" customHeight="1" spans="1:52">
      <c r="A41" s="2">
        <v>40</v>
      </c>
      <c r="B41" s="19"/>
      <c r="C41" s="42"/>
      <c r="D41" s="2"/>
      <c r="E41" s="2"/>
      <c r="F41" s="2"/>
      <c r="G41" s="2"/>
      <c r="H41" s="66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22" customFormat="1" ht="20.1" customHeight="1" spans="1:52">
      <c r="A42" s="2">
        <v>41</v>
      </c>
      <c r="B42" s="19"/>
      <c r="C42" s="42"/>
      <c r="D42" s="2"/>
      <c r="E42" s="2"/>
      <c r="F42" s="2"/>
      <c r="G42" s="2"/>
      <c r="H42" s="66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22" customFormat="1" ht="20.1" customHeight="1" spans="1:52">
      <c r="A43" s="2">
        <v>42</v>
      </c>
      <c r="B43" s="19"/>
      <c r="C43" s="42"/>
      <c r="D43" s="2"/>
      <c r="E43" s="2"/>
      <c r="F43" s="2"/>
      <c r="G43" s="2"/>
      <c r="H43" s="66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22" customFormat="1" ht="20.1" customHeight="1" spans="1:52">
      <c r="A44" s="2">
        <v>43</v>
      </c>
      <c r="B44" s="19"/>
      <c r="C44" s="42"/>
      <c r="D44" s="2"/>
      <c r="E44" s="2"/>
      <c r="F44" s="2"/>
      <c r="G44" s="2"/>
      <c r="H44" s="66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22" customFormat="1" ht="20.1" customHeight="1" spans="1:52">
      <c r="A45" s="2">
        <v>44</v>
      </c>
      <c r="B45" s="19"/>
      <c r="C45" s="42"/>
      <c r="D45" s="2"/>
      <c r="E45" s="2"/>
      <c r="F45" s="2"/>
      <c r="G45" s="2"/>
      <c r="H45" s="66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22" customFormat="1" ht="20.1" customHeight="1" spans="1:52">
      <c r="A46" s="2">
        <v>45</v>
      </c>
      <c r="B46" s="19"/>
      <c r="C46" s="42"/>
      <c r="D46" s="2"/>
      <c r="E46" s="2"/>
      <c r="F46" s="2"/>
      <c r="G46" s="2"/>
      <c r="H46" s="66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22" customFormat="1" ht="20.1" customHeight="1" spans="1:52">
      <c r="A47" s="2">
        <v>46</v>
      </c>
      <c r="B47" s="19"/>
      <c r="C47" s="42"/>
      <c r="D47" s="2"/>
      <c r="E47" s="2"/>
      <c r="F47" s="2"/>
      <c r="G47" s="2"/>
      <c r="H47" s="66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22" customFormat="1" ht="20.1" customHeight="1" spans="1:52">
      <c r="A48" s="2">
        <v>47</v>
      </c>
      <c r="B48" s="19"/>
      <c r="C48" s="42"/>
      <c r="D48" s="2"/>
      <c r="E48" s="2"/>
      <c r="F48" s="2"/>
      <c r="G48" s="2"/>
      <c r="H48" s="66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22" customFormat="1" ht="20.1" customHeight="1" spans="1:52">
      <c r="A49" s="2">
        <v>48</v>
      </c>
      <c r="B49" s="19"/>
      <c r="C49" s="42"/>
      <c r="D49" s="2"/>
      <c r="E49" s="2"/>
      <c r="F49" s="2"/>
      <c r="G49" s="2"/>
      <c r="H49" s="66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22" customFormat="1" ht="20.1" customHeight="1" spans="1:52">
      <c r="A50" s="2">
        <v>49</v>
      </c>
      <c r="B50" s="19"/>
      <c r="C50" s="42"/>
      <c r="D50" s="2"/>
      <c r="E50" s="2"/>
      <c r="F50" s="2"/>
      <c r="G50" s="2"/>
      <c r="H50" s="66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22" customFormat="1" ht="20.1" customHeight="1" spans="1:52">
      <c r="A51" s="2">
        <v>50</v>
      </c>
      <c r="B51" s="19"/>
      <c r="C51" s="42"/>
      <c r="D51" s="2"/>
      <c r="E51" s="2"/>
      <c r="F51" s="2"/>
      <c r="G51" s="2"/>
      <c r="H51" s="66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22" customFormat="1" ht="20.1" customHeight="1" spans="1:52">
      <c r="A52" s="2">
        <v>51</v>
      </c>
      <c r="B52" s="19"/>
      <c r="C52" s="42"/>
      <c r="D52" s="2"/>
      <c r="E52" s="2"/>
      <c r="F52" s="2"/>
      <c r="G52" s="2"/>
      <c r="H52" s="66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22" customFormat="1" ht="20.1" customHeight="1" spans="1:52">
      <c r="A53" s="2">
        <v>52</v>
      </c>
      <c r="B53" s="19"/>
      <c r="C53" s="35"/>
      <c r="D53" s="2"/>
      <c r="E53" s="2"/>
      <c r="F53" s="2"/>
      <c r="G53" s="2"/>
      <c r="H53" s="66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22" customFormat="1" ht="20.1" customHeight="1" spans="1:52">
      <c r="A54" s="2">
        <v>53</v>
      </c>
      <c r="B54" s="19"/>
      <c r="C54" s="35"/>
      <c r="D54" s="2"/>
      <c r="E54" s="2"/>
      <c r="F54" s="2"/>
      <c r="G54" s="2"/>
      <c r="H54" s="66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22" customFormat="1" ht="20.1" customHeight="1" spans="1:52">
      <c r="A55" s="2">
        <v>54</v>
      </c>
      <c r="B55" s="19"/>
      <c r="C55" s="35"/>
      <c r="D55" s="2"/>
      <c r="E55" s="2"/>
      <c r="F55" s="2"/>
      <c r="G55" s="2"/>
      <c r="H55" s="66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22" customFormat="1" ht="20.1" customHeight="1" spans="1:52">
      <c r="A56" s="2">
        <v>55</v>
      </c>
      <c r="B56" s="19"/>
      <c r="C56" s="35"/>
      <c r="D56" s="2"/>
      <c r="E56" s="2"/>
      <c r="F56" s="2"/>
      <c r="G56" s="2"/>
      <c r="H56" s="66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22" customFormat="1" ht="20.1" customHeight="1" spans="1:52">
      <c r="A57" s="2">
        <v>56</v>
      </c>
      <c r="B57" s="2"/>
      <c r="C57" s="35"/>
      <c r="D57" s="2"/>
      <c r="E57" s="2"/>
      <c r="F57" s="2"/>
      <c r="G57" s="2"/>
      <c r="H57" s="66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22" customFormat="1" ht="20.1" customHeight="1" spans="1:52">
      <c r="A58" s="2">
        <v>57</v>
      </c>
      <c r="B58" s="2"/>
      <c r="C58" s="35"/>
      <c r="D58" s="2"/>
      <c r="E58" s="2"/>
      <c r="F58" s="2"/>
      <c r="G58" s="2"/>
      <c r="H58" s="66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22" customFormat="1" ht="20.1" customHeight="1" spans="1:52">
      <c r="A59" s="2">
        <v>58</v>
      </c>
      <c r="B59" s="2"/>
      <c r="C59" s="35"/>
      <c r="D59" s="2"/>
      <c r="E59" s="2"/>
      <c r="F59" s="2"/>
      <c r="G59" s="2"/>
      <c r="H59" s="66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22" customFormat="1" ht="20.1" customHeight="1" spans="1:52">
      <c r="A60" s="2">
        <v>59</v>
      </c>
      <c r="B60" s="2"/>
      <c r="C60" s="35"/>
      <c r="D60" s="2"/>
      <c r="E60" s="2"/>
      <c r="F60" s="2"/>
      <c r="G60" s="2"/>
      <c r="H60" s="66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22" customFormat="1" ht="20.1" customHeight="1" spans="1:52">
      <c r="A61" s="2">
        <v>60</v>
      </c>
      <c r="B61" s="2"/>
      <c r="C61" s="35"/>
      <c r="D61" s="2"/>
      <c r="E61" s="2"/>
      <c r="F61" s="2"/>
      <c r="G61" s="2"/>
      <c r="H61" s="66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22" customFormat="1" ht="20.1" customHeight="1" spans="1:52">
      <c r="A62" s="2">
        <v>61</v>
      </c>
      <c r="B62" s="2"/>
      <c r="C62" s="35"/>
      <c r="D62" s="2"/>
      <c r="E62" s="2"/>
      <c r="F62" s="2"/>
      <c r="G62" s="2"/>
      <c r="H62" s="66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22" customFormat="1" ht="20.1" customHeight="1" spans="1:52">
      <c r="A63" s="2">
        <v>62</v>
      </c>
      <c r="B63" s="2"/>
      <c r="C63" s="35"/>
      <c r="D63" s="2"/>
      <c r="E63" s="2"/>
      <c r="F63" s="2"/>
      <c r="G63" s="2"/>
      <c r="H63" s="66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22" customFormat="1" ht="20.1" customHeight="1" spans="1:52">
      <c r="A64" s="2">
        <v>63</v>
      </c>
      <c r="B64" s="2"/>
      <c r="C64" s="35"/>
      <c r="D64" s="2"/>
      <c r="E64" s="2"/>
      <c r="F64" s="2"/>
      <c r="G64" s="2"/>
      <c r="H64" s="66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22" customFormat="1" ht="20.1" customHeight="1" spans="1:52">
      <c r="A65" s="2">
        <v>64</v>
      </c>
      <c r="B65" s="2"/>
      <c r="C65" s="35"/>
      <c r="D65" s="2"/>
      <c r="E65" s="2"/>
      <c r="F65" s="2"/>
      <c r="G65" s="2"/>
      <c r="H65" s="66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22" customFormat="1" ht="20.1" customHeight="1" spans="1:52">
      <c r="A66" s="2">
        <v>65</v>
      </c>
      <c r="B66" s="2"/>
      <c r="C66" s="35"/>
      <c r="D66" s="2"/>
      <c r="E66" s="2"/>
      <c r="F66" s="2"/>
      <c r="G66" s="2"/>
      <c r="H66" s="66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22" customFormat="1" ht="20.1" customHeight="1" spans="1:52">
      <c r="A67" s="2">
        <v>66</v>
      </c>
      <c r="B67" s="2"/>
      <c r="C67" s="35"/>
      <c r="D67" s="2"/>
      <c r="E67" s="2"/>
      <c r="F67" s="2"/>
      <c r="G67" s="2"/>
      <c r="H67" s="66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22" customFormat="1" ht="20.1" customHeight="1" spans="1:52">
      <c r="A68" s="2">
        <v>67</v>
      </c>
      <c r="B68" s="2"/>
      <c r="C68" s="35"/>
      <c r="D68" s="2"/>
      <c r="E68" s="2"/>
      <c r="F68" s="2"/>
      <c r="G68" s="2"/>
      <c r="H68" s="66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22" customFormat="1" ht="20.1" customHeight="1" spans="1:52">
      <c r="A69" s="2">
        <v>68</v>
      </c>
      <c r="B69" s="2"/>
      <c r="C69" s="35"/>
      <c r="D69" s="2"/>
      <c r="E69" s="2"/>
      <c r="F69" s="2"/>
      <c r="G69" s="2"/>
      <c r="H69" s="66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22" customFormat="1" ht="20.1" customHeight="1" spans="1:52">
      <c r="A70" s="2">
        <v>69</v>
      </c>
      <c r="B70" s="2"/>
      <c r="C70" s="35"/>
      <c r="D70" s="2"/>
      <c r="E70" s="2"/>
      <c r="F70" s="2"/>
      <c r="G70" s="2"/>
      <c r="H70" s="66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22" customFormat="1" ht="20.1" customHeight="1" spans="1:52">
      <c r="A71" s="2">
        <v>70</v>
      </c>
      <c r="B71" s="2"/>
      <c r="C71" s="35"/>
      <c r="D71" s="2"/>
      <c r="E71" s="2"/>
      <c r="F71" s="2"/>
      <c r="G71" s="2"/>
      <c r="H71" s="66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22" customFormat="1" ht="20.1" customHeight="1" spans="1:52">
      <c r="A72" s="2">
        <v>71</v>
      </c>
      <c r="B72" s="2"/>
      <c r="C72" s="35"/>
      <c r="D72" s="2"/>
      <c r="E72" s="2"/>
      <c r="F72" s="2"/>
      <c r="G72" s="2"/>
      <c r="H72" s="66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22" customFormat="1" ht="20.1" customHeight="1" spans="1:52">
      <c r="A73" s="2">
        <v>72</v>
      </c>
      <c r="B73" s="2"/>
      <c r="C73" s="35"/>
      <c r="D73" s="2"/>
      <c r="E73" s="2"/>
      <c r="F73" s="2"/>
      <c r="G73" s="2"/>
      <c r="H73" s="66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22" customFormat="1" ht="20.1" customHeight="1" spans="1:52">
      <c r="A74" s="2">
        <v>73</v>
      </c>
      <c r="B74" s="2"/>
      <c r="C74" s="35"/>
      <c r="D74" s="2"/>
      <c r="E74" s="2"/>
      <c r="F74" s="2"/>
      <c r="G74" s="2"/>
      <c r="H74" s="66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22" customFormat="1" ht="20.1" customHeight="1" spans="1:52">
      <c r="A75" s="2">
        <v>74</v>
      </c>
      <c r="B75" s="2"/>
      <c r="C75" s="35"/>
      <c r="D75" s="2"/>
      <c r="E75" s="2"/>
      <c r="F75" s="2"/>
      <c r="G75" s="2"/>
      <c r="H75" s="66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22" customFormat="1" ht="20.1" customHeight="1" spans="1:52">
      <c r="A76" s="2">
        <v>75</v>
      </c>
      <c r="B76" s="2"/>
      <c r="C76" s="35"/>
      <c r="D76" s="2"/>
      <c r="E76" s="2"/>
      <c r="F76" s="2"/>
      <c r="G76" s="2"/>
      <c r="H76" s="66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22" customFormat="1" ht="20.1" customHeight="1" spans="1:52">
      <c r="A77" s="2">
        <v>76</v>
      </c>
      <c r="B77" s="2"/>
      <c r="C77" s="35"/>
      <c r="D77" s="2"/>
      <c r="E77" s="2"/>
      <c r="F77" s="2"/>
      <c r="G77" s="2"/>
      <c r="H77" s="66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22" customFormat="1" ht="20.1" customHeight="1" spans="1:52">
      <c r="A78" s="2">
        <v>77</v>
      </c>
      <c r="B78" s="2"/>
      <c r="C78" s="35"/>
      <c r="D78" s="2"/>
      <c r="E78" s="2"/>
      <c r="F78" s="2"/>
      <c r="G78" s="2"/>
      <c r="H78" s="66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22" customFormat="1" ht="20.1" customHeight="1" spans="1:52">
      <c r="A79" s="2">
        <v>78</v>
      </c>
      <c r="B79" s="2"/>
      <c r="C79" s="35"/>
      <c r="D79" s="2"/>
      <c r="E79" s="2"/>
      <c r="F79" s="2"/>
      <c r="G79" s="2"/>
      <c r="H79" s="66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22" customFormat="1" ht="20.1" customHeight="1" spans="1:52">
      <c r="A80" s="2">
        <v>79</v>
      </c>
      <c r="B80" s="2"/>
      <c r="C80" s="35"/>
      <c r="D80" s="2"/>
      <c r="E80" s="2"/>
      <c r="F80" s="2"/>
      <c r="G80" s="2"/>
      <c r="H80" s="66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22" customFormat="1" ht="20.1" customHeight="1" spans="1:52">
      <c r="A81" s="2">
        <v>80</v>
      </c>
      <c r="B81" s="2"/>
      <c r="C81" s="35"/>
      <c r="D81" s="2"/>
      <c r="E81" s="2"/>
      <c r="F81" s="2"/>
      <c r="G81" s="2"/>
      <c r="H81" s="66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22" customFormat="1" ht="20.1" customHeight="1" spans="1:52">
      <c r="A82" s="2">
        <v>81</v>
      </c>
      <c r="B82" s="2"/>
      <c r="C82" s="35"/>
      <c r="D82" s="2"/>
      <c r="E82" s="2"/>
      <c r="F82" s="2"/>
      <c r="G82" s="2"/>
      <c r="H82" s="66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22" customFormat="1" ht="20.1" customHeight="1" spans="1:52">
      <c r="A83" s="2">
        <v>82</v>
      </c>
      <c r="B83" s="2"/>
      <c r="C83" s="35"/>
      <c r="D83" s="2"/>
      <c r="E83" s="2"/>
      <c r="F83" s="2"/>
      <c r="G83" s="2"/>
      <c r="H83" s="66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22" customFormat="1" ht="20.1" customHeight="1" spans="1:52">
      <c r="A84" s="2">
        <v>83</v>
      </c>
      <c r="B84" s="2"/>
      <c r="C84" s="35"/>
      <c r="D84" s="2"/>
      <c r="E84" s="2"/>
      <c r="F84" s="2"/>
      <c r="G84" s="2"/>
      <c r="H84" s="66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22" customFormat="1" ht="20.1" customHeight="1" spans="1:52">
      <c r="A85" s="2">
        <v>84</v>
      </c>
      <c r="B85" s="2"/>
      <c r="C85" s="35"/>
      <c r="D85" s="2"/>
      <c r="E85" s="2"/>
      <c r="F85" s="2"/>
      <c r="G85" s="2"/>
      <c r="H85" s="66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22" customFormat="1" ht="20.1" customHeight="1" spans="1:52">
      <c r="A86" s="2">
        <v>85</v>
      </c>
      <c r="B86" s="2"/>
      <c r="C86" s="35"/>
      <c r="D86" s="2"/>
      <c r="E86" s="2"/>
      <c r="F86" s="2"/>
      <c r="G86" s="2"/>
      <c r="H86" s="66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22" customFormat="1" ht="20.1" customHeight="1" spans="1:52">
      <c r="A87" s="2">
        <v>86</v>
      </c>
      <c r="B87" s="2"/>
      <c r="C87" s="35"/>
      <c r="D87" s="2"/>
      <c r="E87" s="2"/>
      <c r="F87" s="2"/>
      <c r="G87" s="2"/>
      <c r="H87" s="66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22" customFormat="1" ht="20.1" customHeight="1" spans="1:52">
      <c r="A88" s="2">
        <v>87</v>
      </c>
      <c r="B88" s="2"/>
      <c r="C88" s="35"/>
      <c r="D88" s="2"/>
      <c r="E88" s="2"/>
      <c r="F88" s="2"/>
      <c r="G88" s="2"/>
      <c r="H88" s="66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22" customFormat="1" ht="20.1" customHeight="1" spans="1:52">
      <c r="A89" s="2">
        <v>88</v>
      </c>
      <c r="B89" s="2"/>
      <c r="C89" s="35"/>
      <c r="D89" s="2"/>
      <c r="E89" s="2"/>
      <c r="F89" s="2"/>
      <c r="G89" s="2"/>
      <c r="H89" s="66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22" customFormat="1" ht="20.1" customHeight="1" spans="1:52">
      <c r="A90" s="2">
        <v>89</v>
      </c>
      <c r="B90" s="2"/>
      <c r="C90" s="35"/>
      <c r="D90" s="2"/>
      <c r="E90" s="2"/>
      <c r="F90" s="2"/>
      <c r="G90" s="2"/>
      <c r="H90" s="66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22" customFormat="1" ht="20.1" customHeight="1" spans="1:52">
      <c r="A91" s="2">
        <v>90</v>
      </c>
      <c r="B91" s="2"/>
      <c r="C91" s="35"/>
      <c r="D91" s="2"/>
      <c r="E91" s="2"/>
      <c r="F91" s="2"/>
      <c r="G91" s="2"/>
      <c r="H91" s="66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22" customFormat="1" ht="20.1" customHeight="1" spans="1:52">
      <c r="A92" s="2">
        <v>91</v>
      </c>
      <c r="B92" s="2"/>
      <c r="C92" s="35"/>
      <c r="D92" s="2"/>
      <c r="E92" s="2"/>
      <c r="F92" s="2"/>
      <c r="G92" s="2"/>
      <c r="H92" s="66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22" customFormat="1" ht="20.1" customHeight="1" spans="1:52">
      <c r="A93" s="2">
        <v>92</v>
      </c>
      <c r="B93" s="2"/>
      <c r="C93" s="35"/>
      <c r="D93" s="2"/>
      <c r="E93" s="2"/>
      <c r="F93" s="2"/>
      <c r="G93" s="2"/>
      <c r="H93" s="66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22" customFormat="1" ht="20.1" customHeight="1" spans="1:52">
      <c r="A94" s="2">
        <v>93</v>
      </c>
      <c r="B94" s="2"/>
      <c r="C94" s="35"/>
      <c r="D94" s="2"/>
      <c r="E94" s="2"/>
      <c r="F94" s="2"/>
      <c r="G94" s="2"/>
      <c r="H94" s="66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22" customFormat="1" ht="20.1" customHeight="1" spans="1:52">
      <c r="A95" s="2">
        <v>94</v>
      </c>
      <c r="B95" s="2"/>
      <c r="C95" s="13"/>
      <c r="D95" s="2"/>
      <c r="E95" s="2"/>
      <c r="F95" s="2"/>
      <c r="G95" s="2"/>
      <c r="H95" s="66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22" customFormat="1" ht="20.1" customHeight="1" spans="1:52">
      <c r="A96" s="2">
        <v>95</v>
      </c>
      <c r="B96" s="2"/>
      <c r="C96" s="13"/>
      <c r="D96" s="2"/>
      <c r="E96" s="2"/>
      <c r="F96" s="2"/>
      <c r="G96" s="2"/>
      <c r="H96" s="66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22" customFormat="1" ht="20.1" customHeight="1" spans="1:52">
      <c r="A97" s="2">
        <v>96</v>
      </c>
      <c r="B97" s="2"/>
      <c r="C97" s="13"/>
      <c r="D97" s="2"/>
      <c r="E97" s="2"/>
      <c r="F97" s="2"/>
      <c r="G97" s="2"/>
      <c r="H97" s="66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22" customFormat="1" ht="20.1" customHeight="1" spans="1:52">
      <c r="A98" s="2">
        <v>97</v>
      </c>
      <c r="B98" s="2"/>
      <c r="C98" s="13"/>
      <c r="D98" s="2"/>
      <c r="E98" s="2"/>
      <c r="F98" s="2"/>
      <c r="G98" s="2"/>
      <c r="H98" s="66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22" customFormat="1" ht="20.1" customHeight="1" spans="1:52">
      <c r="A99" s="2">
        <v>98</v>
      </c>
      <c r="B99" s="2"/>
      <c r="C99" s="35"/>
      <c r="D99" s="2"/>
      <c r="E99" s="2"/>
      <c r="F99" s="2"/>
      <c r="G99" s="2"/>
      <c r="H99" s="66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22" customFormat="1" ht="20.1" customHeight="1" spans="1:52">
      <c r="A100" s="2">
        <v>99</v>
      </c>
      <c r="B100" s="2"/>
      <c r="C100" s="35"/>
      <c r="D100" s="2"/>
      <c r="E100" s="2"/>
      <c r="F100" s="2"/>
      <c r="G100" s="2"/>
      <c r="H100" s="66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22" customFormat="1" ht="20.1" customHeight="1" spans="1:52">
      <c r="A101" s="2">
        <v>100</v>
      </c>
      <c r="B101" s="2"/>
      <c r="C101" s="35"/>
      <c r="D101" s="2"/>
      <c r="E101" s="2"/>
      <c r="F101" s="2"/>
      <c r="G101" s="2"/>
      <c r="H101" s="66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22" customFormat="1" ht="20.1" customHeight="1" spans="1:52">
      <c r="A102" s="2">
        <v>101</v>
      </c>
      <c r="B102" s="2"/>
      <c r="C102" s="35"/>
      <c r="D102" s="2"/>
      <c r="E102" s="2"/>
      <c r="F102" s="2"/>
      <c r="G102" s="2"/>
      <c r="H102" s="66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22" customFormat="1" ht="20.1" customHeight="1" spans="1:52">
      <c r="A103" s="2">
        <v>102</v>
      </c>
      <c r="B103" s="2"/>
      <c r="C103" s="35"/>
      <c r="D103" s="2"/>
      <c r="E103" s="2"/>
      <c r="F103" s="2"/>
      <c r="G103" s="2"/>
      <c r="H103" s="66"/>
      <c r="I103" s="2"/>
      <c r="J103" s="2"/>
      <c r="M103" s="83">
        <v>10000010</v>
      </c>
      <c r="N103" s="84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22" customFormat="1" ht="20.1" customHeight="1" spans="1:52">
      <c r="A104" s="2">
        <v>103</v>
      </c>
      <c r="B104" s="2"/>
      <c r="C104" s="35"/>
      <c r="D104" s="2"/>
      <c r="E104" s="2"/>
      <c r="F104" s="2"/>
      <c r="G104" s="2"/>
      <c r="H104" s="66"/>
      <c r="I104" s="2"/>
      <c r="J104" s="2"/>
      <c r="M104" s="85">
        <v>10000017</v>
      </c>
      <c r="N104" s="86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22" customFormat="1" ht="20.1" customHeight="1" spans="1:52">
      <c r="A105" s="2">
        <v>104</v>
      </c>
      <c r="B105" s="2"/>
      <c r="C105" s="45"/>
      <c r="D105" s="2"/>
      <c r="E105" s="2"/>
      <c r="F105" s="2"/>
      <c r="G105" s="2"/>
      <c r="H105" s="66"/>
      <c r="I105" s="2"/>
      <c r="J105" s="2"/>
      <c r="M105" s="85">
        <v>10010033</v>
      </c>
      <c r="N105" s="86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22" customFormat="1" ht="20.1" customHeight="1" spans="1:52">
      <c r="A106" s="2">
        <v>105</v>
      </c>
      <c r="B106" s="2"/>
      <c r="C106" s="45"/>
      <c r="D106" s="2"/>
      <c r="E106" s="2"/>
      <c r="F106" s="2"/>
      <c r="G106" s="2"/>
      <c r="H106" s="66"/>
      <c r="I106" s="2"/>
      <c r="J106" s="2"/>
      <c r="M106" s="85">
        <v>10010041</v>
      </c>
      <c r="N106" s="86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22" customFormat="1" ht="20.1" customHeight="1" spans="1:52">
      <c r="A107" s="2">
        <v>106</v>
      </c>
      <c r="B107" s="2"/>
      <c r="C107" s="45"/>
      <c r="D107" s="2"/>
      <c r="E107" s="2"/>
      <c r="F107" s="2"/>
      <c r="G107" s="2"/>
      <c r="H107" s="66"/>
      <c r="I107" s="2"/>
      <c r="J107" s="2"/>
      <c r="M107" s="85">
        <v>10010042</v>
      </c>
      <c r="N107" s="86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22" customFormat="1" ht="20.1" customHeight="1" spans="1:52">
      <c r="A108" s="2">
        <v>107</v>
      </c>
      <c r="B108" s="2"/>
      <c r="C108" s="45"/>
      <c r="D108" s="2"/>
      <c r="E108" s="2"/>
      <c r="F108" s="2"/>
      <c r="G108" s="2"/>
      <c r="H108" s="66"/>
      <c r="I108" s="2"/>
      <c r="J108" s="2"/>
      <c r="M108" s="85">
        <v>10010083</v>
      </c>
      <c r="N108" s="86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22" customFormat="1" ht="20.1" customHeight="1" spans="1:52">
      <c r="A109" s="2">
        <v>108</v>
      </c>
      <c r="B109" s="2"/>
      <c r="C109" s="45"/>
      <c r="D109" s="2"/>
      <c r="E109" s="2"/>
      <c r="F109" s="2"/>
      <c r="G109" s="2"/>
      <c r="H109" s="66"/>
      <c r="I109" s="2"/>
      <c r="J109" s="2"/>
      <c r="M109" s="85">
        <v>10010084</v>
      </c>
      <c r="N109" s="86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22" customFormat="1" ht="20.1" customHeight="1" spans="1:52">
      <c r="A110" s="2">
        <v>109</v>
      </c>
      <c r="B110" s="2"/>
      <c r="C110" s="45"/>
      <c r="D110" s="2"/>
      <c r="E110" s="2"/>
      <c r="F110" s="2"/>
      <c r="G110" s="2"/>
      <c r="H110" s="66"/>
      <c r="I110" s="2"/>
      <c r="J110" s="2"/>
      <c r="M110" s="85">
        <v>10010085</v>
      </c>
      <c r="N110" s="86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22" customFormat="1" ht="20.1" customHeight="1" spans="1:52">
      <c r="A111" s="2">
        <v>110</v>
      </c>
      <c r="B111" s="2"/>
      <c r="C111" s="45"/>
      <c r="D111" s="2"/>
      <c r="E111" s="2"/>
      <c r="F111" s="2"/>
      <c r="G111" s="2"/>
      <c r="H111" s="66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22" customFormat="1" ht="20.1" customHeight="1" spans="1:52">
      <c r="A112" s="2">
        <v>111</v>
      </c>
      <c r="B112" s="2"/>
      <c r="C112" s="45"/>
      <c r="D112" s="2"/>
      <c r="E112" s="2"/>
      <c r="F112" s="2"/>
      <c r="G112" s="2"/>
      <c r="H112" s="66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22" customFormat="1" ht="20.1" customHeight="1" spans="1:52">
      <c r="A113" s="2">
        <v>112</v>
      </c>
      <c r="B113" s="2"/>
      <c r="C113" s="33"/>
      <c r="D113" s="2"/>
      <c r="E113" s="2"/>
      <c r="F113" s="2"/>
      <c r="G113" s="2"/>
      <c r="H113" s="66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22" customFormat="1" ht="20.1" customHeight="1" spans="1:52">
      <c r="A114" s="2">
        <v>113</v>
      </c>
      <c r="B114" s="2"/>
      <c r="C114" s="33"/>
      <c r="D114" s="2"/>
      <c r="E114" s="2"/>
      <c r="F114" s="2"/>
      <c r="G114" s="2"/>
      <c r="H114" s="66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22" customFormat="1" ht="20.1" customHeight="1" spans="1:52">
      <c r="A115" s="2">
        <v>114</v>
      </c>
      <c r="B115" s="2"/>
      <c r="C115" s="33"/>
      <c r="D115" s="2"/>
      <c r="E115" s="2"/>
      <c r="F115" s="2"/>
      <c r="G115" s="2"/>
      <c r="H115" s="66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22" customFormat="1" ht="20.1" customHeight="1" spans="1:52">
      <c r="A116" s="2">
        <v>115</v>
      </c>
      <c r="B116" s="2"/>
      <c r="C116" s="33"/>
      <c r="D116" s="2"/>
      <c r="E116" s="2"/>
      <c r="F116" s="2"/>
      <c r="G116" s="2"/>
      <c r="H116" s="66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22" customFormat="1" ht="20.1" customHeight="1" spans="1:52">
      <c r="A117" s="2">
        <v>116</v>
      </c>
      <c r="B117" s="2"/>
      <c r="C117" s="33"/>
      <c r="D117" s="2"/>
      <c r="E117" s="2"/>
      <c r="F117" s="2"/>
      <c r="G117" s="2"/>
      <c r="H117" s="66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22" customFormat="1" ht="20.1" customHeight="1" spans="1:52">
      <c r="A118" s="2">
        <v>117</v>
      </c>
      <c r="B118" s="2"/>
      <c r="C118" s="33"/>
      <c r="D118" s="2"/>
      <c r="E118" s="2"/>
      <c r="F118" s="2"/>
      <c r="G118" s="2"/>
      <c r="H118" s="66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22" customFormat="1" ht="20.1" customHeight="1" spans="1:52">
      <c r="A119" s="2">
        <v>118</v>
      </c>
      <c r="B119" s="2"/>
      <c r="C119" s="33"/>
      <c r="D119" s="2"/>
      <c r="E119" s="2"/>
      <c r="F119" s="2"/>
      <c r="G119" s="2"/>
      <c r="H119" s="66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22" customFormat="1" ht="20.1" customHeight="1" spans="1:52">
      <c r="A120" s="2">
        <v>119</v>
      </c>
      <c r="B120" s="2"/>
      <c r="C120" s="33"/>
      <c r="D120" s="2"/>
      <c r="E120" s="2"/>
      <c r="F120" s="2"/>
      <c r="G120" s="2"/>
      <c r="H120" s="66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78">
        <v>120</v>
      </c>
      <c r="B121" s="2"/>
      <c r="C121" s="33"/>
      <c r="D121" s="2"/>
      <c r="E121" s="2"/>
      <c r="F121" s="2"/>
      <c r="G121" s="2"/>
      <c r="H121" s="66"/>
      <c r="I121" s="2"/>
      <c r="J121" s="2"/>
    </row>
    <row r="122" spans="1:10">
      <c r="A122" s="78">
        <v>121</v>
      </c>
      <c r="B122" s="2"/>
      <c r="C122" s="33"/>
      <c r="D122" s="2"/>
      <c r="E122" s="2"/>
      <c r="F122" s="2"/>
      <c r="G122" s="2"/>
      <c r="H122" s="66"/>
      <c r="I122" s="2"/>
      <c r="J122" s="2"/>
    </row>
    <row r="123" spans="1:10">
      <c r="A123" s="78">
        <v>122</v>
      </c>
      <c r="B123" s="2"/>
      <c r="C123" s="33"/>
      <c r="D123" s="2"/>
      <c r="E123" s="2"/>
      <c r="F123" s="2"/>
      <c r="G123" s="2"/>
      <c r="H123" s="66"/>
      <c r="I123" s="2"/>
      <c r="J123" s="2"/>
    </row>
    <row r="124" spans="1:10">
      <c r="A124" s="78">
        <v>123</v>
      </c>
      <c r="B124" s="2"/>
      <c r="C124" s="33"/>
      <c r="D124" s="2"/>
      <c r="E124" s="2"/>
      <c r="F124" s="2"/>
      <c r="G124" s="2"/>
      <c r="H124" s="66"/>
      <c r="I124" s="2"/>
      <c r="J124" s="2"/>
    </row>
    <row r="125" spans="1:10">
      <c r="A125" s="78">
        <v>124</v>
      </c>
      <c r="B125" s="2"/>
      <c r="C125" s="33"/>
      <c r="D125" s="2"/>
      <c r="E125" s="2"/>
      <c r="F125" s="2"/>
      <c r="G125" s="2"/>
      <c r="H125" s="66"/>
      <c r="I125" s="2"/>
      <c r="J125" s="2"/>
    </row>
    <row r="126" spans="1:10">
      <c r="A126" s="78">
        <v>125</v>
      </c>
      <c r="B126" s="2"/>
      <c r="C126" s="33"/>
      <c r="D126" s="2"/>
      <c r="E126" s="2"/>
      <c r="F126" s="2"/>
      <c r="G126" s="2"/>
      <c r="H126" s="66"/>
      <c r="I126" s="2"/>
      <c r="J126" s="2"/>
    </row>
    <row r="127" spans="1:10">
      <c r="A127" s="78">
        <v>126</v>
      </c>
      <c r="B127" s="2"/>
      <c r="C127" s="33"/>
      <c r="D127" s="2"/>
      <c r="E127" s="2"/>
      <c r="F127" s="2"/>
      <c r="G127" s="2"/>
      <c r="H127" s="66"/>
      <c r="I127" s="2"/>
      <c r="J127" s="2"/>
    </row>
    <row r="128" spans="1:10">
      <c r="A128" s="78">
        <v>127</v>
      </c>
      <c r="B128" s="2"/>
      <c r="C128" s="33"/>
      <c r="D128" s="2"/>
      <c r="E128" s="2"/>
      <c r="F128" s="2"/>
      <c r="G128" s="2"/>
      <c r="H128" s="66"/>
      <c r="I128" s="2"/>
      <c r="J128" s="2"/>
    </row>
    <row r="129" spans="1:10">
      <c r="A129" s="78">
        <v>128</v>
      </c>
      <c r="B129" s="2"/>
      <c r="C129" s="33"/>
      <c r="D129" s="2"/>
      <c r="E129" s="2"/>
      <c r="F129" s="2"/>
      <c r="G129" s="2"/>
      <c r="H129" s="66"/>
      <c r="I129" s="2"/>
      <c r="J129" s="2"/>
    </row>
    <row r="130" spans="1:10">
      <c r="A130" s="78">
        <v>129</v>
      </c>
      <c r="B130" s="2"/>
      <c r="C130" s="33"/>
      <c r="D130" s="2"/>
      <c r="E130" s="2"/>
      <c r="F130" s="2"/>
      <c r="G130" s="2"/>
      <c r="H130" s="66"/>
      <c r="I130" s="2"/>
      <c r="J130" s="2"/>
    </row>
    <row r="131" spans="1:10">
      <c r="A131" s="78">
        <v>130</v>
      </c>
      <c r="B131" s="2"/>
      <c r="C131" s="33"/>
      <c r="D131" s="2"/>
      <c r="E131" s="2"/>
      <c r="F131" s="2"/>
      <c r="G131" s="2"/>
      <c r="H131" s="66"/>
      <c r="I131" s="2"/>
      <c r="J131" s="2"/>
    </row>
    <row r="132" spans="1:10">
      <c r="A132" s="78">
        <v>131</v>
      </c>
      <c r="B132" s="2"/>
      <c r="C132" s="33"/>
      <c r="D132" s="2"/>
      <c r="E132" s="2"/>
      <c r="F132" s="2"/>
      <c r="G132" s="2"/>
      <c r="H132" s="66"/>
      <c r="I132" s="2"/>
      <c r="J132" s="2"/>
    </row>
    <row r="133" spans="1:10">
      <c r="A133" s="78">
        <v>132</v>
      </c>
      <c r="B133" s="2"/>
      <c r="C133" s="33"/>
      <c r="D133" s="2"/>
      <c r="E133" s="2"/>
      <c r="F133" s="2"/>
      <c r="G133" s="2"/>
      <c r="H133" s="66"/>
      <c r="I133" s="2"/>
      <c r="J133" s="2"/>
    </row>
    <row r="134" spans="1:10">
      <c r="A134" s="78">
        <v>133</v>
      </c>
      <c r="B134" s="2"/>
      <c r="C134" s="33"/>
      <c r="D134" s="2"/>
      <c r="E134" s="2"/>
      <c r="F134" s="2"/>
      <c r="G134" s="2"/>
      <c r="H134" s="66"/>
      <c r="I134" s="2"/>
      <c r="J134" s="2"/>
    </row>
    <row r="135" spans="1:10">
      <c r="A135" s="78">
        <v>134</v>
      </c>
      <c r="B135" s="2"/>
      <c r="C135" s="45"/>
      <c r="D135" s="2"/>
      <c r="E135" s="2"/>
      <c r="F135" s="2"/>
      <c r="G135" s="2"/>
      <c r="H135" s="66"/>
      <c r="I135" s="2"/>
      <c r="J135" s="2"/>
    </row>
    <row r="136" spans="1:10">
      <c r="A136" s="78">
        <v>135</v>
      </c>
      <c r="B136" s="2"/>
      <c r="C136" s="45"/>
      <c r="D136" s="2"/>
      <c r="E136" s="2"/>
      <c r="F136" s="2"/>
      <c r="G136" s="2"/>
      <c r="H136" s="66"/>
      <c r="I136" s="2"/>
      <c r="J136" s="2"/>
    </row>
    <row r="137" spans="1:10">
      <c r="A137" s="78">
        <v>136</v>
      </c>
      <c r="B137" s="2"/>
      <c r="C137" s="45"/>
      <c r="D137" s="2"/>
      <c r="E137" s="2"/>
      <c r="F137" s="2"/>
      <c r="G137" s="2"/>
      <c r="H137" s="66"/>
      <c r="I137" s="2"/>
      <c r="J137" s="2"/>
    </row>
    <row r="138" spans="1:10">
      <c r="A138" s="78">
        <v>137</v>
      </c>
      <c r="B138" s="2"/>
      <c r="C138" s="45"/>
      <c r="D138" s="2"/>
      <c r="E138" s="2"/>
      <c r="F138" s="2"/>
      <c r="G138" s="2"/>
      <c r="H138" s="66"/>
      <c r="I138" s="2"/>
      <c r="J138" s="2"/>
    </row>
    <row r="139" spans="1:10">
      <c r="A139" s="78">
        <v>138</v>
      </c>
      <c r="B139" s="2"/>
      <c r="C139" s="45"/>
      <c r="D139" s="2"/>
      <c r="E139" s="2"/>
      <c r="F139" s="2"/>
      <c r="G139" s="2"/>
      <c r="H139" s="66"/>
      <c r="I139" s="2"/>
      <c r="J139" s="2"/>
    </row>
    <row r="140" spans="1:10">
      <c r="A140" s="78">
        <v>139</v>
      </c>
      <c r="B140" s="2"/>
      <c r="C140" s="45"/>
      <c r="D140" s="2"/>
      <c r="E140" s="2"/>
      <c r="F140" s="2"/>
      <c r="G140" s="2"/>
      <c r="H140" s="66"/>
      <c r="I140" s="2"/>
      <c r="J140" s="2"/>
    </row>
    <row r="141" spans="1:10">
      <c r="A141" s="78">
        <v>140</v>
      </c>
      <c r="B141" s="2"/>
      <c r="C141" s="45"/>
      <c r="D141" s="2"/>
      <c r="E141" s="2"/>
      <c r="F141" s="2"/>
      <c r="G141" s="2"/>
      <c r="H141" s="66"/>
      <c r="I141" s="2"/>
      <c r="J141" s="2"/>
    </row>
    <row r="142" spans="1:10">
      <c r="A142" s="78">
        <v>141</v>
      </c>
      <c r="B142" s="2"/>
      <c r="C142" s="45"/>
      <c r="D142" s="2"/>
      <c r="E142" s="2"/>
      <c r="F142" s="2"/>
      <c r="G142" s="2"/>
      <c r="H142" s="66"/>
      <c r="I142" s="2"/>
      <c r="J142" s="2"/>
    </row>
    <row r="143" spans="1:10">
      <c r="A143" s="78">
        <v>142</v>
      </c>
      <c r="B143" s="2"/>
      <c r="C143" s="33"/>
      <c r="D143" s="2"/>
      <c r="E143" s="2"/>
      <c r="F143" s="2"/>
      <c r="G143" s="2"/>
      <c r="H143" s="66"/>
      <c r="I143" s="2"/>
      <c r="J143" s="2"/>
    </row>
    <row r="144" spans="1:10">
      <c r="A144" s="78">
        <v>143</v>
      </c>
      <c r="B144" s="2"/>
      <c r="C144" s="33"/>
      <c r="D144" s="2"/>
      <c r="E144" s="2"/>
      <c r="F144" s="2"/>
      <c r="G144" s="2"/>
      <c r="H144" s="66"/>
      <c r="I144" s="2"/>
      <c r="J144" s="2"/>
    </row>
    <row r="145" spans="1:10">
      <c r="A145" s="78">
        <v>144</v>
      </c>
      <c r="B145" s="2"/>
      <c r="C145" s="33"/>
      <c r="D145" s="2"/>
      <c r="E145" s="2"/>
      <c r="F145" s="2"/>
      <c r="G145" s="2"/>
      <c r="H145" s="66"/>
      <c r="I145" s="2"/>
      <c r="J145" s="2"/>
    </row>
    <row r="146" spans="1:10">
      <c r="A146" s="78">
        <v>145</v>
      </c>
      <c r="B146" s="2"/>
      <c r="C146" s="33"/>
      <c r="D146" s="2"/>
      <c r="E146" s="2"/>
      <c r="F146" s="2"/>
      <c r="G146" s="2"/>
      <c r="H146" s="66"/>
      <c r="I146" s="2"/>
      <c r="J146" s="2"/>
    </row>
    <row r="147" spans="1:10">
      <c r="A147" s="78">
        <v>146</v>
      </c>
      <c r="B147" s="2"/>
      <c r="C147" s="33"/>
      <c r="D147" s="2"/>
      <c r="E147" s="2"/>
      <c r="F147" s="2"/>
      <c r="G147" s="2"/>
      <c r="H147" s="66"/>
      <c r="I147" s="2"/>
      <c r="J147" s="2"/>
    </row>
    <row r="148" spans="1:10">
      <c r="A148" s="78">
        <v>147</v>
      </c>
      <c r="B148" s="2"/>
      <c r="C148" s="33"/>
      <c r="D148" s="2"/>
      <c r="E148" s="2"/>
      <c r="F148" s="2"/>
      <c r="G148" s="2"/>
      <c r="H148" s="66"/>
      <c r="I148" s="2"/>
      <c r="J148" s="2"/>
    </row>
    <row r="149" spans="1:10">
      <c r="A149" s="78">
        <v>148</v>
      </c>
      <c r="B149" s="2"/>
      <c r="C149" s="33"/>
      <c r="D149" s="2"/>
      <c r="E149" s="2"/>
      <c r="F149" s="2"/>
      <c r="G149" s="2"/>
      <c r="H149" s="66"/>
      <c r="I149" s="2"/>
      <c r="J149" s="2"/>
    </row>
    <row r="150" spans="1:10">
      <c r="A150" s="78">
        <v>149</v>
      </c>
      <c r="B150" s="2"/>
      <c r="C150" s="33"/>
      <c r="D150" s="2"/>
      <c r="E150" s="2"/>
      <c r="F150" s="2"/>
      <c r="G150" s="2"/>
      <c r="H150" s="66"/>
      <c r="I150" s="2"/>
      <c r="J150" s="2"/>
    </row>
    <row r="151" spans="1:10">
      <c r="A151" s="78">
        <v>150</v>
      </c>
      <c r="B151" s="2"/>
      <c r="C151" s="33"/>
      <c r="D151" s="2"/>
      <c r="E151" s="2"/>
      <c r="F151" s="2"/>
      <c r="G151" s="2"/>
      <c r="H151" s="66"/>
      <c r="I151" s="2"/>
      <c r="J151" s="2"/>
    </row>
    <row r="152" spans="1:10">
      <c r="A152" s="78">
        <v>151</v>
      </c>
      <c r="B152" s="2"/>
      <c r="C152" s="33"/>
      <c r="D152" s="2"/>
      <c r="E152" s="2"/>
      <c r="F152" s="2"/>
      <c r="G152" s="2"/>
      <c r="H152" s="66"/>
      <c r="I152" s="2"/>
      <c r="J152" s="2"/>
    </row>
    <row r="153" spans="1:10">
      <c r="A153" s="78">
        <v>152</v>
      </c>
      <c r="B153" s="2"/>
      <c r="C153" s="33"/>
      <c r="D153" s="2"/>
      <c r="E153" s="2"/>
      <c r="F153" s="2"/>
      <c r="G153" s="2"/>
      <c r="H153" s="66"/>
      <c r="I153" s="2"/>
      <c r="J153" s="2"/>
    </row>
    <row r="154" spans="1:10">
      <c r="A154" s="78">
        <v>153</v>
      </c>
      <c r="B154" s="2"/>
      <c r="C154" s="33"/>
      <c r="D154" s="2"/>
      <c r="E154" s="2"/>
      <c r="F154" s="2"/>
      <c r="G154" s="2"/>
      <c r="H154" s="66"/>
      <c r="I154" s="2"/>
      <c r="J154" s="2"/>
    </row>
    <row r="155" spans="1:10">
      <c r="A155" s="78">
        <v>154</v>
      </c>
      <c r="B155" s="2"/>
      <c r="C155" s="2"/>
      <c r="D155" s="2"/>
      <c r="E155" s="2"/>
      <c r="F155" s="2"/>
      <c r="G155" s="78"/>
      <c r="H155" s="78"/>
      <c r="I155" s="78"/>
      <c r="J155" s="78"/>
    </row>
    <row r="156" spans="1:10">
      <c r="A156" s="78">
        <v>155</v>
      </c>
      <c r="B156" s="2"/>
      <c r="C156" s="2"/>
      <c r="D156" s="2"/>
      <c r="E156" s="2"/>
      <c r="F156" s="2"/>
      <c r="G156" s="78"/>
      <c r="H156" s="78"/>
      <c r="I156" s="78"/>
      <c r="J156" s="78"/>
    </row>
    <row r="157" spans="1:10">
      <c r="A157" s="78">
        <v>156</v>
      </c>
      <c r="B157" s="2"/>
      <c r="C157" s="2"/>
      <c r="D157" s="2"/>
      <c r="E157" s="2"/>
      <c r="F157" s="2"/>
      <c r="G157" s="78"/>
      <c r="H157" s="78"/>
      <c r="I157" s="78"/>
      <c r="J157" s="78"/>
    </row>
    <row r="158" spans="1:10">
      <c r="A158" s="78">
        <v>157</v>
      </c>
      <c r="B158" s="2"/>
      <c r="C158" s="2"/>
      <c r="D158" s="2"/>
      <c r="E158" s="2"/>
      <c r="F158" s="2"/>
      <c r="G158" s="78"/>
      <c r="H158" s="78"/>
      <c r="I158" s="78"/>
      <c r="J158" s="78"/>
    </row>
    <row r="159" spans="1:10">
      <c r="A159" s="78">
        <v>158</v>
      </c>
      <c r="B159" s="2"/>
      <c r="C159" s="2"/>
      <c r="D159" s="2"/>
      <c r="E159" s="2"/>
      <c r="F159" s="2"/>
      <c r="G159" s="78"/>
      <c r="H159" s="78"/>
      <c r="I159" s="78"/>
      <c r="J159" s="78"/>
    </row>
    <row r="160" spans="1:10">
      <c r="A160" s="78">
        <v>159</v>
      </c>
      <c r="B160" s="2"/>
      <c r="C160" s="2"/>
      <c r="D160" s="2"/>
      <c r="E160" s="2"/>
      <c r="F160" s="2"/>
      <c r="G160" s="78"/>
      <c r="H160" s="78"/>
      <c r="I160" s="78"/>
      <c r="J160" s="78"/>
    </row>
    <row r="161" spans="1:10">
      <c r="A161" s="78">
        <v>160</v>
      </c>
      <c r="B161" s="2"/>
      <c r="C161" s="2"/>
      <c r="D161" s="2"/>
      <c r="E161" s="2"/>
      <c r="F161" s="2"/>
      <c r="G161" s="78"/>
      <c r="H161" s="78"/>
      <c r="I161" s="78"/>
      <c r="J161" s="78"/>
    </row>
    <row r="162" spans="1:10">
      <c r="A162" s="78">
        <v>161</v>
      </c>
      <c r="B162" s="2"/>
      <c r="C162" s="2"/>
      <c r="D162" s="2"/>
      <c r="E162" s="2"/>
      <c r="F162" s="2"/>
      <c r="G162" s="78"/>
      <c r="H162" s="78"/>
      <c r="I162" s="78"/>
      <c r="J162" s="78"/>
    </row>
    <row r="163" spans="1:10">
      <c r="A163" s="78">
        <v>162</v>
      </c>
      <c r="B163" s="2"/>
      <c r="C163" s="2"/>
      <c r="D163" s="2"/>
      <c r="E163" s="2"/>
      <c r="F163" s="2"/>
      <c r="G163" s="78"/>
      <c r="H163" s="78"/>
      <c r="I163" s="78"/>
      <c r="J163" s="78"/>
    </row>
    <row r="164" spans="1:10">
      <c r="A164" s="78">
        <v>163</v>
      </c>
      <c r="B164" s="2"/>
      <c r="C164" s="2"/>
      <c r="D164" s="2"/>
      <c r="E164" s="2"/>
      <c r="F164" s="2"/>
      <c r="G164" s="78"/>
      <c r="H164" s="78"/>
      <c r="I164" s="78"/>
      <c r="J164" s="78"/>
    </row>
    <row r="165" spans="1:10">
      <c r="A165" s="78">
        <v>164</v>
      </c>
      <c r="B165" s="2"/>
      <c r="C165" s="2"/>
      <c r="D165" s="2"/>
      <c r="E165" s="2"/>
      <c r="F165" s="2"/>
      <c r="G165" s="78"/>
      <c r="H165" s="78"/>
      <c r="I165" s="78"/>
      <c r="J165" s="78"/>
    </row>
    <row r="166" spans="1:10">
      <c r="A166" s="78">
        <v>165</v>
      </c>
      <c r="B166" s="2"/>
      <c r="C166" s="2"/>
      <c r="D166" s="2"/>
      <c r="E166" s="2"/>
      <c r="F166" s="2"/>
      <c r="G166" s="78"/>
      <c r="H166" s="78"/>
      <c r="I166" s="78"/>
      <c r="J166" s="78"/>
    </row>
    <row r="167" spans="1:10">
      <c r="A167" s="78">
        <v>166</v>
      </c>
      <c r="B167" s="2"/>
      <c r="C167" s="2"/>
      <c r="D167" s="2"/>
      <c r="E167" s="2"/>
      <c r="F167" s="2"/>
      <c r="G167" s="78"/>
      <c r="H167" s="78"/>
      <c r="I167" s="78"/>
      <c r="J167" s="78"/>
    </row>
    <row r="168" spans="1:10">
      <c r="A168" s="78">
        <v>167</v>
      </c>
      <c r="B168" s="2"/>
      <c r="C168" s="2"/>
      <c r="D168" s="2"/>
      <c r="E168" s="2"/>
      <c r="F168" s="2"/>
      <c r="G168" s="78"/>
      <c r="H168" s="78"/>
      <c r="I168" s="78"/>
      <c r="J168" s="78"/>
    </row>
    <row r="169" spans="1:10">
      <c r="A169" s="78">
        <v>168</v>
      </c>
      <c r="B169" s="2"/>
      <c r="C169" s="2"/>
      <c r="D169" s="2"/>
      <c r="E169" s="2"/>
      <c r="F169" s="2"/>
      <c r="G169" s="78"/>
      <c r="H169" s="78"/>
      <c r="I169" s="78"/>
      <c r="J169" s="78"/>
    </row>
    <row r="170" spans="1:10">
      <c r="A170" s="78">
        <v>169</v>
      </c>
      <c r="B170" s="2"/>
      <c r="C170" s="2"/>
      <c r="D170" s="2"/>
      <c r="E170" s="2"/>
      <c r="F170" s="2"/>
      <c r="G170" s="78"/>
      <c r="H170" s="78"/>
      <c r="I170" s="78"/>
      <c r="J170" s="78"/>
    </row>
    <row r="171" spans="1:10">
      <c r="A171" s="78">
        <v>170</v>
      </c>
      <c r="B171" s="2"/>
      <c r="C171" s="2"/>
      <c r="D171" s="2"/>
      <c r="E171" s="2"/>
      <c r="F171" s="2"/>
      <c r="G171" s="78"/>
      <c r="H171" s="78"/>
      <c r="I171" s="78"/>
      <c r="J171" s="78"/>
    </row>
    <row r="172" spans="1:10">
      <c r="A172" s="78">
        <v>171</v>
      </c>
      <c r="B172" s="2"/>
      <c r="C172" s="2"/>
      <c r="D172" s="2"/>
      <c r="E172" s="2"/>
      <c r="F172" s="2"/>
      <c r="G172" s="78"/>
      <c r="H172" s="78"/>
      <c r="I172" s="78"/>
      <c r="J172" s="78"/>
    </row>
    <row r="173" spans="1:10">
      <c r="A173" s="78">
        <v>172</v>
      </c>
      <c r="B173" s="2"/>
      <c r="C173" s="2"/>
      <c r="D173" s="2"/>
      <c r="E173" s="2"/>
      <c r="F173" s="2"/>
      <c r="G173" s="78"/>
      <c r="H173" s="78"/>
      <c r="I173" s="78"/>
      <c r="J173" s="78"/>
    </row>
    <row r="174" spans="1:10">
      <c r="A174" s="78">
        <v>173</v>
      </c>
      <c r="B174" s="2"/>
      <c r="C174" s="2"/>
      <c r="D174" s="2"/>
      <c r="E174" s="2"/>
      <c r="F174" s="2"/>
      <c r="G174" s="78"/>
      <c r="H174" s="78"/>
      <c r="I174" s="78"/>
      <c r="J174" s="78"/>
    </row>
    <row r="175" spans="1:10">
      <c r="A175" s="78">
        <v>174</v>
      </c>
      <c r="B175" s="2"/>
      <c r="C175" s="2"/>
      <c r="D175" s="2"/>
      <c r="E175" s="2"/>
      <c r="F175" s="2"/>
      <c r="G175" s="78"/>
      <c r="H175" s="78"/>
      <c r="I175" s="78"/>
      <c r="J175" s="78"/>
    </row>
    <row r="176" spans="1:10">
      <c r="A176" s="78">
        <v>175</v>
      </c>
      <c r="B176" s="2"/>
      <c r="C176" s="2"/>
      <c r="D176" s="2"/>
      <c r="E176" s="2"/>
      <c r="F176" s="2"/>
      <c r="G176" s="78"/>
      <c r="H176" s="78"/>
      <c r="I176" s="78"/>
      <c r="J176" s="78"/>
    </row>
    <row r="177" spans="1:10">
      <c r="A177" s="78">
        <v>176</v>
      </c>
      <c r="B177" s="2"/>
      <c r="C177" s="2"/>
      <c r="D177" s="2"/>
      <c r="E177" s="2"/>
      <c r="F177" s="2"/>
      <c r="G177" s="78"/>
      <c r="H177" s="78"/>
      <c r="I177" s="78"/>
      <c r="J177" s="78"/>
    </row>
    <row r="178" spans="1:10">
      <c r="A178" s="78">
        <v>177</v>
      </c>
      <c r="B178" s="2"/>
      <c r="C178" s="2"/>
      <c r="D178" s="2"/>
      <c r="E178" s="2"/>
      <c r="F178" s="2"/>
      <c r="G178" s="78"/>
      <c r="H178" s="78"/>
      <c r="I178" s="78"/>
      <c r="J178" s="78"/>
    </row>
    <row r="179" spans="1:10">
      <c r="A179" s="78">
        <v>178</v>
      </c>
      <c r="B179" s="2"/>
      <c r="C179" s="2"/>
      <c r="D179" s="2"/>
      <c r="E179" s="2"/>
      <c r="F179" s="2"/>
      <c r="G179" s="78"/>
      <c r="H179" s="78"/>
      <c r="I179" s="78"/>
      <c r="J179" s="78"/>
    </row>
    <row r="180" spans="1:10">
      <c r="A180" s="78">
        <v>179</v>
      </c>
      <c r="B180" s="2"/>
      <c r="C180" s="2"/>
      <c r="D180" s="2"/>
      <c r="E180" s="2"/>
      <c r="F180" s="2"/>
      <c r="G180" s="78"/>
      <c r="H180" s="78"/>
      <c r="I180" s="78"/>
      <c r="J180" s="78"/>
    </row>
    <row r="181" spans="1:10">
      <c r="A181" s="78">
        <v>180</v>
      </c>
      <c r="B181" s="2"/>
      <c r="C181" s="2"/>
      <c r="D181" s="2"/>
      <c r="E181" s="2"/>
      <c r="F181" s="2"/>
      <c r="G181" s="78"/>
      <c r="H181" s="78"/>
      <c r="I181" s="78"/>
      <c r="J181" s="78"/>
    </row>
    <row r="182" spans="1:10">
      <c r="A182" s="78">
        <v>181</v>
      </c>
      <c r="B182" s="2"/>
      <c r="C182" s="2"/>
      <c r="D182" s="2"/>
      <c r="E182" s="2"/>
      <c r="F182" s="2"/>
      <c r="G182" s="78"/>
      <c r="H182" s="78"/>
      <c r="I182" s="78"/>
      <c r="J182" s="78"/>
    </row>
    <row r="183" spans="1:10">
      <c r="A183" s="78">
        <v>182</v>
      </c>
      <c r="B183" s="2"/>
      <c r="C183" s="2"/>
      <c r="D183" s="2"/>
      <c r="E183" s="2"/>
      <c r="F183" s="2"/>
      <c r="G183" s="78"/>
      <c r="H183" s="78"/>
      <c r="I183" s="78"/>
      <c r="J183" s="78"/>
    </row>
    <row r="184" spans="1:10">
      <c r="A184" s="78">
        <v>183</v>
      </c>
      <c r="B184" s="2"/>
      <c r="C184" s="2"/>
      <c r="D184" s="2"/>
      <c r="E184" s="2"/>
      <c r="F184" s="2"/>
      <c r="G184" s="78"/>
      <c r="H184" s="78"/>
      <c r="I184" s="78"/>
      <c r="J184" s="78"/>
    </row>
    <row r="185" spans="1:10">
      <c r="A185" s="78">
        <v>184</v>
      </c>
      <c r="B185" s="2"/>
      <c r="C185" s="2"/>
      <c r="D185" s="2"/>
      <c r="E185" s="2"/>
      <c r="F185" s="2"/>
      <c r="G185" s="78"/>
      <c r="H185" s="78"/>
      <c r="I185" s="78"/>
      <c r="J185" s="78"/>
    </row>
    <row r="186" spans="1:10">
      <c r="A186" s="78">
        <v>185</v>
      </c>
      <c r="B186" s="2"/>
      <c r="C186" s="2"/>
      <c r="D186" s="2"/>
      <c r="E186" s="2"/>
      <c r="F186" s="2"/>
      <c r="G186" s="78"/>
      <c r="H186" s="78"/>
      <c r="I186" s="78"/>
      <c r="J186" s="78"/>
    </row>
    <row r="187" spans="1:10">
      <c r="A187" s="78">
        <v>186</v>
      </c>
      <c r="B187" s="2"/>
      <c r="C187" s="2"/>
      <c r="D187" s="2"/>
      <c r="E187" s="2"/>
      <c r="F187" s="2"/>
      <c r="G187" s="78"/>
      <c r="H187" s="78"/>
      <c r="I187" s="78"/>
      <c r="J187" s="78"/>
    </row>
    <row r="188" spans="1:10">
      <c r="A188" s="78">
        <v>187</v>
      </c>
      <c r="B188" s="2"/>
      <c r="C188" s="2"/>
      <c r="D188" s="2"/>
      <c r="E188" s="2"/>
      <c r="F188" s="2"/>
      <c r="G188" s="78"/>
      <c r="H188" s="78"/>
      <c r="I188" s="78"/>
      <c r="J188" s="78"/>
    </row>
    <row r="189" spans="1:10">
      <c r="A189" s="78">
        <v>188</v>
      </c>
      <c r="B189" s="2"/>
      <c r="C189" s="2"/>
      <c r="D189" s="2"/>
      <c r="E189" s="2"/>
      <c r="F189" s="2"/>
      <c r="G189" s="78"/>
      <c r="H189" s="78"/>
      <c r="I189" s="78"/>
      <c r="J189" s="78"/>
    </row>
    <row r="190" spans="1:10">
      <c r="A190" s="78">
        <v>189</v>
      </c>
      <c r="B190" s="2"/>
      <c r="C190" s="2"/>
      <c r="D190" s="2"/>
      <c r="E190" s="2"/>
      <c r="F190" s="2"/>
      <c r="G190" s="78"/>
      <c r="H190" s="78"/>
      <c r="I190" s="78"/>
      <c r="J190" s="78"/>
    </row>
    <row r="191" spans="1:10">
      <c r="A191" s="78">
        <v>190</v>
      </c>
      <c r="B191" s="2"/>
      <c r="C191" s="2"/>
      <c r="D191" s="2"/>
      <c r="E191" s="2"/>
      <c r="F191" s="2"/>
      <c r="G191" s="78"/>
      <c r="H191" s="78"/>
      <c r="I191" s="78"/>
      <c r="J191" s="78"/>
    </row>
    <row r="192" spans="1:10">
      <c r="A192" s="78">
        <v>191</v>
      </c>
      <c r="B192" s="2"/>
      <c r="C192" s="2"/>
      <c r="D192" s="2"/>
      <c r="E192" s="2"/>
      <c r="F192" s="2"/>
      <c r="G192" s="78"/>
      <c r="H192" s="78"/>
      <c r="I192" s="78"/>
      <c r="J192" s="78"/>
    </row>
    <row r="193" spans="1:10">
      <c r="A193" s="78">
        <v>192</v>
      </c>
      <c r="B193" s="2"/>
      <c r="C193" s="2"/>
      <c r="D193" s="2"/>
      <c r="E193" s="2"/>
      <c r="F193" s="2"/>
      <c r="G193" s="78"/>
      <c r="H193" s="78"/>
      <c r="I193" s="78"/>
      <c r="J193" s="78"/>
    </row>
    <row r="194" spans="1:10">
      <c r="A194" s="78">
        <v>193</v>
      </c>
      <c r="B194" s="2"/>
      <c r="C194" s="2"/>
      <c r="D194" s="2"/>
      <c r="E194" s="2"/>
      <c r="F194" s="2"/>
      <c r="G194" s="78"/>
      <c r="H194" s="78"/>
      <c r="I194" s="78"/>
      <c r="J194" s="78"/>
    </row>
    <row r="195" spans="1:10">
      <c r="A195" s="78">
        <v>194</v>
      </c>
      <c r="B195" s="2"/>
      <c r="C195" s="2"/>
      <c r="D195" s="2"/>
      <c r="E195" s="2"/>
      <c r="F195" s="2"/>
      <c r="G195" s="78"/>
      <c r="H195" s="78"/>
      <c r="I195" s="78"/>
      <c r="J195" s="78"/>
    </row>
    <row r="196" spans="1:10">
      <c r="A196" s="78">
        <v>195</v>
      </c>
      <c r="B196" s="2"/>
      <c r="C196" s="2"/>
      <c r="D196" s="2"/>
      <c r="E196" s="2"/>
      <c r="F196" s="2"/>
      <c r="G196" s="78"/>
      <c r="H196" s="78"/>
      <c r="I196" s="78"/>
      <c r="J196" s="78"/>
    </row>
    <row r="197" spans="1:10">
      <c r="A197" s="78">
        <v>196</v>
      </c>
      <c r="B197" s="2"/>
      <c r="C197" s="2"/>
      <c r="D197" s="2"/>
      <c r="E197" s="2"/>
      <c r="F197" s="2"/>
      <c r="G197" s="78"/>
      <c r="H197" s="78"/>
      <c r="I197" s="78"/>
      <c r="J197" s="78"/>
    </row>
    <row r="198" spans="1:10">
      <c r="A198" s="78">
        <v>197</v>
      </c>
      <c r="B198" s="2"/>
      <c r="C198" s="2"/>
      <c r="D198" s="2"/>
      <c r="E198" s="2"/>
      <c r="F198" s="2"/>
      <c r="G198" s="78"/>
      <c r="H198" s="78"/>
      <c r="I198" s="78"/>
      <c r="J198" s="78"/>
    </row>
    <row r="199" spans="1:10">
      <c r="A199" s="78">
        <v>198</v>
      </c>
      <c r="B199" s="2"/>
      <c r="C199" s="2"/>
      <c r="D199" s="2"/>
      <c r="E199" s="2"/>
      <c r="F199" s="2"/>
      <c r="G199" s="78"/>
      <c r="H199" s="78"/>
      <c r="I199" s="78"/>
      <c r="J199" s="78"/>
    </row>
    <row r="200" spans="1:10">
      <c r="A200" s="78">
        <v>199</v>
      </c>
      <c r="B200" s="2"/>
      <c r="C200" s="2"/>
      <c r="D200" s="2"/>
      <c r="E200" s="2"/>
      <c r="F200" s="2"/>
      <c r="G200" s="78"/>
      <c r="H200" s="78"/>
      <c r="I200" s="78"/>
      <c r="J200" s="78"/>
    </row>
    <row r="201" spans="1:10">
      <c r="A201" s="78">
        <v>200</v>
      </c>
      <c r="B201" s="2"/>
      <c r="C201" s="2"/>
      <c r="D201" s="2"/>
      <c r="E201" s="2"/>
      <c r="F201" s="2"/>
      <c r="G201" s="78"/>
      <c r="H201" s="78"/>
      <c r="I201" s="78"/>
      <c r="J201" s="78"/>
    </row>
    <row r="202" spans="1:10">
      <c r="A202" s="78">
        <v>201</v>
      </c>
      <c r="B202" s="2"/>
      <c r="C202" s="2"/>
      <c r="D202" s="2"/>
      <c r="E202" s="2"/>
      <c r="F202" s="2"/>
      <c r="G202" s="78"/>
      <c r="H202" s="78"/>
      <c r="I202" s="78"/>
      <c r="J202" s="78"/>
    </row>
    <row r="203" spans="1:10">
      <c r="A203" s="78">
        <v>202</v>
      </c>
      <c r="B203" s="2"/>
      <c r="C203" s="2"/>
      <c r="D203" s="2"/>
      <c r="E203" s="2"/>
      <c r="F203" s="2"/>
      <c r="G203" s="78"/>
      <c r="H203" s="78"/>
      <c r="I203" s="78"/>
      <c r="J203" s="78"/>
    </row>
    <row r="204" spans="1:10">
      <c r="A204" s="78">
        <v>203</v>
      </c>
      <c r="B204" s="2"/>
      <c r="C204" s="2"/>
      <c r="D204" s="2"/>
      <c r="E204" s="2"/>
      <c r="F204" s="2"/>
      <c r="G204" s="78"/>
      <c r="H204" s="78"/>
      <c r="I204" s="78"/>
      <c r="J204" s="78"/>
    </row>
    <row r="205" spans="1:10">
      <c r="A205" s="78">
        <v>204</v>
      </c>
      <c r="B205" s="2"/>
      <c r="C205" s="2"/>
      <c r="D205" s="2"/>
      <c r="E205" s="2"/>
      <c r="F205" s="2"/>
      <c r="G205" s="78"/>
      <c r="H205" s="78"/>
      <c r="I205" s="78"/>
      <c r="J205" s="78"/>
    </row>
    <row r="206" spans="1:10">
      <c r="A206" s="78">
        <v>205</v>
      </c>
      <c r="B206" s="2"/>
      <c r="C206" s="2"/>
      <c r="D206" s="2"/>
      <c r="E206" s="2"/>
      <c r="F206" s="2"/>
      <c r="G206" s="78"/>
      <c r="H206" s="78"/>
      <c r="I206" s="78"/>
      <c r="J206" s="78"/>
    </row>
    <row r="207" spans="1:10">
      <c r="A207" s="78">
        <v>206</v>
      </c>
      <c r="B207" s="2"/>
      <c r="C207" s="2"/>
      <c r="D207" s="2"/>
      <c r="E207" s="2"/>
      <c r="F207" s="2"/>
      <c r="G207" s="78"/>
      <c r="H207" s="78"/>
      <c r="I207" s="78"/>
      <c r="J207" s="78"/>
    </row>
    <row r="208" spans="1:10">
      <c r="A208" s="78">
        <v>207</v>
      </c>
      <c r="B208" s="2"/>
      <c r="C208" s="2"/>
      <c r="D208" s="2"/>
      <c r="E208" s="2"/>
      <c r="F208" s="2"/>
      <c r="G208" s="78"/>
      <c r="H208" s="78"/>
      <c r="I208" s="78"/>
      <c r="J208" s="78"/>
    </row>
    <row r="209" spans="1:10">
      <c r="A209" s="78">
        <v>208</v>
      </c>
      <c r="B209" s="2"/>
      <c r="C209" s="2"/>
      <c r="D209" s="2"/>
      <c r="E209" s="2"/>
      <c r="F209" s="2"/>
      <c r="G209" s="78"/>
      <c r="H209" s="78"/>
      <c r="I209" s="78"/>
      <c r="J209" s="78"/>
    </row>
    <row r="210" spans="1:10">
      <c r="A210" s="78">
        <v>209</v>
      </c>
      <c r="B210" s="2"/>
      <c r="C210" s="2"/>
      <c r="D210" s="2"/>
      <c r="E210" s="2"/>
      <c r="F210" s="2"/>
      <c r="G210" s="78"/>
      <c r="H210" s="78"/>
      <c r="I210" s="78"/>
      <c r="J210" s="78"/>
    </row>
    <row r="211" spans="1:10">
      <c r="A211" s="78">
        <v>210</v>
      </c>
      <c r="B211" s="2"/>
      <c r="C211" s="2"/>
      <c r="D211" s="2"/>
      <c r="E211" s="2"/>
      <c r="F211" s="2"/>
      <c r="G211" s="78"/>
      <c r="H211" s="78"/>
      <c r="I211" s="78"/>
      <c r="J211" s="78"/>
    </row>
    <row r="212" spans="1:10">
      <c r="A212" s="78">
        <v>211</v>
      </c>
      <c r="B212" s="2"/>
      <c r="C212" s="2"/>
      <c r="D212" s="2"/>
      <c r="E212" s="2"/>
      <c r="F212" s="2"/>
      <c r="G212" s="78"/>
      <c r="H212" s="78"/>
      <c r="I212" s="78"/>
      <c r="J212" s="78"/>
    </row>
    <row r="213" spans="1:10">
      <c r="A213" s="78">
        <v>212</v>
      </c>
      <c r="B213" s="2"/>
      <c r="C213" s="2"/>
      <c r="D213" s="2"/>
      <c r="E213" s="2"/>
      <c r="F213" s="2"/>
      <c r="G213" s="78"/>
      <c r="H213" s="78"/>
      <c r="I213" s="78"/>
      <c r="J213" s="78"/>
    </row>
    <row r="214" spans="1:10">
      <c r="A214" s="78">
        <v>213</v>
      </c>
      <c r="B214" s="2"/>
      <c r="C214" s="2"/>
      <c r="D214" s="2"/>
      <c r="E214" s="2"/>
      <c r="F214" s="2"/>
      <c r="G214" s="78"/>
      <c r="H214" s="78"/>
      <c r="I214" s="78"/>
      <c r="J214" s="78"/>
    </row>
    <row r="215" spans="1:10">
      <c r="A215" s="78">
        <v>214</v>
      </c>
      <c r="B215" s="2"/>
      <c r="C215" s="2"/>
      <c r="D215" s="2"/>
      <c r="E215" s="2"/>
      <c r="F215" s="2"/>
      <c r="G215" s="78"/>
      <c r="H215" s="78"/>
      <c r="I215" s="78"/>
      <c r="J215" s="78"/>
    </row>
    <row r="216" spans="1:10">
      <c r="A216" s="78">
        <v>215</v>
      </c>
      <c r="B216" s="2"/>
      <c r="C216" s="2"/>
      <c r="D216" s="2"/>
      <c r="E216" s="2"/>
      <c r="F216" s="2"/>
      <c r="G216" s="78"/>
      <c r="H216" s="78"/>
      <c r="I216" s="78"/>
      <c r="J216" s="78"/>
    </row>
    <row r="217" spans="1:10">
      <c r="A217" s="78">
        <v>216</v>
      </c>
      <c r="B217" s="2"/>
      <c r="C217" s="2"/>
      <c r="D217" s="2"/>
      <c r="E217" s="2"/>
      <c r="F217" s="2"/>
      <c r="G217" s="78"/>
      <c r="H217" s="78"/>
      <c r="I217" s="78"/>
      <c r="J217" s="78"/>
    </row>
    <row r="218" spans="1:10">
      <c r="A218" s="78">
        <v>217</v>
      </c>
      <c r="B218" s="2"/>
      <c r="C218" s="2"/>
      <c r="D218" s="2"/>
      <c r="E218" s="2"/>
      <c r="F218" s="2"/>
      <c r="G218" s="78"/>
      <c r="H218" s="78"/>
      <c r="I218" s="78"/>
      <c r="J218" s="78"/>
    </row>
    <row r="219" spans="1:10">
      <c r="A219" s="78">
        <v>218</v>
      </c>
      <c r="B219" s="2"/>
      <c r="C219" s="2"/>
      <c r="D219" s="2"/>
      <c r="E219" s="2"/>
      <c r="F219" s="2"/>
      <c r="G219" s="78"/>
      <c r="H219" s="78"/>
      <c r="I219" s="78"/>
      <c r="J219" s="78"/>
    </row>
    <row r="220" spans="1:10">
      <c r="A220" s="78">
        <v>219</v>
      </c>
      <c r="B220" s="2"/>
      <c r="C220" s="2"/>
      <c r="D220" s="2"/>
      <c r="E220" s="2"/>
      <c r="F220" s="2"/>
      <c r="G220" s="78"/>
      <c r="H220" s="78"/>
      <c r="I220" s="78"/>
      <c r="J220" s="78"/>
    </row>
    <row r="221" spans="1:10">
      <c r="A221" s="78">
        <v>220</v>
      </c>
      <c r="B221" s="2"/>
      <c r="C221" s="2"/>
      <c r="D221" s="2"/>
      <c r="E221" s="2"/>
      <c r="F221" s="2"/>
      <c r="G221" s="78"/>
      <c r="H221" s="78"/>
      <c r="I221" s="78"/>
      <c r="J221" s="78"/>
    </row>
    <row r="222" spans="1:10">
      <c r="A222" s="78">
        <v>221</v>
      </c>
      <c r="B222" s="2"/>
      <c r="C222" s="2"/>
      <c r="D222" s="2"/>
      <c r="E222" s="2"/>
      <c r="F222" s="2"/>
      <c r="G222" s="78"/>
      <c r="H222" s="78"/>
      <c r="I222" s="78"/>
      <c r="J222" s="78"/>
    </row>
    <row r="223" spans="1:10">
      <c r="A223" s="78">
        <v>222</v>
      </c>
      <c r="B223" s="2"/>
      <c r="C223" s="2"/>
      <c r="D223" s="2"/>
      <c r="E223" s="2"/>
      <c r="F223" s="2"/>
      <c r="G223" s="78"/>
      <c r="H223" s="78"/>
      <c r="I223" s="78"/>
      <c r="J223" s="78"/>
    </row>
    <row r="224" spans="1:10">
      <c r="A224" s="78">
        <v>223</v>
      </c>
      <c r="B224" s="2"/>
      <c r="C224" s="2"/>
      <c r="D224" s="2"/>
      <c r="E224" s="2"/>
      <c r="F224" s="2"/>
      <c r="G224" s="78"/>
      <c r="H224" s="78"/>
      <c r="I224" s="78"/>
      <c r="J224" s="78"/>
    </row>
    <row r="225" spans="1:10">
      <c r="A225" s="78"/>
      <c r="B225" s="3"/>
      <c r="C225" s="3"/>
      <c r="E225" s="78"/>
      <c r="F225" s="78"/>
      <c r="G225" s="78"/>
      <c r="H225" s="78"/>
      <c r="I225" s="78"/>
      <c r="J225" s="78"/>
    </row>
    <row r="226" spans="1:10">
      <c r="A226" s="78"/>
      <c r="B226" s="3"/>
      <c r="C226" s="3"/>
      <c r="E226" s="78"/>
      <c r="F226" s="78"/>
      <c r="G226" s="78"/>
      <c r="H226" s="78"/>
      <c r="I226" s="78"/>
      <c r="J226" s="78"/>
    </row>
    <row r="227" spans="1:10">
      <c r="A227" s="78"/>
      <c r="B227" s="3"/>
      <c r="C227" s="3"/>
      <c r="E227" s="78"/>
      <c r="F227" s="78"/>
      <c r="G227" s="78"/>
      <c r="H227" s="78"/>
      <c r="I227" s="78"/>
      <c r="J227" s="78"/>
    </row>
    <row r="228" spans="1:10">
      <c r="A228" s="78"/>
      <c r="B228" s="3"/>
      <c r="C228" s="3"/>
      <c r="E228" s="78"/>
      <c r="F228" s="78"/>
      <c r="G228" s="78"/>
      <c r="H228" s="78"/>
      <c r="I228" s="78"/>
      <c r="J228" s="78"/>
    </row>
    <row r="229" spans="1:10">
      <c r="A229" s="78"/>
      <c r="B229" s="3"/>
      <c r="C229" s="3"/>
      <c r="E229" s="78"/>
      <c r="F229" s="78"/>
      <c r="G229" s="78"/>
      <c r="H229" s="78"/>
      <c r="I229" s="78"/>
      <c r="J229" s="78"/>
    </row>
    <row r="230" spans="1:10">
      <c r="A230" s="78"/>
      <c r="B230" s="3"/>
      <c r="C230" s="3"/>
      <c r="E230" s="78"/>
      <c r="F230" s="78"/>
      <c r="G230" s="78"/>
      <c r="H230" s="78"/>
      <c r="I230" s="78"/>
      <c r="J230" s="78"/>
    </row>
    <row r="231" spans="1:10">
      <c r="A231" s="78"/>
      <c r="B231" s="3"/>
      <c r="C231" s="3"/>
      <c r="E231" s="78"/>
      <c r="F231" s="78"/>
      <c r="G231" s="78"/>
      <c r="H231" s="78"/>
      <c r="I231" s="78"/>
      <c r="J231" s="78"/>
    </row>
    <row r="232" spans="1:10">
      <c r="A232" s="78"/>
      <c r="B232" s="3"/>
      <c r="C232" s="3"/>
      <c r="E232" s="78"/>
      <c r="F232" s="78"/>
      <c r="G232" s="78"/>
      <c r="H232" s="78"/>
      <c r="I232" s="78"/>
      <c r="J232" s="78"/>
    </row>
    <row r="233" spans="1:10">
      <c r="A233" s="78"/>
      <c r="B233" s="3"/>
      <c r="C233" s="3"/>
      <c r="E233" s="78"/>
      <c r="F233" s="78"/>
      <c r="G233" s="78"/>
      <c r="H233" s="78"/>
      <c r="I233" s="78"/>
      <c r="J233" s="78"/>
    </row>
    <row r="234" spans="1:10">
      <c r="A234" s="78"/>
      <c r="B234" s="3"/>
      <c r="C234" s="3"/>
      <c r="E234" s="78"/>
      <c r="F234" s="78"/>
      <c r="G234" s="78"/>
      <c r="H234" s="78"/>
      <c r="I234" s="78"/>
      <c r="J234" s="78"/>
    </row>
    <row r="235" spans="1:10">
      <c r="A235" s="78"/>
      <c r="B235" s="3"/>
      <c r="C235" s="3"/>
      <c r="E235" s="78"/>
      <c r="F235" s="78"/>
      <c r="G235" s="78"/>
      <c r="H235" s="78"/>
      <c r="I235" s="78"/>
      <c r="J235" s="78"/>
    </row>
    <row r="236" spans="1:10">
      <c r="A236" s="78"/>
      <c r="B236" s="3"/>
      <c r="C236" s="3"/>
      <c r="E236" s="78"/>
      <c r="F236" s="78"/>
      <c r="G236" s="78"/>
      <c r="H236" s="78"/>
      <c r="I236" s="78"/>
      <c r="J236" s="78"/>
    </row>
    <row r="237" spans="1:10">
      <c r="A237" s="78"/>
      <c r="B237" s="3"/>
      <c r="C237" s="3"/>
      <c r="E237" s="78"/>
      <c r="F237" s="78"/>
      <c r="G237" s="78"/>
      <c r="H237" s="78"/>
      <c r="I237" s="78"/>
      <c r="J237" s="78"/>
    </row>
    <row r="238" spans="1:10">
      <c r="A238" s="78"/>
      <c r="B238" s="3"/>
      <c r="C238" s="3"/>
      <c r="E238" s="78"/>
      <c r="F238" s="78"/>
      <c r="G238" s="78"/>
      <c r="H238" s="78"/>
      <c r="I238" s="78"/>
      <c r="J238" s="78"/>
    </row>
    <row r="239" spans="1:10">
      <c r="A239" s="78"/>
      <c r="B239" s="3"/>
      <c r="C239" s="3"/>
      <c r="E239" s="78"/>
      <c r="F239" s="78"/>
      <c r="G239" s="78"/>
      <c r="H239" s="78"/>
      <c r="I239" s="78"/>
      <c r="J239" s="78"/>
    </row>
    <row r="240" spans="1:10">
      <c r="A240" s="78"/>
      <c r="B240" s="3"/>
      <c r="C240" s="3"/>
      <c r="E240" s="78"/>
      <c r="F240" s="78"/>
      <c r="G240" s="78"/>
      <c r="H240" s="78"/>
      <c r="I240" s="78"/>
      <c r="J240" s="78"/>
    </row>
    <row r="241" spans="1:10">
      <c r="A241" s="78"/>
      <c r="B241" s="3"/>
      <c r="C241" s="3"/>
      <c r="E241" s="78"/>
      <c r="F241" s="78"/>
      <c r="G241" s="78"/>
      <c r="H241" s="78"/>
      <c r="I241" s="78"/>
      <c r="J241" s="78"/>
    </row>
    <row r="242" spans="1:10">
      <c r="A242" s="78"/>
      <c r="B242" s="3"/>
      <c r="C242" s="3"/>
      <c r="E242" s="78"/>
      <c r="F242" s="78"/>
      <c r="G242" s="78"/>
      <c r="H242" s="78"/>
      <c r="I242" s="78"/>
      <c r="J242" s="78"/>
    </row>
    <row r="243" spans="1:10">
      <c r="A243" s="78"/>
      <c r="B243" s="3"/>
      <c r="C243" s="3"/>
      <c r="E243" s="78"/>
      <c r="F243" s="78"/>
      <c r="G243" s="78"/>
      <c r="H243" s="78"/>
      <c r="I243" s="78"/>
      <c r="J243" s="78"/>
    </row>
    <row r="244" spans="1:10">
      <c r="A244" s="78"/>
      <c r="B244" s="3"/>
      <c r="C244" s="3"/>
      <c r="E244" s="78"/>
      <c r="F244" s="78"/>
      <c r="G244" s="78"/>
      <c r="H244" s="78"/>
      <c r="I244" s="78"/>
      <c r="J244" s="78"/>
    </row>
    <row r="245" spans="1:10">
      <c r="A245" s="78"/>
      <c r="B245" s="3"/>
      <c r="C245" s="3"/>
      <c r="E245" s="78"/>
      <c r="F245" s="78"/>
      <c r="G245" s="78"/>
      <c r="H245" s="78"/>
      <c r="I245" s="78"/>
      <c r="J245" s="78"/>
    </row>
    <row r="246" spans="1:10">
      <c r="A246" s="78"/>
      <c r="B246" s="3"/>
      <c r="C246" s="3"/>
      <c r="E246" s="78"/>
      <c r="F246" s="78"/>
      <c r="G246" s="78"/>
      <c r="H246" s="78"/>
      <c r="I246" s="78"/>
      <c r="J246" s="78"/>
    </row>
    <row r="247" spans="1:10">
      <c r="A247" s="78"/>
      <c r="B247" s="3"/>
      <c r="C247" s="3"/>
      <c r="E247" s="78"/>
      <c r="F247" s="78"/>
      <c r="G247" s="78"/>
      <c r="H247" s="78"/>
      <c r="I247" s="78"/>
      <c r="J247" s="78"/>
    </row>
    <row r="248" spans="1:10">
      <c r="A248" s="78"/>
      <c r="B248" s="3"/>
      <c r="C248" s="3"/>
      <c r="E248" s="78"/>
      <c r="F248" s="78"/>
      <c r="G248" s="78"/>
      <c r="H248" s="78"/>
      <c r="I248" s="78"/>
      <c r="J248" s="78"/>
    </row>
    <row r="249" spans="1:10">
      <c r="A249" s="78"/>
      <c r="B249" s="2"/>
      <c r="C249" s="2"/>
      <c r="D249" s="2"/>
      <c r="E249" s="78"/>
      <c r="F249" s="78"/>
      <c r="G249" s="78"/>
      <c r="H249" s="78"/>
      <c r="I249" s="78"/>
      <c r="J249" s="78"/>
    </row>
    <row r="250" spans="1:10">
      <c r="A250" s="78"/>
      <c r="B250" s="2"/>
      <c r="C250" s="2"/>
      <c r="D250" s="2"/>
      <c r="E250" s="78"/>
      <c r="F250" s="78"/>
      <c r="G250" s="78"/>
      <c r="H250" s="78"/>
      <c r="I250" s="78"/>
      <c r="J250" s="78"/>
    </row>
    <row r="251" spans="1:10">
      <c r="A251" s="78"/>
      <c r="B251" s="2"/>
      <c r="C251" s="2"/>
      <c r="D251" s="2"/>
      <c r="E251" s="78"/>
      <c r="F251" s="78"/>
      <c r="G251" s="78"/>
      <c r="H251" s="78"/>
      <c r="I251" s="78"/>
      <c r="J251" s="78"/>
    </row>
    <row r="252" spans="1:10">
      <c r="A252" s="78"/>
      <c r="B252" s="2"/>
      <c r="C252" s="2"/>
      <c r="D252" s="2"/>
      <c r="E252" s="78"/>
      <c r="F252" s="78"/>
      <c r="G252" s="78"/>
      <c r="H252" s="78"/>
      <c r="I252" s="78"/>
      <c r="J252" s="78"/>
    </row>
    <row r="253" spans="1:10">
      <c r="A253" s="78"/>
      <c r="B253" s="2"/>
      <c r="C253" s="2"/>
      <c r="D253" s="2"/>
      <c r="E253" s="78"/>
      <c r="F253" s="78"/>
      <c r="G253" s="78"/>
      <c r="H253" s="78"/>
      <c r="I253" s="78"/>
      <c r="J253" s="78"/>
    </row>
    <row r="254" spans="1:10">
      <c r="A254" s="78"/>
      <c r="B254" s="78"/>
      <c r="C254" s="78"/>
      <c r="D254" s="2"/>
      <c r="E254" s="78"/>
      <c r="F254" s="78"/>
      <c r="G254" s="78"/>
      <c r="H254" s="78"/>
      <c r="I254" s="78"/>
      <c r="J254" s="78"/>
    </row>
    <row r="255" spans="1:10">
      <c r="A255" s="78"/>
      <c r="B255" s="78"/>
      <c r="C255" s="78"/>
      <c r="D255" s="2"/>
      <c r="E255" s="78"/>
      <c r="F255" s="78"/>
      <c r="G255" s="78"/>
      <c r="H255" s="78"/>
      <c r="I255" s="78"/>
      <c r="J255" s="78"/>
    </row>
    <row r="256" spans="1:10">
      <c r="A256" s="78"/>
      <c r="B256" s="78"/>
      <c r="C256" s="78"/>
      <c r="D256" s="2"/>
      <c r="E256" s="78"/>
      <c r="F256" s="78"/>
      <c r="G256" s="78"/>
      <c r="H256" s="78"/>
      <c r="I256" s="78"/>
      <c r="J256" s="78"/>
    </row>
    <row r="257" spans="1:10">
      <c r="A257" s="78"/>
      <c r="E257" s="78"/>
      <c r="F257" s="78"/>
      <c r="G257" s="78"/>
      <c r="H257" s="78"/>
      <c r="I257" s="78"/>
      <c r="J257" s="78"/>
    </row>
    <row r="258" spans="1:10">
      <c r="A258" s="78"/>
      <c r="E258" s="78"/>
      <c r="F258" s="78"/>
      <c r="G258" s="78"/>
      <c r="H258" s="78"/>
      <c r="I258" s="78"/>
      <c r="J258" s="78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19"/>
  </cols>
  <sheetData>
    <row r="2" spans="2:27">
      <c r="B2" s="19">
        <v>1</v>
      </c>
      <c r="C2" s="19">
        <v>3</v>
      </c>
      <c r="D2" s="19" t="s">
        <v>795</v>
      </c>
      <c r="E2" s="19">
        <v>300</v>
      </c>
      <c r="F2" s="10">
        <v>10010083</v>
      </c>
      <c r="G2" s="16" t="s">
        <v>804</v>
      </c>
      <c r="H2" s="19">
        <v>10</v>
      </c>
      <c r="I2" s="10">
        <v>10010041</v>
      </c>
      <c r="J2" s="11" t="s">
        <v>805</v>
      </c>
      <c r="K2" s="19">
        <v>5</v>
      </c>
      <c r="L2" s="10">
        <v>10010046</v>
      </c>
      <c r="M2" s="11" t="s">
        <v>806</v>
      </c>
      <c r="N2" s="1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9">
        <v>2</v>
      </c>
      <c r="C3" s="19">
        <v>3</v>
      </c>
      <c r="D3" s="19" t="s">
        <v>795</v>
      </c>
      <c r="E3" s="19">
        <v>400</v>
      </c>
      <c r="F3" s="10">
        <v>10010083</v>
      </c>
      <c r="G3" s="16" t="s">
        <v>804</v>
      </c>
      <c r="H3" s="19">
        <v>10</v>
      </c>
      <c r="I3" s="10">
        <v>10010041</v>
      </c>
      <c r="J3" s="11" t="s">
        <v>805</v>
      </c>
      <c r="K3" s="19">
        <v>5</v>
      </c>
      <c r="L3" s="10">
        <v>10000104</v>
      </c>
      <c r="M3" s="11" t="s">
        <v>118</v>
      </c>
      <c r="N3" s="1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9">
        <v>3</v>
      </c>
      <c r="C4" s="19">
        <v>3</v>
      </c>
      <c r="D4" s="19" t="s">
        <v>795</v>
      </c>
      <c r="E4" s="19">
        <v>500</v>
      </c>
      <c r="F4" s="10">
        <v>10010083</v>
      </c>
      <c r="G4" s="16" t="s">
        <v>804</v>
      </c>
      <c r="H4" s="19">
        <v>10</v>
      </c>
      <c r="I4" s="10">
        <v>10010041</v>
      </c>
      <c r="J4" s="11" t="s">
        <v>805</v>
      </c>
      <c r="K4" s="19">
        <v>5</v>
      </c>
      <c r="L4" s="10">
        <v>10010093</v>
      </c>
      <c r="M4" s="13" t="s">
        <v>668</v>
      </c>
      <c r="N4" s="1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9">
        <v>4</v>
      </c>
      <c r="C5" s="19">
        <v>3</v>
      </c>
      <c r="D5" s="19" t="s">
        <v>795</v>
      </c>
      <c r="E5" s="19">
        <v>500</v>
      </c>
      <c r="F5" s="10">
        <v>10010083</v>
      </c>
      <c r="G5" s="16" t="s">
        <v>804</v>
      </c>
      <c r="H5" s="19">
        <v>20</v>
      </c>
      <c r="I5" s="10">
        <v>10010043</v>
      </c>
      <c r="J5" s="12" t="s">
        <v>807</v>
      </c>
      <c r="K5" s="19">
        <v>5</v>
      </c>
      <c r="L5" s="10">
        <v>10000143</v>
      </c>
      <c r="M5" s="11" t="s">
        <v>122</v>
      </c>
      <c r="N5" s="1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9">
        <v>5</v>
      </c>
      <c r="C6" s="19">
        <v>3</v>
      </c>
      <c r="D6" s="19" t="s">
        <v>795</v>
      </c>
      <c r="E6" s="19">
        <v>500</v>
      </c>
      <c r="F6" s="10">
        <v>10010083</v>
      </c>
      <c r="G6" s="16" t="s">
        <v>804</v>
      </c>
      <c r="H6" s="19">
        <v>20</v>
      </c>
      <c r="I6" s="10">
        <v>10010043</v>
      </c>
      <c r="J6" s="12" t="s">
        <v>807</v>
      </c>
      <c r="K6" s="19">
        <v>5</v>
      </c>
      <c r="L6" s="10">
        <v>10000143</v>
      </c>
      <c r="M6" s="11" t="s">
        <v>122</v>
      </c>
      <c r="N6" s="1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9">
        <v>6</v>
      </c>
      <c r="C7" s="19">
        <v>3</v>
      </c>
      <c r="D7" s="19" t="s">
        <v>795</v>
      </c>
      <c r="E7" s="19">
        <v>500</v>
      </c>
      <c r="F7" s="10">
        <v>10010083</v>
      </c>
      <c r="G7" s="16" t="s">
        <v>804</v>
      </c>
      <c r="H7" s="19">
        <v>20</v>
      </c>
      <c r="I7" s="10">
        <v>10010043</v>
      </c>
      <c r="J7" s="12" t="s">
        <v>807</v>
      </c>
      <c r="K7" s="19">
        <v>5</v>
      </c>
      <c r="L7" s="10">
        <v>10000143</v>
      </c>
      <c r="M7" s="11" t="s">
        <v>122</v>
      </c>
      <c r="N7" s="1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10">
        <v>10000132</v>
      </c>
      <c r="L14" s="11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10">
        <v>10010083</v>
      </c>
      <c r="T2" s="16" t="s">
        <v>812</v>
      </c>
      <c r="U2" s="6" t="str">
        <f>Q2&amp;";"&amp;R2&amp;"@"&amp;S2&amp;";"&amp;T2</f>
        <v>1;20000@10010083;5</v>
      </c>
      <c r="X2" s="23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10">
        <v>10010083</v>
      </c>
      <c r="T3" s="16" t="s">
        <v>812</v>
      </c>
      <c r="U3" s="6" t="str">
        <f t="shared" ref="U3:U61" si="0">Q3&amp;";"&amp;R3&amp;"@"&amp;S3&amp;";"&amp;T3</f>
        <v>1;20000@10010083;5</v>
      </c>
      <c r="X3" s="23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10">
        <v>10010083</v>
      </c>
      <c r="T4" s="16" t="s">
        <v>812</v>
      </c>
      <c r="U4" s="6" t="str">
        <f t="shared" si="0"/>
        <v>1;20000@10010083;5</v>
      </c>
      <c r="X4" s="23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10">
        <v>10010083</v>
      </c>
      <c r="T5" s="16" t="s">
        <v>812</v>
      </c>
      <c r="U5" s="6" t="str">
        <f t="shared" si="0"/>
        <v>1;30000@10010083;5</v>
      </c>
      <c r="X5" s="23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10">
        <v>10010083</v>
      </c>
      <c r="T6" s="16" t="s">
        <v>812</v>
      </c>
      <c r="U6" s="6" t="str">
        <f t="shared" si="0"/>
        <v>1;30000@10010083;5</v>
      </c>
      <c r="X6" s="23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10">
        <v>10010083</v>
      </c>
      <c r="T7" s="16" t="s">
        <v>812</v>
      </c>
      <c r="U7" s="6" t="str">
        <f t="shared" si="0"/>
        <v>1;30000@10010083;5</v>
      </c>
      <c r="X7" s="23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10">
        <v>10010083</v>
      </c>
      <c r="T8" s="16" t="s">
        <v>812</v>
      </c>
      <c r="U8" s="6" t="str">
        <f t="shared" si="0"/>
        <v>1;50000@10010083;5</v>
      </c>
      <c r="X8" s="23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10">
        <v>10010083</v>
      </c>
      <c r="T9" s="16" t="s">
        <v>812</v>
      </c>
      <c r="U9" s="6" t="str">
        <f t="shared" si="0"/>
        <v>1;50000@10010083;5</v>
      </c>
      <c r="X9" s="23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10">
        <v>10010083</v>
      </c>
      <c r="T10" s="16" t="s">
        <v>812</v>
      </c>
      <c r="U10" s="6" t="str">
        <f t="shared" si="0"/>
        <v>1;50000@10010083;5</v>
      </c>
      <c r="X10" s="23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10">
        <v>10010083</v>
      </c>
      <c r="T11" s="16" t="s">
        <v>812</v>
      </c>
      <c r="U11" s="6" t="str">
        <f t="shared" si="0"/>
        <v>1;75000@10010083;5</v>
      </c>
      <c r="X11" s="23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10">
        <v>10010083</v>
      </c>
      <c r="T12" s="16" t="s">
        <v>812</v>
      </c>
      <c r="U12" s="6" t="str">
        <f t="shared" si="0"/>
        <v>1;75000@10010083;5</v>
      </c>
      <c r="X12" s="23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10">
        <v>10010083</v>
      </c>
      <c r="T13" s="16" t="s">
        <v>812</v>
      </c>
      <c r="U13" s="6" t="str">
        <f t="shared" si="0"/>
        <v>1;75000@10010083;5</v>
      </c>
      <c r="X13" s="23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10">
        <v>10010083</v>
      </c>
      <c r="T14" s="16" t="s">
        <v>812</v>
      </c>
      <c r="U14" s="6" t="str">
        <f t="shared" si="0"/>
        <v>1;75000@10010083;5</v>
      </c>
      <c r="X14" s="23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10">
        <v>10010083</v>
      </c>
      <c r="T15" s="16" t="s">
        <v>812</v>
      </c>
      <c r="U15" s="6" t="str">
        <f t="shared" si="0"/>
        <v>1;75000@10010083;5</v>
      </c>
      <c r="X15" s="23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10">
        <v>10010083</v>
      </c>
      <c r="T16" s="16" t="s">
        <v>812</v>
      </c>
      <c r="U16" s="6" t="str">
        <f t="shared" si="0"/>
        <v>1;100000@10010083;5</v>
      </c>
      <c r="X16" s="23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10">
        <v>10010083</v>
      </c>
      <c r="T17" s="16" t="s">
        <v>812</v>
      </c>
      <c r="U17" s="6" t="str">
        <f t="shared" si="0"/>
        <v>1;100000@10010083;5</v>
      </c>
      <c r="X17" s="23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10">
        <v>10010083</v>
      </c>
      <c r="T18" s="16" t="s">
        <v>812</v>
      </c>
      <c r="U18" s="6" t="str">
        <f t="shared" si="0"/>
        <v>1;100000@10010083;5</v>
      </c>
      <c r="X18" s="23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10">
        <v>10010083</v>
      </c>
      <c r="T19" s="16" t="s">
        <v>812</v>
      </c>
      <c r="U19" s="6" t="str">
        <f t="shared" si="0"/>
        <v>1;100000@10010083;5</v>
      </c>
      <c r="X19" s="23">
        <v>72000118</v>
      </c>
      <c r="Z19" s="2" t="str">
        <f t="shared" si="1"/>
        <v>1;0,0,3;72000118;1</v>
      </c>
    </row>
    <row r="20" s="2" customFormat="1" ht="20.1" customHeight="1" spans="12:26">
      <c r="L20" s="10">
        <v>10010035</v>
      </c>
      <c r="M20" s="11" t="s">
        <v>818</v>
      </c>
      <c r="P20" s="2">
        <v>19</v>
      </c>
      <c r="Q20" s="2">
        <v>1</v>
      </c>
      <c r="R20" s="2">
        <v>100000</v>
      </c>
      <c r="S20" s="10">
        <v>10010083</v>
      </c>
      <c r="T20" s="16" t="s">
        <v>812</v>
      </c>
      <c r="U20" s="6" t="str">
        <f t="shared" si="0"/>
        <v>1;100000@10010083;5</v>
      </c>
      <c r="X20" s="23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10">
        <v>10010083</v>
      </c>
      <c r="T21" s="16" t="s">
        <v>812</v>
      </c>
      <c r="U21" s="6" t="str">
        <f t="shared" si="0"/>
        <v>1;120000@10010083;5</v>
      </c>
      <c r="X21" s="23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10">
        <v>10010083</v>
      </c>
      <c r="T22" s="16" t="s">
        <v>812</v>
      </c>
      <c r="U22" s="6" t="str">
        <f t="shared" si="0"/>
        <v>1;120000@10010083;5</v>
      </c>
      <c r="X22" s="23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10">
        <v>10010083</v>
      </c>
      <c r="T23" s="16" t="s">
        <v>812</v>
      </c>
      <c r="U23" s="6" t="str">
        <f t="shared" si="0"/>
        <v>1;120000@10010083;5</v>
      </c>
      <c r="X23" s="23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10">
        <v>10010083</v>
      </c>
      <c r="T24" s="16" t="s">
        <v>812</v>
      </c>
      <c r="U24" s="6" t="str">
        <f t="shared" si="0"/>
        <v>1;120000@10010083;5</v>
      </c>
      <c r="X24" s="23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10">
        <v>10010083</v>
      </c>
      <c r="T25" s="16" t="s">
        <v>812</v>
      </c>
      <c r="U25" s="6" t="str">
        <f t="shared" si="0"/>
        <v>1;120000@10010083;5</v>
      </c>
      <c r="X25" s="23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10">
        <v>10010083</v>
      </c>
      <c r="T26" s="16" t="s">
        <v>812</v>
      </c>
      <c r="U26" s="6" t="str">
        <f t="shared" si="0"/>
        <v>1;140000@10010083;5</v>
      </c>
      <c r="X26" s="23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10">
        <v>10010083</v>
      </c>
      <c r="T27" s="16" t="s">
        <v>812</v>
      </c>
      <c r="U27" s="6" t="str">
        <f t="shared" si="0"/>
        <v>1;140000@10010083;5</v>
      </c>
      <c r="X27" s="23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10">
        <v>10010083</v>
      </c>
      <c r="T28" s="16" t="s">
        <v>812</v>
      </c>
      <c r="U28" s="6" t="str">
        <f t="shared" si="0"/>
        <v>1;140000@10010083;5</v>
      </c>
      <c r="X28" s="23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10">
        <v>10010083</v>
      </c>
      <c r="T29" s="16" t="s">
        <v>812</v>
      </c>
      <c r="U29" s="6" t="str">
        <f t="shared" si="0"/>
        <v>1;140000@10010083;5</v>
      </c>
      <c r="X29" s="23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10">
        <v>10010083</v>
      </c>
      <c r="T30" s="16" t="s">
        <v>812</v>
      </c>
      <c r="U30" s="6" t="str">
        <f t="shared" si="0"/>
        <v>1;140000@10010083;5</v>
      </c>
      <c r="X30" s="23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10">
        <v>10010083</v>
      </c>
      <c r="T31" s="16" t="s">
        <v>812</v>
      </c>
      <c r="U31" s="6" t="str">
        <f t="shared" si="0"/>
        <v>1;160000@10010083;5</v>
      </c>
      <c r="X31" s="23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10">
        <v>10010083</v>
      </c>
      <c r="T32" s="16" t="s">
        <v>812</v>
      </c>
      <c r="U32" s="6" t="str">
        <f t="shared" si="0"/>
        <v>1;160000@10010083;5</v>
      </c>
      <c r="X32" s="23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10">
        <v>10010083</v>
      </c>
      <c r="T33" s="16" t="s">
        <v>812</v>
      </c>
      <c r="U33" s="6" t="str">
        <f t="shared" si="0"/>
        <v>1;160000@10010083;5</v>
      </c>
      <c r="X33" s="23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10">
        <v>10010083</v>
      </c>
      <c r="T34" s="16" t="s">
        <v>812</v>
      </c>
      <c r="U34" s="6" t="str">
        <f t="shared" si="0"/>
        <v>1;160000@10010083;5</v>
      </c>
      <c r="X34" s="23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10">
        <v>10010083</v>
      </c>
      <c r="T35" s="16" t="s">
        <v>812</v>
      </c>
      <c r="U35" s="6" t="str">
        <f t="shared" si="0"/>
        <v>1;160000@10010083;5</v>
      </c>
      <c r="X35" s="23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10">
        <v>10010083</v>
      </c>
      <c r="T36" s="16" t="s">
        <v>812</v>
      </c>
      <c r="U36" s="6" t="str">
        <f t="shared" si="0"/>
        <v>1;180000@10010083;5</v>
      </c>
      <c r="X36" s="23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10">
        <v>10010083</v>
      </c>
      <c r="T37" s="16" t="s">
        <v>812</v>
      </c>
      <c r="U37" s="6" t="str">
        <f t="shared" si="0"/>
        <v>1;180000@10010083;5</v>
      </c>
      <c r="X37" s="23">
        <v>72000136</v>
      </c>
      <c r="Z37" s="2" t="str">
        <f t="shared" si="1"/>
        <v>1;0,0,3;72000136;1</v>
      </c>
    </row>
    <row r="38" s="2" customFormat="1" ht="20.1" customHeight="1" spans="2:26">
      <c r="B38" s="74">
        <v>10020001</v>
      </c>
      <c r="C38" s="68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10">
        <v>10010083</v>
      </c>
      <c r="T38" s="16" t="s">
        <v>812</v>
      </c>
      <c r="U38" s="6" t="str">
        <f t="shared" si="0"/>
        <v>1;180000@10010083;5</v>
      </c>
      <c r="X38" s="23">
        <v>72000137</v>
      </c>
      <c r="Z38" s="2" t="str">
        <f t="shared" si="1"/>
        <v>1;0,0,3;72000137;1</v>
      </c>
    </row>
    <row r="39" s="2" customFormat="1" ht="20.1" customHeight="1" spans="2:26">
      <c r="B39" s="74">
        <v>10021001</v>
      </c>
      <c r="C39" s="76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10">
        <v>10010083</v>
      </c>
      <c r="T39" s="16" t="s">
        <v>812</v>
      </c>
      <c r="U39" s="6" t="str">
        <f t="shared" si="0"/>
        <v>1;180000@10010083;5</v>
      </c>
      <c r="X39" s="23">
        <v>72000138</v>
      </c>
      <c r="Z39" s="2" t="str">
        <f t="shared" si="1"/>
        <v>1;0,0,3;72000138;1</v>
      </c>
    </row>
    <row r="40" s="2" customFormat="1" ht="20.1" customHeight="1" spans="2:26">
      <c r="B40" s="74">
        <v>10021002</v>
      </c>
      <c r="C40" s="76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10">
        <v>10010083</v>
      </c>
      <c r="T40" s="16" t="s">
        <v>812</v>
      </c>
      <c r="U40" s="6" t="str">
        <f t="shared" si="0"/>
        <v>1;180000@10010083;5</v>
      </c>
      <c r="X40" s="23">
        <v>72000139</v>
      </c>
      <c r="Z40" s="2" t="str">
        <f t="shared" si="1"/>
        <v>1;0,0,3;72000139;1</v>
      </c>
    </row>
    <row r="41" s="2" customFormat="1" ht="20.1" customHeight="1" spans="2:26">
      <c r="B41" s="74">
        <v>10021003</v>
      </c>
      <c r="C41" s="76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10">
        <v>10010083</v>
      </c>
      <c r="T41" s="16" t="s">
        <v>812</v>
      </c>
      <c r="U41" s="6" t="str">
        <f t="shared" si="0"/>
        <v>1;200000@10010083;5</v>
      </c>
      <c r="X41" s="23">
        <v>72000140</v>
      </c>
      <c r="Z41" s="2" t="str">
        <f t="shared" si="1"/>
        <v>1;0,0,3;72000140;1</v>
      </c>
    </row>
    <row r="42" s="2" customFormat="1" ht="20.1" customHeight="1" spans="2:26">
      <c r="B42" s="74">
        <v>10021004</v>
      </c>
      <c r="C42" s="76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10">
        <v>10010083</v>
      </c>
      <c r="T42" s="16" t="s">
        <v>812</v>
      </c>
      <c r="U42" s="6" t="str">
        <f t="shared" si="0"/>
        <v>1;200000@10010083;5</v>
      </c>
      <c r="X42" s="23">
        <v>72000141</v>
      </c>
      <c r="Z42" s="2" t="str">
        <f t="shared" si="1"/>
        <v>1;0,0,3;72000141;1</v>
      </c>
    </row>
    <row r="43" s="2" customFormat="1" ht="20.1" customHeight="1" spans="2:26">
      <c r="B43" s="74">
        <v>10021005</v>
      </c>
      <c r="C43" s="76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10">
        <v>10010083</v>
      </c>
      <c r="T43" s="16" t="s">
        <v>812</v>
      </c>
      <c r="U43" s="6" t="str">
        <f t="shared" si="0"/>
        <v>1;200000@10010083;5</v>
      </c>
      <c r="X43" s="23">
        <v>72000142</v>
      </c>
      <c r="Z43" s="2" t="str">
        <f t="shared" si="1"/>
        <v>1;0,0,3;72000142;1</v>
      </c>
    </row>
    <row r="44" s="2" customFormat="1" ht="20.1" customHeight="1" spans="2:26">
      <c r="B44" s="74">
        <v>10021006</v>
      </c>
      <c r="C44" s="76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10">
        <v>10010083</v>
      </c>
      <c r="T44" s="16" t="s">
        <v>812</v>
      </c>
      <c r="U44" s="6" t="str">
        <f t="shared" si="0"/>
        <v>1;200000@10010083;5</v>
      </c>
      <c r="X44" s="23">
        <v>72000143</v>
      </c>
      <c r="Z44" s="2" t="str">
        <f t="shared" si="1"/>
        <v>1;0,0,3;72000143;1</v>
      </c>
    </row>
    <row r="45" s="2" customFormat="1" ht="20.1" customHeight="1" spans="2:26">
      <c r="B45" s="74">
        <v>10021007</v>
      </c>
      <c r="C45" s="76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10">
        <v>10010083</v>
      </c>
      <c r="T45" s="16" t="s">
        <v>812</v>
      </c>
      <c r="U45" s="6" t="str">
        <f t="shared" si="0"/>
        <v>1;200000@10010083;5</v>
      </c>
      <c r="X45" s="23">
        <v>72000144</v>
      </c>
      <c r="Z45" s="2" t="str">
        <f t="shared" si="1"/>
        <v>1;0,0,3;72000144;1</v>
      </c>
    </row>
    <row r="46" s="2" customFormat="1" ht="20.1" customHeight="1" spans="2:26">
      <c r="B46" s="74">
        <v>10021008</v>
      </c>
      <c r="C46" s="67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10">
        <v>10010083</v>
      </c>
      <c r="T46" s="16" t="s">
        <v>812</v>
      </c>
      <c r="U46" s="6" t="str">
        <f t="shared" si="0"/>
        <v>1;250000@10010083;5</v>
      </c>
      <c r="X46" s="23">
        <v>72000145</v>
      </c>
      <c r="Z46" s="2" t="str">
        <f t="shared" si="1"/>
        <v>1;0,0,3;72000145;1</v>
      </c>
    </row>
    <row r="47" s="2" customFormat="1" ht="20.1" customHeight="1" spans="2:26">
      <c r="B47" s="74">
        <v>10021009</v>
      </c>
      <c r="C47" s="67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10">
        <v>10010083</v>
      </c>
      <c r="T47" s="16" t="s">
        <v>812</v>
      </c>
      <c r="U47" s="6" t="str">
        <f t="shared" si="0"/>
        <v>1;250000@10010083;5</v>
      </c>
      <c r="X47" s="23">
        <v>72000146</v>
      </c>
      <c r="Z47" s="2" t="str">
        <f t="shared" si="1"/>
        <v>1;0,0,3;72000146;1</v>
      </c>
    </row>
    <row r="48" s="2" customFormat="1" ht="20.1" customHeight="1" spans="2:26">
      <c r="B48" s="74">
        <v>10021010</v>
      </c>
      <c r="C48" s="67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10">
        <v>10010083</v>
      </c>
      <c r="T48" s="16" t="s">
        <v>812</v>
      </c>
      <c r="U48" s="6" t="str">
        <f t="shared" si="0"/>
        <v>1;250000@10010083;5</v>
      </c>
      <c r="X48" s="23">
        <v>72000147</v>
      </c>
      <c r="Z48" s="2" t="str">
        <f t="shared" si="1"/>
        <v>1;0,0,3;72000147;1</v>
      </c>
    </row>
    <row r="49" s="2" customFormat="1" ht="20.1" customHeight="1" spans="2:26">
      <c r="B49" s="74">
        <v>10022001</v>
      </c>
      <c r="C49" s="76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10">
        <v>10010083</v>
      </c>
      <c r="T49" s="16" t="s">
        <v>812</v>
      </c>
      <c r="U49" s="6" t="str">
        <f t="shared" si="0"/>
        <v>1;250000@10010083;5</v>
      </c>
      <c r="X49" s="23">
        <v>72000148</v>
      </c>
      <c r="Z49" s="2" t="str">
        <f t="shared" si="1"/>
        <v>1;0,0,3;72000148;1</v>
      </c>
    </row>
    <row r="50" s="2" customFormat="1" ht="20.1" customHeight="1" spans="2:26">
      <c r="B50" s="74">
        <v>10022002</v>
      </c>
      <c r="C50" s="76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10">
        <v>10010083</v>
      </c>
      <c r="T50" s="16" t="s">
        <v>812</v>
      </c>
      <c r="U50" s="6" t="str">
        <f t="shared" si="0"/>
        <v>1;250000@10010083;5</v>
      </c>
      <c r="X50" s="23">
        <v>72000149</v>
      </c>
      <c r="Z50" s="2" t="str">
        <f t="shared" si="1"/>
        <v>1;0,0,3;72000149;1</v>
      </c>
    </row>
    <row r="51" s="2" customFormat="1" ht="20.1" customHeight="1" spans="2:26">
      <c r="B51" s="74">
        <v>10022003</v>
      </c>
      <c r="C51" s="76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10">
        <v>10010083</v>
      </c>
      <c r="T51" s="16" t="s">
        <v>812</v>
      </c>
      <c r="U51" s="6" t="str">
        <f t="shared" si="0"/>
        <v>1;300000@10010083;5</v>
      </c>
      <c r="X51" s="23">
        <v>72000150</v>
      </c>
      <c r="Z51" s="2" t="str">
        <f t="shared" si="1"/>
        <v>1;0,0,3;72000150;1</v>
      </c>
    </row>
    <row r="52" s="2" customFormat="1" ht="20.1" customHeight="1" spans="2:26">
      <c r="B52" s="74">
        <v>10022004</v>
      </c>
      <c r="C52" s="76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10">
        <v>10010083</v>
      </c>
      <c r="T52" s="16" t="s">
        <v>812</v>
      </c>
      <c r="U52" s="6" t="str">
        <f t="shared" si="0"/>
        <v>1;300000@10010083;5</v>
      </c>
      <c r="X52" s="23">
        <v>72000151</v>
      </c>
      <c r="Z52" s="2" t="str">
        <f t="shared" si="1"/>
        <v>1;0,0,3;72000151;1</v>
      </c>
    </row>
    <row r="53" s="2" customFormat="1" ht="20.1" customHeight="1" spans="2:26">
      <c r="B53" s="74">
        <v>10022005</v>
      </c>
      <c r="C53" s="76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10">
        <v>10010083</v>
      </c>
      <c r="T53" s="16" t="s">
        <v>812</v>
      </c>
      <c r="U53" s="6" t="str">
        <f t="shared" si="0"/>
        <v>1;300000@10010083;5</v>
      </c>
      <c r="X53" s="23">
        <v>72000152</v>
      </c>
      <c r="Z53" s="2" t="str">
        <f t="shared" si="1"/>
        <v>1;0,0,3;72000152;1</v>
      </c>
    </row>
    <row r="54" s="2" customFormat="1" ht="20.1" customHeight="1" spans="2:26">
      <c r="B54" s="74">
        <v>10022006</v>
      </c>
      <c r="C54" s="77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10">
        <v>10010083</v>
      </c>
      <c r="T54" s="16" t="s">
        <v>812</v>
      </c>
      <c r="U54" s="6" t="str">
        <f t="shared" si="0"/>
        <v>1;300000@10010083;5</v>
      </c>
      <c r="X54" s="23">
        <v>72000153</v>
      </c>
      <c r="Z54" s="2" t="str">
        <f t="shared" si="1"/>
        <v>1;0,0,3;72000153;1</v>
      </c>
    </row>
    <row r="55" s="2" customFormat="1" ht="20.1" customHeight="1" spans="2:26">
      <c r="B55" s="74">
        <v>10022007</v>
      </c>
      <c r="C55" s="76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10">
        <v>10010083</v>
      </c>
      <c r="T55" s="16" t="s">
        <v>812</v>
      </c>
      <c r="U55" s="6" t="str">
        <f t="shared" si="0"/>
        <v>1;300000@10010083;5</v>
      </c>
      <c r="X55" s="23">
        <v>72000154</v>
      </c>
      <c r="Z55" s="2" t="str">
        <f t="shared" si="1"/>
        <v>1;0,0,3;72000154;1</v>
      </c>
    </row>
    <row r="56" s="2" customFormat="1" ht="20.1" customHeight="1" spans="2:26">
      <c r="B56" s="74">
        <v>10022008</v>
      </c>
      <c r="C56" s="67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10">
        <v>10010083</v>
      </c>
      <c r="T56" s="16" t="s">
        <v>812</v>
      </c>
      <c r="U56" s="6" t="str">
        <f t="shared" si="0"/>
        <v>1;350000@10010083;5</v>
      </c>
      <c r="X56" s="23">
        <v>72000155</v>
      </c>
      <c r="Z56" s="2" t="str">
        <f t="shared" si="1"/>
        <v>1;0,0,3;72000155;1</v>
      </c>
    </row>
    <row r="57" s="2" customFormat="1" ht="20.1" customHeight="1" spans="2:26">
      <c r="B57" s="74">
        <v>10022009</v>
      </c>
      <c r="C57" s="67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10">
        <v>10010083</v>
      </c>
      <c r="T57" s="16" t="s">
        <v>812</v>
      </c>
      <c r="U57" s="6" t="str">
        <f t="shared" si="0"/>
        <v>1;350000@10010083;5</v>
      </c>
      <c r="X57" s="23">
        <v>72000156</v>
      </c>
      <c r="Z57" s="2" t="str">
        <f t="shared" si="1"/>
        <v>1;0,0,3;72000156;1</v>
      </c>
    </row>
    <row r="58" s="2" customFormat="1" ht="20.1" customHeight="1" spans="2:26">
      <c r="B58" s="74">
        <v>10022010</v>
      </c>
      <c r="C58" s="76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10">
        <v>10010083</v>
      </c>
      <c r="T58" s="16" t="s">
        <v>812</v>
      </c>
      <c r="U58" s="6" t="str">
        <f t="shared" si="0"/>
        <v>1;350000@10010083;5</v>
      </c>
      <c r="X58" s="23">
        <v>72000157</v>
      </c>
      <c r="Z58" s="2" t="str">
        <f t="shared" si="1"/>
        <v>1;0,0,3;72000157;1</v>
      </c>
    </row>
    <row r="59" s="2" customFormat="1" ht="20.1" customHeight="1" spans="2:26">
      <c r="B59" s="74">
        <v>10023001</v>
      </c>
      <c r="C59" s="76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10">
        <v>10010083</v>
      </c>
      <c r="T59" s="16" t="s">
        <v>812</v>
      </c>
      <c r="U59" s="6" t="str">
        <f t="shared" si="0"/>
        <v>1;350000@10010083;5</v>
      </c>
      <c r="X59" s="23">
        <v>72000158</v>
      </c>
      <c r="Z59" s="2" t="str">
        <f t="shared" si="1"/>
        <v>1;0,0,3;72000158;1</v>
      </c>
    </row>
    <row r="60" s="2" customFormat="1" ht="20.1" customHeight="1" spans="2:26">
      <c r="B60" s="74">
        <v>10023002</v>
      </c>
      <c r="C60" s="76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10">
        <v>10010083</v>
      </c>
      <c r="T60" s="16" t="s">
        <v>812</v>
      </c>
      <c r="U60" s="6" t="str">
        <f t="shared" si="0"/>
        <v>1;350000@10010083;5</v>
      </c>
      <c r="X60" s="23">
        <v>72000159</v>
      </c>
      <c r="Z60" s="2" t="str">
        <f t="shared" si="1"/>
        <v>1;0,0,3;72000159;1</v>
      </c>
    </row>
    <row r="61" s="2" customFormat="1" ht="20.1" customHeight="1" spans="2:26">
      <c r="B61" s="74">
        <v>10023003</v>
      </c>
      <c r="C61" s="76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10">
        <v>10010083</v>
      </c>
      <c r="T61" s="16" t="s">
        <v>812</v>
      </c>
      <c r="U61" s="6" t="str">
        <f t="shared" si="0"/>
        <v>1;350000@10010083;5</v>
      </c>
      <c r="X61" s="23">
        <v>72000160</v>
      </c>
      <c r="Z61" s="2" t="str">
        <f t="shared" si="1"/>
        <v>1;0,0,3;72000160;1</v>
      </c>
    </row>
    <row r="62" s="2" customFormat="1" ht="20.1" customHeight="1" spans="2:7">
      <c r="B62" s="74">
        <v>10023004</v>
      </c>
      <c r="C62" s="76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74">
        <v>10023005</v>
      </c>
      <c r="C63" s="76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74">
        <v>10023006</v>
      </c>
      <c r="C64" s="76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74">
        <v>10023007</v>
      </c>
      <c r="C65" s="76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74">
        <v>10023008</v>
      </c>
      <c r="C66" s="67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74">
        <v>10023009</v>
      </c>
      <c r="C67" s="67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74">
        <v>10023010</v>
      </c>
      <c r="C68" s="76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74">
        <v>10024001</v>
      </c>
      <c r="C69" s="76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74">
        <v>10024002</v>
      </c>
      <c r="C70" s="76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74">
        <v>10024003</v>
      </c>
      <c r="C71" s="76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74">
        <v>10024004</v>
      </c>
      <c r="C72" s="76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74">
        <v>10024005</v>
      </c>
      <c r="C73" s="76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74">
        <v>10024006</v>
      </c>
      <c r="C74" s="76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74">
        <v>10024007</v>
      </c>
      <c r="C75" s="76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74">
        <v>10024008</v>
      </c>
      <c r="C76" s="67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74">
        <v>10024009</v>
      </c>
      <c r="C77" s="67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74">
        <v>10024010</v>
      </c>
      <c r="C78" s="76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74">
        <v>10025001</v>
      </c>
      <c r="C79" s="76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74">
        <v>10025002</v>
      </c>
      <c r="C80" s="76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74">
        <v>10025003</v>
      </c>
      <c r="C81" s="76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74">
        <v>10025004</v>
      </c>
      <c r="C82" s="76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74">
        <v>10025005</v>
      </c>
      <c r="C83" s="76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74">
        <v>10025006</v>
      </c>
      <c r="C84" s="76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74">
        <v>10025007</v>
      </c>
      <c r="C85" s="76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74">
        <v>10025008</v>
      </c>
      <c r="C86" s="67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74">
        <v>10025009</v>
      </c>
      <c r="C87" s="67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74">
        <v>10025010</v>
      </c>
      <c r="C88" s="67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9">
        <f>SUM(C2:C9)</f>
        <v>100</v>
      </c>
    </row>
    <row r="2" ht="20.1" customHeight="1" spans="2:18">
      <c r="B2" s="11" t="s">
        <v>831</v>
      </c>
      <c r="C2" s="19">
        <v>15</v>
      </c>
      <c r="D2">
        <f>C2/100/100</f>
        <v>0.0015</v>
      </c>
      <c r="H2" s="1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11" t="s">
        <v>834</v>
      </c>
      <c r="C3" s="19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4">
        <v>10030011</v>
      </c>
      <c r="R3" s="11" t="s">
        <v>831</v>
      </c>
      <c r="S3" s="19">
        <v>0.2</v>
      </c>
    </row>
    <row r="4" ht="20.1" customHeight="1" spans="2:19">
      <c r="B4" s="11" t="s">
        <v>835</v>
      </c>
      <c r="C4" s="19">
        <v>10</v>
      </c>
      <c r="D4">
        <f t="shared" si="0"/>
        <v>0.001</v>
      </c>
      <c r="H4" s="2"/>
      <c r="I4" s="74">
        <v>10030011</v>
      </c>
      <c r="J4" s="11" t="s">
        <v>831</v>
      </c>
      <c r="K4" s="2">
        <v>1</v>
      </c>
      <c r="L4" s="2">
        <v>3</v>
      </c>
      <c r="M4" s="2"/>
      <c r="N4" s="2">
        <v>0.025</v>
      </c>
      <c r="Q4" s="74">
        <v>10030012</v>
      </c>
      <c r="R4" s="11" t="s">
        <v>834</v>
      </c>
      <c r="S4" s="19">
        <v>0.2</v>
      </c>
    </row>
    <row r="5" ht="20.1" customHeight="1" spans="2:19">
      <c r="B5" s="11" t="s">
        <v>836</v>
      </c>
      <c r="C5" s="19">
        <v>15</v>
      </c>
      <c r="D5">
        <f t="shared" si="0"/>
        <v>0.0015</v>
      </c>
      <c r="H5" s="2"/>
      <c r="I5" s="74">
        <v>10030012</v>
      </c>
      <c r="J5" s="11" t="s">
        <v>834</v>
      </c>
      <c r="K5" s="2">
        <v>1</v>
      </c>
      <c r="L5" s="2">
        <v>3</v>
      </c>
      <c r="M5" s="2"/>
      <c r="N5" s="2">
        <v>0.025</v>
      </c>
      <c r="Q5" s="74">
        <v>10030013</v>
      </c>
      <c r="R5" s="11" t="s">
        <v>835</v>
      </c>
      <c r="S5" s="19">
        <v>0.2</v>
      </c>
    </row>
    <row r="6" ht="20.1" customHeight="1" spans="2:19">
      <c r="B6" s="11" t="s">
        <v>837</v>
      </c>
      <c r="C6" s="19">
        <v>15</v>
      </c>
      <c r="D6">
        <f t="shared" si="0"/>
        <v>0.0015</v>
      </c>
      <c r="H6" s="2"/>
      <c r="I6" s="74">
        <v>10030013</v>
      </c>
      <c r="J6" s="11" t="s">
        <v>835</v>
      </c>
      <c r="K6" s="2">
        <v>1</v>
      </c>
      <c r="L6" s="2">
        <v>3</v>
      </c>
      <c r="M6" s="2"/>
      <c r="N6" s="2">
        <v>0.025</v>
      </c>
      <c r="Q6" s="74">
        <v>10030014</v>
      </c>
      <c r="R6" s="11" t="s">
        <v>836</v>
      </c>
      <c r="S6" s="19">
        <v>0.2</v>
      </c>
    </row>
    <row r="7" ht="20.1" customHeight="1" spans="2:19">
      <c r="B7" s="11" t="s">
        <v>838</v>
      </c>
      <c r="C7" s="19">
        <v>10</v>
      </c>
      <c r="D7">
        <f t="shared" si="0"/>
        <v>0.001</v>
      </c>
      <c r="H7" s="2"/>
      <c r="I7" s="74">
        <v>10030014</v>
      </c>
      <c r="J7" s="11" t="s">
        <v>836</v>
      </c>
      <c r="K7" s="2">
        <v>1</v>
      </c>
      <c r="L7" s="2">
        <v>3</v>
      </c>
      <c r="M7" s="2"/>
      <c r="N7" s="2">
        <v>0.025</v>
      </c>
      <c r="Q7" s="74">
        <v>10030015</v>
      </c>
      <c r="R7" s="11" t="s">
        <v>837</v>
      </c>
      <c r="S7" s="19">
        <v>0.2</v>
      </c>
    </row>
    <row r="8" ht="20.1" customHeight="1" spans="2:19">
      <c r="B8" s="11" t="s">
        <v>839</v>
      </c>
      <c r="C8" s="19">
        <v>10</v>
      </c>
      <c r="D8">
        <f t="shared" si="0"/>
        <v>0.001</v>
      </c>
      <c r="H8" s="2"/>
      <c r="I8" s="74">
        <v>10030015</v>
      </c>
      <c r="J8" s="11" t="s">
        <v>837</v>
      </c>
      <c r="K8" s="2">
        <v>1</v>
      </c>
      <c r="L8" s="2">
        <v>3</v>
      </c>
      <c r="M8" s="2"/>
      <c r="N8" s="2">
        <v>0.025</v>
      </c>
      <c r="Q8" s="74">
        <v>10030016</v>
      </c>
      <c r="R8" s="11" t="s">
        <v>838</v>
      </c>
      <c r="S8" s="19">
        <v>0.2</v>
      </c>
    </row>
    <row r="9" ht="20.1" customHeight="1" spans="2:19">
      <c r="B9" s="11" t="s">
        <v>840</v>
      </c>
      <c r="C9" s="19">
        <v>10</v>
      </c>
      <c r="D9">
        <f t="shared" si="0"/>
        <v>0.001</v>
      </c>
      <c r="H9" s="2"/>
      <c r="I9" s="74">
        <v>10030016</v>
      </c>
      <c r="J9" s="11" t="s">
        <v>838</v>
      </c>
      <c r="K9" s="2">
        <v>1</v>
      </c>
      <c r="L9" s="2">
        <v>3</v>
      </c>
      <c r="M9" s="2"/>
      <c r="N9" s="2">
        <v>0.025</v>
      </c>
      <c r="Q9" s="74">
        <v>10030017</v>
      </c>
      <c r="R9" s="11" t="s">
        <v>839</v>
      </c>
      <c r="S9" s="19">
        <v>0.2</v>
      </c>
    </row>
    <row r="10" ht="20.1" customHeight="1" spans="2:19">
      <c r="B10" s="11"/>
      <c r="H10" s="2"/>
      <c r="I10" s="74">
        <v>10030017</v>
      </c>
      <c r="J10" s="11" t="s">
        <v>839</v>
      </c>
      <c r="K10" s="2">
        <v>1</v>
      </c>
      <c r="L10" s="2">
        <v>3</v>
      </c>
      <c r="M10" s="2"/>
      <c r="N10" s="2">
        <v>0.025</v>
      </c>
      <c r="Q10" s="74">
        <v>10030018</v>
      </c>
      <c r="R10" s="11" t="s">
        <v>840</v>
      </c>
      <c r="S10" s="19">
        <v>0.2</v>
      </c>
    </row>
    <row r="11" ht="20.1" customHeight="1" spans="8:19">
      <c r="H11" s="2"/>
      <c r="I11" s="74">
        <v>10030018</v>
      </c>
      <c r="J11" s="11" t="s">
        <v>840</v>
      </c>
      <c r="K11" s="2">
        <v>1</v>
      </c>
      <c r="L11" s="2">
        <v>3</v>
      </c>
      <c r="M11" s="2"/>
      <c r="N11" s="2">
        <v>0.025</v>
      </c>
      <c r="Q11" s="74">
        <v>10030011</v>
      </c>
      <c r="R11" s="11" t="s">
        <v>831</v>
      </c>
      <c r="S11" s="19">
        <v>0.1</v>
      </c>
    </row>
    <row r="12" ht="20.1" customHeight="1" spans="2:14">
      <c r="B12" s="11"/>
      <c r="H12" s="2"/>
      <c r="I12" s="2">
        <v>10010083</v>
      </c>
      <c r="J12" s="75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10">
        <v>10000132</v>
      </c>
      <c r="J13" s="11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11" t="s">
        <v>842</v>
      </c>
      <c r="C14" s="73">
        <v>0.01</v>
      </c>
      <c r="H14" s="2"/>
      <c r="I14" s="67">
        <v>11200000</v>
      </c>
      <c r="J14" s="68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10">
        <v>10000143</v>
      </c>
      <c r="J15" s="11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10">
        <v>10010046</v>
      </c>
      <c r="J16" s="11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10">
        <v>10010041</v>
      </c>
      <c r="J17" s="11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10">
        <v>10010042</v>
      </c>
      <c r="J18" s="12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74">
        <v>10030002</v>
      </c>
      <c r="J19" s="11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2023-03-22T14:08:34Z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