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67FA47E1-2891-4BAE-A506-CA718632D34E}" xr6:coauthVersionLast="47" xr6:coauthVersionMax="47" xr10:uidLastSave="{00000000-0000-0000-0000-000000000000}"/>
  <bookViews>
    <workbookView xWindow="28680" yWindow="-120" windowWidth="29040" windowHeight="15840" firstSheet="2" activeTab="10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属性列表" sheetId="8" r:id="rId8"/>
    <sheet name="宝石" sheetId="9" r:id="rId9"/>
    <sheet name="宠物" sheetId="10" r:id="rId10"/>
    <sheet name="宠物属性" sheetId="11" r:id="rId11"/>
    <sheet name="宠物爬塔" sheetId="12" r:id="rId12"/>
    <sheet name="宠物之核" sheetId="13" r:id="rId13"/>
    <sheet name="装备" sheetId="14" r:id="rId14"/>
    <sheet name="怪物属性" sheetId="15" r:id="rId15"/>
    <sheet name="boss技能" sheetId="16" r:id="rId16"/>
  </sheets>
  <externalReferences>
    <externalReference r:id="rId17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4" i="15" l="1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Q129" i="15"/>
  <c r="A129" i="15"/>
  <c r="Q128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T116" i="15"/>
  <c r="T119" i="15" s="1"/>
  <c r="A116" i="15"/>
  <c r="A115" i="15"/>
  <c r="A114" i="15"/>
  <c r="Q113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Q92" i="15"/>
  <c r="A92" i="15"/>
  <c r="A91" i="15"/>
  <c r="A90" i="15"/>
  <c r="A89" i="15"/>
  <c r="A88" i="15"/>
  <c r="T87" i="15"/>
  <c r="A87" i="15"/>
  <c r="T86" i="15"/>
  <c r="T89" i="15" s="1"/>
  <c r="T92" i="15" s="1"/>
  <c r="T95" i="15" s="1"/>
  <c r="Q86" i="15"/>
  <c r="A86" i="15"/>
  <c r="T85" i="15"/>
  <c r="T88" i="15" s="1"/>
  <c r="Q85" i="15"/>
  <c r="A85" i="15"/>
  <c r="T84" i="15"/>
  <c r="Q84" i="15" s="1"/>
  <c r="A84" i="15"/>
  <c r="T83" i="15"/>
  <c r="Q83" i="15" s="1"/>
  <c r="A83" i="15"/>
  <c r="Q82" i="15"/>
  <c r="A82" i="15"/>
  <c r="Q81" i="15"/>
  <c r="A81" i="15"/>
  <c r="Q80" i="15"/>
  <c r="A80" i="15"/>
  <c r="A79" i="15"/>
  <c r="A78" i="15"/>
  <c r="A77" i="15"/>
  <c r="Q76" i="15"/>
  <c r="A76" i="15"/>
  <c r="Q75" i="15"/>
  <c r="A75" i="15"/>
  <c r="Q74" i="15"/>
  <c r="Q73" i="15"/>
  <c r="Q72" i="15"/>
  <c r="Q71" i="15"/>
  <c r="A71" i="15"/>
  <c r="Q70" i="15"/>
  <c r="A70" i="15"/>
  <c r="Q69" i="15"/>
  <c r="A69" i="15"/>
  <c r="Q68" i="15"/>
  <c r="A68" i="15"/>
  <c r="Q67" i="15"/>
  <c r="A67" i="15"/>
  <c r="Q66" i="15"/>
  <c r="A66" i="15"/>
  <c r="Q65" i="15"/>
  <c r="A65" i="15"/>
  <c r="Q64" i="15"/>
  <c r="A64" i="15"/>
  <c r="Q63" i="15"/>
  <c r="A63" i="15"/>
  <c r="Q62" i="15"/>
  <c r="A62" i="15"/>
  <c r="Q61" i="15"/>
  <c r="A61" i="15"/>
  <c r="Q60" i="15"/>
  <c r="A60" i="15"/>
  <c r="Q59" i="15"/>
  <c r="A59" i="15"/>
  <c r="Q58" i="15"/>
  <c r="A58" i="15"/>
  <c r="Q57" i="15"/>
  <c r="A57" i="15"/>
  <c r="Q56" i="15"/>
  <c r="A56" i="15"/>
  <c r="Q55" i="15"/>
  <c r="A55" i="15"/>
  <c r="Q54" i="15"/>
  <c r="A54" i="15"/>
  <c r="Q53" i="15"/>
  <c r="A53" i="15"/>
  <c r="Q52" i="15"/>
  <c r="A52" i="15"/>
  <c r="Q51" i="15"/>
  <c r="A51" i="15"/>
  <c r="Q50" i="15"/>
  <c r="A50" i="15"/>
  <c r="Q49" i="15"/>
  <c r="A49" i="15"/>
  <c r="Q48" i="15"/>
  <c r="A48" i="15"/>
  <c r="Q47" i="15"/>
  <c r="A47" i="15"/>
  <c r="Q46" i="15"/>
  <c r="A46" i="15"/>
  <c r="Q45" i="15"/>
  <c r="A45" i="15"/>
  <c r="Q44" i="15"/>
  <c r="A44" i="15"/>
  <c r="Q43" i="15"/>
  <c r="A43" i="15"/>
  <c r="Q42" i="15"/>
  <c r="A42" i="15"/>
  <c r="Q41" i="15"/>
  <c r="A41" i="15"/>
  <c r="Q40" i="15"/>
  <c r="A40" i="15"/>
  <c r="Q39" i="15"/>
  <c r="A39" i="15"/>
  <c r="Q38" i="15"/>
  <c r="A38" i="15"/>
  <c r="Q37" i="15"/>
  <c r="A37" i="15"/>
  <c r="Q36" i="15"/>
  <c r="A36" i="15"/>
  <c r="Q35" i="15"/>
  <c r="A35" i="15"/>
  <c r="Q34" i="15"/>
  <c r="A34" i="15"/>
  <c r="Q33" i="15"/>
  <c r="A33" i="15"/>
  <c r="Q32" i="15"/>
  <c r="A32" i="15"/>
  <c r="AD31" i="15"/>
  <c r="Q31" i="15"/>
  <c r="A31" i="15"/>
  <c r="AD30" i="15"/>
  <c r="Q30" i="15"/>
  <c r="A30" i="15"/>
  <c r="AD29" i="15"/>
  <c r="Q29" i="15"/>
  <c r="A29" i="15"/>
  <c r="AD28" i="15"/>
  <c r="Q28" i="15"/>
  <c r="A28" i="15"/>
  <c r="AD27" i="15"/>
  <c r="Q27" i="15"/>
  <c r="A27" i="15"/>
  <c r="AD26" i="15"/>
  <c r="Q26" i="15"/>
  <c r="A26" i="15"/>
  <c r="AD25" i="15"/>
  <c r="Q25" i="15"/>
  <c r="A25" i="15"/>
  <c r="AD24" i="15"/>
  <c r="Q24" i="15"/>
  <c r="A24" i="15"/>
  <c r="AD23" i="15"/>
  <c r="Q23" i="15"/>
  <c r="A23" i="15"/>
  <c r="AD22" i="15"/>
  <c r="Q22" i="15"/>
  <c r="A22" i="15"/>
  <c r="AD21" i="15"/>
  <c r="Q21" i="15"/>
  <c r="A21" i="15"/>
  <c r="AD20" i="15"/>
  <c r="Q20" i="15"/>
  <c r="A20" i="15"/>
  <c r="AD19" i="15"/>
  <c r="Q19" i="15"/>
  <c r="A19" i="15"/>
  <c r="AD18" i="15"/>
  <c r="Q18" i="15"/>
  <c r="A18" i="15"/>
  <c r="AD17" i="15"/>
  <c r="Q17" i="15"/>
  <c r="A17" i="15"/>
  <c r="AD16" i="15"/>
  <c r="Q16" i="15"/>
  <c r="A16" i="15"/>
  <c r="AD15" i="15"/>
  <c r="Q15" i="15"/>
  <c r="A15" i="15"/>
  <c r="AD14" i="15"/>
  <c r="Q14" i="15"/>
  <c r="A14" i="15"/>
  <c r="AD13" i="15"/>
  <c r="Q13" i="15"/>
  <c r="A13" i="15"/>
  <c r="AD12" i="15"/>
  <c r="Q12" i="15"/>
  <c r="A12" i="15"/>
  <c r="AD11" i="15"/>
  <c r="Q11" i="15"/>
  <c r="A11" i="15"/>
  <c r="AD10" i="15"/>
  <c r="Q10" i="15"/>
  <c r="A10" i="15"/>
  <c r="AD9" i="15"/>
  <c r="Q9" i="15"/>
  <c r="A9" i="15"/>
  <c r="AD8" i="15"/>
  <c r="Q8" i="15"/>
  <c r="A8" i="15"/>
  <c r="AD7" i="15"/>
  <c r="Q7" i="15"/>
  <c r="A7" i="15"/>
  <c r="AD6" i="15"/>
  <c r="Q6" i="15"/>
  <c r="A6" i="15"/>
  <c r="AD5" i="15"/>
  <c r="Q5" i="15"/>
  <c r="A5" i="15"/>
  <c r="AD4" i="15"/>
  <c r="Q4" i="15"/>
  <c r="A4" i="15"/>
  <c r="AD3" i="15"/>
  <c r="Q3" i="15"/>
  <c r="I3" i="15"/>
  <c r="I76" i="15" s="1"/>
  <c r="G3" i="15"/>
  <c r="G76" i="15" s="1"/>
  <c r="E3" i="15"/>
  <c r="H3" i="15" s="1"/>
  <c r="H76" i="15" s="1"/>
  <c r="D3" i="15"/>
  <c r="D4" i="15" s="1"/>
  <c r="A3" i="15"/>
  <c r="AD2" i="15"/>
  <c r="Q2" i="15"/>
  <c r="I2" i="15"/>
  <c r="I75" i="15" s="1"/>
  <c r="E2" i="15"/>
  <c r="G2" i="15" s="1"/>
  <c r="G75" i="15" s="1"/>
  <c r="A2" i="15"/>
  <c r="G36" i="13"/>
  <c r="F36" i="13"/>
  <c r="E34" i="13"/>
  <c r="G33" i="13"/>
  <c r="E32" i="13"/>
  <c r="E31" i="13"/>
  <c r="F30" i="13"/>
  <c r="F29" i="13"/>
  <c r="G27" i="13"/>
  <c r="E27" i="13"/>
  <c r="G24" i="13"/>
  <c r="E24" i="13"/>
  <c r="F23" i="13"/>
  <c r="G22" i="13"/>
  <c r="E22" i="13"/>
  <c r="G21" i="13"/>
  <c r="E20" i="13"/>
  <c r="F19" i="13"/>
  <c r="E19" i="13"/>
  <c r="G18" i="13"/>
  <c r="F17" i="13"/>
  <c r="E16" i="13"/>
  <c r="F15" i="13"/>
  <c r="E15" i="13"/>
  <c r="T12" i="13"/>
  <c r="T11" i="13"/>
  <c r="G11" i="13"/>
  <c r="F11" i="13"/>
  <c r="F24" i="13" s="1"/>
  <c r="E11" i="13"/>
  <c r="E36" i="13" s="1"/>
  <c r="T10" i="13"/>
  <c r="G10" i="13"/>
  <c r="F10" i="13"/>
  <c r="F35" i="13" s="1"/>
  <c r="E10" i="13"/>
  <c r="T9" i="13"/>
  <c r="G9" i="13"/>
  <c r="G34" i="13" s="1"/>
  <c r="F9" i="13"/>
  <c r="F34" i="13" s="1"/>
  <c r="E9" i="13"/>
  <c r="T8" i="13"/>
  <c r="G8" i="13"/>
  <c r="F8" i="13"/>
  <c r="F21" i="13" s="1"/>
  <c r="E8" i="13"/>
  <c r="T7" i="13"/>
  <c r="G7" i="13"/>
  <c r="G20" i="13" s="1"/>
  <c r="F7" i="13"/>
  <c r="F32" i="13" s="1"/>
  <c r="E7" i="13"/>
  <c r="T6" i="13"/>
  <c r="G6" i="13"/>
  <c r="G31" i="13" s="1"/>
  <c r="F6" i="13"/>
  <c r="F31" i="13" s="1"/>
  <c r="E6" i="13"/>
  <c r="T5" i="13"/>
  <c r="G5" i="13"/>
  <c r="G30" i="13" s="1"/>
  <c r="F5" i="13"/>
  <c r="F18" i="13" s="1"/>
  <c r="E5" i="13"/>
  <c r="E18" i="13" s="1"/>
  <c r="T4" i="13"/>
  <c r="G4" i="13"/>
  <c r="F4" i="13"/>
  <c r="E4" i="13"/>
  <c r="E29" i="13" s="1"/>
  <c r="T3" i="13"/>
  <c r="G3" i="13"/>
  <c r="F3" i="13"/>
  <c r="E3" i="13"/>
  <c r="E28" i="13" s="1"/>
  <c r="G2" i="13"/>
  <c r="G15" i="13" s="1"/>
  <c r="F2" i="13"/>
  <c r="F27" i="13" s="1"/>
  <c r="E2" i="13"/>
  <c r="C5" i="12"/>
  <c r="F4" i="12"/>
  <c r="Z2" i="12" s="1"/>
  <c r="E4" i="12"/>
  <c r="Y2" i="12" s="1"/>
  <c r="C4" i="12"/>
  <c r="G4" i="12" s="1"/>
  <c r="AA2" i="12" s="1"/>
  <c r="G3" i="12"/>
  <c r="Q2" i="12" s="1"/>
  <c r="F3" i="12"/>
  <c r="P2" i="12" s="1"/>
  <c r="E3" i="12"/>
  <c r="C3" i="12"/>
  <c r="B3" i="12"/>
  <c r="B4" i="12" s="1"/>
  <c r="B5" i="12" s="1"/>
  <c r="O2" i="12"/>
  <c r="G2" i="12"/>
  <c r="F2" i="12"/>
  <c r="E2" i="12"/>
  <c r="P8" i="11"/>
  <c r="C3" i="11"/>
  <c r="G3" i="11" s="1"/>
  <c r="L3" i="11" s="1"/>
  <c r="L6" i="11" s="1"/>
  <c r="B3" i="11"/>
  <c r="G2" i="11"/>
  <c r="F2" i="11"/>
  <c r="E2" i="11"/>
  <c r="U89" i="10"/>
  <c r="U88" i="10"/>
  <c r="U87" i="10"/>
  <c r="U79" i="10"/>
  <c r="R79" i="10"/>
  <c r="U78" i="10"/>
  <c r="R78" i="10"/>
  <c r="U77" i="10"/>
  <c r="R77" i="10"/>
  <c r="U76" i="10"/>
  <c r="R76" i="10"/>
  <c r="U75" i="10"/>
  <c r="R75" i="10"/>
  <c r="U74" i="10"/>
  <c r="R74" i="10"/>
  <c r="U73" i="10"/>
  <c r="R73" i="10"/>
  <c r="U72" i="10"/>
  <c r="R72" i="10"/>
  <c r="U71" i="10"/>
  <c r="R71" i="10"/>
  <c r="U70" i="10"/>
  <c r="R70" i="10"/>
  <c r="U69" i="10"/>
  <c r="R69" i="10"/>
  <c r="U68" i="10"/>
  <c r="R68" i="10"/>
  <c r="U67" i="10"/>
  <c r="R67" i="10"/>
  <c r="U66" i="10"/>
  <c r="R66" i="10"/>
  <c r="U23" i="10"/>
  <c r="U24" i="10" s="1"/>
  <c r="U25" i="10" s="1"/>
  <c r="U26" i="10" s="1"/>
  <c r="U27" i="10" s="1"/>
  <c r="U28" i="10" s="1"/>
  <c r="U22" i="10"/>
  <c r="U21" i="10"/>
  <c r="U20" i="10"/>
  <c r="U19" i="10"/>
  <c r="AA63" i="9"/>
  <c r="Y63" i="9" s="1"/>
  <c r="AA62" i="9"/>
  <c r="Y62" i="9" s="1"/>
  <c r="W62" i="9"/>
  <c r="AA61" i="9"/>
  <c r="W61" i="9" s="1"/>
  <c r="K61" i="9"/>
  <c r="F61" i="9"/>
  <c r="E61" i="9"/>
  <c r="J61" i="9" s="1"/>
  <c r="AA60" i="9"/>
  <c r="Y60" i="9" s="1"/>
  <c r="W60" i="9"/>
  <c r="K60" i="9"/>
  <c r="J60" i="9"/>
  <c r="F60" i="9"/>
  <c r="E60" i="9"/>
  <c r="AA59" i="9"/>
  <c r="W59" i="9" s="1"/>
  <c r="Y59" i="9"/>
  <c r="F59" i="9"/>
  <c r="K59" i="9" s="1"/>
  <c r="E59" i="9"/>
  <c r="J59" i="9" s="1"/>
  <c r="AA58" i="9"/>
  <c r="Y58" i="9" s="1"/>
  <c r="K58" i="9"/>
  <c r="J58" i="9"/>
  <c r="F58" i="9"/>
  <c r="E58" i="9"/>
  <c r="AA57" i="9"/>
  <c r="W57" i="9" s="1"/>
  <c r="K57" i="9"/>
  <c r="F57" i="9"/>
  <c r="E57" i="9"/>
  <c r="J57" i="9" s="1"/>
  <c r="AA56" i="9"/>
  <c r="Y56" i="9" s="1"/>
  <c r="W56" i="9"/>
  <c r="K56" i="9"/>
  <c r="J56" i="9"/>
  <c r="F56" i="9"/>
  <c r="E56" i="9"/>
  <c r="AA55" i="9"/>
  <c r="W55" i="9" s="1"/>
  <c r="Y55" i="9"/>
  <c r="F55" i="9"/>
  <c r="K55" i="9" s="1"/>
  <c r="E55" i="9"/>
  <c r="J55" i="9" s="1"/>
  <c r="AA54" i="9"/>
  <c r="Y54" i="9" s="1"/>
  <c r="K54" i="9"/>
  <c r="J54" i="9"/>
  <c r="F54" i="9"/>
  <c r="E54" i="9"/>
  <c r="K53" i="9"/>
  <c r="J53" i="9"/>
  <c r="F53" i="9"/>
  <c r="E53" i="9"/>
  <c r="AA52" i="9"/>
  <c r="W52" i="9" s="1"/>
  <c r="Y52" i="9"/>
  <c r="F52" i="9"/>
  <c r="K52" i="9" s="1"/>
  <c r="E52" i="9"/>
  <c r="J52" i="9" s="1"/>
  <c r="AA51" i="9"/>
  <c r="Y51" i="9" s="1"/>
  <c r="P51" i="9"/>
  <c r="F51" i="9"/>
  <c r="K51" i="9" s="1"/>
  <c r="E51" i="9"/>
  <c r="J51" i="9" s="1"/>
  <c r="AA50" i="9"/>
  <c r="W50" i="9" s="1"/>
  <c r="Y50" i="9"/>
  <c r="P50" i="9"/>
  <c r="K50" i="9"/>
  <c r="F50" i="9"/>
  <c r="E50" i="9"/>
  <c r="J50" i="9" s="1"/>
  <c r="D50" i="9"/>
  <c r="I50" i="9" s="1"/>
  <c r="AA49" i="9"/>
  <c r="P49" i="9"/>
  <c r="O49" i="9"/>
  <c r="K49" i="9"/>
  <c r="F49" i="9"/>
  <c r="E49" i="9"/>
  <c r="J49" i="9" s="1"/>
  <c r="AA48" i="9"/>
  <c r="J48" i="9"/>
  <c r="F48" i="9"/>
  <c r="K48" i="9" s="1"/>
  <c r="E48" i="9"/>
  <c r="AA47" i="9"/>
  <c r="Y47" i="9"/>
  <c r="W47" i="9"/>
  <c r="K47" i="9"/>
  <c r="J47" i="9"/>
  <c r="F47" i="9"/>
  <c r="E47" i="9"/>
  <c r="AA46" i="9"/>
  <c r="P46" i="9"/>
  <c r="O46" i="9"/>
  <c r="K46" i="9"/>
  <c r="J46" i="9"/>
  <c r="F46" i="9"/>
  <c r="E46" i="9"/>
  <c r="AA45" i="9"/>
  <c r="P45" i="9"/>
  <c r="O45" i="9"/>
  <c r="K45" i="9"/>
  <c r="J45" i="9"/>
  <c r="F45" i="9"/>
  <c r="E45" i="9"/>
  <c r="AA44" i="9"/>
  <c r="P44" i="9"/>
  <c r="O44" i="9"/>
  <c r="K44" i="9"/>
  <c r="J44" i="9"/>
  <c r="F44" i="9"/>
  <c r="E44" i="9"/>
  <c r="AA43" i="9"/>
  <c r="F43" i="9"/>
  <c r="K43" i="9" s="1"/>
  <c r="E43" i="9"/>
  <c r="J43" i="9" s="1"/>
  <c r="P42" i="9"/>
  <c r="O42" i="9"/>
  <c r="K42" i="9"/>
  <c r="F42" i="9"/>
  <c r="E42" i="9"/>
  <c r="J42" i="9" s="1"/>
  <c r="AA41" i="9"/>
  <c r="Y41" i="9"/>
  <c r="W41" i="9"/>
  <c r="P41" i="9"/>
  <c r="O41" i="9"/>
  <c r="K41" i="9"/>
  <c r="F41" i="9"/>
  <c r="E41" i="9"/>
  <c r="J41" i="9" s="1"/>
  <c r="AA40" i="9"/>
  <c r="Y40" i="9"/>
  <c r="W40" i="9"/>
  <c r="P40" i="9"/>
  <c r="O40" i="9"/>
  <c r="K40" i="9"/>
  <c r="F40" i="9"/>
  <c r="E40" i="9"/>
  <c r="J40" i="9" s="1"/>
  <c r="AA39" i="9"/>
  <c r="Y39" i="9"/>
  <c r="W39" i="9"/>
  <c r="J39" i="9"/>
  <c r="F39" i="9"/>
  <c r="K39" i="9" s="1"/>
  <c r="E39" i="9"/>
  <c r="AA38" i="9"/>
  <c r="Y38" i="9"/>
  <c r="W38" i="9"/>
  <c r="P38" i="9"/>
  <c r="O38" i="9"/>
  <c r="J38" i="9"/>
  <c r="F38" i="9"/>
  <c r="K38" i="9" s="1"/>
  <c r="E38" i="9"/>
  <c r="AA37" i="9"/>
  <c r="Y37" i="9"/>
  <c r="W37" i="9"/>
  <c r="P37" i="9"/>
  <c r="O37" i="9"/>
  <c r="J37" i="9"/>
  <c r="F37" i="9"/>
  <c r="K37" i="9" s="1"/>
  <c r="E37" i="9"/>
  <c r="AA36" i="9"/>
  <c r="Y36" i="9"/>
  <c r="W36" i="9"/>
  <c r="Q36" i="9"/>
  <c r="P36" i="9"/>
  <c r="O36" i="9"/>
  <c r="J36" i="9"/>
  <c r="F36" i="9"/>
  <c r="K36" i="9" s="1"/>
  <c r="E36" i="9"/>
  <c r="AA35" i="9"/>
  <c r="Y35" i="9"/>
  <c r="W35" i="9"/>
  <c r="K35" i="9"/>
  <c r="F35" i="9"/>
  <c r="E35" i="9"/>
  <c r="J35" i="9" s="1"/>
  <c r="AA34" i="9"/>
  <c r="Y34" i="9"/>
  <c r="W34" i="9"/>
  <c r="P34" i="9"/>
  <c r="O34" i="9"/>
  <c r="K34" i="9"/>
  <c r="F34" i="9"/>
  <c r="E34" i="9"/>
  <c r="J34" i="9" s="1"/>
  <c r="AA33" i="9"/>
  <c r="Y33" i="9"/>
  <c r="W33" i="9"/>
  <c r="P33" i="9"/>
  <c r="O33" i="9"/>
  <c r="K33" i="9"/>
  <c r="F33" i="9"/>
  <c r="E33" i="9"/>
  <c r="J33" i="9" s="1"/>
  <c r="AA32" i="9"/>
  <c r="Y32" i="9"/>
  <c r="W32" i="9"/>
  <c r="P32" i="9"/>
  <c r="O32" i="9"/>
  <c r="K32" i="9"/>
  <c r="F32" i="9"/>
  <c r="E32" i="9"/>
  <c r="J32" i="9" s="1"/>
  <c r="K31" i="9"/>
  <c r="F31" i="9"/>
  <c r="E31" i="9"/>
  <c r="J31" i="9" s="1"/>
  <c r="K30" i="9"/>
  <c r="J30" i="9"/>
  <c r="F30" i="9"/>
  <c r="E30" i="9"/>
  <c r="AA29" i="9"/>
  <c r="Y29" i="9"/>
  <c r="W29" i="9"/>
  <c r="F29" i="9"/>
  <c r="K29" i="9" s="1"/>
  <c r="E29" i="9"/>
  <c r="J29" i="9" s="1"/>
  <c r="AC28" i="9"/>
  <c r="AA28" i="9"/>
  <c r="Y28" i="9"/>
  <c r="W28" i="9"/>
  <c r="J28" i="9"/>
  <c r="F28" i="9"/>
  <c r="K28" i="9" s="1"/>
  <c r="E28" i="9"/>
  <c r="AC27" i="9"/>
  <c r="AA27" i="9"/>
  <c r="Y27" i="9"/>
  <c r="W27" i="9"/>
  <c r="J27" i="9"/>
  <c r="F27" i="9"/>
  <c r="K27" i="9" s="1"/>
  <c r="E27" i="9"/>
  <c r="AC26" i="9"/>
  <c r="AA26" i="9"/>
  <c r="Y26" i="9"/>
  <c r="W26" i="9"/>
  <c r="K26" i="9"/>
  <c r="F26" i="9"/>
  <c r="E26" i="9"/>
  <c r="J26" i="9" s="1"/>
  <c r="AC25" i="9"/>
  <c r="AA25" i="9"/>
  <c r="Y25" i="9"/>
  <c r="W25" i="9"/>
  <c r="K25" i="9"/>
  <c r="J25" i="9"/>
  <c r="F25" i="9"/>
  <c r="E25" i="9"/>
  <c r="AC24" i="9"/>
  <c r="AA24" i="9"/>
  <c r="Y24" i="9"/>
  <c r="W24" i="9"/>
  <c r="Q24" i="9"/>
  <c r="J24" i="9"/>
  <c r="F24" i="9"/>
  <c r="K24" i="9" s="1"/>
  <c r="E24" i="9"/>
  <c r="AC23" i="9"/>
  <c r="AA23" i="9"/>
  <c r="Y23" i="9"/>
  <c r="W23" i="9"/>
  <c r="Q23" i="9"/>
  <c r="F23" i="9"/>
  <c r="K23" i="9" s="1"/>
  <c r="E23" i="9"/>
  <c r="J23" i="9" s="1"/>
  <c r="AC22" i="9"/>
  <c r="AA22" i="9"/>
  <c r="Y22" i="9"/>
  <c r="W22" i="9"/>
  <c r="Q22" i="9"/>
  <c r="Q37" i="9" s="1"/>
  <c r="F22" i="9"/>
  <c r="K22" i="9" s="1"/>
  <c r="E22" i="9"/>
  <c r="J22" i="9" s="1"/>
  <c r="AI21" i="9"/>
  <c r="AH21" i="9"/>
  <c r="AC21" i="9"/>
  <c r="AA21" i="9"/>
  <c r="Y21" i="9"/>
  <c r="W21" i="9"/>
  <c r="Q21" i="9"/>
  <c r="F21" i="9"/>
  <c r="K21" i="9" s="1"/>
  <c r="Q7" i="9" s="1"/>
  <c r="Q15" i="9" s="1"/>
  <c r="E21" i="9"/>
  <c r="J21" i="9" s="1"/>
  <c r="P7" i="9" s="1"/>
  <c r="P15" i="9" s="1"/>
  <c r="AA20" i="9"/>
  <c r="Y20" i="9"/>
  <c r="W20" i="9"/>
  <c r="J20" i="9"/>
  <c r="F20" i="9"/>
  <c r="K20" i="9" s="1"/>
  <c r="E20" i="9"/>
  <c r="K19" i="9"/>
  <c r="J19" i="9"/>
  <c r="F19" i="9"/>
  <c r="E19" i="9"/>
  <c r="Q18" i="9"/>
  <c r="J18" i="9"/>
  <c r="F18" i="9"/>
  <c r="K18" i="9" s="1"/>
  <c r="E18" i="9"/>
  <c r="F17" i="9"/>
  <c r="K17" i="9" s="1"/>
  <c r="E17" i="9"/>
  <c r="J17" i="9" s="1"/>
  <c r="Q16" i="9"/>
  <c r="J16" i="9"/>
  <c r="F16" i="9"/>
  <c r="K16" i="9" s="1"/>
  <c r="E16" i="9"/>
  <c r="J15" i="9"/>
  <c r="F15" i="9"/>
  <c r="K15" i="9" s="1"/>
  <c r="E15" i="9"/>
  <c r="K14" i="9"/>
  <c r="J14" i="9"/>
  <c r="F14" i="9"/>
  <c r="E14" i="9"/>
  <c r="J13" i="9"/>
  <c r="F13" i="9"/>
  <c r="K13" i="9" s="1"/>
  <c r="E13" i="9"/>
  <c r="Y12" i="9"/>
  <c r="Y13" i="9" s="1"/>
  <c r="Y14" i="9" s="1"/>
  <c r="Y15" i="9" s="1"/>
  <c r="Y16" i="9" s="1"/>
  <c r="Y17" i="9" s="1"/>
  <c r="Y18" i="9" s="1"/>
  <c r="K12" i="9"/>
  <c r="F12" i="9"/>
  <c r="E12" i="9"/>
  <c r="J12" i="9" s="1"/>
  <c r="Y11" i="9"/>
  <c r="F11" i="9"/>
  <c r="K11" i="9" s="1"/>
  <c r="E11" i="9"/>
  <c r="J11" i="9" s="1"/>
  <c r="Q10" i="9"/>
  <c r="P10" i="9"/>
  <c r="P18" i="9" s="1"/>
  <c r="K10" i="9"/>
  <c r="F10" i="9"/>
  <c r="E10" i="9"/>
  <c r="J10" i="9" s="1"/>
  <c r="Q9" i="9"/>
  <c r="Q17" i="9" s="1"/>
  <c r="P9" i="9"/>
  <c r="P17" i="9" s="1"/>
  <c r="J9" i="9"/>
  <c r="F9" i="9"/>
  <c r="K9" i="9" s="1"/>
  <c r="E9" i="9"/>
  <c r="Q8" i="9"/>
  <c r="P8" i="9"/>
  <c r="P16" i="9" s="1"/>
  <c r="K8" i="9"/>
  <c r="J8" i="9"/>
  <c r="F8" i="9"/>
  <c r="E8" i="9"/>
  <c r="F7" i="9"/>
  <c r="K7" i="9" s="1"/>
  <c r="E7" i="9"/>
  <c r="J7" i="9" s="1"/>
  <c r="J6" i="9"/>
  <c r="F6" i="9"/>
  <c r="K6" i="9" s="1"/>
  <c r="E6" i="9"/>
  <c r="F5" i="9"/>
  <c r="K5" i="9" s="1"/>
  <c r="E5" i="9"/>
  <c r="J5" i="9" s="1"/>
  <c r="Q4" i="9"/>
  <c r="K4" i="9"/>
  <c r="F4" i="9"/>
  <c r="E4" i="9"/>
  <c r="J4" i="9" s="1"/>
  <c r="F3" i="9"/>
  <c r="K3" i="9" s="1"/>
  <c r="E3" i="9"/>
  <c r="J3" i="9" s="1"/>
  <c r="K2" i="9"/>
  <c r="F2" i="9"/>
  <c r="E2" i="9"/>
  <c r="J2" i="9" s="1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E49" i="7"/>
  <c r="O48" i="7"/>
  <c r="J48" i="7"/>
  <c r="E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Q13" i="6"/>
  <c r="D13" i="6"/>
  <c r="AH12" i="6"/>
  <c r="AG12" i="6"/>
  <c r="Q12" i="6"/>
  <c r="D12" i="6"/>
  <c r="Q11" i="6"/>
  <c r="AG10" i="6"/>
  <c r="Q10" i="6"/>
  <c r="Q9" i="6"/>
  <c r="AI8" i="6"/>
  <c r="Q8" i="6"/>
  <c r="I8" i="6"/>
  <c r="H8" i="6"/>
  <c r="G8" i="6"/>
  <c r="F8" i="6"/>
  <c r="Q7" i="6"/>
  <c r="I7" i="6"/>
  <c r="H7" i="6"/>
  <c r="G7" i="6"/>
  <c r="F7" i="6"/>
  <c r="Q6" i="6"/>
  <c r="I6" i="6"/>
  <c r="H6" i="6"/>
  <c r="G6" i="6"/>
  <c r="F6" i="6"/>
  <c r="AH5" i="6"/>
  <c r="AG5" i="6"/>
  <c r="AA5" i="6"/>
  <c r="Q5" i="6"/>
  <c r="I5" i="6"/>
  <c r="H5" i="6"/>
  <c r="G5" i="6"/>
  <c r="F5" i="6"/>
  <c r="AA4" i="6"/>
  <c r="Q4" i="6"/>
  <c r="I4" i="6"/>
  <c r="H4" i="6"/>
  <c r="G4" i="6"/>
  <c r="F4" i="6"/>
  <c r="AH3" i="6"/>
  <c r="AA3" i="6"/>
  <c r="Q3" i="6"/>
  <c r="Q15" i="6" s="1"/>
  <c r="I3" i="6"/>
  <c r="H3" i="6"/>
  <c r="AH6" i="6" s="1"/>
  <c r="G3" i="6"/>
  <c r="AG6" i="6" s="1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R33" i="4"/>
  <c r="AM33" i="4"/>
  <c r="AE33" i="4"/>
  <c r="I33" i="4"/>
  <c r="AQ32" i="4"/>
  <c r="AQ33" i="4" s="1"/>
  <c r="AM32" i="4"/>
  <c r="I32" i="4"/>
  <c r="AP29" i="4"/>
  <c r="AO29" i="4"/>
  <c r="AN29" i="4"/>
  <c r="AE29" i="4"/>
  <c r="AP28" i="4"/>
  <c r="AO28" i="4"/>
  <c r="AN28" i="4"/>
  <c r="AE28" i="4"/>
  <c r="AP27" i="4"/>
  <c r="AO27" i="4"/>
  <c r="AN27" i="4"/>
  <c r="AE27" i="4"/>
  <c r="AP26" i="4"/>
  <c r="AO26" i="4"/>
  <c r="AN26" i="4"/>
  <c r="AE26" i="4"/>
  <c r="AD26" i="4"/>
  <c r="AP25" i="4"/>
  <c r="AO25" i="4"/>
  <c r="AN25" i="4"/>
  <c r="AE25" i="4"/>
  <c r="AP24" i="4"/>
  <c r="AO24" i="4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F4" i="2"/>
  <c r="E4" i="2"/>
  <c r="C4" i="2"/>
  <c r="G4" i="2" s="1"/>
  <c r="B4" i="2"/>
  <c r="B5" i="2" s="1"/>
  <c r="G3" i="2"/>
  <c r="E3" i="2"/>
  <c r="C3" i="2"/>
  <c r="F3" i="2" s="1"/>
  <c r="B3" i="2"/>
  <c r="D3" i="2" s="1"/>
  <c r="H3" i="2" s="1"/>
  <c r="G2" i="2"/>
  <c r="F2" i="2"/>
  <c r="E2" i="2"/>
  <c r="D2" i="2"/>
  <c r="O21" i="1"/>
  <c r="L21" i="1"/>
  <c r="K21" i="1"/>
  <c r="O18" i="1"/>
  <c r="N18" i="1"/>
  <c r="M18" i="1"/>
  <c r="O17" i="1"/>
  <c r="N17" i="1"/>
  <c r="M17" i="1"/>
  <c r="O16" i="1"/>
  <c r="N16" i="1"/>
  <c r="M16" i="1"/>
  <c r="L10" i="1"/>
  <c r="K10" i="1"/>
  <c r="W8" i="1"/>
  <c r="O7" i="1"/>
  <c r="N7" i="1"/>
  <c r="M7" i="1"/>
  <c r="W6" i="1"/>
  <c r="V6" i="1"/>
  <c r="U6" i="1"/>
  <c r="O6" i="1"/>
  <c r="N6" i="1"/>
  <c r="M6" i="1"/>
  <c r="W5" i="1"/>
  <c r="V5" i="1"/>
  <c r="V8" i="1" s="1"/>
  <c r="U5" i="1"/>
  <c r="U8" i="1" s="1"/>
  <c r="O5" i="1"/>
  <c r="N5" i="1"/>
  <c r="N21" i="1" s="1"/>
  <c r="M5" i="1"/>
  <c r="O4" i="1"/>
  <c r="O10" i="1" s="1"/>
  <c r="N4" i="1"/>
  <c r="D4" i="1"/>
  <c r="D16" i="9" s="1"/>
  <c r="I16" i="9" s="1"/>
  <c r="B6" i="2" l="1"/>
  <c r="D5" i="2"/>
  <c r="D4" i="2"/>
  <c r="Y49" i="9"/>
  <c r="W49" i="9"/>
  <c r="Q88" i="15"/>
  <c r="T91" i="15"/>
  <c r="C5" i="2"/>
  <c r="D31" i="9"/>
  <c r="I31" i="9" s="1"/>
  <c r="O8" i="9" s="1"/>
  <c r="O16" i="9" s="1"/>
  <c r="D13" i="9"/>
  <c r="I13" i="9" s="1"/>
  <c r="D5" i="12"/>
  <c r="N3" i="12" s="1"/>
  <c r="B6" i="12"/>
  <c r="D5" i="13"/>
  <c r="D9" i="13"/>
  <c r="F3" i="15"/>
  <c r="F76" i="15" s="1"/>
  <c r="D4" i="13"/>
  <c r="D11" i="13"/>
  <c r="D8" i="13"/>
  <c r="D6" i="13"/>
  <c r="D3" i="13"/>
  <c r="D2" i="13"/>
  <c r="F2" i="15"/>
  <c r="F75" i="15" s="1"/>
  <c r="D10" i="13"/>
  <c r="D7" i="13"/>
  <c r="D59" i="9"/>
  <c r="I59" i="9" s="1"/>
  <c r="D55" i="9"/>
  <c r="I55" i="9" s="1"/>
  <c r="D52" i="9"/>
  <c r="I52" i="9" s="1"/>
  <c r="D2" i="12"/>
  <c r="D60" i="9"/>
  <c r="I60" i="9" s="1"/>
  <c r="D56" i="9"/>
  <c r="I56" i="9" s="1"/>
  <c r="D53" i="9"/>
  <c r="I53" i="9" s="1"/>
  <c r="D47" i="9"/>
  <c r="I47" i="9" s="1"/>
  <c r="D46" i="9"/>
  <c r="I46" i="9" s="1"/>
  <c r="D45" i="9"/>
  <c r="I45" i="9" s="1"/>
  <c r="D44" i="9"/>
  <c r="I44" i="9" s="1"/>
  <c r="D35" i="9"/>
  <c r="I35" i="9" s="1"/>
  <c r="D34" i="9"/>
  <c r="I34" i="9" s="1"/>
  <c r="D33" i="9"/>
  <c r="I33" i="9" s="1"/>
  <c r="D32" i="9"/>
  <c r="I32" i="9" s="1"/>
  <c r="D61" i="9"/>
  <c r="I61" i="9" s="1"/>
  <c r="D57" i="9"/>
  <c r="I57" i="9" s="1"/>
  <c r="D48" i="9"/>
  <c r="I48" i="9" s="1"/>
  <c r="D39" i="9"/>
  <c r="I39" i="9" s="1"/>
  <c r="D38" i="9"/>
  <c r="I38" i="9" s="1"/>
  <c r="D37" i="9"/>
  <c r="I37" i="9" s="1"/>
  <c r="D36" i="9"/>
  <c r="I36" i="9" s="1"/>
  <c r="D54" i="9"/>
  <c r="I54" i="9" s="1"/>
  <c r="D42" i="9"/>
  <c r="I42" i="9" s="1"/>
  <c r="D23" i="9"/>
  <c r="I23" i="9" s="1"/>
  <c r="D21" i="9"/>
  <c r="I21" i="9" s="1"/>
  <c r="O7" i="9" s="1"/>
  <c r="O15" i="9" s="1"/>
  <c r="D3" i="9"/>
  <c r="I3" i="9" s="1"/>
  <c r="D24" i="9"/>
  <c r="I24" i="9" s="1"/>
  <c r="D18" i="9"/>
  <c r="I18" i="9" s="1"/>
  <c r="F3" i="6"/>
  <c r="D58" i="9"/>
  <c r="I58" i="9" s="1"/>
  <c r="D51" i="9"/>
  <c r="I51" i="9" s="1"/>
  <c r="O10" i="9" s="1"/>
  <c r="O18" i="9" s="1"/>
  <c r="D25" i="9"/>
  <c r="I25" i="9" s="1"/>
  <c r="D14" i="9"/>
  <c r="I14" i="9" s="1"/>
  <c r="D8" i="9"/>
  <c r="I8" i="9" s="1"/>
  <c r="D30" i="9"/>
  <c r="I30" i="9" s="1"/>
  <c r="D19" i="9"/>
  <c r="I19" i="9" s="1"/>
  <c r="D49" i="9"/>
  <c r="I49" i="9" s="1"/>
  <c r="D26" i="9"/>
  <c r="I26" i="9" s="1"/>
  <c r="D12" i="9"/>
  <c r="I12" i="9" s="1"/>
  <c r="D9" i="9"/>
  <c r="I9" i="9" s="1"/>
  <c r="D6" i="9"/>
  <c r="I6" i="9" s="1"/>
  <c r="D43" i="9"/>
  <c r="I43" i="9" s="1"/>
  <c r="D40" i="9"/>
  <c r="I40" i="9" s="1"/>
  <c r="D27" i="9"/>
  <c r="I27" i="9" s="1"/>
  <c r="D4" i="9"/>
  <c r="I4" i="9" s="1"/>
  <c r="D2" i="9"/>
  <c r="I2" i="9" s="1"/>
  <c r="D4" i="12"/>
  <c r="X2" i="12" s="1"/>
  <c r="D15" i="9"/>
  <c r="I15" i="9" s="1"/>
  <c r="D28" i="9"/>
  <c r="I28" i="9" s="1"/>
  <c r="D10" i="9"/>
  <c r="I10" i="9" s="1"/>
  <c r="D2" i="11"/>
  <c r="D29" i="9"/>
  <c r="I29" i="9" s="1"/>
  <c r="D22" i="9"/>
  <c r="I22" i="9" s="1"/>
  <c r="D17" i="9"/>
  <c r="I17" i="9" s="1"/>
  <c r="D11" i="9"/>
  <c r="I11" i="9" s="1"/>
  <c r="D7" i="9"/>
  <c r="I7" i="9" s="1"/>
  <c r="D5" i="9"/>
  <c r="I5" i="9" s="1"/>
  <c r="M4" i="1"/>
  <c r="N10" i="1"/>
  <c r="AI9" i="6"/>
  <c r="AI13" i="6"/>
  <c r="AI11" i="6"/>
  <c r="AI7" i="6"/>
  <c r="AI3" i="6"/>
  <c r="AI4" i="6"/>
  <c r="AI10" i="6"/>
  <c r="AI12" i="6"/>
  <c r="AI5" i="6"/>
  <c r="AI6" i="6"/>
  <c r="D41" i="9"/>
  <c r="I41" i="9" s="1"/>
  <c r="O9" i="9" s="1"/>
  <c r="O17" i="9" s="1"/>
  <c r="D20" i="9"/>
  <c r="I20" i="9" s="1"/>
  <c r="Y45" i="9"/>
  <c r="W45" i="9"/>
  <c r="AG4" i="6"/>
  <c r="AH10" i="6"/>
  <c r="AH4" i="6"/>
  <c r="AG8" i="6"/>
  <c r="Q46" i="9"/>
  <c r="Q45" i="9"/>
  <c r="Q44" i="9"/>
  <c r="D3" i="11"/>
  <c r="I3" i="11" s="1"/>
  <c r="I6" i="11" s="1"/>
  <c r="AG3" i="6"/>
  <c r="AH8" i="6"/>
  <c r="Q34" i="9"/>
  <c r="Q33" i="9"/>
  <c r="Q32" i="9"/>
  <c r="Q49" i="9"/>
  <c r="Q42" i="9"/>
  <c r="Q41" i="9"/>
  <c r="Q40" i="9"/>
  <c r="Q50" i="9"/>
  <c r="Q51" i="9"/>
  <c r="Y44" i="9"/>
  <c r="W44" i="9"/>
  <c r="Y61" i="9"/>
  <c r="Y48" i="9"/>
  <c r="W48" i="9"/>
  <c r="AG7" i="6"/>
  <c r="AG11" i="6"/>
  <c r="AG13" i="6"/>
  <c r="Q38" i="9"/>
  <c r="Y46" i="9"/>
  <c r="W46" i="9"/>
  <c r="Y57" i="9"/>
  <c r="AH7" i="6"/>
  <c r="AH11" i="6"/>
  <c r="AH13" i="6"/>
  <c r="G5" i="12"/>
  <c r="Q3" i="12" s="1"/>
  <c r="F5" i="12"/>
  <c r="P3" i="12" s="1"/>
  <c r="C6" i="12"/>
  <c r="E5" i="12"/>
  <c r="O3" i="12" s="1"/>
  <c r="AG9" i="6"/>
  <c r="AH9" i="6"/>
  <c r="Y43" i="9"/>
  <c r="W43" i="9"/>
  <c r="B4" i="11"/>
  <c r="C4" i="11"/>
  <c r="D5" i="15"/>
  <c r="F4" i="15"/>
  <c r="F77" i="15" s="1"/>
  <c r="U5" i="15" s="1"/>
  <c r="E4" i="15"/>
  <c r="W63" i="9"/>
  <c r="F28" i="13"/>
  <c r="F16" i="13"/>
  <c r="W51" i="9"/>
  <c r="W54" i="9"/>
  <c r="W58" i="9"/>
  <c r="E3" i="11"/>
  <c r="J3" i="11" s="1"/>
  <c r="J6" i="11" s="1"/>
  <c r="G28" i="13"/>
  <c r="G16" i="13"/>
  <c r="F3" i="11"/>
  <c r="K3" i="11" s="1"/>
  <c r="K6" i="11" s="1"/>
  <c r="D3" i="12"/>
  <c r="N2" i="12" s="1"/>
  <c r="U4" i="15"/>
  <c r="E30" i="13"/>
  <c r="Q95" i="15"/>
  <c r="T98" i="15"/>
  <c r="G17" i="13"/>
  <c r="G29" i="13"/>
  <c r="F22" i="13"/>
  <c r="T90" i="15"/>
  <c r="Q87" i="15"/>
  <c r="E35" i="13"/>
  <c r="E23" i="13"/>
  <c r="V3" i="15"/>
  <c r="X2" i="15"/>
  <c r="W3" i="15"/>
  <c r="U3" i="15"/>
  <c r="G23" i="13"/>
  <c r="G35" i="13"/>
  <c r="G32" i="13"/>
  <c r="E33" i="13"/>
  <c r="E21" i="13"/>
  <c r="F33" i="13"/>
  <c r="T122" i="15"/>
  <c r="Q119" i="15"/>
  <c r="H2" i="15"/>
  <c r="H75" i="15" s="1"/>
  <c r="G19" i="13"/>
  <c r="E17" i="13"/>
  <c r="F20" i="13"/>
  <c r="V2" i="15"/>
  <c r="X3" i="15"/>
  <c r="Q89" i="15"/>
  <c r="Q116" i="15"/>
  <c r="T101" i="15" l="1"/>
  <c r="Q98" i="15"/>
  <c r="D35" i="13"/>
  <c r="D23" i="13"/>
  <c r="D15" i="13"/>
  <c r="D27" i="13"/>
  <c r="Q90" i="15"/>
  <c r="T93" i="15"/>
  <c r="M21" i="1"/>
  <c r="M10" i="1"/>
  <c r="P10" i="1" s="1"/>
  <c r="D16" i="13"/>
  <c r="D28" i="13"/>
  <c r="C6" i="2"/>
  <c r="G5" i="2"/>
  <c r="F5" i="2"/>
  <c r="I4" i="15"/>
  <c r="G4" i="15"/>
  <c r="H4" i="15"/>
  <c r="D19" i="13"/>
  <c r="D31" i="13"/>
  <c r="Q91" i="15"/>
  <c r="T94" i="15"/>
  <c r="B7" i="12"/>
  <c r="D6" i="12"/>
  <c r="AF6" i="6"/>
  <c r="AF9" i="6"/>
  <c r="AF3" i="6"/>
  <c r="AF8" i="6"/>
  <c r="AF12" i="6"/>
  <c r="AF5" i="6"/>
  <c r="AF10" i="6"/>
  <c r="AF13" i="6"/>
  <c r="AF4" i="6"/>
  <c r="AF11" i="6"/>
  <c r="AF7" i="6"/>
  <c r="D33" i="13"/>
  <c r="D21" i="13"/>
  <c r="D6" i="15"/>
  <c r="F5" i="15"/>
  <c r="E5" i="15"/>
  <c r="B5" i="11"/>
  <c r="D4" i="11"/>
  <c r="D24" i="13"/>
  <c r="D36" i="13"/>
  <c r="T125" i="15"/>
  <c r="Q125" i="15" s="1"/>
  <c r="Q122" i="15"/>
  <c r="W2" i="15"/>
  <c r="C5" i="11"/>
  <c r="G4" i="11"/>
  <c r="F4" i="11"/>
  <c r="E4" i="11"/>
  <c r="G6" i="12"/>
  <c r="F6" i="12"/>
  <c r="C7" i="12"/>
  <c r="E6" i="12"/>
  <c r="D29" i="13"/>
  <c r="D17" i="13"/>
  <c r="D32" i="13"/>
  <c r="D20" i="13"/>
  <c r="D34" i="13"/>
  <c r="D22" i="13"/>
  <c r="U2" i="15"/>
  <c r="D30" i="13"/>
  <c r="D18" i="13"/>
  <c r="B7" i="2"/>
  <c r="D6" i="2"/>
  <c r="T96" i="15" l="1"/>
  <c r="Q93" i="15"/>
  <c r="B8" i="12"/>
  <c r="D7" i="12"/>
  <c r="N4" i="12" s="1"/>
  <c r="G7" i="12"/>
  <c r="Q4" i="12" s="1"/>
  <c r="F7" i="12"/>
  <c r="P4" i="12" s="1"/>
  <c r="C8" i="12"/>
  <c r="E7" i="12"/>
  <c r="O4" i="12" s="1"/>
  <c r="H77" i="15"/>
  <c r="W5" i="15" s="1"/>
  <c r="W4" i="15"/>
  <c r="D7" i="2"/>
  <c r="B8" i="2"/>
  <c r="Z4" i="12"/>
  <c r="Z3" i="12"/>
  <c r="Z5" i="12"/>
  <c r="Z6" i="12"/>
  <c r="D5" i="11"/>
  <c r="B6" i="11"/>
  <c r="G77" i="15"/>
  <c r="V5" i="15" s="1"/>
  <c r="V4" i="15"/>
  <c r="C6" i="11"/>
  <c r="G5" i="11"/>
  <c r="F5" i="11"/>
  <c r="E5" i="11"/>
  <c r="AA4" i="12"/>
  <c r="AA3" i="12"/>
  <c r="AA6" i="12"/>
  <c r="AA5" i="12"/>
  <c r="I5" i="15"/>
  <c r="H5" i="15"/>
  <c r="G5" i="15"/>
  <c r="I77" i="15"/>
  <c r="X5" i="15" s="1"/>
  <c r="X4" i="15"/>
  <c r="T97" i="15"/>
  <c r="Q94" i="15"/>
  <c r="Y5" i="12"/>
  <c r="Y4" i="12"/>
  <c r="Y3" i="12"/>
  <c r="Y6" i="12"/>
  <c r="F78" i="15"/>
  <c r="U7" i="15"/>
  <c r="U9" i="15"/>
  <c r="U8" i="15"/>
  <c r="U6" i="15"/>
  <c r="D7" i="15"/>
  <c r="F6" i="15"/>
  <c r="F79" i="15" s="1"/>
  <c r="U10" i="15" s="1"/>
  <c r="E6" i="15"/>
  <c r="X5" i="12"/>
  <c r="X4" i="12"/>
  <c r="X3" i="12"/>
  <c r="X6" i="12"/>
  <c r="F6" i="2"/>
  <c r="C7" i="2"/>
  <c r="G6" i="2"/>
  <c r="Q101" i="15"/>
  <c r="T104" i="15"/>
  <c r="B9" i="2" l="1"/>
  <c r="D8" i="2"/>
  <c r="G6" i="11"/>
  <c r="F6" i="11"/>
  <c r="E6" i="11"/>
  <c r="C7" i="11"/>
  <c r="T99" i="15"/>
  <c r="Q96" i="15"/>
  <c r="G78" i="15"/>
  <c r="V9" i="15"/>
  <c r="V7" i="15"/>
  <c r="V6" i="15"/>
  <c r="V8" i="15"/>
  <c r="G8" i="12"/>
  <c r="F8" i="12"/>
  <c r="C9" i="12"/>
  <c r="E8" i="12"/>
  <c r="H78" i="15"/>
  <c r="W6" i="15"/>
  <c r="W7" i="15"/>
  <c r="W9" i="15"/>
  <c r="W8" i="15"/>
  <c r="D6" i="11"/>
  <c r="B7" i="11"/>
  <c r="I78" i="15"/>
  <c r="X6" i="15"/>
  <c r="X7" i="15"/>
  <c r="X9" i="15"/>
  <c r="X8" i="15"/>
  <c r="I6" i="15"/>
  <c r="I79" i="15" s="1"/>
  <c r="X10" i="15" s="1"/>
  <c r="H6" i="15"/>
  <c r="H79" i="15" s="1"/>
  <c r="W10" i="15" s="1"/>
  <c r="G6" i="15"/>
  <c r="G79" i="15" s="1"/>
  <c r="V10" i="15" s="1"/>
  <c r="B9" i="12"/>
  <c r="D8" i="12"/>
  <c r="T100" i="15"/>
  <c r="Q97" i="15"/>
  <c r="T107" i="15"/>
  <c r="Q104" i="15"/>
  <c r="G7" i="2"/>
  <c r="F7" i="2"/>
  <c r="C8" i="2"/>
  <c r="F7" i="15"/>
  <c r="F80" i="15" s="1"/>
  <c r="D8" i="15"/>
  <c r="E7" i="15"/>
  <c r="B8" i="11" l="1"/>
  <c r="D7" i="11"/>
  <c r="B10" i="12"/>
  <c r="D9" i="12"/>
  <c r="T102" i="15"/>
  <c r="Q99" i="15"/>
  <c r="C8" i="11"/>
  <c r="G7" i="11"/>
  <c r="F7" i="11"/>
  <c r="E7" i="11"/>
  <c r="C9" i="2"/>
  <c r="G8" i="2"/>
  <c r="F8" i="2"/>
  <c r="C10" i="12"/>
  <c r="E9" i="12"/>
  <c r="G9" i="12"/>
  <c r="F9" i="12"/>
  <c r="Q100" i="15"/>
  <c r="T103" i="15"/>
  <c r="I7" i="15"/>
  <c r="I80" i="15" s="1"/>
  <c r="H7" i="15"/>
  <c r="H80" i="15" s="1"/>
  <c r="G7" i="15"/>
  <c r="G80" i="15" s="1"/>
  <c r="E8" i="15"/>
  <c r="F8" i="15"/>
  <c r="D9" i="15"/>
  <c r="T110" i="15"/>
  <c r="Q110" i="15" s="1"/>
  <c r="Q107" i="15"/>
  <c r="B10" i="2"/>
  <c r="D9" i="2"/>
  <c r="F81" i="15" l="1"/>
  <c r="U12" i="15"/>
  <c r="U11" i="15"/>
  <c r="X9" i="12"/>
  <c r="N5" i="12"/>
  <c r="X8" i="12"/>
  <c r="X7" i="12"/>
  <c r="G9" i="2"/>
  <c r="C10" i="2"/>
  <c r="F9" i="2"/>
  <c r="B11" i="12"/>
  <c r="D10" i="12"/>
  <c r="Y9" i="12"/>
  <c r="O5" i="12"/>
  <c r="Y8" i="12"/>
  <c r="Y7" i="12"/>
  <c r="G10" i="12"/>
  <c r="C11" i="12"/>
  <c r="F10" i="12"/>
  <c r="E10" i="12"/>
  <c r="I8" i="15"/>
  <c r="H8" i="15"/>
  <c r="G8" i="15"/>
  <c r="AA9" i="12"/>
  <c r="Q5" i="12"/>
  <c r="AA8" i="12"/>
  <c r="AA7" i="12"/>
  <c r="D10" i="2"/>
  <c r="B11" i="2"/>
  <c r="Q103" i="15"/>
  <c r="T106" i="15"/>
  <c r="F8" i="11"/>
  <c r="E8" i="11"/>
  <c r="C9" i="11"/>
  <c r="G8" i="11"/>
  <c r="D10" i="15"/>
  <c r="F9" i="15"/>
  <c r="E9" i="15"/>
  <c r="Z9" i="12"/>
  <c r="P5" i="12"/>
  <c r="Z8" i="12"/>
  <c r="Z7" i="12"/>
  <c r="Q102" i="15"/>
  <c r="T105" i="15"/>
  <c r="D8" i="11"/>
  <c r="B9" i="11"/>
  <c r="H81" i="15" l="1"/>
  <c r="W12" i="15"/>
  <c r="W11" i="15"/>
  <c r="C10" i="11"/>
  <c r="G9" i="11"/>
  <c r="F9" i="11"/>
  <c r="E9" i="11"/>
  <c r="I81" i="15"/>
  <c r="X12" i="15"/>
  <c r="X11" i="15"/>
  <c r="Q106" i="15"/>
  <c r="T109" i="15"/>
  <c r="T108" i="15"/>
  <c r="Q105" i="15"/>
  <c r="H9" i="15"/>
  <c r="G9" i="15"/>
  <c r="I9" i="15"/>
  <c r="G11" i="12"/>
  <c r="F11" i="12"/>
  <c r="C12" i="12"/>
  <c r="E11" i="12"/>
  <c r="F10" i="2"/>
  <c r="G10" i="2"/>
  <c r="C11" i="2"/>
  <c r="F82" i="15"/>
  <c r="U13" i="15"/>
  <c r="B12" i="12"/>
  <c r="D11" i="12"/>
  <c r="D11" i="15"/>
  <c r="F10" i="15"/>
  <c r="F83" i="15" s="1"/>
  <c r="E10" i="15"/>
  <c r="G81" i="15"/>
  <c r="V11" i="15"/>
  <c r="V12" i="15"/>
  <c r="B10" i="11"/>
  <c r="D9" i="11"/>
  <c r="B12" i="2"/>
  <c r="D11" i="2"/>
  <c r="B13" i="12" l="1"/>
  <c r="D12" i="12"/>
  <c r="B13" i="2"/>
  <c r="D12" i="2"/>
  <c r="G11" i="2"/>
  <c r="F11" i="2"/>
  <c r="C12" i="2"/>
  <c r="G82" i="15"/>
  <c r="V13" i="15"/>
  <c r="E10" i="11"/>
  <c r="C11" i="11"/>
  <c r="G10" i="11"/>
  <c r="F10" i="11"/>
  <c r="H82" i="15"/>
  <c r="W13" i="15"/>
  <c r="I82" i="15"/>
  <c r="X13" i="15"/>
  <c r="T111" i="15"/>
  <c r="Q108" i="15"/>
  <c r="G12" i="12"/>
  <c r="F12" i="12"/>
  <c r="C13" i="12"/>
  <c r="E12" i="12"/>
  <c r="X11" i="12"/>
  <c r="X10" i="12"/>
  <c r="N6" i="12"/>
  <c r="X12" i="12"/>
  <c r="D10" i="11"/>
  <c r="B11" i="11"/>
  <c r="Z10" i="12"/>
  <c r="P6" i="12"/>
  <c r="Z11" i="12"/>
  <c r="Z12" i="12"/>
  <c r="Y11" i="12"/>
  <c r="Y10" i="12"/>
  <c r="O6" i="12"/>
  <c r="Y12" i="12"/>
  <c r="I10" i="15"/>
  <c r="I83" i="15" s="1"/>
  <c r="H10" i="15"/>
  <c r="H83" i="15" s="1"/>
  <c r="G10" i="15"/>
  <c r="G83" i="15" s="1"/>
  <c r="AA10" i="12"/>
  <c r="Q6" i="12"/>
  <c r="AA12" i="12"/>
  <c r="AA11" i="12"/>
  <c r="Q109" i="15"/>
  <c r="T112" i="15"/>
  <c r="D12" i="15"/>
  <c r="F11" i="15"/>
  <c r="E11" i="15"/>
  <c r="E12" i="15" l="1"/>
  <c r="F12" i="15"/>
  <c r="F85" i="15" s="1"/>
  <c r="D13" i="15"/>
  <c r="F12" i="2"/>
  <c r="C13" i="2"/>
  <c r="G12" i="2"/>
  <c r="T114" i="15"/>
  <c r="Q111" i="15"/>
  <c r="Q112" i="15"/>
  <c r="T115" i="15"/>
  <c r="I11" i="15"/>
  <c r="H11" i="15"/>
  <c r="G11" i="15"/>
  <c r="F84" i="15"/>
  <c r="U14" i="15" s="1"/>
  <c r="U16" i="15"/>
  <c r="U15" i="15"/>
  <c r="U18" i="15"/>
  <c r="U17" i="15"/>
  <c r="U19" i="15"/>
  <c r="B14" i="2"/>
  <c r="D13" i="2"/>
  <c r="B12" i="11"/>
  <c r="D11" i="11"/>
  <c r="G13" i="12"/>
  <c r="F13" i="12"/>
  <c r="E13" i="12"/>
  <c r="C14" i="12"/>
  <c r="C12" i="11"/>
  <c r="G11" i="11"/>
  <c r="F11" i="11"/>
  <c r="E11" i="11"/>
  <c r="D13" i="12"/>
  <c r="B14" i="12"/>
  <c r="B15" i="2" l="1"/>
  <c r="D14" i="2"/>
  <c r="Q114" i="15"/>
  <c r="T117" i="15"/>
  <c r="D14" i="15"/>
  <c r="F13" i="15"/>
  <c r="F86" i="15" s="1"/>
  <c r="U20" i="15" s="1"/>
  <c r="E13" i="15"/>
  <c r="O7" i="12"/>
  <c r="Y15" i="12"/>
  <c r="Y14" i="12"/>
  <c r="Y13" i="12"/>
  <c r="B15" i="12"/>
  <c r="D14" i="12"/>
  <c r="Z15" i="12"/>
  <c r="Z14" i="12"/>
  <c r="Z13" i="12"/>
  <c r="P7" i="12"/>
  <c r="G84" i="15"/>
  <c r="V14" i="15" s="1"/>
  <c r="V16" i="15"/>
  <c r="V15" i="15"/>
  <c r="V18" i="15"/>
  <c r="V19" i="15"/>
  <c r="V17" i="15"/>
  <c r="I12" i="15"/>
  <c r="I85" i="15" s="1"/>
  <c r="H12" i="15"/>
  <c r="H85" i="15" s="1"/>
  <c r="G12" i="15"/>
  <c r="G85" i="15" s="1"/>
  <c r="AA14" i="12"/>
  <c r="AA13" i="12"/>
  <c r="AA15" i="12"/>
  <c r="Q7" i="12"/>
  <c r="G14" i="12"/>
  <c r="F14" i="12"/>
  <c r="E14" i="12"/>
  <c r="C15" i="12"/>
  <c r="I84" i="15"/>
  <c r="X14" i="15" s="1"/>
  <c r="X19" i="15"/>
  <c r="X15" i="15"/>
  <c r="X16" i="15"/>
  <c r="X18" i="15"/>
  <c r="X17" i="15"/>
  <c r="E12" i="11"/>
  <c r="C13" i="11"/>
  <c r="G12" i="11"/>
  <c r="F12" i="11"/>
  <c r="N7" i="12"/>
  <c r="X15" i="12"/>
  <c r="X14" i="12"/>
  <c r="X13" i="12"/>
  <c r="D12" i="11"/>
  <c r="B13" i="11"/>
  <c r="Q115" i="15"/>
  <c r="T118" i="15"/>
  <c r="G13" i="2"/>
  <c r="F13" i="2"/>
  <c r="C14" i="2"/>
  <c r="H84" i="15"/>
  <c r="W14" i="15" s="1"/>
  <c r="W19" i="15"/>
  <c r="W17" i="15"/>
  <c r="W18" i="15"/>
  <c r="W16" i="15"/>
  <c r="W15" i="15"/>
  <c r="F14" i="15" l="1"/>
  <c r="D15" i="15"/>
  <c r="E14" i="15"/>
  <c r="C14" i="11"/>
  <c r="G13" i="11"/>
  <c r="F13" i="11"/>
  <c r="E13" i="11"/>
  <c r="T121" i="15"/>
  <c r="Q118" i="15"/>
  <c r="T120" i="15"/>
  <c r="Q117" i="15"/>
  <c r="F14" i="2"/>
  <c r="C15" i="2"/>
  <c r="G14" i="2"/>
  <c r="B14" i="11"/>
  <c r="D13" i="11"/>
  <c r="I13" i="15"/>
  <c r="I86" i="15" s="1"/>
  <c r="X20" i="15" s="1"/>
  <c r="H13" i="15"/>
  <c r="H86" i="15" s="1"/>
  <c r="W20" i="15" s="1"/>
  <c r="G13" i="15"/>
  <c r="G86" i="15" s="1"/>
  <c r="V20" i="15" s="1"/>
  <c r="B16" i="2"/>
  <c r="D15" i="2"/>
  <c r="D15" i="12"/>
  <c r="N8" i="12" s="1"/>
  <c r="B16" i="12"/>
  <c r="G15" i="12"/>
  <c r="Q8" i="12" s="1"/>
  <c r="C16" i="12"/>
  <c r="E15" i="12"/>
  <c r="O8" i="12" s="1"/>
  <c r="F15" i="12"/>
  <c r="P8" i="12" s="1"/>
  <c r="T124" i="15" l="1"/>
  <c r="Q121" i="15"/>
  <c r="D14" i="11"/>
  <c r="B15" i="11"/>
  <c r="C17" i="12"/>
  <c r="E16" i="12"/>
  <c r="G16" i="12"/>
  <c r="F16" i="12"/>
  <c r="G15" i="2"/>
  <c r="F15" i="2"/>
  <c r="C16" i="2"/>
  <c r="E14" i="11"/>
  <c r="C15" i="11"/>
  <c r="F14" i="11"/>
  <c r="G14" i="11"/>
  <c r="D16" i="2"/>
  <c r="B17" i="2"/>
  <c r="D16" i="12"/>
  <c r="B17" i="12"/>
  <c r="G14" i="15"/>
  <c r="I14" i="15"/>
  <c r="H14" i="15"/>
  <c r="T123" i="15"/>
  <c r="Q120" i="15"/>
  <c r="D16" i="15"/>
  <c r="F15" i="15"/>
  <c r="F88" i="15" s="1"/>
  <c r="E15" i="15"/>
  <c r="F87" i="15"/>
  <c r="U21" i="15"/>
  <c r="U22" i="15"/>
  <c r="F16" i="2" l="1"/>
  <c r="C17" i="2"/>
  <c r="G16" i="2"/>
  <c r="I87" i="15"/>
  <c r="X21" i="15"/>
  <c r="X22" i="15"/>
  <c r="AA17" i="12"/>
  <c r="AA16" i="12"/>
  <c r="AA18" i="12"/>
  <c r="G87" i="15"/>
  <c r="V21" i="15"/>
  <c r="V22" i="15"/>
  <c r="Y18" i="12"/>
  <c r="Y17" i="12"/>
  <c r="Y16" i="12"/>
  <c r="D17" i="15"/>
  <c r="F16" i="15"/>
  <c r="F89" i="15" s="1"/>
  <c r="U23" i="15" s="1"/>
  <c r="E16" i="15"/>
  <c r="B18" i="2"/>
  <c r="D17" i="2"/>
  <c r="C18" i="12"/>
  <c r="G17" i="12"/>
  <c r="Q9" i="12" s="1"/>
  <c r="F17" i="12"/>
  <c r="P9" i="12" s="1"/>
  <c r="E17" i="12"/>
  <c r="O9" i="12" s="1"/>
  <c r="B16" i="11"/>
  <c r="D15" i="11"/>
  <c r="B18" i="12"/>
  <c r="D17" i="12"/>
  <c r="N9" i="12" s="1"/>
  <c r="I15" i="15"/>
  <c r="I88" i="15" s="1"/>
  <c r="H15" i="15"/>
  <c r="H88" i="15" s="1"/>
  <c r="G15" i="15"/>
  <c r="G88" i="15" s="1"/>
  <c r="X16" i="12"/>
  <c r="X17" i="12"/>
  <c r="X18" i="12"/>
  <c r="Q123" i="15"/>
  <c r="T126" i="15"/>
  <c r="Q126" i="15" s="1"/>
  <c r="H87" i="15"/>
  <c r="W21" i="15"/>
  <c r="W22" i="15"/>
  <c r="Z16" i="12"/>
  <c r="Z17" i="12"/>
  <c r="Z18" i="12"/>
  <c r="C16" i="11"/>
  <c r="G15" i="11"/>
  <c r="F15" i="11"/>
  <c r="E15" i="11"/>
  <c r="Q124" i="15"/>
  <c r="T127" i="15"/>
  <c r="Q127" i="15" s="1"/>
  <c r="D18" i="2" l="1"/>
  <c r="B19" i="2"/>
  <c r="I16" i="15"/>
  <c r="I89" i="15" s="1"/>
  <c r="X23" i="15" s="1"/>
  <c r="H16" i="15"/>
  <c r="H89" i="15" s="1"/>
  <c r="W23" i="15" s="1"/>
  <c r="G16" i="15"/>
  <c r="G89" i="15" s="1"/>
  <c r="V23" i="15" s="1"/>
  <c r="F17" i="15"/>
  <c r="F90" i="15" s="1"/>
  <c r="E17" i="15"/>
  <c r="D18" i="15"/>
  <c r="D18" i="12"/>
  <c r="B19" i="12"/>
  <c r="G17" i="2"/>
  <c r="F17" i="2"/>
  <c r="C18" i="2"/>
  <c r="G18" i="12"/>
  <c r="C19" i="12"/>
  <c r="F18" i="12"/>
  <c r="E18" i="12"/>
  <c r="E16" i="11"/>
  <c r="C17" i="11"/>
  <c r="G16" i="11"/>
  <c r="F16" i="11"/>
  <c r="D16" i="11"/>
  <c r="B17" i="11"/>
  <c r="D19" i="12" l="1"/>
  <c r="B20" i="12"/>
  <c r="B20" i="2"/>
  <c r="D19" i="2"/>
  <c r="I17" i="15"/>
  <c r="I90" i="15" s="1"/>
  <c r="H17" i="15"/>
  <c r="H90" i="15" s="1"/>
  <c r="G17" i="15"/>
  <c r="G90" i="15" s="1"/>
  <c r="C18" i="11"/>
  <c r="G17" i="11"/>
  <c r="F17" i="11"/>
  <c r="E17" i="11"/>
  <c r="D19" i="15"/>
  <c r="F18" i="15"/>
  <c r="F91" i="15" s="1"/>
  <c r="E18" i="15"/>
  <c r="B18" i="11"/>
  <c r="D17" i="11"/>
  <c r="G19" i="12"/>
  <c r="F19" i="12"/>
  <c r="C20" i="12"/>
  <c r="E19" i="12"/>
  <c r="F18" i="2"/>
  <c r="G18" i="2"/>
  <c r="C19" i="2"/>
  <c r="G19" i="2" l="1"/>
  <c r="F19" i="2"/>
  <c r="C20" i="2"/>
  <c r="Y21" i="12"/>
  <c r="Y19" i="12"/>
  <c r="Y20" i="12"/>
  <c r="O10" i="12"/>
  <c r="G20" i="12"/>
  <c r="F20" i="12"/>
  <c r="C21" i="12"/>
  <c r="E20" i="12"/>
  <c r="AA21" i="12"/>
  <c r="AA20" i="12"/>
  <c r="Q10" i="12"/>
  <c r="AA19" i="12"/>
  <c r="D20" i="2"/>
  <c r="B21" i="2"/>
  <c r="E18" i="11"/>
  <c r="C19" i="11"/>
  <c r="G18" i="11"/>
  <c r="F18" i="11"/>
  <c r="Z21" i="12"/>
  <c r="Z19" i="12"/>
  <c r="Z20" i="12"/>
  <c r="P10" i="12"/>
  <c r="I18" i="15"/>
  <c r="I91" i="15" s="1"/>
  <c r="H18" i="15"/>
  <c r="H91" i="15" s="1"/>
  <c r="G18" i="15"/>
  <c r="G91" i="15" s="1"/>
  <c r="B21" i="12"/>
  <c r="D20" i="12"/>
  <c r="F19" i="15"/>
  <c r="F92" i="15" s="1"/>
  <c r="E19" i="15"/>
  <c r="D20" i="15"/>
  <c r="D18" i="11"/>
  <c r="B19" i="11"/>
  <c r="X19" i="12"/>
  <c r="X21" i="12"/>
  <c r="X20" i="12"/>
  <c r="N10" i="12"/>
  <c r="G21" i="12" l="1"/>
  <c r="C22" i="12"/>
  <c r="E21" i="12"/>
  <c r="F21" i="12"/>
  <c r="C20" i="11"/>
  <c r="G19" i="11"/>
  <c r="F19" i="11"/>
  <c r="E19" i="11"/>
  <c r="B22" i="12"/>
  <c r="D21" i="12"/>
  <c r="D21" i="2"/>
  <c r="B22" i="2"/>
  <c r="I19" i="15"/>
  <c r="I92" i="15" s="1"/>
  <c r="H19" i="15"/>
  <c r="H92" i="15" s="1"/>
  <c r="G19" i="15"/>
  <c r="G92" i="15" s="1"/>
  <c r="F20" i="2"/>
  <c r="C21" i="2"/>
  <c r="G20" i="2"/>
  <c r="B20" i="11"/>
  <c r="D19" i="11"/>
  <c r="D21" i="15"/>
  <c r="F20" i="15"/>
  <c r="E20" i="15"/>
  <c r="D22" i="2" l="1"/>
  <c r="B23" i="2"/>
  <c r="F93" i="15"/>
  <c r="U24" i="15"/>
  <c r="U25" i="15"/>
  <c r="G21" i="2"/>
  <c r="F21" i="2"/>
  <c r="C22" i="2"/>
  <c r="I20" i="15"/>
  <c r="H20" i="15"/>
  <c r="G20" i="15"/>
  <c r="D22" i="12"/>
  <c r="B23" i="12"/>
  <c r="Z24" i="12"/>
  <c r="Z23" i="12"/>
  <c r="Z22" i="12"/>
  <c r="P11" i="12"/>
  <c r="Y24" i="12"/>
  <c r="Y23" i="12"/>
  <c r="Y22" i="12"/>
  <c r="O11" i="12"/>
  <c r="D22" i="15"/>
  <c r="F21" i="15"/>
  <c r="E21" i="15"/>
  <c r="E20" i="11"/>
  <c r="C21" i="11"/>
  <c r="G20" i="11"/>
  <c r="F20" i="11"/>
  <c r="F22" i="12"/>
  <c r="C23" i="12"/>
  <c r="E22" i="12"/>
  <c r="G22" i="12"/>
  <c r="X24" i="12"/>
  <c r="X23" i="12"/>
  <c r="X22" i="12"/>
  <c r="N11" i="12"/>
  <c r="D20" i="11"/>
  <c r="B21" i="11"/>
  <c r="AA23" i="12"/>
  <c r="AA22" i="12"/>
  <c r="Q11" i="12"/>
  <c r="AA24" i="12"/>
  <c r="F94" i="15" l="1"/>
  <c r="AI6" i="15" s="1"/>
  <c r="AI2" i="15"/>
  <c r="AI4" i="15"/>
  <c r="AI3" i="15"/>
  <c r="AI5" i="15"/>
  <c r="D23" i="15"/>
  <c r="F22" i="15"/>
  <c r="F95" i="15" s="1"/>
  <c r="AI7" i="15" s="1"/>
  <c r="E22" i="15"/>
  <c r="H93" i="15"/>
  <c r="W24" i="15"/>
  <c r="W25" i="15"/>
  <c r="G93" i="15"/>
  <c r="V25" i="15"/>
  <c r="V24" i="15"/>
  <c r="F22" i="2"/>
  <c r="C23" i="2"/>
  <c r="G22" i="2"/>
  <c r="H21" i="15"/>
  <c r="G21" i="15"/>
  <c r="I21" i="15"/>
  <c r="I93" i="15"/>
  <c r="X24" i="15"/>
  <c r="X25" i="15"/>
  <c r="G23" i="12"/>
  <c r="C24" i="12"/>
  <c r="F23" i="12"/>
  <c r="E23" i="12"/>
  <c r="D23" i="2"/>
  <c r="B24" i="2"/>
  <c r="B22" i="11"/>
  <c r="D21" i="11"/>
  <c r="C22" i="11"/>
  <c r="G21" i="11"/>
  <c r="F21" i="11"/>
  <c r="E21" i="11"/>
  <c r="B24" i="12"/>
  <c r="D23" i="12"/>
  <c r="B25" i="12" l="1"/>
  <c r="D24" i="12"/>
  <c r="I22" i="15"/>
  <c r="I95" i="15" s="1"/>
  <c r="AL7" i="15" s="1"/>
  <c r="H22" i="15"/>
  <c r="H95" i="15" s="1"/>
  <c r="AK7" i="15" s="1"/>
  <c r="G22" i="15"/>
  <c r="G95" i="15" s="1"/>
  <c r="AJ7" i="15" s="1"/>
  <c r="I94" i="15"/>
  <c r="AL6" i="15" s="1"/>
  <c r="AL5" i="15"/>
  <c r="AL4" i="15"/>
  <c r="AL3" i="15"/>
  <c r="AL2" i="15"/>
  <c r="D22" i="11"/>
  <c r="B23" i="11"/>
  <c r="H94" i="15"/>
  <c r="AK6" i="15" s="1"/>
  <c r="AK5" i="15"/>
  <c r="AK4" i="15"/>
  <c r="AK3" i="15"/>
  <c r="AK2" i="15"/>
  <c r="D24" i="15"/>
  <c r="F23" i="15"/>
  <c r="F96" i="15" s="1"/>
  <c r="U26" i="15" s="1"/>
  <c r="E23" i="15"/>
  <c r="G23" i="2"/>
  <c r="F23" i="2"/>
  <c r="C24" i="2"/>
  <c r="E22" i="11"/>
  <c r="C23" i="11"/>
  <c r="F22" i="11"/>
  <c r="G22" i="11"/>
  <c r="D24" i="2"/>
  <c r="B25" i="2"/>
  <c r="AA27" i="12"/>
  <c r="AA26" i="12"/>
  <c r="AA25" i="12"/>
  <c r="Q12" i="12"/>
  <c r="Z27" i="12"/>
  <c r="Z26" i="12"/>
  <c r="Z25" i="12"/>
  <c r="P12" i="12"/>
  <c r="G94" i="15"/>
  <c r="AJ6" i="15" s="1"/>
  <c r="AJ2" i="15"/>
  <c r="AJ4" i="15"/>
  <c r="AJ5" i="15"/>
  <c r="AJ3" i="15"/>
  <c r="Y27" i="12"/>
  <c r="Y26" i="12"/>
  <c r="Y25" i="12"/>
  <c r="O12" i="12"/>
  <c r="X25" i="12"/>
  <c r="X27" i="12"/>
  <c r="N12" i="12"/>
  <c r="X26" i="12"/>
  <c r="G24" i="12"/>
  <c r="F24" i="12"/>
  <c r="C25" i="12"/>
  <c r="E24" i="12"/>
  <c r="F24" i="2" l="1"/>
  <c r="C25" i="2"/>
  <c r="G24" i="2"/>
  <c r="I23" i="15"/>
  <c r="I96" i="15" s="1"/>
  <c r="X26" i="15" s="1"/>
  <c r="H23" i="15"/>
  <c r="H96" i="15" s="1"/>
  <c r="W26" i="15" s="1"/>
  <c r="G23" i="15"/>
  <c r="G96" i="15" s="1"/>
  <c r="V26" i="15" s="1"/>
  <c r="E24" i="15"/>
  <c r="D25" i="15"/>
  <c r="F24" i="15"/>
  <c r="B26" i="2"/>
  <c r="D25" i="2"/>
  <c r="B24" i="11"/>
  <c r="D23" i="11"/>
  <c r="G25" i="12"/>
  <c r="Q13" i="12" s="1"/>
  <c r="F25" i="12"/>
  <c r="P13" i="12" s="1"/>
  <c r="C26" i="12"/>
  <c r="E25" i="12"/>
  <c r="O13" i="12" s="1"/>
  <c r="C24" i="11"/>
  <c r="G23" i="11"/>
  <c r="F23" i="11"/>
  <c r="E23" i="11"/>
  <c r="B26" i="12"/>
  <c r="D25" i="12"/>
  <c r="N13" i="12" s="1"/>
  <c r="D24" i="11" l="1"/>
  <c r="B25" i="11"/>
  <c r="D26" i="2"/>
  <c r="B27" i="2"/>
  <c r="I24" i="15"/>
  <c r="H24" i="15"/>
  <c r="G24" i="15"/>
  <c r="F97" i="15"/>
  <c r="AI8" i="15" s="1"/>
  <c r="U28" i="15"/>
  <c r="U27" i="15"/>
  <c r="D26" i="15"/>
  <c r="F25" i="15"/>
  <c r="F98" i="15" s="1"/>
  <c r="E25" i="15"/>
  <c r="E24" i="11"/>
  <c r="C25" i="11"/>
  <c r="G24" i="11"/>
  <c r="F24" i="11"/>
  <c r="G26" i="12"/>
  <c r="F26" i="12"/>
  <c r="C27" i="12"/>
  <c r="E26" i="12"/>
  <c r="B27" i="12"/>
  <c r="D26" i="12"/>
  <c r="G25" i="2"/>
  <c r="F25" i="2"/>
  <c r="C26" i="2"/>
  <c r="X30" i="12" l="1"/>
  <c r="X29" i="12"/>
  <c r="X28" i="12"/>
  <c r="I97" i="15"/>
  <c r="AL8" i="15" s="1"/>
  <c r="X27" i="15"/>
  <c r="X28" i="15"/>
  <c r="B28" i="12"/>
  <c r="D27" i="12"/>
  <c r="N14" i="12" s="1"/>
  <c r="H97" i="15"/>
  <c r="AK8" i="15" s="1"/>
  <c r="W27" i="15"/>
  <c r="W28" i="15"/>
  <c r="B28" i="2"/>
  <c r="D27" i="2"/>
  <c r="F26" i="15"/>
  <c r="D27" i="15"/>
  <c r="E26" i="15"/>
  <c r="G27" i="12"/>
  <c r="Q14" i="12" s="1"/>
  <c r="F27" i="12"/>
  <c r="P14" i="12" s="1"/>
  <c r="C28" i="12"/>
  <c r="E27" i="12"/>
  <c r="O14" i="12" s="1"/>
  <c r="AA29" i="12"/>
  <c r="AA28" i="12"/>
  <c r="AA30" i="12"/>
  <c r="Z30" i="12"/>
  <c r="Z29" i="12"/>
  <c r="Z28" i="12"/>
  <c r="C26" i="11"/>
  <c r="G25" i="11"/>
  <c r="F25" i="11"/>
  <c r="E25" i="11"/>
  <c r="F26" i="2"/>
  <c r="G26" i="2"/>
  <c r="C27" i="2"/>
  <c r="B26" i="11"/>
  <c r="D25" i="11"/>
  <c r="Y30" i="12"/>
  <c r="Y29" i="12"/>
  <c r="Y28" i="12"/>
  <c r="G97" i="15"/>
  <c r="AJ8" i="15" s="1"/>
  <c r="V27" i="15"/>
  <c r="V28" i="15"/>
  <c r="G25" i="15"/>
  <c r="G98" i="15" s="1"/>
  <c r="I25" i="15"/>
  <c r="I98" i="15" s="1"/>
  <c r="H25" i="15"/>
  <c r="H98" i="15" s="1"/>
  <c r="D28" i="2" l="1"/>
  <c r="B29" i="2"/>
  <c r="F28" i="12"/>
  <c r="C29" i="12"/>
  <c r="E28" i="12"/>
  <c r="G28" i="12"/>
  <c r="B29" i="12"/>
  <c r="D28" i="12"/>
  <c r="D26" i="11"/>
  <c r="B27" i="11"/>
  <c r="G27" i="2"/>
  <c r="F27" i="2"/>
  <c r="C28" i="2"/>
  <c r="G26" i="15"/>
  <c r="I26" i="15"/>
  <c r="H26" i="15"/>
  <c r="E26" i="11"/>
  <c r="C27" i="11"/>
  <c r="G26" i="11"/>
  <c r="F26" i="11"/>
  <c r="D28" i="15"/>
  <c r="F27" i="15"/>
  <c r="E27" i="15"/>
  <c r="F99" i="15"/>
  <c r="AI9" i="15"/>
  <c r="U29" i="15" l="1"/>
  <c r="U30" i="15"/>
  <c r="D29" i="15"/>
  <c r="F28" i="15"/>
  <c r="E28" i="15"/>
  <c r="AA33" i="12"/>
  <c r="AA32" i="12"/>
  <c r="AA31" i="12"/>
  <c r="G29" i="12"/>
  <c r="Q15" i="12" s="1"/>
  <c r="C30" i="12"/>
  <c r="F29" i="12"/>
  <c r="P15" i="12" s="1"/>
  <c r="E29" i="12"/>
  <c r="O15" i="12" s="1"/>
  <c r="B28" i="11"/>
  <c r="D27" i="11"/>
  <c r="Y33" i="12"/>
  <c r="Y32" i="12"/>
  <c r="Y31" i="12"/>
  <c r="I99" i="15"/>
  <c r="AL9" i="15"/>
  <c r="Z33" i="12"/>
  <c r="Z32" i="12"/>
  <c r="Z31" i="12"/>
  <c r="I27" i="15"/>
  <c r="H27" i="15"/>
  <c r="G27" i="15"/>
  <c r="X31" i="12"/>
  <c r="X33" i="12"/>
  <c r="X32" i="12"/>
  <c r="C28" i="11"/>
  <c r="G27" i="11"/>
  <c r="F27" i="11"/>
  <c r="E27" i="11"/>
  <c r="H99" i="15"/>
  <c r="AK9" i="15"/>
  <c r="G99" i="15"/>
  <c r="AJ9" i="15"/>
  <c r="B30" i="2"/>
  <c r="D29" i="2"/>
  <c r="F100" i="15"/>
  <c r="U32" i="15"/>
  <c r="U31" i="15"/>
  <c r="B30" i="12"/>
  <c r="D29" i="12"/>
  <c r="N15" i="12" s="1"/>
  <c r="F28" i="2"/>
  <c r="C29" i="2"/>
  <c r="G28" i="2"/>
  <c r="G30" i="12" l="1"/>
  <c r="F30" i="12"/>
  <c r="C31" i="12"/>
  <c r="E30" i="12"/>
  <c r="W30" i="15"/>
  <c r="W29" i="15"/>
  <c r="X30" i="15"/>
  <c r="X29" i="15"/>
  <c r="B31" i="12"/>
  <c r="D30" i="12"/>
  <c r="E28" i="11"/>
  <c r="C29" i="11"/>
  <c r="G28" i="11"/>
  <c r="F28" i="11"/>
  <c r="I28" i="15"/>
  <c r="H28" i="15"/>
  <c r="G28" i="15"/>
  <c r="G29" i="2"/>
  <c r="F29" i="2"/>
  <c r="C30" i="2"/>
  <c r="F101" i="15"/>
  <c r="U33" i="15"/>
  <c r="V30" i="15"/>
  <c r="V29" i="15"/>
  <c r="D30" i="15"/>
  <c r="F29" i="15"/>
  <c r="E29" i="15"/>
  <c r="H100" i="15"/>
  <c r="W31" i="15"/>
  <c r="W32" i="15"/>
  <c r="I100" i="15"/>
  <c r="X32" i="15"/>
  <c r="X31" i="15"/>
  <c r="D30" i="2"/>
  <c r="B31" i="2"/>
  <c r="G100" i="15"/>
  <c r="V31" i="15"/>
  <c r="V32" i="15"/>
  <c r="D28" i="11"/>
  <c r="B29" i="11"/>
  <c r="C30" i="11" l="1"/>
  <c r="G29" i="11"/>
  <c r="F29" i="11"/>
  <c r="E29" i="11"/>
  <c r="X36" i="12"/>
  <c r="X35" i="12"/>
  <c r="X34" i="12"/>
  <c r="H101" i="15"/>
  <c r="W33" i="15"/>
  <c r="Y36" i="12"/>
  <c r="Y35" i="12"/>
  <c r="Y34" i="12"/>
  <c r="B32" i="12"/>
  <c r="D31" i="12"/>
  <c r="F30" i="2"/>
  <c r="C31" i="2"/>
  <c r="G30" i="2"/>
  <c r="G101" i="15"/>
  <c r="V33" i="15"/>
  <c r="B30" i="11"/>
  <c r="D29" i="11"/>
  <c r="I29" i="15"/>
  <c r="H29" i="15"/>
  <c r="G29" i="15"/>
  <c r="I101" i="15"/>
  <c r="X33" i="15"/>
  <c r="G31" i="12"/>
  <c r="F31" i="12"/>
  <c r="C32" i="12"/>
  <c r="E31" i="12"/>
  <c r="Z36" i="12"/>
  <c r="Z35" i="12"/>
  <c r="Z34" i="12"/>
  <c r="B32" i="2"/>
  <c r="D31" i="2"/>
  <c r="F102" i="15"/>
  <c r="U34" i="15"/>
  <c r="F30" i="15"/>
  <c r="F103" i="15" s="1"/>
  <c r="U35" i="15" s="1"/>
  <c r="E30" i="15"/>
  <c r="D31" i="15"/>
  <c r="AA35" i="12"/>
  <c r="AA34" i="12"/>
  <c r="AA36" i="12"/>
  <c r="G102" i="15" l="1"/>
  <c r="V34" i="15"/>
  <c r="D32" i="2"/>
  <c r="B33" i="2"/>
  <c r="H102" i="15"/>
  <c r="W34" i="15"/>
  <c r="D30" i="11"/>
  <c r="B31" i="11"/>
  <c r="Y39" i="12"/>
  <c r="Y38" i="12"/>
  <c r="O16" i="12"/>
  <c r="Y37" i="12"/>
  <c r="F31" i="15"/>
  <c r="E31" i="15"/>
  <c r="D32" i="15"/>
  <c r="Z39" i="12"/>
  <c r="Z38" i="12"/>
  <c r="P16" i="12"/>
  <c r="Z37" i="12"/>
  <c r="G31" i="2"/>
  <c r="F31" i="2"/>
  <c r="C32" i="2"/>
  <c r="G32" i="12"/>
  <c r="F32" i="12"/>
  <c r="C33" i="12"/>
  <c r="E32" i="12"/>
  <c r="I30" i="15"/>
  <c r="I103" i="15" s="1"/>
  <c r="X35" i="15" s="1"/>
  <c r="H30" i="15"/>
  <c r="H103" i="15" s="1"/>
  <c r="W35" i="15" s="1"/>
  <c r="G30" i="15"/>
  <c r="G103" i="15" s="1"/>
  <c r="V35" i="15" s="1"/>
  <c r="AA39" i="12"/>
  <c r="AA38" i="12"/>
  <c r="Q16" i="12"/>
  <c r="AA37" i="12"/>
  <c r="I102" i="15"/>
  <c r="X34" i="15"/>
  <c r="X37" i="12"/>
  <c r="X39" i="12"/>
  <c r="N16" i="12"/>
  <c r="X38" i="12"/>
  <c r="B33" i="12"/>
  <c r="D32" i="12"/>
  <c r="E30" i="11"/>
  <c r="C31" i="11"/>
  <c r="F30" i="11"/>
  <c r="G30" i="11"/>
  <c r="G32" i="2" l="1"/>
  <c r="F32" i="2"/>
  <c r="C33" i="2"/>
  <c r="B32" i="11"/>
  <c r="D31" i="11"/>
  <c r="Z42" i="12"/>
  <c r="Z41" i="12"/>
  <c r="Z40" i="12"/>
  <c r="B34" i="2"/>
  <c r="D33" i="2"/>
  <c r="C32" i="11"/>
  <c r="G31" i="11"/>
  <c r="F31" i="11"/>
  <c r="E31" i="11"/>
  <c r="F32" i="15"/>
  <c r="F105" i="15" s="1"/>
  <c r="E32" i="15"/>
  <c r="D33" i="15"/>
  <c r="AA41" i="12"/>
  <c r="AA40" i="12"/>
  <c r="AA42" i="12"/>
  <c r="B34" i="12"/>
  <c r="D33" i="12"/>
  <c r="Y42" i="12"/>
  <c r="Y41" i="12"/>
  <c r="Y40" i="12"/>
  <c r="I31" i="15"/>
  <c r="H31" i="15"/>
  <c r="G31" i="15"/>
  <c r="X42" i="12"/>
  <c r="X41" i="12"/>
  <c r="X40" i="12"/>
  <c r="G33" i="12"/>
  <c r="F33" i="12"/>
  <c r="C34" i="12"/>
  <c r="E33" i="12"/>
  <c r="F104" i="15"/>
  <c r="U36" i="15"/>
  <c r="U37" i="15"/>
  <c r="F34" i="12" l="1"/>
  <c r="C35" i="12"/>
  <c r="E34" i="12"/>
  <c r="G34" i="12"/>
  <c r="E32" i="11"/>
  <c r="C33" i="11"/>
  <c r="G32" i="11"/>
  <c r="F32" i="11"/>
  <c r="AA45" i="12"/>
  <c r="AA44" i="12"/>
  <c r="AA43" i="12"/>
  <c r="Q17" i="12"/>
  <c r="Y45" i="12"/>
  <c r="O17" i="12"/>
  <c r="Y44" i="12"/>
  <c r="Y43" i="12"/>
  <c r="B35" i="12"/>
  <c r="D34" i="12"/>
  <c r="G104" i="15"/>
  <c r="V36" i="15"/>
  <c r="V37" i="15"/>
  <c r="I32" i="15"/>
  <c r="I105" i="15" s="1"/>
  <c r="H32" i="15"/>
  <c r="H105" i="15" s="1"/>
  <c r="G32" i="15"/>
  <c r="G105" i="15" s="1"/>
  <c r="D32" i="11"/>
  <c r="B33" i="11"/>
  <c r="B35" i="2"/>
  <c r="D34" i="2"/>
  <c r="D34" i="15"/>
  <c r="F33" i="15"/>
  <c r="E33" i="15"/>
  <c r="H104" i="15"/>
  <c r="W36" i="15"/>
  <c r="W37" i="15"/>
  <c r="G33" i="2"/>
  <c r="F33" i="2"/>
  <c r="C34" i="2"/>
  <c r="Z45" i="12"/>
  <c r="P17" i="12"/>
  <c r="Z44" i="12"/>
  <c r="Z43" i="12"/>
  <c r="I104" i="15"/>
  <c r="X36" i="15"/>
  <c r="X37" i="15"/>
  <c r="X43" i="12"/>
  <c r="X45" i="12"/>
  <c r="X44" i="12"/>
  <c r="N17" i="12"/>
  <c r="X48" i="12" l="1"/>
  <c r="X47" i="12"/>
  <c r="X46" i="12"/>
  <c r="C34" i="11"/>
  <c r="G33" i="11"/>
  <c r="F33" i="11"/>
  <c r="E33" i="11"/>
  <c r="I33" i="15"/>
  <c r="H33" i="15"/>
  <c r="G33" i="15"/>
  <c r="E34" i="15"/>
  <c r="D35" i="15"/>
  <c r="F34" i="15"/>
  <c r="F107" i="15" s="1"/>
  <c r="AI14" i="15" s="1"/>
  <c r="B36" i="12"/>
  <c r="D35" i="12"/>
  <c r="N18" i="12" s="1"/>
  <c r="AA47" i="12"/>
  <c r="AA46" i="12"/>
  <c r="AA48" i="12"/>
  <c r="Y48" i="12"/>
  <c r="Y47" i="12"/>
  <c r="Y46" i="12"/>
  <c r="F106" i="15"/>
  <c r="U38" i="15" s="1"/>
  <c r="AI11" i="15"/>
  <c r="U39" i="15"/>
  <c r="U40" i="15"/>
  <c r="AI12" i="15"/>
  <c r="AI10" i="15"/>
  <c r="AI13" i="15"/>
  <c r="B34" i="11"/>
  <c r="D33" i="11"/>
  <c r="G35" i="12"/>
  <c r="Q18" i="12" s="1"/>
  <c r="C36" i="12"/>
  <c r="F35" i="12"/>
  <c r="P18" i="12" s="1"/>
  <c r="E35" i="12"/>
  <c r="O18" i="12" s="1"/>
  <c r="B36" i="2"/>
  <c r="D35" i="2"/>
  <c r="G34" i="2"/>
  <c r="F34" i="2"/>
  <c r="C35" i="2"/>
  <c r="Z48" i="12"/>
  <c r="Z47" i="12"/>
  <c r="Z46" i="12"/>
  <c r="F35" i="15" l="1"/>
  <c r="E35" i="15"/>
  <c r="D36" i="15"/>
  <c r="B37" i="2"/>
  <c r="D36" i="2"/>
  <c r="G106" i="15"/>
  <c r="V38" i="15" s="1"/>
  <c r="AJ11" i="15"/>
  <c r="AJ10" i="15"/>
  <c r="AJ13" i="15"/>
  <c r="AJ12" i="15"/>
  <c r="V39" i="15"/>
  <c r="V40" i="15"/>
  <c r="I106" i="15"/>
  <c r="X38" i="15" s="1"/>
  <c r="AL13" i="15"/>
  <c r="AL11" i="15"/>
  <c r="AL10" i="15"/>
  <c r="X40" i="15"/>
  <c r="AL12" i="15"/>
  <c r="X39" i="15"/>
  <c r="G36" i="12"/>
  <c r="F36" i="12"/>
  <c r="C37" i="12"/>
  <c r="E36" i="12"/>
  <c r="H106" i="15"/>
  <c r="W38" i="15" s="1"/>
  <c r="AK13" i="15"/>
  <c r="AK10" i="15"/>
  <c r="AK12" i="15"/>
  <c r="AK11" i="15"/>
  <c r="W39" i="15"/>
  <c r="W40" i="15"/>
  <c r="D34" i="11"/>
  <c r="B35" i="11"/>
  <c r="E34" i="11"/>
  <c r="C35" i="11"/>
  <c r="G34" i="11"/>
  <c r="F34" i="11"/>
  <c r="I34" i="15"/>
  <c r="I107" i="15" s="1"/>
  <c r="AL14" i="15" s="1"/>
  <c r="H34" i="15"/>
  <c r="H107" i="15" s="1"/>
  <c r="AK14" i="15" s="1"/>
  <c r="G34" i="15"/>
  <c r="G107" i="15" s="1"/>
  <c r="AJ14" i="15" s="1"/>
  <c r="G35" i="2"/>
  <c r="F35" i="2"/>
  <c r="C36" i="2"/>
  <c r="D36" i="12"/>
  <c r="B37" i="12"/>
  <c r="C36" i="11" l="1"/>
  <c r="G35" i="11"/>
  <c r="F35" i="11"/>
  <c r="E35" i="11"/>
  <c r="G37" i="12"/>
  <c r="Q19" i="12" s="1"/>
  <c r="F37" i="12"/>
  <c r="P19" i="12" s="1"/>
  <c r="C38" i="12"/>
  <c r="E37" i="12"/>
  <c r="O19" i="12" s="1"/>
  <c r="AA51" i="12"/>
  <c r="AA50" i="12"/>
  <c r="AA49" i="12"/>
  <c r="X49" i="12"/>
  <c r="X51" i="12"/>
  <c r="X50" i="12"/>
  <c r="Z51" i="12"/>
  <c r="Z50" i="12"/>
  <c r="Z49" i="12"/>
  <c r="B38" i="2"/>
  <c r="D37" i="2"/>
  <c r="Y51" i="12"/>
  <c r="Y50" i="12"/>
  <c r="Y49" i="12"/>
  <c r="D37" i="15"/>
  <c r="F36" i="15"/>
  <c r="E36" i="15"/>
  <c r="B38" i="12"/>
  <c r="D37" i="12"/>
  <c r="N19" i="12" s="1"/>
  <c r="G35" i="15"/>
  <c r="I35" i="15"/>
  <c r="H35" i="15"/>
  <c r="B36" i="11"/>
  <c r="D35" i="11"/>
  <c r="G36" i="2"/>
  <c r="F36" i="2"/>
  <c r="C37" i="2"/>
  <c r="F108" i="15"/>
  <c r="U42" i="15"/>
  <c r="U43" i="15"/>
  <c r="F109" i="15" l="1"/>
  <c r="AI16" i="15" s="1"/>
  <c r="U45" i="15"/>
  <c r="U44" i="15"/>
  <c r="G37" i="2"/>
  <c r="F37" i="2"/>
  <c r="C38" i="2"/>
  <c r="G38" i="12"/>
  <c r="F38" i="12"/>
  <c r="C39" i="12"/>
  <c r="E38" i="12"/>
  <c r="U41" i="15"/>
  <c r="AI15" i="15"/>
  <c r="H108" i="15"/>
  <c r="W42" i="15"/>
  <c r="W43" i="15"/>
  <c r="D36" i="11"/>
  <c r="B37" i="11"/>
  <c r="B39" i="2"/>
  <c r="D38" i="2"/>
  <c r="I108" i="15"/>
  <c r="X42" i="15"/>
  <c r="X43" i="15"/>
  <c r="G108" i="15"/>
  <c r="V42" i="15"/>
  <c r="V43" i="15"/>
  <c r="B39" i="12"/>
  <c r="D38" i="12"/>
  <c r="D38" i="15"/>
  <c r="F37" i="15"/>
  <c r="E37" i="15"/>
  <c r="I36" i="15"/>
  <c r="H36" i="15"/>
  <c r="G36" i="15"/>
  <c r="E36" i="11"/>
  <c r="C37" i="11"/>
  <c r="G36" i="11"/>
  <c r="F36" i="11"/>
  <c r="AA52" i="12" l="1"/>
  <c r="AA53" i="12"/>
  <c r="AA54" i="12"/>
  <c r="C38" i="11"/>
  <c r="G37" i="11"/>
  <c r="F37" i="11"/>
  <c r="E37" i="11"/>
  <c r="Y54" i="12"/>
  <c r="Y52" i="12"/>
  <c r="Y53" i="12"/>
  <c r="Z54" i="12"/>
  <c r="Z52" i="12"/>
  <c r="Z53" i="12"/>
  <c r="I37" i="15"/>
  <c r="H37" i="15"/>
  <c r="G37" i="15"/>
  <c r="G38" i="2"/>
  <c r="F38" i="2"/>
  <c r="C39" i="2"/>
  <c r="H109" i="15"/>
  <c r="AK16" i="15" s="1"/>
  <c r="W44" i="15"/>
  <c r="W45" i="15"/>
  <c r="I109" i="15"/>
  <c r="AL16" i="15" s="1"/>
  <c r="X45" i="15"/>
  <c r="X44" i="15"/>
  <c r="F110" i="15"/>
  <c r="U47" i="15" s="1"/>
  <c r="U46" i="15"/>
  <c r="B38" i="11"/>
  <c r="D37" i="11"/>
  <c r="V41" i="15"/>
  <c r="AJ15" i="15"/>
  <c r="G109" i="15"/>
  <c r="AJ16" i="15" s="1"/>
  <c r="V44" i="15"/>
  <c r="V45" i="15"/>
  <c r="G39" i="12"/>
  <c r="Q20" i="12" s="1"/>
  <c r="F39" i="12"/>
  <c r="P20" i="12" s="1"/>
  <c r="C40" i="12"/>
  <c r="E39" i="12"/>
  <c r="O20" i="12" s="1"/>
  <c r="B40" i="2"/>
  <c r="D39" i="2"/>
  <c r="F38" i="15"/>
  <c r="D39" i="15"/>
  <c r="E38" i="15"/>
  <c r="X41" i="15"/>
  <c r="AL15" i="15"/>
  <c r="X53" i="12"/>
  <c r="X54" i="12"/>
  <c r="X52" i="12"/>
  <c r="B40" i="12"/>
  <c r="D39" i="12"/>
  <c r="N20" i="12" s="1"/>
  <c r="W41" i="15"/>
  <c r="AK15" i="15"/>
  <c r="G39" i="2" l="1"/>
  <c r="F39" i="2"/>
  <c r="C40" i="2"/>
  <c r="F39" i="15"/>
  <c r="E39" i="15"/>
  <c r="D40" i="15"/>
  <c r="F111" i="15"/>
  <c r="U50" i="15"/>
  <c r="U49" i="15"/>
  <c r="I38" i="15"/>
  <c r="H38" i="15"/>
  <c r="G38" i="15"/>
  <c r="D38" i="11"/>
  <c r="B39" i="11"/>
  <c r="G110" i="15"/>
  <c r="V47" i="15" s="1"/>
  <c r="V46" i="15"/>
  <c r="E38" i="11"/>
  <c r="C39" i="11"/>
  <c r="F38" i="11"/>
  <c r="G38" i="11"/>
  <c r="B41" i="2"/>
  <c r="D40" i="2"/>
  <c r="H110" i="15"/>
  <c r="W47" i="15" s="1"/>
  <c r="W46" i="15"/>
  <c r="I110" i="15"/>
  <c r="X47" i="15" s="1"/>
  <c r="X46" i="15"/>
  <c r="B41" i="12"/>
  <c r="D40" i="12"/>
  <c r="F40" i="12"/>
  <c r="C41" i="12"/>
  <c r="E40" i="12"/>
  <c r="G40" i="12"/>
  <c r="AA57" i="12" l="1"/>
  <c r="AA55" i="12"/>
  <c r="AA56" i="12"/>
  <c r="G111" i="15"/>
  <c r="V50" i="15"/>
  <c r="V49" i="15"/>
  <c r="I111" i="15"/>
  <c r="X49" i="15"/>
  <c r="X50" i="15"/>
  <c r="G41" i="12"/>
  <c r="C42" i="12"/>
  <c r="F41" i="12"/>
  <c r="E41" i="12"/>
  <c r="D41" i="15"/>
  <c r="F40" i="15"/>
  <c r="F113" i="15" s="1"/>
  <c r="U51" i="15" s="1"/>
  <c r="E40" i="15"/>
  <c r="Y56" i="12"/>
  <c r="Y55" i="12"/>
  <c r="Y57" i="12"/>
  <c r="C40" i="11"/>
  <c r="G39" i="11"/>
  <c r="F39" i="11"/>
  <c r="E39" i="11"/>
  <c r="Z55" i="12"/>
  <c r="Z56" i="12"/>
  <c r="Z57" i="12"/>
  <c r="I39" i="15"/>
  <c r="H39" i="15"/>
  <c r="G39" i="15"/>
  <c r="H111" i="15"/>
  <c r="W49" i="15"/>
  <c r="W50" i="15"/>
  <c r="B42" i="2"/>
  <c r="D41" i="2"/>
  <c r="F112" i="15"/>
  <c r="U48" i="15"/>
  <c r="B42" i="12"/>
  <c r="D41" i="12"/>
  <c r="G40" i="2"/>
  <c r="F40" i="2"/>
  <c r="C41" i="2"/>
  <c r="B40" i="11"/>
  <c r="D39" i="11"/>
  <c r="X55" i="12"/>
  <c r="X56" i="12"/>
  <c r="X57" i="12"/>
  <c r="Z59" i="12" l="1"/>
  <c r="Z60" i="12"/>
  <c r="Z58" i="12"/>
  <c r="P21" i="12"/>
  <c r="AA59" i="12"/>
  <c r="AA60" i="12"/>
  <c r="AA58" i="12"/>
  <c r="Q21" i="12"/>
  <c r="B43" i="2"/>
  <c r="D42" i="2"/>
  <c r="E40" i="11"/>
  <c r="C41" i="11"/>
  <c r="G40" i="11"/>
  <c r="F40" i="11"/>
  <c r="D40" i="11"/>
  <c r="B41" i="11"/>
  <c r="G41" i="2"/>
  <c r="F41" i="2"/>
  <c r="C42" i="2"/>
  <c r="H112" i="15"/>
  <c r="W48" i="15"/>
  <c r="I40" i="15"/>
  <c r="I113" i="15" s="1"/>
  <c r="X51" i="15" s="1"/>
  <c r="H40" i="15"/>
  <c r="H113" i="15" s="1"/>
  <c r="W51" i="15" s="1"/>
  <c r="G40" i="15"/>
  <c r="G113" i="15" s="1"/>
  <c r="V51" i="15" s="1"/>
  <c r="G42" i="12"/>
  <c r="F42" i="12"/>
  <c r="C43" i="12"/>
  <c r="E42" i="12"/>
  <c r="I112" i="15"/>
  <c r="X48" i="15"/>
  <c r="N21" i="12"/>
  <c r="X58" i="12"/>
  <c r="X59" i="12"/>
  <c r="X60" i="12"/>
  <c r="F41" i="15"/>
  <c r="E41" i="15"/>
  <c r="D42" i="15"/>
  <c r="G112" i="15"/>
  <c r="V48" i="15"/>
  <c r="B43" i="12"/>
  <c r="D42" i="12"/>
  <c r="Y58" i="12"/>
  <c r="Y59" i="12"/>
  <c r="Y60" i="12"/>
  <c r="O21" i="12"/>
  <c r="G42" i="2" l="1"/>
  <c r="F42" i="2"/>
  <c r="C43" i="2"/>
  <c r="I41" i="15"/>
  <c r="H41" i="15"/>
  <c r="G41" i="15"/>
  <c r="B42" i="11"/>
  <c r="D41" i="11"/>
  <c r="C42" i="11"/>
  <c r="G41" i="11"/>
  <c r="F41" i="11"/>
  <c r="E41" i="11"/>
  <c r="B44" i="2"/>
  <c r="D43" i="2"/>
  <c r="G43" i="12"/>
  <c r="F43" i="12"/>
  <c r="C44" i="12"/>
  <c r="E43" i="12"/>
  <c r="X62" i="12"/>
  <c r="X63" i="12"/>
  <c r="N22" i="12"/>
  <c r="X61" i="12"/>
  <c r="B44" i="12"/>
  <c r="D43" i="12"/>
  <c r="Z63" i="12"/>
  <c r="Z61" i="12"/>
  <c r="P22" i="12"/>
  <c r="Z62" i="12"/>
  <c r="F114" i="15"/>
  <c r="U53" i="15"/>
  <c r="U52" i="15"/>
  <c r="Y62" i="12"/>
  <c r="Y63" i="12"/>
  <c r="Y61" i="12"/>
  <c r="O22" i="12"/>
  <c r="F42" i="15"/>
  <c r="F115" i="15" s="1"/>
  <c r="E42" i="15"/>
  <c r="D43" i="15"/>
  <c r="AA62" i="12"/>
  <c r="AA63" i="12"/>
  <c r="AA61" i="12"/>
  <c r="Q22" i="12"/>
  <c r="D42" i="11" l="1"/>
  <c r="B43" i="11"/>
  <c r="Y66" i="12"/>
  <c r="Y64" i="12"/>
  <c r="O23" i="12"/>
  <c r="Y65" i="12"/>
  <c r="G114" i="15"/>
  <c r="V53" i="15"/>
  <c r="V52" i="15"/>
  <c r="X65" i="12"/>
  <c r="X66" i="12"/>
  <c r="X64" i="12"/>
  <c r="N23" i="12"/>
  <c r="G44" i="12"/>
  <c r="F44" i="12"/>
  <c r="C45" i="12"/>
  <c r="E44" i="12"/>
  <c r="H114" i="15"/>
  <c r="W53" i="15"/>
  <c r="W52" i="15"/>
  <c r="Z66" i="12"/>
  <c r="Z64" i="12"/>
  <c r="P23" i="12"/>
  <c r="Z65" i="12"/>
  <c r="I114" i="15"/>
  <c r="X53" i="15"/>
  <c r="X52" i="15"/>
  <c r="AA66" i="12"/>
  <c r="AA64" i="12"/>
  <c r="Q23" i="12"/>
  <c r="AA65" i="12"/>
  <c r="G43" i="2"/>
  <c r="F43" i="2"/>
  <c r="C44" i="2"/>
  <c r="D44" i="15"/>
  <c r="F43" i="15"/>
  <c r="E43" i="15"/>
  <c r="B45" i="12"/>
  <c r="D44" i="12"/>
  <c r="E42" i="11"/>
  <c r="C43" i="11"/>
  <c r="G42" i="11"/>
  <c r="F42" i="11"/>
  <c r="I42" i="15"/>
  <c r="I115" i="15" s="1"/>
  <c r="H42" i="15"/>
  <c r="H115" i="15" s="1"/>
  <c r="G42" i="15"/>
  <c r="G115" i="15" s="1"/>
  <c r="B45" i="2"/>
  <c r="D44" i="2"/>
  <c r="D45" i="15" l="1"/>
  <c r="F44" i="15"/>
  <c r="F117" i="15" s="1"/>
  <c r="AI22" i="15" s="1"/>
  <c r="E44" i="15"/>
  <c r="G44" i="2"/>
  <c r="F44" i="2"/>
  <c r="C45" i="2"/>
  <c r="Y67" i="12"/>
  <c r="Y68" i="12"/>
  <c r="Y69" i="12"/>
  <c r="O24" i="12"/>
  <c r="C44" i="11"/>
  <c r="G43" i="11"/>
  <c r="F43" i="11"/>
  <c r="E43" i="11"/>
  <c r="G45" i="12"/>
  <c r="Q25" i="12" s="1"/>
  <c r="F45" i="12"/>
  <c r="P25" i="12" s="1"/>
  <c r="C46" i="12"/>
  <c r="E45" i="12"/>
  <c r="O25" i="12" s="1"/>
  <c r="B46" i="2"/>
  <c r="D45" i="2"/>
  <c r="AA68" i="12"/>
  <c r="AA69" i="12"/>
  <c r="Q24" i="12"/>
  <c r="AA67" i="12"/>
  <c r="B44" i="11"/>
  <c r="D43" i="11"/>
  <c r="F116" i="15"/>
  <c r="U54" i="15" s="1"/>
  <c r="AI18" i="15"/>
  <c r="U55" i="15"/>
  <c r="U56" i="15"/>
  <c r="AI20" i="15"/>
  <c r="AI19" i="15"/>
  <c r="AI21" i="15"/>
  <c r="AI17" i="15"/>
  <c r="X69" i="12"/>
  <c r="N24" i="12"/>
  <c r="X67" i="12"/>
  <c r="X68" i="12"/>
  <c r="Z69" i="12"/>
  <c r="P24" i="12"/>
  <c r="Z67" i="12"/>
  <c r="Z68" i="12"/>
  <c r="B46" i="12"/>
  <c r="D45" i="12"/>
  <c r="N25" i="12" s="1"/>
  <c r="I43" i="15"/>
  <c r="H43" i="15"/>
  <c r="G43" i="15"/>
  <c r="B47" i="2" l="1"/>
  <c r="D46" i="2"/>
  <c r="G45" i="2"/>
  <c r="F45" i="2"/>
  <c r="C46" i="2"/>
  <c r="F46" i="12"/>
  <c r="C47" i="12"/>
  <c r="E46" i="12"/>
  <c r="G46" i="12"/>
  <c r="G116" i="15"/>
  <c r="V54" i="15" s="1"/>
  <c r="AJ18" i="15"/>
  <c r="AJ19" i="15"/>
  <c r="V56" i="15"/>
  <c r="AJ17" i="15"/>
  <c r="AJ21" i="15"/>
  <c r="V55" i="15"/>
  <c r="AJ20" i="15"/>
  <c r="E44" i="11"/>
  <c r="C45" i="11"/>
  <c r="G44" i="11"/>
  <c r="F44" i="11"/>
  <c r="B47" i="12"/>
  <c r="D46" i="12"/>
  <c r="I44" i="15"/>
  <c r="I117" i="15" s="1"/>
  <c r="AL22" i="15" s="1"/>
  <c r="H44" i="15"/>
  <c r="H117" i="15" s="1"/>
  <c r="AK22" i="15" s="1"/>
  <c r="G44" i="15"/>
  <c r="G117" i="15" s="1"/>
  <c r="AJ22" i="15" s="1"/>
  <c r="H116" i="15"/>
  <c r="W54" i="15" s="1"/>
  <c r="AK19" i="15"/>
  <c r="AK21" i="15"/>
  <c r="W56" i="15"/>
  <c r="AK18" i="15"/>
  <c r="W55" i="15"/>
  <c r="AK17" i="15"/>
  <c r="AK20" i="15"/>
  <c r="I116" i="15"/>
  <c r="X54" i="15" s="1"/>
  <c r="X55" i="15"/>
  <c r="AL21" i="15"/>
  <c r="AL18" i="15"/>
  <c r="AL20" i="15"/>
  <c r="X56" i="15"/>
  <c r="AL17" i="15"/>
  <c r="AL19" i="15"/>
  <c r="D44" i="11"/>
  <c r="B45" i="11"/>
  <c r="F45" i="15"/>
  <c r="E45" i="15"/>
  <c r="D46" i="15"/>
  <c r="AA72" i="12" l="1"/>
  <c r="AA71" i="12"/>
  <c r="AA70" i="12"/>
  <c r="Q26" i="12"/>
  <c r="Y71" i="12"/>
  <c r="O26" i="12"/>
  <c r="Y70" i="12"/>
  <c r="Y72" i="12"/>
  <c r="C46" i="11"/>
  <c r="G45" i="11"/>
  <c r="F45" i="11"/>
  <c r="E45" i="11"/>
  <c r="G47" i="12"/>
  <c r="Q27" i="12" s="1"/>
  <c r="E47" i="12"/>
  <c r="O27" i="12" s="1"/>
  <c r="C48" i="12"/>
  <c r="F47" i="12"/>
  <c r="P27" i="12" s="1"/>
  <c r="F46" i="15"/>
  <c r="D47" i="15"/>
  <c r="E46" i="15"/>
  <c r="F118" i="15"/>
  <c r="U59" i="15"/>
  <c r="U60" i="15"/>
  <c r="Z70" i="12"/>
  <c r="P26" i="12"/>
  <c r="Z71" i="12"/>
  <c r="Z72" i="12"/>
  <c r="X72" i="12"/>
  <c r="X71" i="12"/>
  <c r="N26" i="12"/>
  <c r="X70" i="12"/>
  <c r="G46" i="2"/>
  <c r="F46" i="2"/>
  <c r="C47" i="2"/>
  <c r="I45" i="15"/>
  <c r="H45" i="15"/>
  <c r="G45" i="15"/>
  <c r="B46" i="11"/>
  <c r="D45" i="11"/>
  <c r="B48" i="12"/>
  <c r="D47" i="12"/>
  <c r="N27" i="12" s="1"/>
  <c r="B48" i="2"/>
  <c r="D47" i="2"/>
  <c r="G47" i="2" l="1"/>
  <c r="F47" i="2"/>
  <c r="C48" i="2"/>
  <c r="E46" i="11"/>
  <c r="C47" i="11"/>
  <c r="F46" i="11"/>
  <c r="G46" i="11"/>
  <c r="I118" i="15"/>
  <c r="X60" i="15"/>
  <c r="X59" i="15"/>
  <c r="I46" i="15"/>
  <c r="H46" i="15"/>
  <c r="G46" i="15"/>
  <c r="F47" i="15"/>
  <c r="E47" i="15"/>
  <c r="D48" i="15"/>
  <c r="AI23" i="15"/>
  <c r="U57" i="15"/>
  <c r="B49" i="2"/>
  <c r="D48" i="2"/>
  <c r="F119" i="15"/>
  <c r="AI24" i="15" s="1"/>
  <c r="U80" i="15"/>
  <c r="U58" i="15"/>
  <c r="U82" i="15"/>
  <c r="U81" i="15"/>
  <c r="G48" i="12"/>
  <c r="F48" i="12"/>
  <c r="C49" i="12"/>
  <c r="E48" i="12"/>
  <c r="H118" i="15"/>
  <c r="W59" i="15"/>
  <c r="W60" i="15"/>
  <c r="G118" i="15"/>
  <c r="V59" i="15"/>
  <c r="V60" i="15"/>
  <c r="B49" i="12"/>
  <c r="D48" i="12"/>
  <c r="D46" i="11"/>
  <c r="B47" i="11"/>
  <c r="I119" i="15" l="1"/>
  <c r="AL24" i="15" s="1"/>
  <c r="X82" i="15"/>
  <c r="X81" i="15"/>
  <c r="X58" i="15"/>
  <c r="X80" i="15"/>
  <c r="B50" i="12"/>
  <c r="D49" i="12"/>
  <c r="N29" i="12" s="1"/>
  <c r="H119" i="15"/>
  <c r="AK24" i="15" s="1"/>
  <c r="W82" i="15"/>
  <c r="W81" i="15"/>
  <c r="W58" i="15"/>
  <c r="W80" i="15"/>
  <c r="AJ23" i="15"/>
  <c r="V57" i="15"/>
  <c r="X57" i="15"/>
  <c r="AL23" i="15"/>
  <c r="C48" i="11"/>
  <c r="G47" i="11"/>
  <c r="F47" i="11"/>
  <c r="E47" i="11"/>
  <c r="G49" i="12"/>
  <c r="Q29" i="12" s="1"/>
  <c r="F49" i="12"/>
  <c r="P29" i="12" s="1"/>
  <c r="C50" i="12"/>
  <c r="E49" i="12"/>
  <c r="O29" i="12" s="1"/>
  <c r="D49" i="15"/>
  <c r="F48" i="15"/>
  <c r="E48" i="15"/>
  <c r="B50" i="2"/>
  <c r="D49" i="2"/>
  <c r="Z75" i="12"/>
  <c r="Z74" i="12"/>
  <c r="Z73" i="12"/>
  <c r="P28" i="12"/>
  <c r="I47" i="15"/>
  <c r="H47" i="15"/>
  <c r="G47" i="15"/>
  <c r="G48" i="2"/>
  <c r="F48" i="2"/>
  <c r="C49" i="2"/>
  <c r="Y73" i="12"/>
  <c r="Y74" i="12"/>
  <c r="Y75" i="12"/>
  <c r="O28" i="12"/>
  <c r="B48" i="11"/>
  <c r="D47" i="11"/>
  <c r="AA75" i="12"/>
  <c r="AA74" i="12"/>
  <c r="AA73" i="12"/>
  <c r="Q28" i="12"/>
  <c r="F120" i="15"/>
  <c r="U61" i="15" s="1"/>
  <c r="U84" i="15"/>
  <c r="U62" i="15"/>
  <c r="U85" i="15"/>
  <c r="U83" i="15"/>
  <c r="W57" i="15"/>
  <c r="AK23" i="15"/>
  <c r="X75" i="12"/>
  <c r="X74" i="12"/>
  <c r="X73" i="12"/>
  <c r="N28" i="12"/>
  <c r="G119" i="15"/>
  <c r="AJ24" i="15" s="1"/>
  <c r="V81" i="15"/>
  <c r="V82" i="15"/>
  <c r="V80" i="15"/>
  <c r="V58" i="15"/>
  <c r="G120" i="15" l="1"/>
  <c r="V61" i="15" s="1"/>
  <c r="V84" i="15"/>
  <c r="V62" i="15"/>
  <c r="V85" i="15"/>
  <c r="V83" i="15"/>
  <c r="I120" i="15"/>
  <c r="X61" i="15" s="1"/>
  <c r="X62" i="15"/>
  <c r="X83" i="15"/>
  <c r="X85" i="15"/>
  <c r="X84" i="15"/>
  <c r="B51" i="12"/>
  <c r="D50" i="12"/>
  <c r="E48" i="11"/>
  <c r="C49" i="11"/>
  <c r="G48" i="11"/>
  <c r="F48" i="11"/>
  <c r="G50" i="12"/>
  <c r="F50" i="12"/>
  <c r="C51" i="12"/>
  <c r="E50" i="12"/>
  <c r="B51" i="2"/>
  <c r="D50" i="2"/>
  <c r="G49" i="2"/>
  <c r="F49" i="2"/>
  <c r="C50" i="2"/>
  <c r="I48" i="15"/>
  <c r="H48" i="15"/>
  <c r="G48" i="15"/>
  <c r="H120" i="15"/>
  <c r="W61" i="15" s="1"/>
  <c r="W62" i="15"/>
  <c r="W83" i="15"/>
  <c r="W84" i="15"/>
  <c r="W85" i="15"/>
  <c r="F121" i="15"/>
  <c r="U86" i="15"/>
  <c r="U63" i="15"/>
  <c r="U88" i="15"/>
  <c r="U87" i="15"/>
  <c r="D48" i="11"/>
  <c r="B49" i="11"/>
  <c r="D50" i="15"/>
  <c r="F49" i="15"/>
  <c r="E49" i="15"/>
  <c r="Y76" i="12" l="1"/>
  <c r="Y77" i="12"/>
  <c r="O30" i="12"/>
  <c r="Y78" i="12"/>
  <c r="B52" i="12"/>
  <c r="D51" i="12"/>
  <c r="F122" i="15"/>
  <c r="U89" i="15" s="1"/>
  <c r="U91" i="15"/>
  <c r="U90" i="15"/>
  <c r="F50" i="15"/>
  <c r="E50" i="15"/>
  <c r="D51" i="15"/>
  <c r="AA78" i="12"/>
  <c r="Q30" i="12"/>
  <c r="AA77" i="12"/>
  <c r="AA76" i="12"/>
  <c r="B50" i="11"/>
  <c r="D49" i="11"/>
  <c r="H121" i="15"/>
  <c r="W63" i="15"/>
  <c r="W86" i="15"/>
  <c r="W87" i="15"/>
  <c r="W88" i="15"/>
  <c r="X78" i="12"/>
  <c r="X76" i="12"/>
  <c r="N30" i="12"/>
  <c r="X77" i="12"/>
  <c r="I121" i="15"/>
  <c r="X86" i="15"/>
  <c r="X63" i="15"/>
  <c r="X87" i="15"/>
  <c r="X88" i="15"/>
  <c r="C50" i="11"/>
  <c r="G49" i="11"/>
  <c r="F49" i="11"/>
  <c r="E49" i="11"/>
  <c r="B52" i="2"/>
  <c r="D51" i="2"/>
  <c r="I49" i="15"/>
  <c r="H49" i="15"/>
  <c r="G49" i="15"/>
  <c r="G51" i="12"/>
  <c r="F51" i="12"/>
  <c r="C52" i="12"/>
  <c r="E51" i="12"/>
  <c r="Z78" i="12"/>
  <c r="Z76" i="12"/>
  <c r="P30" i="12"/>
  <c r="Z77" i="12"/>
  <c r="G121" i="15"/>
  <c r="V63" i="15"/>
  <c r="V86" i="15"/>
  <c r="V88" i="15"/>
  <c r="V87" i="15"/>
  <c r="G50" i="2"/>
  <c r="F50" i="2"/>
  <c r="C51" i="2"/>
  <c r="D52" i="15" l="1"/>
  <c r="F51" i="15"/>
  <c r="E51" i="15"/>
  <c r="F123" i="15"/>
  <c r="U64" i="15" s="1"/>
  <c r="U92" i="15"/>
  <c r="U93" i="15"/>
  <c r="U94" i="15"/>
  <c r="G51" i="2"/>
  <c r="F51" i="2"/>
  <c r="C52" i="2"/>
  <c r="Z81" i="12"/>
  <c r="Z80" i="12"/>
  <c r="P31" i="12"/>
  <c r="Z79" i="12"/>
  <c r="AA81" i="12"/>
  <c r="AA80" i="12"/>
  <c r="Q31" i="12"/>
  <c r="AA79" i="12"/>
  <c r="X81" i="12"/>
  <c r="X80" i="12"/>
  <c r="N31" i="12"/>
  <c r="X79" i="12"/>
  <c r="G122" i="15"/>
  <c r="V89" i="15" s="1"/>
  <c r="V90" i="15"/>
  <c r="V91" i="15"/>
  <c r="D50" i="11"/>
  <c r="B51" i="11"/>
  <c r="D52" i="12"/>
  <c r="B53" i="12"/>
  <c r="I50" i="15"/>
  <c r="H50" i="15"/>
  <c r="G50" i="15"/>
  <c r="Y79" i="12"/>
  <c r="Y80" i="12"/>
  <c r="Y81" i="12"/>
  <c r="O31" i="12"/>
  <c r="F52" i="12"/>
  <c r="E52" i="12"/>
  <c r="C53" i="12"/>
  <c r="G52" i="12"/>
  <c r="I122" i="15"/>
  <c r="X89" i="15" s="1"/>
  <c r="X90" i="15"/>
  <c r="X91" i="15"/>
  <c r="E50" i="11"/>
  <c r="C51" i="11"/>
  <c r="G50" i="11"/>
  <c r="F50" i="11"/>
  <c r="H122" i="15"/>
  <c r="W89" i="15" s="1"/>
  <c r="W91" i="15"/>
  <c r="W90" i="15"/>
  <c r="B53" i="2"/>
  <c r="D52" i="2"/>
  <c r="G52" i="2" l="1"/>
  <c r="F52" i="2"/>
  <c r="C53" i="2"/>
  <c r="C52" i="11"/>
  <c r="G51" i="11"/>
  <c r="F51" i="11"/>
  <c r="E51" i="11"/>
  <c r="H123" i="15"/>
  <c r="W64" i="15" s="1"/>
  <c r="W92" i="15"/>
  <c r="W94" i="15"/>
  <c r="W93" i="15"/>
  <c r="D53" i="12"/>
  <c r="B54" i="12"/>
  <c r="B54" i="2"/>
  <c r="D53" i="2"/>
  <c r="G53" i="12"/>
  <c r="F53" i="12"/>
  <c r="E53" i="12"/>
  <c r="C54" i="12"/>
  <c r="B52" i="11"/>
  <c r="D51" i="11"/>
  <c r="I51" i="15"/>
  <c r="H51" i="15"/>
  <c r="G51" i="15"/>
  <c r="X84" i="12"/>
  <c r="N32" i="12"/>
  <c r="X83" i="12"/>
  <c r="X82" i="12"/>
  <c r="Y82" i="12"/>
  <c r="Y83" i="12"/>
  <c r="O32" i="12"/>
  <c r="Y84" i="12"/>
  <c r="F124" i="15"/>
  <c r="U65" i="15"/>
  <c r="U71" i="15"/>
  <c r="U70" i="15"/>
  <c r="U72" i="15"/>
  <c r="U95" i="15"/>
  <c r="U97" i="15"/>
  <c r="U96" i="15"/>
  <c r="G123" i="15"/>
  <c r="V64" i="15" s="1"/>
  <c r="V92" i="15"/>
  <c r="V94" i="15"/>
  <c r="V93" i="15"/>
  <c r="I123" i="15"/>
  <c r="X64" i="15" s="1"/>
  <c r="X92" i="15"/>
  <c r="X94" i="15"/>
  <c r="X93" i="15"/>
  <c r="AA84" i="12"/>
  <c r="AA83" i="12"/>
  <c r="AA82" i="12"/>
  <c r="Q32" i="12"/>
  <c r="Z84" i="12"/>
  <c r="P32" i="12"/>
  <c r="Z83" i="12"/>
  <c r="Z82" i="12"/>
  <c r="D53" i="15"/>
  <c r="E52" i="15"/>
  <c r="F52" i="15"/>
  <c r="X87" i="12" l="1"/>
  <c r="N33" i="12"/>
  <c r="X86" i="12"/>
  <c r="X85" i="12"/>
  <c r="D52" i="11"/>
  <c r="B53" i="11"/>
  <c r="F125" i="15"/>
  <c r="U99" i="15" s="1"/>
  <c r="U66" i="15"/>
  <c r="U98" i="15"/>
  <c r="U100" i="15"/>
  <c r="G54" i="12"/>
  <c r="F54" i="12"/>
  <c r="E54" i="12"/>
  <c r="C55" i="12"/>
  <c r="I124" i="15"/>
  <c r="X70" i="15"/>
  <c r="X72" i="15"/>
  <c r="X65" i="15"/>
  <c r="X71" i="15"/>
  <c r="X95" i="15"/>
  <c r="X96" i="15"/>
  <c r="X97" i="15"/>
  <c r="Y85" i="12"/>
  <c r="Y86" i="12"/>
  <c r="Y87" i="12"/>
  <c r="O33" i="12"/>
  <c r="F53" i="15"/>
  <c r="E53" i="15"/>
  <c r="D54" i="15"/>
  <c r="Z87" i="12"/>
  <c r="Z86" i="12"/>
  <c r="Z85" i="12"/>
  <c r="P33" i="12"/>
  <c r="H124" i="15"/>
  <c r="W70" i="15"/>
  <c r="W65" i="15"/>
  <c r="W71" i="15"/>
  <c r="W72" i="15"/>
  <c r="W95" i="15"/>
  <c r="W97" i="15"/>
  <c r="W96" i="15"/>
  <c r="I52" i="15"/>
  <c r="H52" i="15"/>
  <c r="G52" i="15"/>
  <c r="AA87" i="12"/>
  <c r="AA85" i="12"/>
  <c r="Q33" i="12"/>
  <c r="AA86" i="12"/>
  <c r="E52" i="11"/>
  <c r="C53" i="11"/>
  <c r="G52" i="11"/>
  <c r="F52" i="11"/>
  <c r="G53" i="2"/>
  <c r="F53" i="2"/>
  <c r="C54" i="2"/>
  <c r="G124" i="15"/>
  <c r="V70" i="15"/>
  <c r="V71" i="15"/>
  <c r="V65" i="15"/>
  <c r="V72" i="15"/>
  <c r="V95" i="15"/>
  <c r="V97" i="15"/>
  <c r="V96" i="15"/>
  <c r="B55" i="2"/>
  <c r="D54" i="2"/>
  <c r="D54" i="12"/>
  <c r="B55" i="12"/>
  <c r="Z90" i="12" l="1"/>
  <c r="Z89" i="12"/>
  <c r="Z88" i="12"/>
  <c r="P34" i="12"/>
  <c r="AA90" i="12"/>
  <c r="AA89" i="12"/>
  <c r="AA88" i="12"/>
  <c r="Q34" i="12"/>
  <c r="B56" i="12"/>
  <c r="D55" i="12"/>
  <c r="N35" i="12" s="1"/>
  <c r="I125" i="15"/>
  <c r="X99" i="15" s="1"/>
  <c r="X66" i="15"/>
  <c r="X98" i="15"/>
  <c r="X100" i="15"/>
  <c r="B54" i="11"/>
  <c r="D53" i="11"/>
  <c r="F54" i="15"/>
  <c r="D55" i="15"/>
  <c r="E54" i="15"/>
  <c r="H125" i="15"/>
  <c r="W99" i="15" s="1"/>
  <c r="W66" i="15"/>
  <c r="W98" i="15"/>
  <c r="W100" i="15"/>
  <c r="B56" i="2"/>
  <c r="D55" i="2"/>
  <c r="I53" i="15"/>
  <c r="H53" i="15"/>
  <c r="G53" i="15"/>
  <c r="G54" i="2"/>
  <c r="F54" i="2"/>
  <c r="C55" i="2"/>
  <c r="F126" i="15"/>
  <c r="U67" i="15" s="1"/>
  <c r="AI28" i="15"/>
  <c r="AI26" i="15"/>
  <c r="AI25" i="15"/>
  <c r="U69" i="15"/>
  <c r="AI27" i="15"/>
  <c r="U101" i="15"/>
  <c r="U102" i="15"/>
  <c r="U103" i="15"/>
  <c r="G125" i="15"/>
  <c r="V99" i="15" s="1"/>
  <c r="V66" i="15"/>
  <c r="V98" i="15"/>
  <c r="V100" i="15"/>
  <c r="C54" i="11"/>
  <c r="G53" i="11"/>
  <c r="F53" i="11"/>
  <c r="E53" i="11"/>
  <c r="G55" i="12"/>
  <c r="Q35" i="12" s="1"/>
  <c r="C56" i="12"/>
  <c r="F55" i="12"/>
  <c r="P35" i="12" s="1"/>
  <c r="E55" i="12"/>
  <c r="O35" i="12" s="1"/>
  <c r="X90" i="12"/>
  <c r="X89" i="12"/>
  <c r="X88" i="12"/>
  <c r="N34" i="12"/>
  <c r="Y88" i="12"/>
  <c r="Y89" i="12"/>
  <c r="Y90" i="12"/>
  <c r="O34" i="12"/>
  <c r="B57" i="2" l="1"/>
  <c r="D56" i="2"/>
  <c r="B57" i="12"/>
  <c r="D56" i="12"/>
  <c r="G55" i="2"/>
  <c r="F55" i="2"/>
  <c r="C56" i="2"/>
  <c r="I54" i="15"/>
  <c r="H54" i="15"/>
  <c r="G54" i="15"/>
  <c r="E55" i="15"/>
  <c r="D56" i="15"/>
  <c r="F55" i="15"/>
  <c r="F127" i="15"/>
  <c r="AI29" i="15" s="1"/>
  <c r="U104" i="15"/>
  <c r="U106" i="15"/>
  <c r="U105" i="15"/>
  <c r="G126" i="15"/>
  <c r="V67" i="15" s="1"/>
  <c r="V69" i="15"/>
  <c r="AJ26" i="15"/>
  <c r="AJ28" i="15"/>
  <c r="AJ27" i="15"/>
  <c r="AJ25" i="15"/>
  <c r="V101" i="15"/>
  <c r="V103" i="15"/>
  <c r="V102" i="15"/>
  <c r="H126" i="15"/>
  <c r="W67" i="15" s="1"/>
  <c r="W69" i="15"/>
  <c r="AK25" i="15"/>
  <c r="AK26" i="15"/>
  <c r="AK27" i="15"/>
  <c r="AK28" i="15"/>
  <c r="W101" i="15"/>
  <c r="W102" i="15"/>
  <c r="W103" i="15"/>
  <c r="D54" i="11"/>
  <c r="B55" i="11"/>
  <c r="E54" i="11"/>
  <c r="C55" i="11"/>
  <c r="F54" i="11"/>
  <c r="G54" i="11"/>
  <c r="C57" i="12"/>
  <c r="G56" i="12"/>
  <c r="F56" i="12"/>
  <c r="E56" i="12"/>
  <c r="I126" i="15"/>
  <c r="X67" i="15" s="1"/>
  <c r="AL25" i="15"/>
  <c r="AL27" i="15"/>
  <c r="AL26" i="15"/>
  <c r="AL28" i="15"/>
  <c r="X69" i="15"/>
  <c r="X101" i="15"/>
  <c r="X103" i="15"/>
  <c r="X102" i="15"/>
  <c r="G127" i="15" l="1"/>
  <c r="AJ29" i="15" s="1"/>
  <c r="V104" i="15"/>
  <c r="V106" i="15"/>
  <c r="V105" i="15"/>
  <c r="I127" i="15"/>
  <c r="AL29" i="15" s="1"/>
  <c r="X104" i="15"/>
  <c r="X106" i="15"/>
  <c r="X105" i="15"/>
  <c r="D57" i="15"/>
  <c r="F56" i="15"/>
  <c r="E56" i="15"/>
  <c r="H127" i="15"/>
  <c r="AK29" i="15" s="1"/>
  <c r="W104" i="15"/>
  <c r="W106" i="15"/>
  <c r="W105" i="15"/>
  <c r="AA93" i="12"/>
  <c r="AA91" i="12"/>
  <c r="Q36" i="12"/>
  <c r="AA92" i="12"/>
  <c r="G56" i="2"/>
  <c r="F56" i="2"/>
  <c r="C57" i="2"/>
  <c r="X93" i="12"/>
  <c r="X92" i="12"/>
  <c r="X91" i="12"/>
  <c r="N36" i="12"/>
  <c r="Z91" i="12"/>
  <c r="Z93" i="12"/>
  <c r="P36" i="12"/>
  <c r="Z92" i="12"/>
  <c r="C56" i="11"/>
  <c r="G55" i="11"/>
  <c r="F55" i="11"/>
  <c r="E55" i="11"/>
  <c r="D57" i="12"/>
  <c r="N37" i="12" s="1"/>
  <c r="B58" i="12"/>
  <c r="I55" i="15"/>
  <c r="H55" i="15"/>
  <c r="G55" i="15"/>
  <c r="Y91" i="12"/>
  <c r="Y92" i="12"/>
  <c r="O36" i="12"/>
  <c r="Y93" i="12"/>
  <c r="F57" i="12"/>
  <c r="P37" i="12" s="1"/>
  <c r="E57" i="12"/>
  <c r="O37" i="12" s="1"/>
  <c r="C58" i="12"/>
  <c r="G57" i="12"/>
  <c r="Q37" i="12" s="1"/>
  <c r="B56" i="11"/>
  <c r="D55" i="11"/>
  <c r="F128" i="15"/>
  <c r="U107" i="15"/>
  <c r="U108" i="15"/>
  <c r="B58" i="2"/>
  <c r="D57" i="2"/>
  <c r="I56" i="15" l="1"/>
  <c r="H56" i="15"/>
  <c r="G56" i="15"/>
  <c r="C59" i="12"/>
  <c r="G58" i="12"/>
  <c r="F58" i="12"/>
  <c r="E58" i="12"/>
  <c r="D58" i="15"/>
  <c r="F57" i="15"/>
  <c r="E57" i="15"/>
  <c r="D56" i="11"/>
  <c r="B57" i="11"/>
  <c r="F129" i="15"/>
  <c r="AI31" i="15" s="1"/>
  <c r="U113" i="15"/>
  <c r="U73" i="15"/>
  <c r="U110" i="15"/>
  <c r="U111" i="15"/>
  <c r="U112" i="15"/>
  <c r="E56" i="11"/>
  <c r="C57" i="11"/>
  <c r="G56" i="11"/>
  <c r="F56" i="11"/>
  <c r="B59" i="2"/>
  <c r="D58" i="2"/>
  <c r="D58" i="12"/>
  <c r="B59" i="12"/>
  <c r="G128" i="15"/>
  <c r="V107" i="15"/>
  <c r="V108" i="15"/>
  <c r="U68" i="15"/>
  <c r="AI30" i="15"/>
  <c r="U109" i="15"/>
  <c r="H128" i="15"/>
  <c r="W107" i="15"/>
  <c r="W108" i="15"/>
  <c r="G57" i="2"/>
  <c r="F57" i="2"/>
  <c r="C58" i="2"/>
  <c r="I128" i="15"/>
  <c r="X107" i="15"/>
  <c r="X108" i="15"/>
  <c r="B60" i="2" l="1"/>
  <c r="D59" i="2"/>
  <c r="I57" i="15"/>
  <c r="H57" i="15"/>
  <c r="G57" i="15"/>
  <c r="F58" i="15"/>
  <c r="E58" i="15"/>
  <c r="D59" i="15"/>
  <c r="B58" i="11"/>
  <c r="D57" i="11"/>
  <c r="C58" i="11"/>
  <c r="G57" i="11"/>
  <c r="F57" i="11"/>
  <c r="E57" i="11"/>
  <c r="AA96" i="12"/>
  <c r="AA95" i="12"/>
  <c r="AA94" i="12"/>
  <c r="Q38" i="12"/>
  <c r="G59" i="12"/>
  <c r="Q39" i="12" s="1"/>
  <c r="F59" i="12"/>
  <c r="P39" i="12" s="1"/>
  <c r="E59" i="12"/>
  <c r="O39" i="12" s="1"/>
  <c r="C60" i="12"/>
  <c r="Z94" i="12"/>
  <c r="Z96" i="12"/>
  <c r="P38" i="12"/>
  <c r="Z95" i="12"/>
  <c r="V68" i="15"/>
  <c r="AJ30" i="15"/>
  <c r="V109" i="15"/>
  <c r="G129" i="15"/>
  <c r="AJ31" i="15" s="1"/>
  <c r="V73" i="15"/>
  <c r="V113" i="15"/>
  <c r="V110" i="15"/>
  <c r="V111" i="15"/>
  <c r="V112" i="15"/>
  <c r="AK30" i="15"/>
  <c r="W68" i="15"/>
  <c r="W109" i="15"/>
  <c r="Y94" i="12"/>
  <c r="Y96" i="12"/>
  <c r="Y95" i="12"/>
  <c r="O38" i="12"/>
  <c r="AL30" i="15"/>
  <c r="X68" i="15"/>
  <c r="X109" i="15"/>
  <c r="G58" i="2"/>
  <c r="F58" i="2"/>
  <c r="C59" i="2"/>
  <c r="B60" i="12"/>
  <c r="D59" i="12"/>
  <c r="N39" i="12" s="1"/>
  <c r="H129" i="15"/>
  <c r="AK31" i="15" s="1"/>
  <c r="W73" i="15"/>
  <c r="W113" i="15"/>
  <c r="W110" i="15"/>
  <c r="W111" i="15"/>
  <c r="W112" i="15"/>
  <c r="F130" i="15"/>
  <c r="U74" i="15" s="1"/>
  <c r="U116" i="15"/>
  <c r="U114" i="15"/>
  <c r="U115" i="15"/>
  <c r="X96" i="12"/>
  <c r="N38" i="12"/>
  <c r="X95" i="12"/>
  <c r="X94" i="12"/>
  <c r="I129" i="15"/>
  <c r="AL31" i="15" s="1"/>
  <c r="X73" i="15"/>
  <c r="X113" i="15"/>
  <c r="X110" i="15"/>
  <c r="X111" i="15"/>
  <c r="X112" i="15"/>
  <c r="E60" i="12" l="1"/>
  <c r="C61" i="12"/>
  <c r="G60" i="12"/>
  <c r="F60" i="12"/>
  <c r="D58" i="11"/>
  <c r="B59" i="11"/>
  <c r="F59" i="15"/>
  <c r="E59" i="15"/>
  <c r="D60" i="15"/>
  <c r="G130" i="15"/>
  <c r="V74" i="15" s="1"/>
  <c r="V116" i="15"/>
  <c r="V115" i="15"/>
  <c r="V114" i="15"/>
  <c r="H130" i="15"/>
  <c r="W74" i="15" s="1"/>
  <c r="W116" i="15"/>
  <c r="W114" i="15"/>
  <c r="W115" i="15"/>
  <c r="F131" i="15"/>
  <c r="U119" i="15" s="1"/>
  <c r="U118" i="15"/>
  <c r="U117" i="15"/>
  <c r="I130" i="15"/>
  <c r="X74" i="15" s="1"/>
  <c r="X116" i="15"/>
  <c r="X114" i="15"/>
  <c r="X115" i="15"/>
  <c r="G59" i="2"/>
  <c r="F59" i="2"/>
  <c r="C60" i="2"/>
  <c r="E58" i="11"/>
  <c r="C59" i="11"/>
  <c r="G58" i="11"/>
  <c r="F58" i="11"/>
  <c r="I58" i="15"/>
  <c r="H58" i="15"/>
  <c r="G58" i="15"/>
  <c r="B61" i="12"/>
  <c r="D60" i="12"/>
  <c r="B61" i="2"/>
  <c r="D60" i="2"/>
  <c r="D61" i="12" l="1"/>
  <c r="B62" i="12"/>
  <c r="I59" i="15"/>
  <c r="H59" i="15"/>
  <c r="G59" i="15"/>
  <c r="G131" i="15"/>
  <c r="V119" i="15" s="1"/>
  <c r="V118" i="15"/>
  <c r="V117" i="15"/>
  <c r="I131" i="15"/>
  <c r="X119" i="15" s="1"/>
  <c r="X118" i="15"/>
  <c r="X117" i="15"/>
  <c r="B60" i="11"/>
  <c r="D59" i="11"/>
  <c r="H131" i="15"/>
  <c r="W119" i="15" s="1"/>
  <c r="W118" i="15"/>
  <c r="W117" i="15"/>
  <c r="F132" i="15"/>
  <c r="U75" i="15" s="1"/>
  <c r="U122" i="15"/>
  <c r="U121" i="15"/>
  <c r="U120" i="15"/>
  <c r="Z97" i="12"/>
  <c r="Z99" i="12"/>
  <c r="Z98" i="12"/>
  <c r="P40" i="12"/>
  <c r="D61" i="15"/>
  <c r="F60" i="15"/>
  <c r="E60" i="15"/>
  <c r="C60" i="11"/>
  <c r="G59" i="11"/>
  <c r="F59" i="11"/>
  <c r="E59" i="11"/>
  <c r="AA99" i="12"/>
  <c r="AA97" i="12"/>
  <c r="Q40" i="12"/>
  <c r="AA98" i="12"/>
  <c r="G61" i="12"/>
  <c r="E61" i="12"/>
  <c r="C62" i="12"/>
  <c r="F61" i="12"/>
  <c r="X99" i="12"/>
  <c r="X98" i="12"/>
  <c r="X97" i="12"/>
  <c r="N40" i="12"/>
  <c r="G60" i="2"/>
  <c r="F60" i="2"/>
  <c r="C61" i="2"/>
  <c r="B62" i="2"/>
  <c r="D61" i="2"/>
  <c r="Y97" i="12"/>
  <c r="Y99" i="12"/>
  <c r="Y98" i="12"/>
  <c r="O40" i="12"/>
  <c r="AA102" i="12" l="1"/>
  <c r="Q41" i="12"/>
  <c r="AA101" i="12"/>
  <c r="AA100" i="12"/>
  <c r="G61" i="2"/>
  <c r="F61" i="2"/>
  <c r="C62" i="2"/>
  <c r="B63" i="2"/>
  <c r="D62" i="2"/>
  <c r="G132" i="15"/>
  <c r="V75" i="15" s="1"/>
  <c r="V122" i="15"/>
  <c r="V120" i="15"/>
  <c r="V121" i="15"/>
  <c r="E60" i="11"/>
  <c r="C61" i="11"/>
  <c r="G60" i="11"/>
  <c r="F60" i="11"/>
  <c r="H132" i="15"/>
  <c r="W75" i="15" s="1"/>
  <c r="W122" i="15"/>
  <c r="W120" i="15"/>
  <c r="W121" i="15"/>
  <c r="Z100" i="12"/>
  <c r="Z102" i="12"/>
  <c r="P41" i="12"/>
  <c r="Z101" i="12"/>
  <c r="I60" i="15"/>
  <c r="H60" i="15"/>
  <c r="G60" i="15"/>
  <c r="I132" i="15"/>
  <c r="X75" i="15" s="1"/>
  <c r="X122" i="15"/>
  <c r="X121" i="15"/>
  <c r="X120" i="15"/>
  <c r="G62" i="12"/>
  <c r="Q42" i="12" s="1"/>
  <c r="F62" i="12"/>
  <c r="P42" i="12" s="1"/>
  <c r="E62" i="12"/>
  <c r="O42" i="12" s="1"/>
  <c r="C63" i="12"/>
  <c r="F133" i="15"/>
  <c r="U125" i="15"/>
  <c r="U124" i="15"/>
  <c r="U123" i="15"/>
  <c r="D62" i="12"/>
  <c r="N42" i="12" s="1"/>
  <c r="B63" i="12"/>
  <c r="D60" i="11"/>
  <c r="B61" i="11"/>
  <c r="Y100" i="12"/>
  <c r="Y102" i="12"/>
  <c r="Y101" i="12"/>
  <c r="O41" i="12"/>
  <c r="F61" i="15"/>
  <c r="E61" i="15"/>
  <c r="D62" i="15"/>
  <c r="X102" i="12"/>
  <c r="X101" i="12"/>
  <c r="N41" i="12"/>
  <c r="X100" i="12"/>
  <c r="B62" i="11" l="1"/>
  <c r="D61" i="11"/>
  <c r="B64" i="2"/>
  <c r="D63" i="2"/>
  <c r="G62" i="2"/>
  <c r="F62" i="2"/>
  <c r="C63" i="2"/>
  <c r="B64" i="12"/>
  <c r="D63" i="12"/>
  <c r="N43" i="12" s="1"/>
  <c r="C64" i="12"/>
  <c r="G63" i="12"/>
  <c r="Q43" i="12" s="1"/>
  <c r="F63" i="12"/>
  <c r="P43" i="12" s="1"/>
  <c r="E63" i="12"/>
  <c r="O43" i="12" s="1"/>
  <c r="G133" i="15"/>
  <c r="V125" i="15"/>
  <c r="V124" i="15"/>
  <c r="V123" i="15"/>
  <c r="H133" i="15"/>
  <c r="W125" i="15"/>
  <c r="W123" i="15"/>
  <c r="W124" i="15"/>
  <c r="C62" i="11"/>
  <c r="G61" i="11"/>
  <c r="F61" i="11"/>
  <c r="E61" i="11"/>
  <c r="F62" i="15"/>
  <c r="F135" i="15" s="1"/>
  <c r="E62" i="15"/>
  <c r="D63" i="15"/>
  <c r="I61" i="15"/>
  <c r="H61" i="15"/>
  <c r="G61" i="15"/>
  <c r="I133" i="15"/>
  <c r="X125" i="15"/>
  <c r="X124" i="15"/>
  <c r="X123" i="15"/>
  <c r="F134" i="15"/>
  <c r="U128" i="15"/>
  <c r="U127" i="15"/>
  <c r="U126" i="15"/>
  <c r="E62" i="11" l="1"/>
  <c r="C63" i="11"/>
  <c r="F62" i="11"/>
  <c r="G62" i="11"/>
  <c r="D64" i="12"/>
  <c r="N44" i="12" s="1"/>
  <c r="B65" i="12"/>
  <c r="G134" i="15"/>
  <c r="V128" i="15"/>
  <c r="V126" i="15"/>
  <c r="V127" i="15"/>
  <c r="C65" i="12"/>
  <c r="G64" i="12"/>
  <c r="Q44" i="12" s="1"/>
  <c r="F64" i="12"/>
  <c r="P44" i="12" s="1"/>
  <c r="E64" i="12"/>
  <c r="O44" i="12" s="1"/>
  <c r="G63" i="2"/>
  <c r="F63" i="2"/>
  <c r="C64" i="2"/>
  <c r="H134" i="15"/>
  <c r="W128" i="15"/>
  <c r="W126" i="15"/>
  <c r="W127" i="15"/>
  <c r="B65" i="2"/>
  <c r="D64" i="2"/>
  <c r="U76" i="15"/>
  <c r="U129" i="15"/>
  <c r="I134" i="15"/>
  <c r="X128" i="15"/>
  <c r="X127" i="15"/>
  <c r="X126" i="15"/>
  <c r="D64" i="15"/>
  <c r="F63" i="15"/>
  <c r="F136" i="15" s="1"/>
  <c r="E63" i="15"/>
  <c r="I62" i="15"/>
  <c r="I135" i="15" s="1"/>
  <c r="H62" i="15"/>
  <c r="H135" i="15" s="1"/>
  <c r="G62" i="15"/>
  <c r="G135" i="15" s="1"/>
  <c r="D62" i="11"/>
  <c r="B63" i="11"/>
  <c r="E65" i="12" l="1"/>
  <c r="O45" i="12" s="1"/>
  <c r="G65" i="12"/>
  <c r="Q45" i="12" s="1"/>
  <c r="F65" i="12"/>
  <c r="P45" i="12" s="1"/>
  <c r="C66" i="12"/>
  <c r="B66" i="2"/>
  <c r="D65" i="2"/>
  <c r="V129" i="15"/>
  <c r="V76" i="15"/>
  <c r="W129" i="15"/>
  <c r="W76" i="15"/>
  <c r="D65" i="12"/>
  <c r="N45" i="12" s="1"/>
  <c r="B66" i="12"/>
  <c r="D65" i="15"/>
  <c r="F64" i="15"/>
  <c r="F137" i="15" s="1"/>
  <c r="E64" i="15"/>
  <c r="G64" i="2"/>
  <c r="F64" i="2"/>
  <c r="C65" i="2"/>
  <c r="X129" i="15"/>
  <c r="X76" i="15"/>
  <c r="C64" i="11"/>
  <c r="G63" i="11"/>
  <c r="F63" i="11"/>
  <c r="E63" i="11"/>
  <c r="I63" i="15"/>
  <c r="I136" i="15" s="1"/>
  <c r="H63" i="15"/>
  <c r="H136" i="15" s="1"/>
  <c r="G63" i="15"/>
  <c r="G136" i="15" s="1"/>
  <c r="B64" i="11"/>
  <c r="D63" i="11"/>
  <c r="E64" i="11" l="1"/>
  <c r="C65" i="11"/>
  <c r="G64" i="11"/>
  <c r="F64" i="11"/>
  <c r="G65" i="2"/>
  <c r="F65" i="2"/>
  <c r="C66" i="2"/>
  <c r="B67" i="2"/>
  <c r="D66" i="2"/>
  <c r="D64" i="11"/>
  <c r="B65" i="11"/>
  <c r="G66" i="12"/>
  <c r="Q46" i="12" s="1"/>
  <c r="E66" i="12"/>
  <c r="O46" i="12" s="1"/>
  <c r="F66" i="12"/>
  <c r="P46" i="12" s="1"/>
  <c r="C67" i="12"/>
  <c r="B67" i="12"/>
  <c r="D66" i="12"/>
  <c r="N46" i="12" s="1"/>
  <c r="I64" i="15"/>
  <c r="I137" i="15" s="1"/>
  <c r="H64" i="15"/>
  <c r="H137" i="15" s="1"/>
  <c r="G64" i="15"/>
  <c r="G137" i="15" s="1"/>
  <c r="F65" i="15"/>
  <c r="F138" i="15" s="1"/>
  <c r="E65" i="15"/>
  <c r="D66" i="15"/>
  <c r="I65" i="15" l="1"/>
  <c r="I138" i="15" s="1"/>
  <c r="H65" i="15"/>
  <c r="H138" i="15" s="1"/>
  <c r="G65" i="15"/>
  <c r="G138" i="15" s="1"/>
  <c r="B66" i="11"/>
  <c r="D65" i="11"/>
  <c r="G66" i="2"/>
  <c r="F66" i="2"/>
  <c r="C67" i="2"/>
  <c r="B68" i="12"/>
  <c r="D67" i="12"/>
  <c r="N47" i="12" s="1"/>
  <c r="F66" i="15"/>
  <c r="F139" i="15" s="1"/>
  <c r="D67" i="15"/>
  <c r="E66" i="15"/>
  <c r="G67" i="12"/>
  <c r="Q47" i="12" s="1"/>
  <c r="C68" i="12"/>
  <c r="F67" i="12"/>
  <c r="P47" i="12" s="1"/>
  <c r="E67" i="12"/>
  <c r="O47" i="12" s="1"/>
  <c r="C66" i="11"/>
  <c r="G65" i="11"/>
  <c r="F65" i="11"/>
  <c r="E65" i="11"/>
  <c r="B68" i="2"/>
  <c r="D67" i="2"/>
  <c r="F67" i="15" l="1"/>
  <c r="F140" i="15" s="1"/>
  <c r="E67" i="15"/>
  <c r="D68" i="15"/>
  <c r="D66" i="11"/>
  <c r="B67" i="11"/>
  <c r="G67" i="2"/>
  <c r="F67" i="2"/>
  <c r="C68" i="2"/>
  <c r="E66" i="11"/>
  <c r="C67" i="11"/>
  <c r="G66" i="11"/>
  <c r="F66" i="11"/>
  <c r="G68" i="12"/>
  <c r="Q48" i="12" s="1"/>
  <c r="F68" i="12"/>
  <c r="P48" i="12" s="1"/>
  <c r="E68" i="12"/>
  <c r="O48" i="12" s="1"/>
  <c r="C69" i="12"/>
  <c r="B69" i="2"/>
  <c r="D68" i="2"/>
  <c r="D68" i="12"/>
  <c r="N48" i="12" s="1"/>
  <c r="B69" i="12"/>
  <c r="I66" i="15"/>
  <c r="I139" i="15" s="1"/>
  <c r="H66" i="15"/>
  <c r="H139" i="15" s="1"/>
  <c r="G66" i="15"/>
  <c r="G139" i="15" s="1"/>
  <c r="B70" i="12" l="1"/>
  <c r="D69" i="12"/>
  <c r="N49" i="12" s="1"/>
  <c r="G68" i="2"/>
  <c r="F68" i="2"/>
  <c r="C69" i="2"/>
  <c r="B70" i="2"/>
  <c r="D69" i="2"/>
  <c r="B68" i="11"/>
  <c r="D67" i="11"/>
  <c r="C70" i="12"/>
  <c r="E69" i="12"/>
  <c r="O49" i="12" s="1"/>
  <c r="G69" i="12"/>
  <c r="Q49" i="12" s="1"/>
  <c r="F69" i="12"/>
  <c r="P49" i="12" s="1"/>
  <c r="C68" i="11"/>
  <c r="G67" i="11"/>
  <c r="F67" i="11"/>
  <c r="E67" i="11"/>
  <c r="D69" i="15"/>
  <c r="F68" i="15"/>
  <c r="F141" i="15" s="1"/>
  <c r="E68" i="15"/>
  <c r="I67" i="15"/>
  <c r="I140" i="15" s="1"/>
  <c r="H67" i="15"/>
  <c r="H140" i="15" s="1"/>
  <c r="G67" i="15"/>
  <c r="G140" i="15" s="1"/>
  <c r="B71" i="2" l="1"/>
  <c r="D71" i="2" s="1"/>
  <c r="D70" i="2"/>
  <c r="G69" i="2"/>
  <c r="F69" i="2"/>
  <c r="C70" i="2"/>
  <c r="C71" i="12"/>
  <c r="G70" i="12"/>
  <c r="Q50" i="12" s="1"/>
  <c r="F70" i="12"/>
  <c r="P50" i="12" s="1"/>
  <c r="E70" i="12"/>
  <c r="O50" i="12" s="1"/>
  <c r="D68" i="11"/>
  <c r="B69" i="11"/>
  <c r="I68" i="15"/>
  <c r="I141" i="15" s="1"/>
  <c r="H68" i="15"/>
  <c r="H141" i="15" s="1"/>
  <c r="G68" i="15"/>
  <c r="G141" i="15" s="1"/>
  <c r="E69" i="15"/>
  <c r="D70" i="15"/>
  <c r="F69" i="15"/>
  <c r="F142" i="15" s="1"/>
  <c r="E68" i="11"/>
  <c r="C69" i="11"/>
  <c r="G68" i="11"/>
  <c r="F68" i="11"/>
  <c r="D70" i="12"/>
  <c r="N50" i="12" s="1"/>
  <c r="B71" i="12"/>
  <c r="D71" i="12" s="1"/>
  <c r="N51" i="12" s="1"/>
  <c r="C70" i="11" l="1"/>
  <c r="G69" i="11"/>
  <c r="F69" i="11"/>
  <c r="E69" i="11"/>
  <c r="B70" i="11"/>
  <c r="D69" i="11"/>
  <c r="G70" i="2"/>
  <c r="F70" i="2"/>
  <c r="C71" i="2"/>
  <c r="F70" i="15"/>
  <c r="F143" i="15" s="1"/>
  <c r="E70" i="15"/>
  <c r="D71" i="15"/>
  <c r="I69" i="15"/>
  <c r="I142" i="15" s="1"/>
  <c r="H69" i="15"/>
  <c r="H142" i="15" s="1"/>
  <c r="G69" i="15"/>
  <c r="G142" i="15" s="1"/>
  <c r="E71" i="12"/>
  <c r="O51" i="12" s="1"/>
  <c r="G71" i="12"/>
  <c r="Q51" i="12" s="1"/>
  <c r="F71" i="12"/>
  <c r="P51" i="12" s="1"/>
  <c r="F71" i="15" l="1"/>
  <c r="F144" i="15" s="1"/>
  <c r="E71" i="15"/>
  <c r="G71" i="2"/>
  <c r="F71" i="2"/>
  <c r="I70" i="15"/>
  <c r="I143" i="15" s="1"/>
  <c r="H70" i="15"/>
  <c r="H143" i="15" s="1"/>
  <c r="G70" i="15"/>
  <c r="G143" i="15" s="1"/>
  <c r="D70" i="11"/>
  <c r="B71" i="11"/>
  <c r="D71" i="11" s="1"/>
  <c r="E70" i="11"/>
  <c r="C71" i="11"/>
  <c r="F70" i="11"/>
  <c r="G70" i="11"/>
  <c r="I71" i="15" l="1"/>
  <c r="I144" i="15" s="1"/>
  <c r="H71" i="15"/>
  <c r="H144" i="15" s="1"/>
  <c r="G71" i="15"/>
  <c r="G144" i="15" s="1"/>
  <c r="G71" i="11"/>
  <c r="F71" i="11"/>
  <c r="E71" i="11"/>
  <c r="AV75" i="6"/>
  <c r="AN75" i="6"/>
  <c r="AV78" i="6"/>
  <c r="AN78" i="6"/>
  <c r="AV77" i="6"/>
  <c r="AN77" i="6"/>
  <c r="AV76" i="6"/>
  <c r="AN76" i="6"/>
  <c r="AN41" i="6"/>
  <c r="AN31" i="6"/>
  <c r="AN35" i="6"/>
  <c r="AN36" i="6"/>
  <c r="AN32" i="6"/>
  <c r="AN24" i="6"/>
  <c r="AN38" i="6"/>
  <c r="AN26" i="6"/>
  <c r="AN29" i="6"/>
  <c r="AN42" i="6"/>
  <c r="AN19" i="6"/>
  <c r="AN37" i="6"/>
  <c r="AN20" i="6"/>
  <c r="AN43" i="6"/>
  <c r="AN18" i="6"/>
  <c r="AN30" i="6"/>
  <c r="AN25" i="6"/>
  <c r="AN17" i="6"/>
  <c r="AN23" i="6"/>
  <c r="AN44" i="6"/>
  <c r="AQ31" i="6"/>
  <c r="AQ36" i="6"/>
  <c r="AQ42" i="6"/>
  <c r="AQ18" i="6"/>
  <c r="AQ25" i="6"/>
  <c r="AQ37" i="6"/>
  <c r="AQ19" i="6"/>
  <c r="AQ44" i="6"/>
  <c r="AQ24" i="6"/>
  <c r="AQ20" i="6"/>
  <c r="AQ76" i="6"/>
  <c r="AQ32" i="6"/>
  <c r="AQ38" i="6"/>
  <c r="AQ30" i="6"/>
  <c r="AQ35" i="6"/>
  <c r="AQ17" i="6"/>
  <c r="AQ77" i="6"/>
  <c r="AQ26" i="6"/>
  <c r="AQ78" i="6"/>
  <c r="AQ41" i="6"/>
  <c r="AQ43" i="6"/>
  <c r="AQ75" i="6"/>
  <c r="AQ23" i="6"/>
  <c r="AQ29" i="6"/>
  <c r="AY44" i="6"/>
  <c r="AY35" i="6"/>
  <c r="AY26" i="6"/>
  <c r="AY20" i="6"/>
  <c r="AY77" i="6"/>
  <c r="AY18" i="6"/>
  <c r="AY24" i="6"/>
  <c r="AY38" i="6"/>
  <c r="AY37" i="6"/>
  <c r="AY31" i="6"/>
  <c r="AY32" i="6"/>
  <c r="AY25" i="6"/>
  <c r="AY41" i="6"/>
  <c r="AY76" i="6"/>
  <c r="AY78" i="6"/>
  <c r="AY30" i="6"/>
  <c r="AY75" i="6"/>
  <c r="AY19" i="6"/>
  <c r="AY29" i="6"/>
  <c r="AY17" i="6"/>
  <c r="AY43" i="6"/>
  <c r="AY36" i="6"/>
  <c r="AY23" i="6"/>
  <c r="AY42" i="6"/>
  <c r="AP38" i="6"/>
  <c r="AP77" i="6"/>
  <c r="AP18" i="6"/>
  <c r="AP37" i="6"/>
  <c r="AP17" i="6"/>
  <c r="AP25" i="6"/>
  <c r="AP43" i="6"/>
  <c r="AP36" i="6"/>
  <c r="AP30" i="6"/>
  <c r="AP32" i="6"/>
  <c r="AP78" i="6"/>
  <c r="AP31" i="6"/>
  <c r="AP19" i="6"/>
  <c r="AP26" i="6"/>
  <c r="AP42" i="6"/>
  <c r="AP29" i="6"/>
  <c r="AP44" i="6"/>
  <c r="AP35" i="6"/>
  <c r="AP20" i="6"/>
  <c r="AP41" i="6"/>
  <c r="AP24" i="6"/>
  <c r="AP75" i="6"/>
  <c r="AP23" i="6"/>
  <c r="AP76" i="6"/>
  <c r="AX17" i="6"/>
  <c r="AX25" i="6"/>
  <c r="AX76" i="6"/>
  <c r="AX78" i="6"/>
  <c r="AX36" i="6"/>
  <c r="AX37" i="6"/>
  <c r="AX29" i="6"/>
  <c r="AX77" i="6"/>
  <c r="AX26" i="6"/>
  <c r="AX43" i="6"/>
  <c r="AX41" i="6"/>
  <c r="AX35" i="6"/>
  <c r="AX18" i="6"/>
  <c r="AX44" i="6"/>
  <c r="AX24" i="6"/>
  <c r="AX75" i="6"/>
  <c r="AX30" i="6"/>
  <c r="AX31" i="6"/>
  <c r="AX38" i="6"/>
  <c r="AX32" i="6"/>
  <c r="AX20" i="6"/>
  <c r="AX42" i="6"/>
  <c r="AX23" i="6"/>
  <c r="AX19" i="6"/>
  <c r="AO76" i="6"/>
  <c r="AO32" i="6"/>
  <c r="AO78" i="6"/>
  <c r="AO30" i="6"/>
  <c r="AO44" i="6"/>
  <c r="AO36" i="6"/>
  <c r="AO75" i="6"/>
  <c r="AO29" i="6"/>
  <c r="AO25" i="6"/>
  <c r="AO17" i="6"/>
  <c r="AO42" i="6"/>
  <c r="AO20" i="6"/>
  <c r="AO38" i="6"/>
  <c r="AO31" i="6"/>
  <c r="AO24" i="6"/>
  <c r="AO37" i="6"/>
  <c r="AO77" i="6"/>
  <c r="AO35" i="6"/>
  <c r="AO43" i="6"/>
  <c r="AO26" i="6"/>
  <c r="AO19" i="6"/>
  <c r="AO18" i="6"/>
  <c r="AO23" i="6"/>
  <c r="AO41" i="6"/>
  <c r="AW24" i="6"/>
  <c r="AW36" i="6"/>
  <c r="AW37" i="6"/>
  <c r="AW18" i="6"/>
  <c r="AW19" i="6"/>
  <c r="AW38" i="6"/>
  <c r="AW44" i="6"/>
  <c r="AW31" i="6"/>
  <c r="AW20" i="6"/>
  <c r="AW76" i="6"/>
  <c r="AW43" i="6"/>
  <c r="AW77" i="6"/>
  <c r="AW30" i="6"/>
  <c r="AW32" i="6"/>
  <c r="AW25" i="6"/>
  <c r="AW35" i="6"/>
  <c r="AW41" i="6"/>
  <c r="AW78" i="6"/>
  <c r="AW17" i="6"/>
  <c r="AW26" i="6"/>
  <c r="AW42" i="6"/>
  <c r="AW29" i="6"/>
  <c r="AW23" i="6"/>
  <c r="AW75" i="6"/>
  <c r="AV18" i="6"/>
  <c r="AV30" i="6"/>
  <c r="AV25" i="6"/>
  <c r="AV31" i="6"/>
  <c r="AV42" i="6"/>
  <c r="AV37" i="6"/>
  <c r="AV19" i="6"/>
  <c r="AV24" i="6"/>
  <c r="AV35" i="6"/>
  <c r="AV32" i="6"/>
  <c r="AV44" i="6"/>
  <c r="AV20" i="6"/>
  <c r="AV41" i="6"/>
  <c r="AV36" i="6"/>
  <c r="AV29" i="6"/>
  <c r="AV17" i="6"/>
  <c r="AV43" i="6"/>
  <c r="AV26" i="6"/>
  <c r="AV23" i="6"/>
  <c r="AV3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8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<sst xmlns="http://schemas.openxmlformats.org/spreadsheetml/2006/main" count="2814" uniqueCount="1632">
  <si>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</si>
  <si>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</si>
  <si>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</si>
  <si>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</si>
  <si>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</si>
  <si>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</si>
  <si>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</si>
  <si>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</si>
  <si>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</si>
  <si>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</si>
  <si>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</si>
  <si>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</si>
  <si>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</si>
  <si>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</si>
  <si>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</si>
  <si>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</si>
  <si>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</si>
  <si>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</si>
  <si>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</si>
  <si>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</si>
  <si>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</si>
  <si>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</si>
  <si>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</si>
  <si>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</si>
  <si>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</si>
  <si>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</si>
  <si>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</si>
  <si>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</si>
  <si>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</si>
  <si>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</si>
  <si>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</si>
  <si>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</si>
  <si>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</si>
  <si>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</si>
  <si>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</si>
  <si>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</si>
  <si>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</si>
  <si>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</si>
  <si>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</si>
  <si>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</si>
  <si>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战士</t>
  </si>
  <si>
    <t>武器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</si>
  <si>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</si>
  <si>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</si>
  <si>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</si>
  <si>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</si>
  <si>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</si>
  <si>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</si>
  <si>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</si>
  <si>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</si>
  <si>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</si>
  <si>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</si>
  <si>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</si>
  <si>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</si>
  <si>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</si>
  <si>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</si>
  <si>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</si>
  <si>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</si>
  <si>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</si>
  <si>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</si>
  <si>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</si>
  <si>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</si>
  <si>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</si>
  <si>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</si>
  <si>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</si>
  <si>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</si>
  <si>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</si>
  <si>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</si>
  <si>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</si>
  <si>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剑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</si>
  <si>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</si>
  <si>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</si>
  <si>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</si>
  <si>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</si>
  <si>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</si>
  <si>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</si>
  <si>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</si>
  <si>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</si>
  <si>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</si>
  <si>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</si>
  <si>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</si>
  <si>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</si>
  <si>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</si>
  <si>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</si>
  <si>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</si>
  <si>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</si>
  <si>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</si>
  <si>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</si>
  <si>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</si>
  <si>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</si>
  <si>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</si>
  <si>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</si>
  <si>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</si>
  <si>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</si>
  <si>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</si>
  <si>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</si>
  <si>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</si>
  <si>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</si>
  <si>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</si>
  <si>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</si>
  <si>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</si>
  <si>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</si>
  <si>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</si>
  <si>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</si>
  <si>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</si>
  <si>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</si>
  <si>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</si>
  <si>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</si>
  <si>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</si>
  <si>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</si>
  <si>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</si>
  <si>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</si>
  <si>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</si>
  <si>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</si>
  <si>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</si>
  <si>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</si>
  <si>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</si>
  <si>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</si>
  <si>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</si>
  <si>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</si>
  <si>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</si>
  <si>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</si>
  <si>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</si>
  <si>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</si>
  <si>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</si>
  <si>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</si>
  <si>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</si>
  <si>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</si>
  <si>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</si>
  <si>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</si>
  <si>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</si>
  <si>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</si>
  <si>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</si>
  <si>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</si>
  <si>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</si>
  <si>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</si>
  <si>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</si>
  <si>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</si>
  <si>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</si>
  <si>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</si>
  <si>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</si>
  <si>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</si>
  <si>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</si>
  <si>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</si>
  <si>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</si>
  <si>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</si>
  <si>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</si>
  <si>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</si>
  <si>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</si>
  <si>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</si>
  <si>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</si>
  <si>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</si>
  <si>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</si>
  <si>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</si>
  <si>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</si>
  <si>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</si>
  <si>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</si>
  <si>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</si>
  <si>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</si>
  <si>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</si>
  <si>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</si>
  <si>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</si>
  <si>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</si>
  <si>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</si>
  <si>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</si>
  <si>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</si>
  <si>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</si>
  <si>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</si>
  <si>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</si>
  <si>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</si>
  <si>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</si>
  <si>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</si>
  <si>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</si>
  <si>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</si>
  <si>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</si>
  <si>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</si>
  <si>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</si>
  <si>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</si>
  <si>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</si>
  <si>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</si>
  <si>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</si>
  <si>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</si>
  <si>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</si>
  <si>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</si>
  <si>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</si>
  <si>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</si>
  <si>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</si>
  <si>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</si>
  <si>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</si>
  <si>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</si>
  <si>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</si>
  <si>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</si>
  <si>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</si>
  <si>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</si>
  <si>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</si>
  <si>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</si>
  <si>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</si>
  <si>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</si>
  <si>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</si>
  <si>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</si>
  <si>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</si>
  <si>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</si>
  <si>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</si>
  <si>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</si>
  <si>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</si>
  <si>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</si>
  <si>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</si>
  <si>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</si>
  <si>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</si>
  <si>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</si>
  <si>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</si>
  <si>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</si>
  <si>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</si>
  <si>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</si>
  <si>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</si>
  <si>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</si>
  <si>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</si>
  <si>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</si>
  <si>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</si>
  <si>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</si>
  <si>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</si>
  <si>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</si>
  <si>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</si>
  <si>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</si>
  <si>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</si>
  <si>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</si>
  <si>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</si>
  <si>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</si>
  <si>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</si>
  <si>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</si>
  <si>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</si>
  <si>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</si>
  <si>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</si>
  <si>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</si>
  <si>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</si>
  <si>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</si>
  <si>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</si>
  <si>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附加新技能</t>
  </si>
  <si>
    <t>受到攻击有3%概率给自己释放一个护盾</t>
  </si>
  <si>
    <t>光之能量</t>
  </si>
  <si>
    <t>对前方区域释放一个区域性伤害,每秒造成50%伤害,持续6秒</t>
  </si>
  <si>
    <t>增强某个技能的伤害和持续时间,新增自己释放和目标释放的buff</t>
  </si>
  <si>
    <t>无技能效果</t>
  </si>
  <si>
    <t>单体</t>
  </si>
  <si>
    <t>附近敌方单位受到伤害额外提升10%</t>
  </si>
  <si>
    <t>光之斩</t>
  </si>
  <si>
    <t>蓄力1秒,对目标快速突击,所经过的直线区域造成300%伤害,并眩晕1秒</t>
  </si>
  <si>
    <t>增强属性值</t>
  </si>
  <si>
    <t>普通技能效果</t>
  </si>
  <si>
    <t>普通攻击暴击后有10%概率给自己的武器附加光剑属性</t>
  </si>
  <si>
    <t>替换技能</t>
  </si>
  <si>
    <t>附近友方玩家暴击概率提升+5%</t>
  </si>
  <si>
    <t>增强某个Buff的属性和持续时间</t>
  </si>
  <si>
    <t>特殊技能书</t>
  </si>
  <si>
    <t>基础剑术</t>
  </si>
  <si>
    <t>攻击有一定概率</t>
  </si>
  <si>
    <t>缺点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</si>
  <si>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</si>
  <si>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</si>
  <si>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</si>
  <si>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</si>
  <si>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</si>
  <si>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</si>
  <si>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</si>
  <si>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</si>
  <si>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狂战士,血量越低,伤害越高,增加基础回血技能</t>
  </si>
  <si>
    <t>狂魔状态</t>
  </si>
  <si>
    <t>开启后,每秒损失当前5%血量,伤害提升40%,每次攻击可以吸取目标20%的生命来回复自身的血量</t>
  </si>
  <si>
    <t>狂魔之球</t>
  </si>
  <si>
    <t>释放出6个法球,持续对周围造成每秒造成100%伤害,持续6秒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</si>
  <si>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</si>
  <si>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</si>
  <si>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</si>
  <si>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</si>
  <si>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</si>
  <si>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</si>
  <si>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</si>
  <si>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</si>
  <si>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</si>
  <si>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</si>
  <si>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</si>
  <si>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</si>
  <si>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</si>
  <si>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</si>
  <si>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</si>
  <si>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</si>
  <si>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</si>
  <si>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</si>
  <si>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</si>
  <si>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</si>
  <si>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</si>
  <si>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</si>
  <si>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</si>
  <si>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</si>
  <si>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</si>
  <si>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</si>
  <si>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</si>
  <si>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</si>
  <si>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</si>
  <si>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</si>
  <si>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</si>
  <si>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</si>
  <si>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</si>
  <si>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</si>
  <si>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</si>
  <si>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</si>
  <si>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</si>
  <si>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</si>
  <si>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</si>
  <si>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</si>
  <si>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</si>
  <si>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</si>
  <si>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</si>
  <si>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</si>
  <si>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</si>
  <si>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</si>
  <si>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</si>
  <si>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</si>
  <si>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</si>
  <si>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</si>
  <si>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</si>
  <si>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</si>
  <si>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</si>
  <si>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</si>
  <si>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</si>
  <si>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</si>
  <si>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</si>
  <si>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</si>
  <si>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</si>
  <si>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</si>
  <si>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</si>
  <si>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</si>
  <si>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</si>
  <si>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</si>
  <si>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</si>
  <si>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</si>
  <si>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</si>
  <si>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</si>
  <si>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</si>
  <si>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</si>
  <si>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</si>
  <si>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</si>
  <si>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</si>
  <si>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</si>
  <si>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</si>
  <si>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</si>
  <si>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</si>
  <si>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</si>
  <si>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</si>
  <si>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</si>
  <si>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</si>
  <si>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</si>
  <si>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</si>
  <si>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</si>
  <si>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</si>
  <si>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</si>
  <si>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</si>
  <si>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</si>
  <si>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</si>
  <si>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</si>
  <si>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</si>
  <si>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</si>
  <si>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</si>
  <si>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</si>
  <si>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</si>
  <si>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</si>
  <si>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</si>
  <si>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</si>
  <si>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</si>
  <si>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</si>
  <si>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</si>
  <si>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</si>
  <si>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</si>
  <si>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</si>
  <si>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</si>
  <si>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</si>
  <si>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</si>
  <si>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</si>
  <si>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</si>
  <si>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</si>
  <si>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</si>
  <si>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</si>
  <si>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</si>
  <si>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</si>
  <si>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</si>
  <si>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</si>
  <si>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</si>
  <si>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</si>
  <si>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</si>
  <si>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</si>
  <si>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</si>
  <si>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</si>
  <si>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</si>
  <si>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</si>
  <si>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</si>
  <si>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</si>
  <si>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</si>
  <si>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</si>
  <si>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</si>
  <si>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</si>
  <si>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</si>
  <si>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</si>
  <si>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</si>
  <si>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</si>
  <si>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</si>
  <si>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</si>
  <si>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</si>
  <si>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</si>
  <si>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</si>
  <si>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</si>
  <si>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</si>
  <si>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</si>
  <si>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</si>
  <si>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</si>
  <si>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</si>
  <si>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</si>
  <si>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</si>
  <si>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</si>
  <si>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</si>
  <si>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</si>
  <si>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</si>
  <si>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</si>
  <si>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</si>
  <si>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</si>
  <si>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</si>
  <si>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</si>
  <si>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</si>
  <si>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</si>
  <si>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</si>
  <si>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</si>
  <si>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</si>
  <si>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</si>
  <si>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</si>
  <si>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</si>
  <si>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</si>
  <si>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</si>
  <si>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</si>
  <si>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</si>
  <si>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</si>
  <si>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</si>
  <si>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</si>
  <si>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</si>
  <si>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</si>
  <si>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</si>
  <si>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</si>
  <si>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</si>
  <si>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</si>
  <si>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</si>
  <si>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</si>
  <si>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</si>
  <si>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</si>
  <si>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</si>
  <si>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</si>
  <si>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</si>
  <si>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</si>
  <si>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</si>
  <si>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</si>
  <si>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</si>
  <si>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</si>
  <si>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</si>
  <si>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</si>
  <si>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</si>
  <si>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</si>
  <si>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</si>
  <si>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</si>
  <si>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</si>
  <si>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</si>
  <si>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</si>
  <si>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</si>
  <si>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</si>
  <si>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</si>
  <si>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</si>
  <si>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</si>
  <si>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</si>
  <si>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</si>
  <si>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</si>
  <si>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</si>
  <si>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</si>
  <si>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</si>
  <si>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</si>
  <si>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</si>
  <si>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</si>
  <si>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</si>
  <si>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</si>
  <si>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</si>
  <si>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</si>
  <si>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</si>
  <si>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</si>
  <si>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</si>
  <si>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</si>
  <si>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</si>
  <si>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</si>
  <si>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</si>
  <si>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</si>
  <si>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</si>
  <si>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</si>
  <si>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</si>
  <si>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</si>
  <si>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</si>
  <si>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</si>
  <si>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</si>
  <si>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</si>
  <si>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</si>
  <si>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</si>
  <si>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</si>
  <si>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</si>
  <si>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</si>
  <si>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</si>
  <si>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</si>
  <si>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</si>
  <si>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</si>
  <si>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</si>
  <si>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</si>
  <si>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</si>
  <si>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</si>
  <si>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</si>
  <si>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</si>
  <si>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</si>
  <si>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</si>
  <si>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</si>
  <si>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</si>
  <si>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</si>
  <si>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</si>
  <si>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</si>
  <si>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</si>
  <si>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</si>
  <si>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</si>
  <si>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</si>
  <si>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</si>
  <si>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</si>
  <si>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</si>
  <si>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</si>
  <si>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</si>
  <si>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</si>
  <si>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</si>
  <si>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</si>
  <si>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</si>
  <si>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</si>
  <si>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</si>
  <si>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</si>
  <si>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</si>
  <si>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</si>
  <si>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</si>
  <si>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</si>
  <si>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</si>
  <si>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</si>
  <si>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</si>
  <si>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</si>
  <si>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</si>
  <si>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</si>
  <si>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</si>
  <si>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</si>
  <si>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</si>
  <si>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</si>
  <si>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</si>
  <si>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</si>
  <si>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</si>
  <si>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</si>
  <si>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</si>
  <si>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</si>
  <si>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</si>
  <si>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</si>
  <si>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</si>
  <si>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</si>
  <si>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</si>
  <si>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</si>
  <si>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</si>
  <si>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</si>
  <si>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</si>
  <si>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</si>
  <si>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</si>
  <si>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</si>
  <si>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</si>
  <si>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</si>
  <si>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</si>
  <si>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</si>
  <si>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</si>
  <si>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</si>
  <si>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</si>
  <si>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</si>
  <si>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</si>
  <si>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</si>
  <si>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</si>
  <si>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</si>
  <si>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</si>
  <si>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</si>
  <si>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</si>
  <si>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</si>
  <si>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</si>
  <si>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</si>
  <si>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</si>
  <si>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</si>
  <si>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</si>
  <si>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</si>
  <si>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</si>
  <si>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</si>
  <si>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</si>
  <si>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</si>
  <si>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</si>
  <si>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</si>
  <si>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</si>
  <si>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</si>
  <si>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</si>
  <si>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</si>
  <si>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</si>
  <si>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</si>
  <si>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</si>
  <si>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</si>
  <si>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</si>
  <si>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</si>
  <si>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</si>
  <si>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</si>
  <si>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</si>
  <si>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</si>
  <si>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</si>
  <si>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</si>
  <si>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</si>
  <si>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</si>
  <si>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</si>
  <si>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</si>
  <si>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</si>
  <si>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</si>
  <si>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</si>
  <si>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</si>
  <si>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</si>
  <si>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</si>
  <si>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</si>
  <si>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</si>
  <si>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</si>
  <si>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</si>
  <si>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</si>
  <si>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</si>
  <si>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</si>
  <si>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</si>
  <si>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</si>
  <si>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</si>
  <si>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</si>
  <si>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</si>
  <si>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</si>
  <si>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</si>
  <si>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</si>
  <si>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</si>
  <si>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</si>
  <si>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</si>
  <si>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</si>
  <si>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</si>
  <si>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</si>
  <si>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</si>
  <si>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</si>
  <si>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</si>
  <si>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</si>
  <si>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</si>
  <si>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</si>
  <si>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</si>
  <si>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</si>
  <si>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</si>
  <si>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</si>
  <si>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</si>
  <si>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</si>
  <si>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</si>
  <si>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</si>
  <si>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</si>
  <si>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</si>
  <si>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</si>
  <si>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</si>
  <si>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</si>
  <si>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</si>
  <si>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</si>
  <si>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</si>
  <si>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</si>
  <si>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</si>
  <si>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</si>
  <si>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</si>
  <si>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</si>
  <si>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</si>
  <si>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</si>
  <si>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</si>
  <si>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</si>
  <si>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</si>
  <si>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</si>
  <si>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</si>
  <si>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</si>
  <si>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</si>
  <si>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</si>
  <si>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</si>
  <si>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</si>
  <si>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</si>
  <si>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</si>
  <si>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</si>
  <si>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</si>
  <si>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</si>
  <si>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</si>
  <si>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</si>
  <si>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</si>
  <si>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</si>
  <si>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</si>
  <si>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</si>
  <si>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</si>
  <si>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</si>
  <si>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</si>
  <si>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</si>
  <si>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</si>
  <si>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</si>
  <si>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</si>
  <si>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</si>
  <si>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</si>
  <si>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</si>
  <si>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</si>
  <si>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</si>
  <si>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</si>
  <si>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</si>
  <si>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</si>
  <si>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</si>
  <si>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</si>
  <si>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</si>
  <si>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</si>
  <si>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</si>
  <si>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</si>
  <si>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</si>
  <si>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</si>
  <si>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</si>
  <si>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</si>
  <si>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</si>
  <si>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</si>
  <si>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</si>
  <si>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</si>
  <si>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</si>
  <si>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</si>
  <si>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</si>
  <si>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</si>
  <si>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</si>
  <si>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</si>
  <si>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</si>
  <si>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</si>
  <si>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</si>
  <si>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</si>
  <si>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</si>
  <si>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</si>
  <si>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</si>
  <si>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</si>
  <si>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</si>
  <si>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</si>
  <si>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</si>
  <si>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</si>
  <si>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</si>
  <si>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</si>
  <si>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</si>
  <si>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</si>
  <si>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</si>
  <si>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</si>
  <si>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</si>
  <si>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</si>
  <si>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</si>
  <si>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</si>
  <si>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</si>
  <si>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</si>
  <si>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</si>
  <si>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</si>
  <si>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</si>
  <si>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</si>
  <si>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</si>
  <si>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</si>
  <si>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</si>
  <si>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</si>
  <si>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</si>
  <si>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</si>
  <si>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</si>
  <si>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</si>
  <si>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</si>
  <si>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</si>
  <si>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</si>
  <si>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</si>
  <si>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</si>
  <si>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</si>
  <si>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</si>
  <si>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</si>
  <si>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</si>
  <si>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</si>
  <si>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</si>
  <si>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</si>
  <si>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</si>
  <si>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</si>
  <si>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</si>
  <si>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</si>
  <si>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</si>
  <si>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</si>
  <si>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</si>
  <si>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</si>
  <si>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</si>
  <si>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</si>
  <si>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</si>
  <si>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</si>
  <si>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</si>
  <si>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</si>
  <si>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</si>
  <si>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</si>
  <si>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</si>
  <si>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</si>
  <si>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</si>
  <si>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</si>
  <si>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</si>
  <si>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</si>
  <si>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</si>
  <si>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</si>
  <si>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</si>
  <si>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</si>
  <si>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</si>
  <si>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</si>
  <si>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</si>
  <si>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</si>
  <si>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</si>
  <si>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</si>
  <si>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</si>
  <si>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</si>
  <si>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</si>
  <si>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</si>
  <si>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</si>
  <si>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</si>
  <si>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</si>
  <si>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</si>
  <si>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</si>
  <si>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</si>
  <si>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</si>
  <si>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</si>
  <si>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</si>
  <si>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</si>
  <si>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</si>
  <si>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</si>
  <si>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</si>
  <si>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</si>
  <si>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</si>
  <si>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</si>
  <si>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属性加成</t>
  </si>
  <si>
    <t>体质</t>
  </si>
  <si>
    <t>战斗血量恢复速度</t>
  </si>
  <si>
    <t>抗暴率</t>
  </si>
  <si>
    <t>血量加成</t>
  </si>
  <si>
    <t>敏捷</t>
  </si>
  <si>
    <t>暴击伤害加成</t>
  </si>
  <si>
    <t>命中率</t>
  </si>
  <si>
    <t>暴击加成</t>
  </si>
  <si>
    <t>5,5</t>
  </si>
  <si>
    <t>力量</t>
  </si>
  <si>
    <t>攻击+物防</t>
  </si>
  <si>
    <t>暴击率</t>
  </si>
  <si>
    <t>10,5</t>
  </si>
  <si>
    <t>智力</t>
  </si>
  <si>
    <t>技能伤害+魔防</t>
  </si>
  <si>
    <t>技能伤害加成</t>
  </si>
  <si>
    <t>技能加成</t>
  </si>
  <si>
    <t>耐力</t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</si>
  <si>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</si>
  <si>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</si>
  <si>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</si>
  <si>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</si>
  <si>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</si>
  <si>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</si>
  <si>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</si>
  <si>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</si>
  <si>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</si>
  <si>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</si>
  <si>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</si>
  <si>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</si>
  <si>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</si>
  <si>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</si>
  <si>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</si>
  <si>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</si>
  <si>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</si>
  <si>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</si>
  <si>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</si>
  <si>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</si>
  <si>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20级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</si>
  <si>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</si>
  <si>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</si>
  <si>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</si>
  <si>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</si>
  <si>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</si>
  <si>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</si>
  <si>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</si>
  <si>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</si>
  <si>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30级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</si>
  <si>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</si>
  <si>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</si>
  <si>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</si>
  <si>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</si>
  <si>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</si>
  <si>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</si>
  <si>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</si>
  <si>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40级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</si>
  <si>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</si>
  <si>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</si>
  <si>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</si>
  <si>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</si>
  <si>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</si>
  <si>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</si>
  <si>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</si>
  <si>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</si>
  <si>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50级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</si>
  <si>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</si>
  <si>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</si>
  <si>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</si>
  <si>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</si>
  <si>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</si>
  <si>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</si>
  <si>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</si>
  <si>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</si>
  <si>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</si>
  <si>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</si>
  <si>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</si>
  <si>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</si>
  <si>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</si>
  <si>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</si>
  <si>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</si>
  <si>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</si>
  <si>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</si>
  <si>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</si>
  <si>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</si>
  <si>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</si>
  <si>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</si>
  <si>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</si>
  <si>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</si>
  <si>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</si>
  <si>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</si>
  <si>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</si>
  <si>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</si>
  <si>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</si>
  <si>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</si>
  <si>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</si>
  <si>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</si>
  <si>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</si>
  <si>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</si>
  <si>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</si>
  <si>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</si>
  <si>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</si>
  <si>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</si>
  <si>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</si>
  <si>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</si>
  <si>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</si>
  <si>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</si>
  <si>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</si>
  <si>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</si>
  <si>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</si>
  <si>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</si>
  <si>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</si>
  <si>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</si>
  <si>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</si>
  <si>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</si>
  <si>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</si>
  <si>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</si>
  <si>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</si>
  <si>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</si>
  <si>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</si>
  <si>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</si>
  <si>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</si>
  <si>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</si>
  <si>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</si>
  <si>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</si>
  <si>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</si>
  <si>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</si>
  <si>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</si>
  <si>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</si>
  <si>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</si>
  <si>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</si>
  <si>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</si>
  <si>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</si>
  <si>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</si>
  <si>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</si>
  <si>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</si>
  <si>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</si>
  <si>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</si>
  <si>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</si>
  <si>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</si>
  <si>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</si>
  <si>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</si>
  <si>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</si>
  <si>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</si>
  <si>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</si>
  <si>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</si>
  <si>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</si>
  <si>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</si>
  <si>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</si>
  <si>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</si>
  <si>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</si>
  <si>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</si>
  <si>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</si>
  <si>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</si>
  <si>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</si>
  <si>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</si>
  <si>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</si>
  <si>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</si>
  <si>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</si>
  <si>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</si>
  <si>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</si>
  <si>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</si>
  <si>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</si>
  <si>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</si>
  <si>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</si>
  <si>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</si>
  <si>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</si>
  <si>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</si>
  <si>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</si>
  <si>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</si>
  <si>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</si>
  <si>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</si>
  <si>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</si>
  <si>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</si>
  <si>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</si>
  <si>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</si>
  <si>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</si>
  <si>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</si>
  <si>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</si>
  <si>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</si>
  <si>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</si>
  <si>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</si>
  <si>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</si>
  <si>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</si>
  <si>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</si>
  <si>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</si>
  <si>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血量石</t>
  </si>
  <si>
    <t>精良的尖韧石</t>
  </si>
  <si>
    <t>攻击+15 魔法防御+15</t>
  </si>
  <si>
    <t>闪耀的尖韧石</t>
  </si>
  <si>
    <t xml:space="preserve">韧性等级+30  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</si>
  <si>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</si>
  <si>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</si>
  <si>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</si>
  <si>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</si>
  <si>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</si>
  <si>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</si>
  <si>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</si>
  <si>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</si>
  <si>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</si>
  <si>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</si>
  <si>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</si>
  <si>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</si>
  <si>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</si>
  <si>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</si>
  <si>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</si>
  <si>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精良的碧绿石</t>
  </si>
  <si>
    <t>闪避等级+15</t>
  </si>
  <si>
    <t>3级生命石</t>
  </si>
  <si>
    <t>完美的尖韧石</t>
  </si>
  <si>
    <t xml:space="preserve">韧性等级+40  </t>
  </si>
  <si>
    <t>精良的瞄准石</t>
  </si>
  <si>
    <t>命中等级+15</t>
  </si>
  <si>
    <t>4级生命石</t>
  </si>
  <si>
    <t>完美的光能石</t>
  </si>
  <si>
    <t xml:space="preserve">技能伤害+60  </t>
  </si>
  <si>
    <t>30级宝石</t>
  </si>
  <si>
    <t>5级生命石</t>
  </si>
  <si>
    <t>6级生命石</t>
  </si>
  <si>
    <t>优良的血色石</t>
  </si>
  <si>
    <t>血量+24  战斗血量恢复提升2.5%</t>
  </si>
  <si>
    <t>7级生命石</t>
  </si>
  <si>
    <t>优良的精准石</t>
  </si>
  <si>
    <t xml:space="preserve">命中等级+10  </t>
  </si>
  <si>
    <t>闪耀的赤精石</t>
  </si>
  <si>
    <t>攻击+40</t>
  </si>
  <si>
    <t>8级生命石</t>
  </si>
  <si>
    <t>优良的防护石</t>
  </si>
  <si>
    <t xml:space="preserve">血量+40  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</si>
  <si>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</si>
  <si>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</si>
  <si>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</si>
  <si>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</si>
  <si>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</si>
  <si>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</si>
  <si>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闪耀的生命石</t>
  </si>
  <si>
    <t>生命+340</t>
  </si>
  <si>
    <t>10级生命石</t>
  </si>
  <si>
    <t>精致的精准石</t>
  </si>
  <si>
    <t xml:space="preserve">命中等级+20  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</si>
  <si>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</si>
  <si>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</si>
  <si>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</si>
  <si>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</si>
  <si>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</si>
  <si>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</si>
  <si>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</si>
  <si>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</si>
  <si>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</si>
  <si>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</si>
  <si>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</si>
  <si>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</si>
  <si>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</si>
  <si>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</si>
  <si>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</si>
  <si>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</si>
  <si>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</si>
  <si>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</si>
  <si>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</si>
  <si>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</si>
  <si>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</si>
  <si>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</si>
  <si>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</si>
  <si>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</si>
  <si>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</si>
  <si>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</si>
  <si>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</si>
  <si>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</si>
  <si>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</si>
  <si>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</si>
  <si>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</si>
  <si>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</si>
  <si>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</si>
  <si>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</si>
  <si>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</si>
  <si>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</si>
  <si>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</si>
  <si>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</si>
  <si>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</si>
  <si>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</si>
  <si>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</si>
  <si>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</si>
  <si>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</si>
  <si>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</si>
  <si>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</si>
  <si>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</si>
  <si>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</si>
  <si>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</si>
  <si>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</si>
  <si>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</si>
  <si>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</si>
  <si>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</si>
  <si>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</si>
  <si>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</si>
  <si>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</si>
  <si>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</si>
  <si>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</si>
  <si>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</si>
  <si>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</si>
  <si>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</si>
  <si>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</si>
  <si>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</si>
  <si>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</si>
  <si>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</si>
  <si>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</si>
  <si>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</si>
  <si>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</si>
  <si>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</si>
  <si>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</si>
  <si>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</si>
  <si>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</si>
  <si>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</si>
  <si>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</si>
  <si>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</si>
  <si>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</si>
  <si>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</si>
  <si>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</si>
  <si>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</si>
  <si>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</si>
  <si>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</si>
  <si>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</si>
  <si>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</si>
  <si>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</si>
  <si>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</si>
  <si>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</si>
  <si>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</si>
  <si>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</si>
  <si>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</si>
  <si>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</si>
  <si>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</si>
  <si>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</si>
  <si>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</si>
  <si>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</si>
  <si>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</si>
  <si>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</si>
  <si>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</si>
  <si>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</si>
  <si>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</si>
  <si>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</si>
  <si>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</si>
  <si>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</si>
  <si>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</si>
  <si>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</si>
  <si>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</si>
  <si>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</si>
  <si>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</si>
  <si>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</si>
  <si>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</si>
  <si>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</si>
  <si>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</si>
  <si>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</si>
  <si>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</si>
  <si>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</si>
  <si>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</si>
  <si>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</si>
  <si>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</si>
  <si>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</si>
  <si>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</si>
  <si>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</si>
  <si>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</si>
  <si>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</si>
  <si>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</si>
  <si>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</si>
  <si>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</si>
  <si>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</si>
  <si>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</si>
  <si>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</si>
  <si>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</si>
  <si>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</si>
  <si>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</si>
  <si>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</si>
  <si>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</si>
  <si>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</si>
  <si>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</si>
  <si>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</si>
  <si>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</si>
  <si>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</si>
  <si>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</si>
  <si>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</si>
  <si>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</si>
  <si>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</si>
  <si>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</si>
  <si>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</si>
  <si>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</si>
  <si>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</si>
  <si>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</si>
  <si>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</si>
  <si>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</si>
  <si>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</si>
  <si>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</si>
  <si>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</si>
  <si>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</si>
  <si>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</si>
  <si>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</si>
  <si>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</si>
  <si>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</si>
  <si>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</si>
  <si>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</si>
  <si>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</si>
  <si>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</si>
  <si>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</si>
  <si>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</si>
  <si>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</si>
  <si>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</si>
  <si>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</si>
  <si>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</si>
  <si>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</si>
  <si>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</si>
  <si>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</si>
  <si>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</si>
  <si>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</si>
  <si>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</si>
  <si>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</si>
  <si>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</si>
  <si>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</si>
  <si>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</si>
  <si>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</si>
  <si>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</si>
  <si>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</si>
  <si>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</si>
  <si>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</si>
  <si>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</si>
  <si>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</si>
  <si>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</si>
  <si>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</si>
  <si>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</si>
  <si>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</si>
  <si>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</si>
  <si>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</si>
  <si>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</si>
  <si>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</si>
  <si>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</si>
  <si>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</si>
  <si>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</si>
  <si>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</si>
  <si>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</si>
  <si>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</si>
  <si>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</si>
  <si>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</si>
  <si>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</si>
  <si>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</si>
  <si>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</si>
  <si>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</si>
  <si>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</si>
  <si>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</si>
  <si>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</si>
  <si>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</si>
  <si>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</si>
  <si>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</si>
  <si>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</si>
  <si>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</si>
  <si>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</si>
  <si>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</si>
  <si>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</si>
  <si>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</si>
  <si>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</si>
  <si>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</si>
  <si>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</si>
  <si>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</si>
  <si>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</si>
  <si>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</si>
  <si>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</si>
  <si>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</si>
  <si>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</si>
  <si>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</si>
  <si>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</si>
  <si>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</si>
  <si>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</si>
  <si>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</si>
  <si>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</si>
  <si>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</si>
  <si>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</si>
  <si>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</si>
  <si>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</si>
  <si>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攻速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</si>
  <si>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</si>
  <si>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</si>
  <si>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</si>
  <si>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</si>
  <si>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</si>
  <si>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</si>
  <si>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</si>
  <si>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</si>
  <si>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</si>
  <si>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</si>
  <si>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</si>
  <si>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</si>
  <si>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</si>
  <si>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</si>
  <si>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</si>
  <si>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</si>
  <si>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</si>
  <si>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</si>
  <si>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</si>
  <si>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</si>
  <si>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</si>
  <si>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</si>
  <si>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宠物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</si>
  <si>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</si>
  <si>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</si>
  <si>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</si>
  <si>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</si>
  <si>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</si>
  <si>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</si>
  <si>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</si>
  <si>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</si>
  <si>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</si>
  <si>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</si>
  <si>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</si>
  <si>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</si>
  <si>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</si>
  <si>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</si>
  <si>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</si>
  <si>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</si>
  <si>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</si>
  <si>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</si>
  <si>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</si>
  <si>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</si>
  <si>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</si>
  <si>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</si>
  <si>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</si>
  <si>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</si>
  <si>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反击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</si>
  <si>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</si>
  <si>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</si>
  <si>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</si>
  <si>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</si>
  <si>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抵抗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</si>
  <si>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</si>
  <si>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</si>
  <si>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</si>
  <si>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</si>
  <si>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</si>
  <si>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</si>
  <si>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</si>
  <si>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</si>
  <si>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</si>
  <si>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</si>
  <si>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</si>
  <si>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</si>
  <si>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</si>
  <si>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</si>
  <si>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</si>
  <si>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</si>
  <si>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</si>
  <si>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</si>
  <si>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</si>
  <si>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</si>
  <si>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</si>
  <si>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</si>
  <si>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</si>
  <si>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</si>
  <si>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</si>
  <si>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</si>
  <si>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</si>
  <si>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</si>
  <si>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</si>
  <si>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</si>
  <si>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</si>
  <si>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</si>
  <si>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</si>
  <si>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高阶破咒</t>
  </si>
  <si>
    <t>雷霆猪</t>
  </si>
  <si>
    <t>高阶勇猛</t>
  </si>
  <si>
    <t>乌贼女士</t>
  </si>
  <si>
    <t>魔法精灵</t>
  </si>
  <si>
    <t>高阶暴击</t>
  </si>
  <si>
    <t>魔法娃娃</t>
  </si>
  <si>
    <t>高阶生命</t>
  </si>
  <si>
    <t>高阶魔法</t>
  </si>
  <si>
    <t>淘气包</t>
  </si>
  <si>
    <t>高阶集中</t>
  </si>
  <si>
    <t>高阶防御</t>
  </si>
  <si>
    <t>光明天使</t>
  </si>
  <si>
    <t>高阶反震</t>
  </si>
  <si>
    <t>高阶抵抗</t>
  </si>
  <si>
    <t>高阶灵巧</t>
  </si>
  <si>
    <t>精灵麋鹿</t>
  </si>
  <si>
    <t>高阶防护</t>
  </si>
  <si>
    <t>高阶幸运</t>
  </si>
  <si>
    <t>高阶神佑</t>
  </si>
  <si>
    <t>高阶神迹</t>
  </si>
  <si>
    <t>幽光晴晴</t>
  </si>
  <si>
    <t>高阶再生</t>
  </si>
  <si>
    <t>高阶移动</t>
  </si>
  <si>
    <t>吸收:金</t>
  </si>
  <si>
    <t>吸收:木</t>
  </si>
  <si>
    <t>吸收:水</t>
  </si>
  <si>
    <t>吸收:火</t>
  </si>
  <si>
    <t>吸收:土</t>
  </si>
  <si>
    <t>弱势:金</t>
  </si>
  <si>
    <t>弱势:木</t>
  </si>
  <si>
    <t>弱势:水</t>
  </si>
  <si>
    <t>弱势:火</t>
  </si>
  <si>
    <t>弱势:土</t>
  </si>
  <si>
    <t>高阶专注</t>
  </si>
  <si>
    <t>4点攻击+1点物理防御</t>
  </si>
  <si>
    <t>4点魔法+1点魔法防御</t>
  </si>
  <si>
    <t>25点生命</t>
  </si>
  <si>
    <t>5点物理防御+5点魔法防御</t>
  </si>
  <si>
    <t>5点属性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</si>
  <si>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</si>
  <si>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</si>
  <si>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</si>
  <si>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</si>
  <si>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</si>
  <si>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</si>
  <si>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</si>
  <si>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</si>
  <si>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</si>
  <si>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</si>
  <si>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</si>
  <si>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</si>
  <si>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</si>
  <si>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</si>
  <si>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</si>
  <si>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</si>
  <si>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</si>
  <si>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</si>
  <si>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</si>
  <si>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</si>
  <si>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</si>
  <si>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</si>
  <si>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</si>
  <si>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</si>
  <si>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</si>
  <si>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</si>
  <si>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</si>
  <si>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</si>
  <si>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</si>
  <si>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</si>
  <si>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</si>
  <si>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</si>
  <si>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</si>
  <si>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</si>
  <si>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</si>
  <si>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</si>
  <si>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</si>
  <si>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</si>
  <si>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</si>
  <si>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</si>
  <si>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</si>
  <si>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</si>
  <si>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</si>
  <si>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</si>
  <si>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</si>
  <si>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</si>
  <si>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</si>
  <si>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</si>
  <si>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</si>
  <si>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</si>
  <si>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</si>
  <si>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</si>
  <si>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</si>
  <si>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</si>
  <si>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</si>
  <si>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</si>
  <si>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</si>
  <si>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</si>
  <si>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</si>
  <si>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</si>
  <si>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</si>
  <si>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</si>
  <si>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</si>
  <si>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</si>
  <si>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</si>
  <si>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</si>
  <si>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</si>
  <si>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</si>
  <si>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</si>
  <si>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</si>
  <si>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</si>
  <si>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</si>
  <si>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</si>
  <si>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</si>
  <si>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</si>
  <si>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</si>
  <si>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</si>
  <si>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</si>
  <si>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</si>
  <si>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</si>
  <si>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</si>
  <si>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</si>
  <si>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</si>
  <si>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</si>
  <si>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</si>
  <si>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</si>
  <si>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</si>
  <si>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</si>
  <si>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</si>
  <si>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</si>
  <si>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</si>
  <si>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</si>
  <si>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</si>
  <si>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</si>
  <si>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</si>
  <si>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</si>
  <si>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</si>
  <si>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</si>
  <si>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</si>
  <si>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</si>
  <si>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</si>
  <si>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</si>
  <si>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</si>
  <si>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</si>
  <si>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</si>
  <si>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</si>
  <si>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</si>
  <si>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</si>
  <si>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</si>
  <si>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</si>
  <si>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</si>
  <si>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</si>
  <si>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</si>
  <si>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</si>
  <si>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</si>
  <si>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</si>
  <si>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</si>
  <si>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</si>
  <si>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</si>
  <si>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</si>
  <si>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</si>
  <si>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</si>
  <si>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</si>
  <si>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</si>
  <si>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</si>
  <si>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</si>
  <si>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</si>
  <si>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</si>
  <si>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</si>
  <si>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</si>
  <si>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</si>
  <si>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</si>
  <si>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</si>
  <si>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</si>
  <si>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</si>
  <si>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</si>
  <si>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</si>
  <si>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</si>
  <si>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</si>
  <si>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</si>
  <si>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</si>
  <si>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</si>
  <si>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</si>
  <si>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</si>
  <si>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</si>
  <si>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</si>
  <si>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</si>
  <si>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</si>
  <si>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</si>
  <si>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</si>
  <si>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</si>
  <si>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</si>
  <si>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</si>
  <si>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</si>
  <si>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</si>
  <si>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</si>
  <si>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</si>
  <si>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</si>
  <si>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</si>
  <si>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</si>
  <si>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</si>
  <si>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</si>
  <si>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</si>
  <si>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</si>
  <si>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</si>
  <si>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</si>
  <si>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</si>
  <si>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</si>
  <si>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</si>
  <si>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</si>
  <si>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</si>
  <si>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</si>
  <si>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</si>
  <si>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</si>
  <si>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</si>
  <si>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</si>
  <si>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</si>
  <si>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</si>
  <si>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</si>
  <si>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</si>
  <si>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</si>
  <si>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</si>
  <si>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</si>
  <si>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</si>
  <si>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</si>
  <si>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</si>
  <si>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</si>
  <si>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</si>
  <si>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</si>
  <si>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</si>
  <si>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</si>
  <si>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</si>
  <si>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</si>
  <si>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</si>
  <si>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</si>
  <si>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物防+魔防</t>
    <phoneticPr fontId="27" type="noConversion"/>
  </si>
  <si>
    <t>4,4</t>
    <phoneticPr fontId="27" type="noConversion"/>
  </si>
  <si>
    <t>8,4</t>
    <phoneticPr fontId="27" type="noConversion"/>
  </si>
  <si>
    <r>
      <t>6</t>
    </r>
    <r>
      <rPr>
        <sz val="10"/>
        <color theme="1"/>
        <rFont val="等线"/>
        <family val="3"/>
        <charset val="134"/>
        <scheme val="minor"/>
      </rPr>
      <t>,6</t>
    </r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</si>
</sst>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0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color theme="1"/>
      <name val="新宋体"/>
      <family val="3"/>
      <charset val="134"/>
    </font>
    <font>
      <b/>
      <sz val="10"/>
      <color rgb="FF7030A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新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 tint="-0.1498764000366222"/>
        <bgColor indexed="64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5351115451523"/>
      </bottom>
      <diagonal/>
    </border>
  </borders>
  <cellStyleXfs count="2">
    <xf numFmtId="0" fontId="0" fillId="0" borderId="0"/>
    <xf numFmtId="0" fontId="6" fillId="0" borderId="0"/>
  </cellStyleXfs>
  <cellXfs count="7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/>
    <xf numFmtId="0" fontId="3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10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" fillId="11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horizontal="right" vertical="center" wrapText="1"/>
    </xf>
    <xf numFmtId="0" fontId="20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21" fillId="0" borderId="0" xfId="0" applyFont="1"/>
    <xf numFmtId="0" fontId="13" fillId="0" borderId="0" xfId="0" applyFont="1"/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66675</xdr:colOff>
      <xdr:row>42</xdr:row>
      <xdr:rowOff>28575</xdr:rowOff>
    </xdr:from>
    <xdr:to>
      <xdr:col>15</xdr:col>
      <xdr:colOff>189930</xdr:colOff>
      <xdr:row>55</xdr:row>
      <xdr:rowOff>209125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7550" y="1074991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9525</xdr:rowOff>
    </xdr:from>
    <xdr:to>
      <xdr:col>19</xdr:col>
      <xdr:colOff>428209</xdr:colOff>
      <xdr:row>56</xdr:row>
      <xdr:rowOff>247187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30865"/>
          <a:ext cx="3323590" cy="38112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E21" sqref="E21"/>
    </sheetView>
  </sheetViews>
  <sheetFormatPr defaultColWidth="9" defaultRowHeight="16.5"/>
  <cols>
    <col min="1" max="2" width="9" style="66"/>
    <col min="3" max="3" width="10.25" style="66" customWidth="1"/>
    <col min="4" max="15" width="9" style="66"/>
    <col min="16" max="16" width="11.25" style="66" customWidth="1"/>
    <col min="17" max="16384" width="9" style="66"/>
  </cols>
  <sheetData>
    <row r="1" spans="2:23" ht="20.100000000000001" customHeight="1"/>
    <row r="2" spans="2:23" ht="20.100000000000001" customHeight="1">
      <c r="J2" s="68" t="s">
        <v>0</v>
      </c>
    </row>
    <row r="3" spans="2:23" ht="20.100000000000001" customHeight="1">
      <c r="B3" s="67"/>
      <c r="C3" s="49" t="s">
        <v>1</v>
      </c>
      <c r="D3" s="49" t="s">
        <v>2</v>
      </c>
      <c r="E3" s="49" t="s">
        <v>3</v>
      </c>
      <c r="F3" s="49" t="s">
        <v>4</v>
      </c>
      <c r="G3" s="49" t="s">
        <v>5</v>
      </c>
      <c r="H3" s="67"/>
      <c r="I3" s="67"/>
      <c r="J3" s="49"/>
      <c r="K3" s="49" t="s">
        <v>6</v>
      </c>
      <c r="L3" s="49" t="s">
        <v>7</v>
      </c>
      <c r="M3" s="49" t="s">
        <v>8</v>
      </c>
      <c r="N3" s="49" t="s">
        <v>9</v>
      </c>
      <c r="O3" s="49" t="s">
        <v>10</v>
      </c>
      <c r="P3" s="67"/>
      <c r="Q3" s="67"/>
      <c r="R3" s="49" t="s">
        <v>11</v>
      </c>
      <c r="S3" s="49" t="s">
        <v>6</v>
      </c>
      <c r="T3" s="49" t="s">
        <v>7</v>
      </c>
      <c r="U3" s="49" t="s">
        <v>3</v>
      </c>
      <c r="V3" s="49" t="s">
        <v>2</v>
      </c>
      <c r="W3" s="49" t="s">
        <v>12</v>
      </c>
    </row>
    <row r="4" spans="2:23" ht="20.100000000000001" customHeight="1">
      <c r="B4" s="49"/>
      <c r="C4" s="49"/>
      <c r="D4" s="49">
        <f>(E4-F4)*D7</f>
        <v>1050</v>
      </c>
      <c r="E4" s="49">
        <v>100</v>
      </c>
      <c r="F4" s="49">
        <v>30</v>
      </c>
      <c r="G4" s="49">
        <v>30</v>
      </c>
      <c r="H4" s="67"/>
      <c r="I4" s="67"/>
      <c r="J4" s="49" t="s">
        <v>1</v>
      </c>
      <c r="K4" s="49">
        <v>5</v>
      </c>
      <c r="L4" s="49">
        <v>5</v>
      </c>
      <c r="M4" s="49">
        <f>L4*$D$4</f>
        <v>5250</v>
      </c>
      <c r="N4" s="49">
        <f>K4*$E$4</f>
        <v>500</v>
      </c>
      <c r="O4" s="49">
        <f>G4*K4</f>
        <v>150</v>
      </c>
      <c r="P4" s="67"/>
      <c r="Q4" s="67"/>
      <c r="R4" s="49" t="s">
        <v>13</v>
      </c>
      <c r="S4" s="49">
        <v>1</v>
      </c>
      <c r="T4" s="49">
        <v>1</v>
      </c>
      <c r="U4" s="49">
        <v>500</v>
      </c>
      <c r="V4" s="49">
        <v>5000</v>
      </c>
      <c r="W4" s="49">
        <v>200</v>
      </c>
    </row>
    <row r="5" spans="2:23" ht="20.100000000000001" customHeight="1">
      <c r="B5" s="67"/>
      <c r="C5" s="49"/>
      <c r="D5" s="49"/>
      <c r="E5" s="49"/>
      <c r="F5" s="49"/>
      <c r="G5" s="49"/>
      <c r="H5" s="67"/>
      <c r="I5" s="67"/>
      <c r="J5" s="49" t="s">
        <v>14</v>
      </c>
      <c r="K5" s="49">
        <v>10</v>
      </c>
      <c r="L5" s="49">
        <v>20</v>
      </c>
      <c r="M5" s="49">
        <f>L5*$D$4</f>
        <v>21000</v>
      </c>
      <c r="N5" s="49">
        <f t="shared" ref="N5:N6" si="0">K5*$E$4</f>
        <v>1000</v>
      </c>
      <c r="O5" s="49">
        <f>G4*K5</f>
        <v>300</v>
      </c>
      <c r="P5" s="67"/>
      <c r="Q5" s="67"/>
      <c r="R5" s="49" t="s">
        <v>1</v>
      </c>
      <c r="S5" s="49">
        <v>2.5</v>
      </c>
      <c r="T5" s="49">
        <v>2.5</v>
      </c>
      <c r="U5" s="49">
        <f>U4*S5</f>
        <v>1250</v>
      </c>
      <c r="V5" s="49">
        <f>V4*T5</f>
        <v>12500</v>
      </c>
      <c r="W5" s="49">
        <f>W4*S5</f>
        <v>500</v>
      </c>
    </row>
    <row r="6" spans="2:23" ht="20.100000000000001" customHeight="1">
      <c r="B6" s="67"/>
      <c r="C6" s="67"/>
      <c r="D6" s="67"/>
      <c r="E6" s="49" t="s">
        <v>15</v>
      </c>
      <c r="F6" s="49" t="s">
        <v>16</v>
      </c>
      <c r="G6" s="49"/>
      <c r="H6" s="67"/>
      <c r="I6" s="67"/>
      <c r="J6" s="49" t="s">
        <v>17</v>
      </c>
      <c r="K6" s="49">
        <v>35</v>
      </c>
      <c r="L6" s="49">
        <v>25</v>
      </c>
      <c r="M6" s="49">
        <f>L6*$D$4</f>
        <v>26250</v>
      </c>
      <c r="N6" s="49">
        <f t="shared" si="0"/>
        <v>3500</v>
      </c>
      <c r="O6" s="49">
        <f>$G$4*K6</f>
        <v>1050</v>
      </c>
      <c r="P6" s="67"/>
      <c r="Q6" s="67"/>
      <c r="R6" s="49" t="s">
        <v>18</v>
      </c>
      <c r="S6" s="49">
        <v>7</v>
      </c>
      <c r="T6" s="49">
        <v>7</v>
      </c>
      <c r="U6" s="49">
        <f>S6*U4</f>
        <v>3500</v>
      </c>
      <c r="V6" s="49">
        <f>T6*V4</f>
        <v>35000</v>
      </c>
      <c r="W6" s="49">
        <f>S6*W4</f>
        <v>1400</v>
      </c>
    </row>
    <row r="7" spans="2:23" ht="20.100000000000001" customHeight="1">
      <c r="B7" s="67"/>
      <c r="C7" s="49" t="s">
        <v>19</v>
      </c>
      <c r="D7" s="49">
        <v>15</v>
      </c>
      <c r="E7" s="49">
        <v>7.5</v>
      </c>
      <c r="F7" s="49">
        <v>7.5</v>
      </c>
      <c r="G7" s="67"/>
      <c r="H7" s="67"/>
      <c r="I7" s="67"/>
      <c r="J7" s="49" t="s">
        <v>20</v>
      </c>
      <c r="K7" s="49">
        <v>10</v>
      </c>
      <c r="L7" s="49">
        <v>10</v>
      </c>
      <c r="M7" s="49">
        <f>L7*$D$4</f>
        <v>10500</v>
      </c>
      <c r="N7" s="49">
        <f t="shared" ref="N7" si="1">K7*$E$4</f>
        <v>1000</v>
      </c>
      <c r="O7" s="49">
        <f>$G$4*K7</f>
        <v>300</v>
      </c>
      <c r="P7" s="67"/>
      <c r="Q7" s="67"/>
      <c r="R7" s="67"/>
      <c r="S7" s="67"/>
      <c r="T7" s="67"/>
      <c r="U7" s="67"/>
      <c r="V7" s="67"/>
      <c r="W7" s="67"/>
    </row>
    <row r="8" spans="2:23" ht="20.100000000000001" customHeight="1"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49">
        <f>U6+U5</f>
        <v>4750</v>
      </c>
      <c r="V8" s="49">
        <f t="shared" ref="V8:W8" si="2">V6+V5</f>
        <v>47500</v>
      </c>
      <c r="W8" s="49">
        <f t="shared" si="2"/>
        <v>1900</v>
      </c>
    </row>
    <row r="9" spans="2:23" ht="20.100000000000001" customHeight="1">
      <c r="B9" s="67"/>
      <c r="C9" s="67"/>
      <c r="D9" s="67"/>
      <c r="E9" s="67"/>
      <c r="F9" s="67"/>
      <c r="G9" s="67"/>
      <c r="H9" s="67"/>
      <c r="I9" s="67"/>
      <c r="P9" s="49" t="s">
        <v>21</v>
      </c>
      <c r="Q9" s="67"/>
      <c r="R9" s="67"/>
      <c r="S9" s="67"/>
      <c r="T9" s="67"/>
      <c r="U9" s="67"/>
      <c r="V9" s="67"/>
      <c r="W9" s="67"/>
    </row>
    <row r="10" spans="2:23" ht="20.100000000000001" customHeight="1">
      <c r="B10" s="58"/>
      <c r="C10" s="58"/>
      <c r="D10" s="58"/>
      <c r="E10" s="58"/>
      <c r="F10" s="58"/>
      <c r="G10" s="49"/>
      <c r="H10" s="67"/>
      <c r="I10" s="67"/>
      <c r="J10" s="49" t="s">
        <v>22</v>
      </c>
      <c r="K10" s="49">
        <f t="shared" ref="K10:M10" si="3">SUM(K$4:K$7)</f>
        <v>60</v>
      </c>
      <c r="L10" s="49">
        <f t="shared" si="3"/>
        <v>60</v>
      </c>
      <c r="M10" s="49">
        <f t="shared" si="3"/>
        <v>63000</v>
      </c>
      <c r="N10" s="49">
        <f t="shared" ref="N10:O10" si="4">SUM(N$4:N$7)</f>
        <v>6000</v>
      </c>
      <c r="O10" s="49">
        <f t="shared" si="4"/>
        <v>1800</v>
      </c>
      <c r="P10" s="49">
        <f>M10/(N10-O10)</f>
        <v>15</v>
      </c>
      <c r="Q10" s="67"/>
      <c r="R10" s="67"/>
      <c r="S10" s="67"/>
      <c r="T10" s="67"/>
      <c r="U10" s="67"/>
      <c r="V10" s="67"/>
      <c r="W10" s="67"/>
    </row>
    <row r="11" spans="2:23" ht="20.100000000000001" customHeight="1">
      <c r="B11" s="58"/>
      <c r="C11" s="49"/>
      <c r="D11" s="58"/>
      <c r="E11" s="58"/>
      <c r="F11" s="58"/>
      <c r="G11" s="58"/>
      <c r="H11" s="49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</row>
    <row r="12" spans="2:23" ht="20.100000000000001" customHeight="1"/>
    <row r="13" spans="2:23" ht="20.100000000000001" customHeight="1"/>
    <row r="14" spans="2:23" ht="20.100000000000001" customHeight="1">
      <c r="J14" s="68" t="s">
        <v>11</v>
      </c>
    </row>
    <row r="15" spans="2:23" ht="20.100000000000001" customHeight="1">
      <c r="J15" s="49"/>
      <c r="K15" s="49" t="s">
        <v>6</v>
      </c>
      <c r="L15" s="49" t="s">
        <v>7</v>
      </c>
      <c r="M15" s="49" t="s">
        <v>8</v>
      </c>
      <c r="N15" s="49" t="s">
        <v>9</v>
      </c>
      <c r="O15" s="49" t="s">
        <v>10</v>
      </c>
    </row>
    <row r="16" spans="2:23" ht="20.100000000000001" customHeight="1">
      <c r="J16" s="49" t="s">
        <v>1</v>
      </c>
      <c r="K16" s="49">
        <v>20</v>
      </c>
      <c r="L16" s="49">
        <v>10</v>
      </c>
      <c r="M16" s="49">
        <f>L16*$D$4</f>
        <v>10500</v>
      </c>
      <c r="N16" s="49">
        <f>K16*$E$4</f>
        <v>2000</v>
      </c>
      <c r="O16" s="49">
        <f>L16*$F$4</f>
        <v>300</v>
      </c>
    </row>
    <row r="17" spans="10:15" ht="20.100000000000001" customHeight="1">
      <c r="J17" s="49" t="s">
        <v>23</v>
      </c>
      <c r="K17" s="69">
        <v>10</v>
      </c>
      <c r="L17" s="69">
        <v>10</v>
      </c>
      <c r="M17" s="49">
        <f t="shared" ref="M17:M18" si="5">L17*$D$4</f>
        <v>10500</v>
      </c>
      <c r="N17" s="49">
        <f t="shared" ref="N17:N18" si="6">K17*$E$4</f>
        <v>1000</v>
      </c>
      <c r="O17" s="49">
        <f t="shared" ref="O17:O18" si="7">L17*$F$4</f>
        <v>300</v>
      </c>
    </row>
    <row r="18" spans="10:15" ht="20.100000000000001" customHeight="1">
      <c r="J18" s="49" t="s">
        <v>24</v>
      </c>
      <c r="K18" s="69">
        <v>15</v>
      </c>
      <c r="L18" s="69">
        <v>15</v>
      </c>
      <c r="M18" s="49">
        <f t="shared" si="5"/>
        <v>15750</v>
      </c>
      <c r="N18" s="49">
        <f t="shared" si="6"/>
        <v>1500</v>
      </c>
      <c r="O18" s="49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49" t="s">
        <v>22</v>
      </c>
      <c r="K21" s="49">
        <f t="shared" ref="K21:M21" si="8">SUM(K$4:K$7)</f>
        <v>60</v>
      </c>
      <c r="L21" s="49">
        <f t="shared" si="8"/>
        <v>60</v>
      </c>
      <c r="M21" s="49">
        <f t="shared" si="8"/>
        <v>63000</v>
      </c>
      <c r="N21" s="49">
        <f t="shared" ref="N21:O21" si="9">SUM(N$4:N$7)</f>
        <v>6000</v>
      </c>
      <c r="O21" s="49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66" customFormat="1" ht="20.100000000000001" customHeight="1"/>
    <row r="34" s="66" customFormat="1" ht="20.100000000000001" customHeight="1"/>
    <row r="35" s="66" customFormat="1" ht="20.100000000000001" customHeight="1"/>
    <row r="36" s="66" customFormat="1" ht="20.100000000000001" customHeight="1"/>
    <row r="37" s="66" customFormat="1" ht="20.100000000000001" customHeight="1"/>
    <row r="38" s="66" customFormat="1" ht="20.100000000000001" customHeight="1"/>
    <row r="39" s="66" customFormat="1" ht="20.100000000000001" customHeight="1"/>
    <row r="40" s="66" customFormat="1" ht="20.100000000000001" customHeight="1"/>
    <row r="41" s="66" customFormat="1" ht="20.100000000000001" customHeight="1"/>
    <row r="42" s="66" customFormat="1" ht="20.100000000000001" customHeight="1"/>
    <row r="43" s="66" customFormat="1" ht="20.100000000000001" customHeight="1"/>
    <row r="44" s="66" customFormat="1" ht="20.100000000000001" customHeight="1"/>
    <row r="45" s="66" customFormat="1" ht="20.100000000000001" customHeight="1"/>
    <row r="46" s="66" customFormat="1" ht="20.100000000000001" customHeight="1"/>
    <row r="47" s="66" customFormat="1" ht="20.100000000000001" customHeight="1"/>
    <row r="48" s="66" customFormat="1" ht="20.100000000000001" customHeight="1"/>
    <row r="49" s="66" customFormat="1" ht="20.100000000000001" customHeight="1"/>
    <row r="50" s="66" customFormat="1" ht="20.100000000000001" customHeight="1"/>
    <row r="51" s="66" customFormat="1" ht="20.100000000000001" customHeight="1"/>
    <row r="52" s="66" customFormat="1" ht="20.100000000000001" customHeight="1"/>
    <row r="53" s="66" customFormat="1" ht="20.100000000000001" customHeight="1"/>
    <row r="54" s="66" customFormat="1" ht="20.100000000000001" customHeight="1"/>
    <row r="55" s="66" customFormat="1" ht="20.100000000000001" customHeight="1"/>
    <row r="56" s="66" customFormat="1" ht="20.100000000000001" customHeight="1"/>
    <row r="57" s="66" customFormat="1" ht="20.100000000000001" customHeight="1"/>
    <row r="58" s="66" customFormat="1" ht="20.100000000000001" customHeight="1"/>
    <row r="59" s="66" customFormat="1" ht="20.100000000000001" customHeight="1"/>
    <row r="60" s="66" customFormat="1" ht="20.100000000000001" customHeight="1"/>
    <row r="61" s="66" customFormat="1" ht="20.100000000000001" customHeight="1"/>
    <row r="62" s="66" customFormat="1" ht="20.100000000000001" customHeight="1"/>
    <row r="63" s="66" customFormat="1" ht="20.100000000000001" customHeight="1"/>
    <row r="64" s="66" customFormat="1" ht="20.100000000000001" customHeight="1"/>
    <row r="65" s="66" customFormat="1" ht="20.100000000000001" customHeight="1"/>
    <row r="66" s="66" customFormat="1" ht="20.100000000000001" customHeight="1"/>
    <row r="67" s="66" customFormat="1" ht="20.100000000000001" customHeight="1"/>
    <row r="68" s="66" customFormat="1" ht="20.100000000000001" customHeight="1"/>
    <row r="69" s="66" customFormat="1" ht="20.100000000000001" customHeight="1"/>
    <row r="70" s="66" customFormat="1" ht="20.100000000000001" customHeight="1"/>
  </sheetData>
  <phoneticPr fontId="27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111"/>
  <sheetViews>
    <sheetView topLeftCell="A83" workbookViewId="0">
      <selection activeCell="I94" sqref="I9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3" customFormat="1" ht="20.100000000000001" customHeight="1"/>
    <row r="2" spans="2:30" s="3" customFormat="1" ht="20.100000000000001" customHeight="1">
      <c r="B2" s="3" t="s">
        <v>1233</v>
      </c>
      <c r="C2" s="3" t="s">
        <v>1234</v>
      </c>
      <c r="E2" s="3" t="s">
        <v>1235</v>
      </c>
      <c r="F2" s="3" t="s">
        <v>1236</v>
      </c>
      <c r="H2" s="3" t="s">
        <v>1237</v>
      </c>
      <c r="I2" s="3" t="s">
        <v>1234</v>
      </c>
      <c r="J2" s="3" t="s">
        <v>3</v>
      </c>
      <c r="L2" s="3" t="s">
        <v>1238</v>
      </c>
      <c r="O2" s="3" t="s">
        <v>1239</v>
      </c>
      <c r="Y2" s="3" t="s">
        <v>1240</v>
      </c>
      <c r="Z2" s="3" t="s">
        <v>1241</v>
      </c>
    </row>
    <row r="3" spans="2:30" s="3" customFormat="1" ht="20.100000000000001" customHeight="1">
      <c r="C3" s="3" t="s">
        <v>1242</v>
      </c>
      <c r="F3" s="3" t="s">
        <v>1243</v>
      </c>
      <c r="I3" s="3" t="s">
        <v>1242</v>
      </c>
      <c r="J3" s="3" t="s">
        <v>2</v>
      </c>
      <c r="O3" s="3" t="s">
        <v>1244</v>
      </c>
      <c r="Z3" s="19" t="s">
        <v>1245</v>
      </c>
    </row>
    <row r="4" spans="2:30" s="3" customFormat="1" ht="20.100000000000001" customHeight="1">
      <c r="C4" s="3" t="s">
        <v>1246</v>
      </c>
      <c r="I4" s="3" t="s">
        <v>1246</v>
      </c>
      <c r="J4" s="3" t="s">
        <v>1247</v>
      </c>
      <c r="Z4" s="3" t="s">
        <v>1248</v>
      </c>
    </row>
    <row r="5" spans="2:30" s="3" customFormat="1" ht="20.100000000000001" customHeight="1">
      <c r="C5" s="3" t="s">
        <v>1249</v>
      </c>
      <c r="I5" s="3" t="s">
        <v>1249</v>
      </c>
      <c r="J5" s="3" t="s">
        <v>843</v>
      </c>
      <c r="Z5" s="3" t="s">
        <v>1250</v>
      </c>
    </row>
    <row r="6" spans="2:30" s="3" customFormat="1" ht="20.100000000000001" customHeight="1">
      <c r="C6" s="3" t="s">
        <v>1251</v>
      </c>
      <c r="I6" s="3" t="s">
        <v>1251</v>
      </c>
      <c r="J6" s="3" t="s">
        <v>1252</v>
      </c>
      <c r="R6" s="3" t="s">
        <v>1253</v>
      </c>
      <c r="Z6" s="3" t="s">
        <v>1254</v>
      </c>
    </row>
    <row r="7" spans="2:30" s="3" customFormat="1" ht="20.100000000000001" customHeight="1">
      <c r="Z7" s="3" t="s">
        <v>1255</v>
      </c>
    </row>
    <row r="8" spans="2:30" s="3" customFormat="1" ht="20.100000000000001" customHeight="1">
      <c r="Z8" s="12" t="s">
        <v>1256</v>
      </c>
    </row>
    <row r="9" spans="2:30" s="3" customFormat="1" ht="20.100000000000001" customHeight="1"/>
    <row r="10" spans="2:30" s="3" customFormat="1" ht="20.100000000000001" customHeight="1">
      <c r="Z10" s="5" t="s">
        <v>1257</v>
      </c>
      <c r="AB10" s="3" t="s">
        <v>1258</v>
      </c>
      <c r="AC10" s="3" t="s">
        <v>1259</v>
      </c>
      <c r="AD10" s="3" t="s">
        <v>1260</v>
      </c>
    </row>
    <row r="11" spans="2:30" s="3" customFormat="1" ht="20.100000000000001" customHeight="1">
      <c r="Z11" s="5" t="s">
        <v>1261</v>
      </c>
    </row>
    <row r="12" spans="2:30" s="3" customFormat="1" ht="20.100000000000001" customHeight="1">
      <c r="T12" s="3" t="s">
        <v>1262</v>
      </c>
    </row>
    <row r="13" spans="2:30" s="3" customFormat="1" ht="20.100000000000001" customHeight="1">
      <c r="B13" s="3" t="s">
        <v>1263</v>
      </c>
      <c r="C13" s="3" t="s">
        <v>2</v>
      </c>
      <c r="F13" s="3" t="s">
        <v>1264</v>
      </c>
      <c r="G13" s="3" t="s">
        <v>1265</v>
      </c>
      <c r="J13" s="3" t="s">
        <v>1266</v>
      </c>
      <c r="K13" s="3" t="s">
        <v>1234</v>
      </c>
      <c r="P13" s="3" t="s">
        <v>1267</v>
      </c>
    </row>
    <row r="14" spans="2:30" s="3" customFormat="1" ht="20.100000000000001" customHeight="1">
      <c r="C14" s="3" t="s">
        <v>3</v>
      </c>
      <c r="G14" s="3" t="s">
        <v>1268</v>
      </c>
      <c r="K14" s="3" t="s">
        <v>1242</v>
      </c>
      <c r="P14" s="3" t="s">
        <v>1269</v>
      </c>
      <c r="T14" s="3" t="s">
        <v>1270</v>
      </c>
    </row>
    <row r="15" spans="2:30" s="3" customFormat="1" ht="20.100000000000001" customHeight="1">
      <c r="C15" s="3" t="s">
        <v>1271</v>
      </c>
      <c r="G15" s="3" t="s">
        <v>1272</v>
      </c>
      <c r="K15" s="3" t="s">
        <v>1246</v>
      </c>
      <c r="AB15" s="20" t="s">
        <v>1273</v>
      </c>
    </row>
    <row r="16" spans="2:30" s="3" customFormat="1" ht="20.100000000000001" customHeight="1">
      <c r="C16" s="3" t="s">
        <v>28</v>
      </c>
      <c r="G16" s="3" t="s">
        <v>1274</v>
      </c>
      <c r="K16" s="3" t="s">
        <v>1249</v>
      </c>
      <c r="S16"/>
      <c r="T16"/>
      <c r="U16"/>
      <c r="V16"/>
      <c r="W16"/>
      <c r="X16"/>
      <c r="Y16"/>
      <c r="Z16"/>
      <c r="AA16"/>
    </row>
    <row r="17" spans="3:29" s="3" customFormat="1" ht="20.100000000000001" customHeight="1">
      <c r="C17" s="3" t="s">
        <v>1275</v>
      </c>
      <c r="G17" s="3" t="s">
        <v>1276</v>
      </c>
      <c r="K17" s="3" t="s">
        <v>1251</v>
      </c>
      <c r="O17" s="3" t="s">
        <v>1277</v>
      </c>
      <c r="S17" s="1"/>
    </row>
    <row r="18" spans="3:29" ht="20.100000000000001" customHeight="1">
      <c r="C18" s="3" t="s">
        <v>1278</v>
      </c>
      <c r="G18" s="3" t="s">
        <v>1279</v>
      </c>
      <c r="I18" s="1"/>
      <c r="J18" s="1"/>
      <c r="K18" s="1"/>
      <c r="L18" s="1"/>
      <c r="M18" s="1"/>
      <c r="R18" s="3" t="s">
        <v>1280</v>
      </c>
      <c r="S18" s="1"/>
      <c r="T18" s="3" t="s">
        <v>1281</v>
      </c>
      <c r="U18" s="3" t="s">
        <v>1282</v>
      </c>
      <c r="V18" s="3" t="s">
        <v>282</v>
      </c>
      <c r="W18" s="14"/>
      <c r="X18" s="3" t="s">
        <v>1283</v>
      </c>
      <c r="AA18" s="3"/>
      <c r="AB18" s="3" t="s">
        <v>1284</v>
      </c>
      <c r="AC18" s="1"/>
    </row>
    <row r="19" spans="3:29" ht="20.100000000000001" customHeight="1">
      <c r="C19" s="3" t="s">
        <v>1285</v>
      </c>
      <c r="I19" s="1"/>
      <c r="J19" s="1"/>
      <c r="K19" s="5" t="s">
        <v>1286</v>
      </c>
      <c r="L19" s="1"/>
      <c r="M19" s="1"/>
      <c r="R19" s="3">
        <v>1</v>
      </c>
      <c r="S19" s="3" t="s">
        <v>1287</v>
      </c>
      <c r="T19" s="3">
        <v>0</v>
      </c>
      <c r="U19" s="3">
        <f>T19*R19</f>
        <v>0</v>
      </c>
      <c r="V19" s="15">
        <v>0.01</v>
      </c>
      <c r="W19" s="16"/>
      <c r="X19" s="16" t="s">
        <v>1288</v>
      </c>
      <c r="Y19" s="3" t="s">
        <v>1289</v>
      </c>
      <c r="Z19" s="5" t="s">
        <v>1290</v>
      </c>
      <c r="AA19" s="3"/>
      <c r="AB19" s="3" t="s">
        <v>1291</v>
      </c>
      <c r="AC19" s="1"/>
    </row>
    <row r="20" spans="3:29" ht="20.100000000000001" customHeight="1">
      <c r="C20" s="3" t="s">
        <v>652</v>
      </c>
      <c r="I20" s="1"/>
      <c r="J20" s="1"/>
      <c r="K20" s="1"/>
      <c r="L20" s="1"/>
      <c r="M20" s="1"/>
      <c r="R20" s="3">
        <v>2</v>
      </c>
      <c r="S20" s="3" t="s">
        <v>1292</v>
      </c>
      <c r="T20" s="3">
        <v>2</v>
      </c>
      <c r="U20" s="3">
        <f>T20</f>
        <v>2</v>
      </c>
      <c r="V20" s="15">
        <v>0.02</v>
      </c>
      <c r="W20" s="17"/>
      <c r="X20" s="16" t="s">
        <v>1288</v>
      </c>
      <c r="Y20" s="3" t="s">
        <v>1293</v>
      </c>
      <c r="Z20" s="4" t="s">
        <v>1294</v>
      </c>
      <c r="AA20" s="3"/>
      <c r="AB20" s="3" t="s">
        <v>1295</v>
      </c>
      <c r="AC20" s="1"/>
    </row>
    <row r="21" spans="3:29" ht="20.100000000000001" customHeight="1">
      <c r="C21" s="3" t="s">
        <v>1296</v>
      </c>
      <c r="J21" s="1"/>
      <c r="K21" s="1"/>
      <c r="L21" s="1"/>
      <c r="M21" s="1"/>
      <c r="N21" s="1"/>
      <c r="O21" s="1"/>
      <c r="P21" s="1"/>
      <c r="Q21" s="1"/>
      <c r="R21" s="3">
        <v>3</v>
      </c>
      <c r="S21" s="12" t="s">
        <v>1292</v>
      </c>
      <c r="T21" s="3">
        <v>2</v>
      </c>
      <c r="U21" s="3">
        <f>U20*T21</f>
        <v>4</v>
      </c>
      <c r="V21" s="15">
        <v>0.03</v>
      </c>
      <c r="W21" s="16"/>
      <c r="X21" s="17" t="s">
        <v>1297</v>
      </c>
      <c r="Y21" s="3" t="s">
        <v>1298</v>
      </c>
      <c r="Z21" s="4" t="s">
        <v>1299</v>
      </c>
      <c r="AA21" s="3"/>
      <c r="AB21" s="3" t="s">
        <v>1300</v>
      </c>
      <c r="AC21" s="1"/>
    </row>
    <row r="22" spans="3:29" ht="20.100000000000001" customHeight="1">
      <c r="C22" s="3" t="s">
        <v>1301</v>
      </c>
      <c r="J22" s="1"/>
      <c r="K22" s="1"/>
      <c r="L22" s="1"/>
      <c r="M22" s="1"/>
      <c r="N22" s="1"/>
      <c r="O22" s="1"/>
      <c r="P22" s="1"/>
      <c r="Q22" s="1"/>
      <c r="R22" s="3">
        <v>4</v>
      </c>
      <c r="S22" s="3" t="s">
        <v>1302</v>
      </c>
      <c r="T22" s="3">
        <v>2</v>
      </c>
      <c r="U22" s="3">
        <f t="shared" ref="U22:U28" si="0">U21*T22</f>
        <v>8</v>
      </c>
      <c r="V22" s="15">
        <v>0.04</v>
      </c>
      <c r="W22" s="17"/>
      <c r="X22" s="16" t="s">
        <v>1297</v>
      </c>
      <c r="Y22" s="3" t="s">
        <v>1303</v>
      </c>
      <c r="Z22" s="4" t="s">
        <v>1304</v>
      </c>
      <c r="AA22" s="3"/>
      <c r="AB22" s="3" t="s">
        <v>12</v>
      </c>
      <c r="AC22" s="3" t="s">
        <v>1305</v>
      </c>
    </row>
    <row r="23" spans="3:29" ht="20.100000000000001" customHeight="1">
      <c r="C23" s="3" t="s">
        <v>1306</v>
      </c>
      <c r="J23" s="1"/>
      <c r="K23" s="4" t="s">
        <v>1307</v>
      </c>
      <c r="L23" s="4"/>
      <c r="M23" s="4"/>
      <c r="N23" s="4"/>
      <c r="O23" s="4"/>
      <c r="P23" s="4"/>
      <c r="Q23" s="4"/>
      <c r="R23" s="3">
        <v>5</v>
      </c>
      <c r="S23" s="3" t="s">
        <v>1302</v>
      </c>
      <c r="T23" s="3">
        <v>2</v>
      </c>
      <c r="U23" s="3">
        <f t="shared" si="0"/>
        <v>16</v>
      </c>
      <c r="V23" s="15">
        <v>0.05</v>
      </c>
      <c r="W23" s="16"/>
      <c r="X23" s="3" t="s">
        <v>1297</v>
      </c>
      <c r="Y23" s="3" t="s">
        <v>1308</v>
      </c>
      <c r="Z23" s="4" t="s">
        <v>1309</v>
      </c>
      <c r="AA23" s="3"/>
      <c r="AB23" s="3" t="s">
        <v>1310</v>
      </c>
      <c r="AC23" s="3" t="s">
        <v>1311</v>
      </c>
    </row>
    <row r="24" spans="3:29" ht="20.100000000000001" customHeight="1">
      <c r="J24" s="1"/>
      <c r="K24" s="4" t="s">
        <v>1312</v>
      </c>
      <c r="L24" s="4"/>
      <c r="M24" s="4"/>
      <c r="N24" s="4"/>
      <c r="O24" s="4"/>
      <c r="P24" s="4"/>
      <c r="Q24" s="4"/>
      <c r="R24" s="3">
        <v>6</v>
      </c>
      <c r="S24" s="3" t="s">
        <v>1302</v>
      </c>
      <c r="T24" s="3">
        <v>2</v>
      </c>
      <c r="U24" s="3">
        <f t="shared" si="0"/>
        <v>32</v>
      </c>
      <c r="V24" s="15">
        <v>0.06</v>
      </c>
      <c r="W24" s="17"/>
      <c r="X24" s="17" t="s">
        <v>1313</v>
      </c>
      <c r="Y24" s="3" t="s">
        <v>1314</v>
      </c>
      <c r="Z24" s="5" t="s">
        <v>1315</v>
      </c>
      <c r="AA24" s="3"/>
    </row>
    <row r="25" spans="3:29" ht="20.100000000000001" customHeight="1">
      <c r="J25" s="1"/>
      <c r="K25" s="4" t="s">
        <v>1316</v>
      </c>
      <c r="L25" s="4"/>
      <c r="M25" s="4"/>
      <c r="N25" s="4"/>
      <c r="O25" s="4"/>
      <c r="P25" s="4"/>
      <c r="Q25" s="4"/>
      <c r="R25" s="3">
        <v>7</v>
      </c>
      <c r="S25" s="3" t="s">
        <v>948</v>
      </c>
      <c r="T25" s="3">
        <v>2</v>
      </c>
      <c r="U25" s="3">
        <f t="shared" si="0"/>
        <v>64</v>
      </c>
      <c r="V25" s="15">
        <v>7.0000000000000007E-2</v>
      </c>
      <c r="W25" s="16"/>
      <c r="X25" s="17" t="s">
        <v>1313</v>
      </c>
      <c r="Y25" s="3" t="s">
        <v>1317</v>
      </c>
      <c r="Z25" s="5" t="s">
        <v>1318</v>
      </c>
      <c r="AA25" s="12"/>
    </row>
    <row r="26" spans="3:29" ht="20.100000000000001" customHeight="1">
      <c r="J26" s="1"/>
      <c r="K26" s="4" t="s">
        <v>1319</v>
      </c>
      <c r="L26" s="4"/>
      <c r="M26" s="4"/>
      <c r="N26" s="4"/>
      <c r="O26" s="4"/>
      <c r="P26" s="4"/>
      <c r="Q26" s="4"/>
      <c r="R26" s="3">
        <v>8</v>
      </c>
      <c r="S26" s="3" t="s">
        <v>948</v>
      </c>
      <c r="T26" s="3">
        <v>2</v>
      </c>
      <c r="U26" s="3">
        <f t="shared" si="0"/>
        <v>128</v>
      </c>
      <c r="V26" s="15">
        <v>0.08</v>
      </c>
      <c r="W26" s="17"/>
      <c r="X26" s="17"/>
      <c r="AA26" s="12"/>
    </row>
    <row r="27" spans="3:29" ht="20.100000000000001" customHeight="1">
      <c r="J27" s="1"/>
      <c r="K27" s="4" t="s">
        <v>1320</v>
      </c>
      <c r="L27" s="4"/>
      <c r="M27" s="4"/>
      <c r="N27" s="4"/>
      <c r="O27" s="4"/>
      <c r="P27" s="4"/>
      <c r="Q27" s="4"/>
      <c r="R27" s="3">
        <v>9</v>
      </c>
      <c r="S27" s="3" t="s">
        <v>948</v>
      </c>
      <c r="T27" s="3">
        <v>2</v>
      </c>
      <c r="U27" s="3">
        <f t="shared" si="0"/>
        <v>256</v>
      </c>
      <c r="V27" s="15">
        <v>0.09</v>
      </c>
      <c r="W27" s="16"/>
      <c r="X27" s="16" t="s">
        <v>1321</v>
      </c>
      <c r="AA27" s="3"/>
    </row>
    <row r="28" spans="3:29" ht="20.100000000000001" customHeight="1">
      <c r="J28" s="1"/>
      <c r="K28" s="1"/>
      <c r="L28" s="1"/>
      <c r="M28" s="1"/>
      <c r="N28" s="1"/>
      <c r="O28" s="1"/>
      <c r="P28" s="1"/>
      <c r="Q28" s="1"/>
      <c r="R28" s="3">
        <v>10</v>
      </c>
      <c r="S28" s="3" t="s">
        <v>948</v>
      </c>
      <c r="T28" s="3">
        <v>2</v>
      </c>
      <c r="U28" s="3">
        <f t="shared" si="0"/>
        <v>512</v>
      </c>
      <c r="V28" s="15">
        <v>0.1</v>
      </c>
      <c r="W28" s="17"/>
      <c r="X28" s="18" t="s">
        <v>1322</v>
      </c>
      <c r="AA28" s="3"/>
    </row>
    <row r="29" spans="3:29" ht="20.100000000000001" customHeight="1">
      <c r="J29" s="3" t="s">
        <v>1323</v>
      </c>
      <c r="K29" s="3" t="s">
        <v>222</v>
      </c>
      <c r="L29" s="5" t="s">
        <v>1324</v>
      </c>
      <c r="S29" s="3"/>
      <c r="X29" s="12"/>
      <c r="AA29" s="3"/>
    </row>
    <row r="30" spans="3:29" ht="20.100000000000001" customHeight="1">
      <c r="J30" s="3"/>
      <c r="K30" s="3" t="s">
        <v>1325</v>
      </c>
      <c r="L30" s="3"/>
      <c r="S30" s="3"/>
      <c r="X30" s="12"/>
      <c r="AA30" s="3"/>
    </row>
    <row r="31" spans="3:29" s="3" customFormat="1" ht="20.100000000000001" customHeight="1"/>
    <row r="32" spans="3:29" s="3" customFormat="1" ht="20.100000000000001" customHeight="1">
      <c r="T32" s="3" t="s">
        <v>1326</v>
      </c>
      <c r="U32" s="3" t="s">
        <v>1267</v>
      </c>
      <c r="Y32" s="3" t="s">
        <v>1327</v>
      </c>
    </row>
    <row r="33" spans="2:32" s="3" customFormat="1" ht="20.100000000000001" customHeight="1">
      <c r="K33" s="3" t="s">
        <v>1328</v>
      </c>
      <c r="L33" s="3" t="s">
        <v>3</v>
      </c>
      <c r="P33" s="3">
        <v>1000101</v>
      </c>
      <c r="R33" s="3" t="s">
        <v>1329</v>
      </c>
      <c r="S33" s="3" t="s">
        <v>1330</v>
      </c>
      <c r="T33" s="3" t="s">
        <v>1291</v>
      </c>
      <c r="U33" s="5" t="s">
        <v>1331</v>
      </c>
      <c r="Y33" s="3" t="s">
        <v>1332</v>
      </c>
      <c r="Z33" s="5" t="s">
        <v>1333</v>
      </c>
    </row>
    <row r="34" spans="2:32" s="3" customFormat="1" ht="20.100000000000001" customHeight="1">
      <c r="L34" s="3" t="s">
        <v>1271</v>
      </c>
      <c r="P34" s="3">
        <v>1000201</v>
      </c>
      <c r="R34" s="3" t="s">
        <v>1329</v>
      </c>
      <c r="S34" s="3" t="s">
        <v>1334</v>
      </c>
      <c r="T34" s="3" t="s">
        <v>1335</v>
      </c>
      <c r="U34" s="5" t="s">
        <v>1336</v>
      </c>
      <c r="Y34" s="3" t="s">
        <v>652</v>
      </c>
      <c r="Z34" s="5" t="s">
        <v>1337</v>
      </c>
    </row>
    <row r="35" spans="2:32" s="3" customFormat="1" ht="20.100000000000001" customHeight="1">
      <c r="L35" s="3" t="s">
        <v>12</v>
      </c>
      <c r="P35" s="3">
        <v>1000301</v>
      </c>
      <c r="R35" s="3" t="s">
        <v>1329</v>
      </c>
      <c r="S35" s="3" t="s">
        <v>1338</v>
      </c>
      <c r="T35" s="3" t="s">
        <v>1291</v>
      </c>
      <c r="U35" s="5" t="s">
        <v>1339</v>
      </c>
      <c r="Y35" s="3" t="s">
        <v>1271</v>
      </c>
      <c r="Z35" s="5" t="s">
        <v>1340</v>
      </c>
    </row>
    <row r="36" spans="2:32" s="3" customFormat="1" ht="20.100000000000001" customHeight="1">
      <c r="B36" s="3">
        <v>1</v>
      </c>
      <c r="C36" s="3">
        <v>160</v>
      </c>
      <c r="L36" s="3" t="s">
        <v>28</v>
      </c>
      <c r="P36" s="3">
        <v>1000401</v>
      </c>
      <c r="R36" s="3" t="s">
        <v>1329</v>
      </c>
      <c r="S36" s="3" t="s">
        <v>1341</v>
      </c>
      <c r="T36" s="3" t="s">
        <v>1291</v>
      </c>
      <c r="U36" s="5" t="s">
        <v>1342</v>
      </c>
      <c r="Y36" s="3" t="s">
        <v>1343</v>
      </c>
      <c r="Z36" s="5" t="s">
        <v>1344</v>
      </c>
    </row>
    <row r="37" spans="2:32" s="3" customFormat="1" ht="20.100000000000001" customHeight="1">
      <c r="B37" s="3">
        <v>1</v>
      </c>
      <c r="C37" s="3">
        <v>22.7</v>
      </c>
      <c r="L37" s="3" t="s">
        <v>2</v>
      </c>
      <c r="P37" s="3">
        <v>1000501</v>
      </c>
      <c r="R37" s="3" t="s">
        <v>1329</v>
      </c>
      <c r="S37" s="3" t="s">
        <v>1345</v>
      </c>
      <c r="T37" s="3" t="s">
        <v>1335</v>
      </c>
      <c r="U37" s="5" t="s">
        <v>1346</v>
      </c>
      <c r="Y37" s="3" t="s">
        <v>1301</v>
      </c>
      <c r="Z37" s="5" t="s">
        <v>1347</v>
      </c>
    </row>
    <row r="38" spans="2:32" s="3" customFormat="1" ht="20.100000000000001" customHeight="1">
      <c r="B38" s="3">
        <v>1</v>
      </c>
      <c r="C38" s="3">
        <v>65</v>
      </c>
      <c r="P38" s="3">
        <v>1000601</v>
      </c>
      <c r="R38" s="3" t="s">
        <v>1329</v>
      </c>
      <c r="S38" s="3" t="s">
        <v>1348</v>
      </c>
      <c r="T38" s="3" t="s">
        <v>1291</v>
      </c>
      <c r="U38" s="5" t="s">
        <v>1349</v>
      </c>
      <c r="Y38" s="3" t="s">
        <v>1350</v>
      </c>
      <c r="Z38" s="5" t="s">
        <v>1351</v>
      </c>
    </row>
    <row r="39" spans="2:32" s="3" customFormat="1" ht="20.100000000000001" customHeight="1">
      <c r="B39" s="3">
        <v>2</v>
      </c>
      <c r="C39" s="3">
        <v>213</v>
      </c>
      <c r="P39" s="3">
        <v>1000701</v>
      </c>
      <c r="R39" s="3" t="s">
        <v>1329</v>
      </c>
      <c r="S39" s="3" t="s">
        <v>1352</v>
      </c>
      <c r="T39" s="3" t="s">
        <v>1335</v>
      </c>
      <c r="U39" s="5" t="s">
        <v>1353</v>
      </c>
      <c r="Y39" s="3" t="s">
        <v>1354</v>
      </c>
      <c r="Z39" s="5" t="s">
        <v>1355</v>
      </c>
    </row>
    <row r="40" spans="2:32" s="3" customFormat="1" ht="20.100000000000001" customHeight="1">
      <c r="B40" s="3">
        <v>3</v>
      </c>
      <c r="C40" s="3">
        <v>89</v>
      </c>
      <c r="P40" s="3">
        <v>1000801</v>
      </c>
      <c r="R40" s="3" t="s">
        <v>1329</v>
      </c>
      <c r="S40" s="3" t="s">
        <v>1356</v>
      </c>
      <c r="T40" s="3" t="s">
        <v>1335</v>
      </c>
      <c r="U40" s="5" t="s">
        <v>1325</v>
      </c>
      <c r="Y40" s="3" t="s">
        <v>1357</v>
      </c>
      <c r="Z40" s="5" t="s">
        <v>1358</v>
      </c>
    </row>
    <row r="41" spans="2:32" s="3" customFormat="1" ht="20.100000000000001" customHeight="1">
      <c r="B41" s="3">
        <v>3</v>
      </c>
      <c r="C41" s="3">
        <v>40</v>
      </c>
      <c r="Y41" s="3" t="s">
        <v>1359</v>
      </c>
      <c r="Z41" s="5" t="s">
        <v>1360</v>
      </c>
      <c r="AE41" s="3">
        <v>80001001</v>
      </c>
      <c r="AF41" s="3" t="s">
        <v>1332</v>
      </c>
    </row>
    <row r="42" spans="2:32" s="3" customFormat="1" ht="20.100000000000001" customHeight="1">
      <c r="B42" s="3">
        <v>3</v>
      </c>
      <c r="C42" s="3">
        <v>95</v>
      </c>
      <c r="V42" s="3">
        <v>80001001</v>
      </c>
      <c r="W42" s="3" t="s">
        <v>1332</v>
      </c>
      <c r="Y42" s="3" t="s">
        <v>354</v>
      </c>
      <c r="Z42" s="5" t="s">
        <v>1361</v>
      </c>
      <c r="AE42" s="3">
        <v>80001002</v>
      </c>
      <c r="AF42" s="3" t="s">
        <v>652</v>
      </c>
    </row>
    <row r="43" spans="2:32" s="3" customFormat="1" ht="20.100000000000001" customHeight="1">
      <c r="B43" s="3">
        <v>4</v>
      </c>
      <c r="C43" s="3">
        <v>60</v>
      </c>
      <c r="V43" s="3">
        <v>80001002</v>
      </c>
      <c r="W43" s="3" t="s">
        <v>652</v>
      </c>
      <c r="Y43" s="3" t="s">
        <v>1362</v>
      </c>
      <c r="Z43" s="5" t="s">
        <v>1363</v>
      </c>
      <c r="AE43" s="3">
        <v>80001003</v>
      </c>
      <c r="AF43" s="3" t="s">
        <v>1271</v>
      </c>
    </row>
    <row r="44" spans="2:32" s="3" customFormat="1" ht="20.100000000000001" customHeight="1">
      <c r="V44" s="3">
        <v>80001003</v>
      </c>
      <c r="W44" s="3" t="s">
        <v>1271</v>
      </c>
      <c r="Y44" s="3" t="s">
        <v>1364</v>
      </c>
      <c r="Z44" s="5" t="s">
        <v>1365</v>
      </c>
      <c r="AE44" s="3">
        <v>80001004</v>
      </c>
      <c r="AF44" s="3" t="s">
        <v>1343</v>
      </c>
    </row>
    <row r="45" spans="2:32" s="3" customFormat="1" ht="20.100000000000001" customHeight="1">
      <c r="V45" s="3">
        <v>80001004</v>
      </c>
      <c r="W45" s="3" t="s">
        <v>1343</v>
      </c>
      <c r="Y45" s="3" t="s">
        <v>1366</v>
      </c>
      <c r="Z45" s="5" t="s">
        <v>1367</v>
      </c>
      <c r="AE45" s="3">
        <v>80001005</v>
      </c>
      <c r="AF45" s="3" t="s">
        <v>1301</v>
      </c>
    </row>
    <row r="46" spans="2:32" s="3" customFormat="1" ht="20.100000000000001" customHeight="1">
      <c r="C46" s="3">
        <v>744</v>
      </c>
      <c r="V46" s="3">
        <v>80001005</v>
      </c>
      <c r="W46" s="3" t="s">
        <v>1301</v>
      </c>
      <c r="Y46" s="3" t="s">
        <v>1368</v>
      </c>
      <c r="Z46" s="5" t="s">
        <v>1369</v>
      </c>
      <c r="AE46" s="3">
        <v>80001006</v>
      </c>
      <c r="AF46" s="3" t="s">
        <v>1350</v>
      </c>
    </row>
    <row r="47" spans="2:32" s="3" customFormat="1" ht="20.100000000000001" customHeight="1">
      <c r="V47" s="3">
        <v>80001006</v>
      </c>
      <c r="W47" s="3" t="s">
        <v>1350</v>
      </c>
      <c r="Y47" s="3" t="s">
        <v>1370</v>
      </c>
      <c r="Z47" s="5" t="s">
        <v>1371</v>
      </c>
      <c r="AE47" s="3">
        <v>80001007</v>
      </c>
      <c r="AF47" s="3" t="s">
        <v>1354</v>
      </c>
    </row>
    <row r="48" spans="2:32" s="3" customFormat="1" ht="20.100000000000001" customHeight="1">
      <c r="V48" s="3">
        <v>80001007</v>
      </c>
      <c r="W48" s="3" t="s">
        <v>1354</v>
      </c>
      <c r="Y48" s="3" t="s">
        <v>12</v>
      </c>
      <c r="Z48" s="5" t="s">
        <v>1372</v>
      </c>
      <c r="AE48" s="3">
        <v>80001008</v>
      </c>
      <c r="AF48" s="3" t="s">
        <v>1357</v>
      </c>
    </row>
    <row r="49" spans="9:32" s="3" customFormat="1" ht="20.100000000000001" customHeight="1">
      <c r="V49" s="3">
        <v>80001008</v>
      </c>
      <c r="W49" s="3" t="s">
        <v>1357</v>
      </c>
      <c r="Y49" s="3" t="s">
        <v>1373</v>
      </c>
      <c r="Z49" s="5" t="s">
        <v>1374</v>
      </c>
      <c r="AE49" s="3">
        <v>80001009</v>
      </c>
      <c r="AF49" s="3" t="s">
        <v>1359</v>
      </c>
    </row>
    <row r="50" spans="9:32" s="3" customFormat="1" ht="20.100000000000001" customHeight="1">
      <c r="V50" s="3">
        <v>80001009</v>
      </c>
      <c r="W50" s="3" t="s">
        <v>1359</v>
      </c>
      <c r="Y50" s="3" t="s">
        <v>1375</v>
      </c>
      <c r="Z50" s="5" t="s">
        <v>1376</v>
      </c>
      <c r="AE50" s="3">
        <v>80001010</v>
      </c>
      <c r="AF50" s="3" t="s">
        <v>354</v>
      </c>
    </row>
    <row r="51" spans="9:32" s="3" customFormat="1" ht="20.100000000000001" customHeight="1">
      <c r="V51" s="3">
        <v>80001010</v>
      </c>
      <c r="W51" s="3" t="s">
        <v>354</v>
      </c>
      <c r="Y51" s="3" t="s">
        <v>1377</v>
      </c>
      <c r="Z51" s="5" t="s">
        <v>1378</v>
      </c>
      <c r="AE51" s="3">
        <v>80001011</v>
      </c>
      <c r="AF51" s="3" t="s">
        <v>1362</v>
      </c>
    </row>
    <row r="52" spans="9:32" s="3" customFormat="1" ht="20.100000000000001" customHeight="1">
      <c r="V52" s="3">
        <v>80001011</v>
      </c>
      <c r="W52" s="3" t="s">
        <v>1362</v>
      </c>
      <c r="Y52" s="3" t="s">
        <v>1379</v>
      </c>
      <c r="Z52" s="3" t="s">
        <v>1380</v>
      </c>
      <c r="AE52" s="3">
        <v>80001012</v>
      </c>
      <c r="AF52" s="3" t="s">
        <v>1364</v>
      </c>
    </row>
    <row r="53" spans="9:32" s="3" customFormat="1" ht="20.100000000000001" customHeight="1">
      <c r="V53" s="3">
        <v>80001012</v>
      </c>
      <c r="W53" s="3" t="s">
        <v>1364</v>
      </c>
      <c r="AE53" s="3">
        <v>80001013</v>
      </c>
      <c r="AF53" s="3" t="s">
        <v>1366</v>
      </c>
    </row>
    <row r="54" spans="9:32" s="3" customFormat="1" ht="20.100000000000001" customHeight="1">
      <c r="V54" s="3">
        <v>80001013</v>
      </c>
      <c r="W54" s="3" t="s">
        <v>1366</v>
      </c>
      <c r="AE54" s="3">
        <v>80001014</v>
      </c>
      <c r="AF54" s="3" t="s">
        <v>1368</v>
      </c>
    </row>
    <row r="55" spans="9:32" s="3" customFormat="1" ht="20.100000000000001" customHeight="1">
      <c r="V55" s="3">
        <v>80001014</v>
      </c>
      <c r="W55" s="3" t="s">
        <v>1368</v>
      </c>
      <c r="AE55" s="3">
        <v>80001015</v>
      </c>
      <c r="AF55" s="3" t="s">
        <v>1370</v>
      </c>
    </row>
    <row r="56" spans="9:32" s="3" customFormat="1" ht="20.100000000000001" customHeight="1">
      <c r="V56" s="3">
        <v>80001015</v>
      </c>
      <c r="W56" s="3" t="s">
        <v>1370</v>
      </c>
      <c r="Y56" s="3" t="s">
        <v>1381</v>
      </c>
      <c r="AE56" s="3">
        <v>80001016</v>
      </c>
      <c r="AF56" s="3" t="s">
        <v>12</v>
      </c>
    </row>
    <row r="57" spans="9:32" s="3" customFormat="1" ht="20.100000000000001" customHeight="1">
      <c r="V57" s="3">
        <v>80001016</v>
      </c>
      <c r="W57" s="3" t="s">
        <v>12</v>
      </c>
      <c r="Y57" s="3" t="s">
        <v>1234</v>
      </c>
      <c r="Z57" s="5" t="s">
        <v>1382</v>
      </c>
      <c r="AE57" s="3">
        <v>80001017</v>
      </c>
      <c r="AF57" s="3" t="s">
        <v>1373</v>
      </c>
    </row>
    <row r="58" spans="9:32" s="3" customFormat="1" ht="20.100000000000001" customHeight="1">
      <c r="I58" s="3" t="s">
        <v>1383</v>
      </c>
      <c r="V58" s="3">
        <v>80001017</v>
      </c>
      <c r="W58" s="3" t="s">
        <v>1373</v>
      </c>
      <c r="Y58" s="3" t="s">
        <v>1242</v>
      </c>
      <c r="Z58" s="5" t="s">
        <v>1382</v>
      </c>
      <c r="AE58" s="3">
        <v>80001018</v>
      </c>
      <c r="AF58" s="3" t="s">
        <v>1375</v>
      </c>
    </row>
    <row r="59" spans="9:32" s="3" customFormat="1" ht="20.100000000000001" customHeight="1">
      <c r="V59" s="3">
        <v>80001018</v>
      </c>
      <c r="W59" s="3" t="s">
        <v>1375</v>
      </c>
      <c r="Y59" s="3" t="s">
        <v>1246</v>
      </c>
      <c r="Z59" s="5" t="s">
        <v>1382</v>
      </c>
      <c r="AE59" s="3">
        <v>80001019</v>
      </c>
      <c r="AF59" s="3" t="s">
        <v>1377</v>
      </c>
    </row>
    <row r="60" spans="9:32" s="3" customFormat="1" ht="20.100000000000001" customHeight="1">
      <c r="V60" s="3">
        <v>80001019</v>
      </c>
      <c r="W60" s="3" t="s">
        <v>1377</v>
      </c>
      <c r="Y60" s="3" t="s">
        <v>1249</v>
      </c>
      <c r="Z60" s="5" t="s">
        <v>1382</v>
      </c>
      <c r="AE60" s="3">
        <v>80001020</v>
      </c>
      <c r="AF60" s="3" t="s">
        <v>1379</v>
      </c>
    </row>
    <row r="61" spans="9:32" ht="20.100000000000001" customHeight="1">
      <c r="V61" s="3">
        <v>80001020</v>
      </c>
      <c r="W61" s="3" t="s">
        <v>1379</v>
      </c>
      <c r="Y61" s="3" t="s">
        <v>1251</v>
      </c>
      <c r="Z61" s="5" t="s">
        <v>1382</v>
      </c>
    </row>
    <row r="62" spans="9:32" ht="20.100000000000001" customHeight="1"/>
    <row r="63" spans="9:32" ht="20.100000000000001" customHeight="1">
      <c r="I63" s="3"/>
      <c r="J63" s="3"/>
      <c r="Y63" s="3" t="s">
        <v>1384</v>
      </c>
    </row>
    <row r="64" spans="9:32" ht="20.100000000000001" customHeight="1">
      <c r="Y64" s="3" t="s">
        <v>1234</v>
      </c>
      <c r="Z64" s="5" t="s">
        <v>1385</v>
      </c>
    </row>
    <row r="65" spans="1:26" ht="20.10000000000000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P65" s="3"/>
      <c r="Q65" s="3"/>
      <c r="R65" s="3"/>
      <c r="S65" s="3"/>
      <c r="T65" s="3"/>
      <c r="U65" s="3"/>
      <c r="V65" s="3"/>
      <c r="W65" s="3"/>
      <c r="X65" s="3"/>
      <c r="Y65" s="3" t="s">
        <v>1242</v>
      </c>
      <c r="Z65" s="5" t="s">
        <v>1386</v>
      </c>
    </row>
    <row r="66" spans="1:26" ht="20.100000000000001" customHeight="1">
      <c r="A66" s="1"/>
      <c r="B66" s="3">
        <v>1000101</v>
      </c>
      <c r="C66" s="3" t="s">
        <v>1330</v>
      </c>
      <c r="D66" s="3">
        <v>1</v>
      </c>
      <c r="E66" s="3">
        <v>80001001</v>
      </c>
      <c r="F66" s="3" t="s">
        <v>1332</v>
      </c>
      <c r="G66" s="1"/>
      <c r="H66" s="1"/>
      <c r="I66" s="1"/>
      <c r="J66" s="1"/>
      <c r="K66" s="3">
        <v>80001010</v>
      </c>
      <c r="L66" s="3" t="s">
        <v>354</v>
      </c>
      <c r="M66" s="3">
        <v>80001014</v>
      </c>
      <c r="N66" s="3" t="s">
        <v>1368</v>
      </c>
      <c r="O66" s="3">
        <v>80001015</v>
      </c>
      <c r="P66" s="3" t="s">
        <v>1370</v>
      </c>
      <c r="Q66" s="3"/>
      <c r="R66" t="str">
        <f>E66&amp;";"&amp;G66</f>
        <v>80001001;</v>
      </c>
      <c r="U66" t="str">
        <f>K66&amp;";"&amp;M66&amp;";"&amp;O66</f>
        <v>80001010;80001014;80001015</v>
      </c>
      <c r="X66" s="3"/>
      <c r="Y66" s="3" t="s">
        <v>1246</v>
      </c>
      <c r="Z66" s="5" t="s">
        <v>1387</v>
      </c>
    </row>
    <row r="67" spans="1:26" ht="20.100000000000001" customHeight="1">
      <c r="A67" s="1"/>
      <c r="B67" s="3">
        <v>1000201</v>
      </c>
      <c r="C67" s="3" t="s">
        <v>1334</v>
      </c>
      <c r="D67" s="3">
        <v>1</v>
      </c>
      <c r="E67" s="3">
        <v>80001002</v>
      </c>
      <c r="F67" s="3" t="s">
        <v>652</v>
      </c>
      <c r="G67" s="3">
        <v>80001013</v>
      </c>
      <c r="H67" s="3" t="s">
        <v>1366</v>
      </c>
      <c r="I67" s="1"/>
      <c r="J67" s="1"/>
      <c r="K67" s="3">
        <v>80001009</v>
      </c>
      <c r="L67" s="3" t="s">
        <v>1359</v>
      </c>
      <c r="M67" s="3">
        <v>80001018</v>
      </c>
      <c r="N67" s="3" t="s">
        <v>1375</v>
      </c>
      <c r="P67" s="3"/>
      <c r="Q67" s="3"/>
      <c r="R67" t="str">
        <f t="shared" ref="R67:R79" si="1">E67&amp;";"&amp;G67</f>
        <v>80001002;80001013</v>
      </c>
      <c r="U67" t="str">
        <f t="shared" ref="U67:U79" si="2">K67&amp;";"&amp;M67&amp;";"&amp;O67</f>
        <v>80001009;80001018;</v>
      </c>
      <c r="X67" s="3"/>
      <c r="Y67" s="3" t="s">
        <v>1249</v>
      </c>
      <c r="Z67" s="5" t="s">
        <v>1388</v>
      </c>
    </row>
    <row r="68" spans="1:26" ht="20.100000000000001" customHeight="1">
      <c r="A68" s="1"/>
      <c r="B68" s="3">
        <v>1000301</v>
      </c>
      <c r="C68" s="3" t="s">
        <v>1338</v>
      </c>
      <c r="D68" s="3">
        <v>1</v>
      </c>
      <c r="E68" s="3">
        <v>80001018</v>
      </c>
      <c r="F68" s="3" t="s">
        <v>1375</v>
      </c>
      <c r="G68" s="1"/>
      <c r="H68" s="1"/>
      <c r="I68" s="1"/>
      <c r="J68" s="1"/>
      <c r="K68" s="3">
        <v>80001012</v>
      </c>
      <c r="L68" s="3" t="s">
        <v>1364</v>
      </c>
      <c r="M68" s="3">
        <v>80001004</v>
      </c>
      <c r="N68" s="3" t="s">
        <v>1343</v>
      </c>
      <c r="O68" s="3">
        <v>80001007</v>
      </c>
      <c r="P68" s="3" t="s">
        <v>1354</v>
      </c>
      <c r="Q68" s="3"/>
      <c r="R68" t="str">
        <f t="shared" si="1"/>
        <v>80001018;</v>
      </c>
      <c r="U68" t="str">
        <f t="shared" si="2"/>
        <v>80001012;80001004;80001007</v>
      </c>
      <c r="X68" s="3"/>
      <c r="Y68" s="3" t="s">
        <v>1251</v>
      </c>
      <c r="Z68" s="5" t="s">
        <v>1389</v>
      </c>
    </row>
    <row r="69" spans="1:26" ht="20.100000000000001" customHeight="1">
      <c r="A69" s="1"/>
      <c r="B69" s="3">
        <v>1000401</v>
      </c>
      <c r="C69" s="3" t="s">
        <v>1341</v>
      </c>
      <c r="D69" s="3">
        <v>2</v>
      </c>
      <c r="E69" s="3">
        <v>80001004</v>
      </c>
      <c r="F69" s="3" t="s">
        <v>1343</v>
      </c>
      <c r="G69" s="3">
        <v>80001018</v>
      </c>
      <c r="H69" s="3" t="s">
        <v>1375</v>
      </c>
      <c r="I69" s="3"/>
      <c r="J69" s="1"/>
      <c r="K69" s="3">
        <v>80001004</v>
      </c>
      <c r="L69" s="3" t="s">
        <v>1343</v>
      </c>
      <c r="M69" s="3">
        <v>80002007</v>
      </c>
      <c r="N69" s="3" t="s">
        <v>1390</v>
      </c>
      <c r="P69" s="3"/>
      <c r="Q69" s="3"/>
      <c r="R69" t="str">
        <f t="shared" si="1"/>
        <v>80001004;80001018</v>
      </c>
      <c r="U69" t="str">
        <f t="shared" si="2"/>
        <v>80001004;80002007;</v>
      </c>
      <c r="X69" s="3"/>
    </row>
    <row r="70" spans="1:26" ht="20.100000000000001" customHeight="1">
      <c r="A70" s="1"/>
      <c r="B70" s="3">
        <v>1000501</v>
      </c>
      <c r="C70" s="3" t="s">
        <v>1345</v>
      </c>
      <c r="D70" s="3">
        <v>2</v>
      </c>
      <c r="E70" s="3">
        <v>80001005</v>
      </c>
      <c r="F70" s="3" t="s">
        <v>1301</v>
      </c>
      <c r="G70" s="3">
        <v>80001019</v>
      </c>
      <c r="H70" s="3" t="s">
        <v>1377</v>
      </c>
      <c r="I70" s="3"/>
      <c r="J70" s="1"/>
      <c r="K70" s="3">
        <v>80001017</v>
      </c>
      <c r="L70" s="3" t="s">
        <v>1373</v>
      </c>
      <c r="M70" s="3">
        <v>80001008</v>
      </c>
      <c r="N70" s="3" t="s">
        <v>1357</v>
      </c>
      <c r="P70" s="3"/>
      <c r="Q70" s="3"/>
      <c r="R70" t="str">
        <f t="shared" si="1"/>
        <v>80001005;80001019</v>
      </c>
      <c r="U70" t="str">
        <f t="shared" si="2"/>
        <v>80001017;80001008;</v>
      </c>
      <c r="X70" s="3"/>
    </row>
    <row r="71" spans="1:26" ht="20.100000000000001" customHeight="1">
      <c r="A71" s="1"/>
      <c r="B71" s="3">
        <v>1000601</v>
      </c>
      <c r="C71" s="3" t="s">
        <v>1348</v>
      </c>
      <c r="D71" s="3">
        <v>2</v>
      </c>
      <c r="E71" s="3">
        <v>80001006</v>
      </c>
      <c r="F71" s="3" t="s">
        <v>1350</v>
      </c>
      <c r="I71" s="3"/>
      <c r="J71" s="1"/>
      <c r="K71" s="3">
        <v>80001015</v>
      </c>
      <c r="L71" s="3" t="s">
        <v>1370</v>
      </c>
      <c r="M71" s="3">
        <v>80001010</v>
      </c>
      <c r="N71" s="3" t="s">
        <v>354</v>
      </c>
      <c r="O71" s="3">
        <v>80002006</v>
      </c>
      <c r="P71" s="3" t="s">
        <v>1391</v>
      </c>
      <c r="Q71" s="3"/>
      <c r="R71" t="str">
        <f t="shared" si="1"/>
        <v>80001006;</v>
      </c>
      <c r="U71" t="str">
        <f t="shared" si="2"/>
        <v>80001015;80001010;80002006</v>
      </c>
      <c r="X71" s="3"/>
    </row>
    <row r="72" spans="1:26" ht="20.100000000000001" customHeight="1">
      <c r="A72" s="1"/>
      <c r="B72" s="3">
        <v>1000701</v>
      </c>
      <c r="C72" s="3" t="s">
        <v>1352</v>
      </c>
      <c r="D72" s="3">
        <v>3</v>
      </c>
      <c r="E72" s="3">
        <v>80001007</v>
      </c>
      <c r="F72" s="3" t="s">
        <v>1354</v>
      </c>
      <c r="G72" s="3">
        <v>80001005</v>
      </c>
      <c r="H72" s="3" t="s">
        <v>1301</v>
      </c>
      <c r="I72" s="1"/>
      <c r="K72" s="3">
        <v>80001006</v>
      </c>
      <c r="L72" s="3" t="s">
        <v>1350</v>
      </c>
      <c r="M72" s="3">
        <v>80002018</v>
      </c>
      <c r="N72" s="3" t="s">
        <v>1392</v>
      </c>
      <c r="P72" s="3"/>
      <c r="Q72" s="3"/>
      <c r="R72" t="str">
        <f t="shared" si="1"/>
        <v>80001007;80001005</v>
      </c>
      <c r="U72" t="str">
        <f t="shared" si="2"/>
        <v>80001006;80002018;</v>
      </c>
      <c r="X72" s="3"/>
    </row>
    <row r="73" spans="1:26" ht="20.100000000000001" customHeight="1">
      <c r="A73" s="1"/>
      <c r="B73" s="3">
        <v>1000801</v>
      </c>
      <c r="C73" s="3" t="s">
        <v>1356</v>
      </c>
      <c r="D73" s="3">
        <v>3</v>
      </c>
      <c r="E73" s="3">
        <v>80001008</v>
      </c>
      <c r="F73" s="3" t="s">
        <v>1357</v>
      </c>
      <c r="G73" s="3">
        <v>80001020</v>
      </c>
      <c r="H73" s="3" t="s">
        <v>1379</v>
      </c>
      <c r="I73" s="1"/>
      <c r="J73" s="1"/>
      <c r="K73" s="3">
        <v>80001011</v>
      </c>
      <c r="L73" s="3" t="s">
        <v>1362</v>
      </c>
      <c r="M73" s="3">
        <v>80002015</v>
      </c>
      <c r="N73" s="3" t="s">
        <v>1393</v>
      </c>
      <c r="R73" t="str">
        <f t="shared" si="1"/>
        <v>80001008;80001020</v>
      </c>
      <c r="U73" t="str">
        <f t="shared" si="2"/>
        <v>80001011;80002015;</v>
      </c>
      <c r="X73" s="3"/>
    </row>
    <row r="74" spans="1:26" ht="20.100000000000001" customHeight="1">
      <c r="A74" s="1"/>
      <c r="B74" s="3">
        <v>1000901</v>
      </c>
      <c r="C74" s="3" t="s">
        <v>1394</v>
      </c>
      <c r="D74" s="3">
        <v>2</v>
      </c>
      <c r="E74" s="3">
        <v>80001009</v>
      </c>
      <c r="F74" s="3" t="s">
        <v>1359</v>
      </c>
      <c r="G74" s="3">
        <v>80001002</v>
      </c>
      <c r="H74" s="3" t="s">
        <v>652</v>
      </c>
      <c r="I74" s="1"/>
      <c r="J74" s="1"/>
      <c r="K74" s="3">
        <v>80002001</v>
      </c>
      <c r="L74" s="3" t="s">
        <v>1395</v>
      </c>
      <c r="M74" s="3">
        <v>80001014</v>
      </c>
      <c r="N74" s="3" t="s">
        <v>1368</v>
      </c>
      <c r="P74" s="3"/>
      <c r="Q74" s="3"/>
      <c r="R74" t="str">
        <f t="shared" si="1"/>
        <v>80001009;80001002</v>
      </c>
      <c r="U74" t="str">
        <f t="shared" si="2"/>
        <v>80002001;80001014;</v>
      </c>
      <c r="X74" s="3"/>
    </row>
    <row r="75" spans="1:26" ht="20.100000000000001" customHeight="1">
      <c r="A75" s="1"/>
      <c r="B75" s="3">
        <v>1001001</v>
      </c>
      <c r="C75" s="3" t="s">
        <v>1396</v>
      </c>
      <c r="D75" s="3">
        <v>3</v>
      </c>
      <c r="E75" s="3">
        <v>80001010</v>
      </c>
      <c r="F75" s="3" t="s">
        <v>354</v>
      </c>
      <c r="G75" s="3">
        <v>80001001</v>
      </c>
      <c r="H75" s="3" t="s">
        <v>1332</v>
      </c>
      <c r="I75" s="1"/>
      <c r="J75" s="1"/>
      <c r="K75" s="3">
        <v>80001002</v>
      </c>
      <c r="L75" s="3" t="s">
        <v>652</v>
      </c>
      <c r="M75" s="3">
        <v>80002001</v>
      </c>
      <c r="N75" s="3" t="s">
        <v>1395</v>
      </c>
      <c r="P75" s="3"/>
      <c r="Q75" s="3"/>
      <c r="R75" t="str">
        <f t="shared" si="1"/>
        <v>80001010;80001001</v>
      </c>
      <c r="U75" t="str">
        <f t="shared" si="2"/>
        <v>80001002;80002001;</v>
      </c>
      <c r="X75" s="3"/>
    </row>
    <row r="76" spans="1:26" ht="20.100000000000001" customHeight="1">
      <c r="A76" s="1"/>
      <c r="B76" s="3">
        <v>1001101</v>
      </c>
      <c r="C76" s="3" t="s">
        <v>1397</v>
      </c>
      <c r="D76" s="3">
        <v>3</v>
      </c>
      <c r="E76" s="3">
        <v>80001011</v>
      </c>
      <c r="F76" s="3" t="s">
        <v>1362</v>
      </c>
      <c r="G76" s="3">
        <v>80001003</v>
      </c>
      <c r="H76" s="3" t="s">
        <v>1271</v>
      </c>
      <c r="I76" s="1"/>
      <c r="J76" s="1"/>
      <c r="K76" s="3">
        <v>80001015</v>
      </c>
      <c r="L76" s="3" t="s">
        <v>1370</v>
      </c>
      <c r="M76" s="3">
        <v>80002002</v>
      </c>
      <c r="N76" s="3" t="s">
        <v>1398</v>
      </c>
      <c r="P76" s="3"/>
      <c r="Q76" s="3"/>
      <c r="R76" t="str">
        <f t="shared" si="1"/>
        <v>80001011;80001003</v>
      </c>
      <c r="U76" t="str">
        <f t="shared" si="2"/>
        <v>80001015;80002002;</v>
      </c>
      <c r="X76" s="3"/>
    </row>
    <row r="77" spans="1:26" ht="20.100000000000001" customHeight="1">
      <c r="A77" s="1"/>
      <c r="B77" s="3">
        <v>1001201</v>
      </c>
      <c r="C77" s="3" t="s">
        <v>1399</v>
      </c>
      <c r="D77" s="3">
        <v>3</v>
      </c>
      <c r="E77" s="3">
        <v>80001012</v>
      </c>
      <c r="F77" s="3" t="s">
        <v>1364</v>
      </c>
      <c r="G77" s="3">
        <v>80001017</v>
      </c>
      <c r="H77" s="3" t="s">
        <v>1373</v>
      </c>
      <c r="I77" s="1"/>
      <c r="J77" s="1"/>
      <c r="K77" s="3">
        <v>80002010</v>
      </c>
      <c r="L77" s="3" t="s">
        <v>1400</v>
      </c>
      <c r="M77" s="3">
        <v>80002003</v>
      </c>
      <c r="N77" s="3" t="s">
        <v>1401</v>
      </c>
      <c r="P77" s="3"/>
      <c r="Q77" s="3"/>
      <c r="R77" t="str">
        <f t="shared" si="1"/>
        <v>80001012;80001017</v>
      </c>
      <c r="U77" t="str">
        <f t="shared" si="2"/>
        <v>80002010;80002003;</v>
      </c>
      <c r="X77" s="3"/>
    </row>
    <row r="78" spans="1:26" ht="20.100000000000001" customHeight="1">
      <c r="A78" s="1"/>
      <c r="B78" s="3">
        <v>1001301</v>
      </c>
      <c r="C78" s="3" t="s">
        <v>1402</v>
      </c>
      <c r="D78" s="3">
        <v>3</v>
      </c>
      <c r="E78" s="3">
        <v>80001006</v>
      </c>
      <c r="F78" s="3" t="s">
        <v>1350</v>
      </c>
      <c r="G78" s="3">
        <v>80001018</v>
      </c>
      <c r="H78" s="3" t="s">
        <v>1375</v>
      </c>
      <c r="I78" s="1"/>
      <c r="J78" s="1"/>
      <c r="K78" s="3">
        <v>80002004</v>
      </c>
      <c r="L78" s="3" t="s">
        <v>1403</v>
      </c>
      <c r="M78" s="3">
        <v>80002016</v>
      </c>
      <c r="N78" s="3" t="s">
        <v>1404</v>
      </c>
      <c r="P78" s="3"/>
      <c r="Q78" s="3"/>
      <c r="R78" t="str">
        <f t="shared" si="1"/>
        <v>80001006;80001018</v>
      </c>
      <c r="U78" t="str">
        <f t="shared" si="2"/>
        <v>80002004;80002016;</v>
      </c>
      <c r="X78" s="3"/>
    </row>
    <row r="79" spans="1:26" ht="20.100000000000001" customHeight="1">
      <c r="A79" s="1"/>
      <c r="B79" s="3">
        <v>1001401</v>
      </c>
      <c r="C79" s="3" t="s">
        <v>1405</v>
      </c>
      <c r="D79" s="3">
        <v>3</v>
      </c>
      <c r="E79" s="3">
        <v>80001014</v>
      </c>
      <c r="F79" s="3" t="s">
        <v>1368</v>
      </c>
      <c r="G79" s="3">
        <v>80002008</v>
      </c>
      <c r="H79" s="3" t="s">
        <v>1406</v>
      </c>
      <c r="I79" s="1"/>
      <c r="J79" s="1"/>
      <c r="K79" s="3">
        <v>80002009</v>
      </c>
      <c r="L79" s="3" t="s">
        <v>1407</v>
      </c>
      <c r="M79" s="3">
        <v>80002013</v>
      </c>
      <c r="N79" s="3" t="s">
        <v>1408</v>
      </c>
      <c r="R79" t="str">
        <f t="shared" si="1"/>
        <v>80001014;80002008</v>
      </c>
      <c r="U79" t="str">
        <f t="shared" si="2"/>
        <v>80002009;80002013;</v>
      </c>
      <c r="X79" s="3"/>
    </row>
    <row r="80" spans="1:26" ht="20.100000000000001" customHeight="1">
      <c r="A80" s="1"/>
      <c r="B80" s="1"/>
      <c r="C80" s="1"/>
      <c r="D80" s="3"/>
      <c r="E80" s="1"/>
      <c r="F80" s="1"/>
      <c r="G80" s="1"/>
      <c r="H80" s="1"/>
      <c r="I80" s="1"/>
      <c r="J80" s="1"/>
      <c r="K80" s="1"/>
      <c r="L80" s="1"/>
      <c r="M80" s="1"/>
      <c r="P80" s="3"/>
      <c r="Q80" s="3"/>
      <c r="X80" s="3"/>
    </row>
    <row r="81" spans="1:24" ht="20.100000000000001" customHeight="1">
      <c r="A81" s="1"/>
      <c r="B81" s="1"/>
      <c r="C81" s="1"/>
      <c r="D81" s="3"/>
      <c r="E81" s="1"/>
      <c r="F81" s="1"/>
      <c r="G81" s="1"/>
      <c r="H81" s="1"/>
      <c r="I81" s="1"/>
      <c r="J81" s="1"/>
      <c r="K81" s="1"/>
      <c r="L81" s="1"/>
      <c r="M81" s="1"/>
      <c r="P81" s="3"/>
      <c r="Q81" s="3"/>
      <c r="X81" s="3"/>
    </row>
    <row r="82" spans="1:24" ht="20.10000000000000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P82" s="3"/>
      <c r="Q82" s="3"/>
      <c r="X82" s="3"/>
    </row>
    <row r="83" spans="1:24" ht="20.100000000000001" customHeight="1">
      <c r="P83" s="3"/>
      <c r="Q83" s="3"/>
      <c r="X83" s="3"/>
    </row>
    <row r="84" spans="1:24" ht="20.100000000000001" customHeight="1">
      <c r="P84" s="3"/>
      <c r="Q84" s="3"/>
      <c r="X84" s="3"/>
    </row>
    <row r="85" spans="1:24" ht="20.100000000000001" customHeight="1">
      <c r="P85" s="3"/>
      <c r="Q85" s="3"/>
      <c r="X85" s="3"/>
    </row>
    <row r="86" spans="1:24" ht="20.100000000000001" customHeight="1">
      <c r="P86" s="3"/>
      <c r="Q86" s="3"/>
      <c r="R86" s="3"/>
      <c r="S86" s="3"/>
      <c r="T86" s="3"/>
      <c r="U86" s="3"/>
      <c r="V86" s="3"/>
      <c r="W86" s="3"/>
      <c r="X86" s="3"/>
    </row>
    <row r="87" spans="1:24" ht="20.100000000000001" customHeight="1">
      <c r="B87" s="3">
        <v>2000001</v>
      </c>
      <c r="C87" s="3" t="s">
        <v>1409</v>
      </c>
      <c r="D87" s="3">
        <v>80002019</v>
      </c>
      <c r="E87" s="3" t="s">
        <v>1410</v>
      </c>
      <c r="F87" s="3">
        <v>80002017</v>
      </c>
      <c r="G87" s="3" t="s">
        <v>1411</v>
      </c>
      <c r="H87" s="3">
        <v>80002016</v>
      </c>
      <c r="I87" s="3" t="s">
        <v>1404</v>
      </c>
      <c r="J87" s="3">
        <v>80002014</v>
      </c>
      <c r="K87" s="3" t="s">
        <v>1412</v>
      </c>
      <c r="L87" s="3">
        <v>80002010</v>
      </c>
      <c r="M87" s="3" t="s">
        <v>1400</v>
      </c>
      <c r="N87" s="3">
        <v>80002012</v>
      </c>
      <c r="O87" s="3" t="s">
        <v>1413</v>
      </c>
      <c r="P87" s="3">
        <v>80002009</v>
      </c>
      <c r="Q87" s="3" t="s">
        <v>1407</v>
      </c>
      <c r="R87" s="3">
        <v>80002008</v>
      </c>
      <c r="S87" s="3" t="s">
        <v>1406</v>
      </c>
      <c r="T87" s="3"/>
      <c r="U87" s="5" t="str">
        <f>D89&amp;";"&amp;F89&amp;";"&amp;H89&amp;";"&amp;J89&amp;";"&amp;L89&amp;";"&amp;N89&amp;";"&amp;P89&amp;";"&amp;R89</f>
        <v>80002002;80002001;80002006;80002011;80002012;80002018;80002019;80002005</v>
      </c>
      <c r="V87" s="3"/>
      <c r="W87" s="3"/>
      <c r="X87" s="3"/>
    </row>
    <row r="88" spans="1:24" ht="20.100000000000001" customHeight="1">
      <c r="B88" s="3">
        <v>2000002</v>
      </c>
      <c r="C88" s="3" t="s">
        <v>1414</v>
      </c>
      <c r="D88" s="3">
        <v>80002003</v>
      </c>
      <c r="E88" s="3" t="s">
        <v>1401</v>
      </c>
      <c r="F88" s="3">
        <v>80002002</v>
      </c>
      <c r="G88" s="3" t="s">
        <v>1398</v>
      </c>
      <c r="H88" s="3">
        <v>80002001</v>
      </c>
      <c r="I88" s="3" t="s">
        <v>1395</v>
      </c>
      <c r="J88" s="3">
        <v>80002015</v>
      </c>
      <c r="K88" s="3" t="s">
        <v>1393</v>
      </c>
      <c r="L88" s="3">
        <v>80002014</v>
      </c>
      <c r="M88" s="3" t="s">
        <v>1412</v>
      </c>
      <c r="N88" s="3">
        <v>80002010</v>
      </c>
      <c r="O88" s="3" t="s">
        <v>1400</v>
      </c>
      <c r="P88" s="3">
        <v>80002006</v>
      </c>
      <c r="Q88" s="3" t="s">
        <v>1391</v>
      </c>
      <c r="R88" s="3">
        <v>80002004</v>
      </c>
      <c r="S88" s="3" t="s">
        <v>1403</v>
      </c>
      <c r="U88" s="5" t="str">
        <f>D88&amp;";"&amp;F88&amp;";"&amp;H88&amp;";"&amp;J88&amp;";"&amp;L88&amp;";"&amp;N88&amp;";"&amp;P88&amp;";"&amp;R88</f>
        <v>80002003;80002002;80002001;80002015;80002014;80002010;80002006;80002004</v>
      </c>
    </row>
    <row r="89" spans="1:24" ht="20.100000000000001" customHeight="1">
      <c r="B89" s="3">
        <v>2000003</v>
      </c>
      <c r="D89" s="3">
        <v>80002002</v>
      </c>
      <c r="E89" s="3" t="s">
        <v>1398</v>
      </c>
      <c r="F89" s="3">
        <v>80002001</v>
      </c>
      <c r="G89" s="3" t="s">
        <v>1395</v>
      </c>
      <c r="H89" s="3">
        <v>80002006</v>
      </c>
      <c r="I89" s="3" t="s">
        <v>1391</v>
      </c>
      <c r="J89" s="3">
        <v>80002011</v>
      </c>
      <c r="K89" s="3" t="s">
        <v>1415</v>
      </c>
      <c r="L89" s="3">
        <v>80002012</v>
      </c>
      <c r="M89" s="3" t="s">
        <v>1413</v>
      </c>
      <c r="N89" s="3">
        <v>80002018</v>
      </c>
      <c r="O89" s="3" t="s">
        <v>1392</v>
      </c>
      <c r="P89" s="3">
        <v>80002019</v>
      </c>
      <c r="Q89" s="3" t="s">
        <v>1410</v>
      </c>
      <c r="R89" s="3">
        <v>80002005</v>
      </c>
      <c r="S89" s="3" t="s">
        <v>1416</v>
      </c>
      <c r="U89" s="5" t="str">
        <f>D89&amp;";"&amp;F89&amp;";"&amp;H89&amp;";"&amp;J89&amp;";"&amp;L89&amp;";"&amp;N89&amp;";"&amp;P89&amp;";"&amp;R89</f>
        <v>80002002;80002001;80002006;80002011;80002012;80002018;80002019;80002005</v>
      </c>
    </row>
    <row r="90" spans="1:24" ht="20.100000000000001" customHeight="1"/>
    <row r="91" spans="1:24" ht="20.100000000000001" customHeight="1"/>
    <row r="92" spans="1:24" ht="20.100000000000001" customHeight="1">
      <c r="B92" s="3">
        <v>80001001</v>
      </c>
      <c r="C92" s="3" t="s">
        <v>1332</v>
      </c>
      <c r="D92" s="3">
        <v>80002001</v>
      </c>
      <c r="E92" s="3" t="s">
        <v>1395</v>
      </c>
      <c r="F92" s="3">
        <v>80003001</v>
      </c>
      <c r="G92" s="3" t="s">
        <v>1417</v>
      </c>
    </row>
    <row r="93" spans="1:24" ht="20.100000000000001" customHeight="1">
      <c r="B93" s="3">
        <v>80001002</v>
      </c>
      <c r="C93" s="3" t="s">
        <v>652</v>
      </c>
      <c r="D93" s="3">
        <v>80002002</v>
      </c>
      <c r="E93" s="3" t="s">
        <v>1398</v>
      </c>
      <c r="F93" s="3">
        <v>80003002</v>
      </c>
      <c r="G93" s="3" t="s">
        <v>1418</v>
      </c>
    </row>
    <row r="94" spans="1:24" ht="20.100000000000001" customHeight="1">
      <c r="B94" s="3">
        <v>80001003</v>
      </c>
      <c r="C94" s="3" t="s">
        <v>1271</v>
      </c>
      <c r="D94" s="3">
        <v>80002003</v>
      </c>
      <c r="E94" s="3" t="s">
        <v>1401</v>
      </c>
      <c r="F94" s="3">
        <v>80003003</v>
      </c>
      <c r="G94" s="3" t="s">
        <v>1419</v>
      </c>
    </row>
    <row r="95" spans="1:24" ht="20.100000000000001" customHeight="1">
      <c r="B95" s="3">
        <v>80001004</v>
      </c>
      <c r="C95" s="3" t="s">
        <v>1343</v>
      </c>
      <c r="D95" s="3">
        <v>80002004</v>
      </c>
      <c r="E95" s="3" t="s">
        <v>1403</v>
      </c>
      <c r="F95" s="3">
        <v>80003004</v>
      </c>
      <c r="G95" s="3" t="s">
        <v>1420</v>
      </c>
    </row>
    <row r="96" spans="1:24" ht="20.100000000000001" customHeight="1">
      <c r="B96" s="3">
        <v>80001005</v>
      </c>
      <c r="C96" s="3" t="s">
        <v>1301</v>
      </c>
      <c r="D96" s="3">
        <v>80002005</v>
      </c>
      <c r="E96" s="3" t="s">
        <v>1416</v>
      </c>
      <c r="F96" s="3">
        <v>80003005</v>
      </c>
      <c r="G96" s="3" t="s">
        <v>1421</v>
      </c>
    </row>
    <row r="97" spans="2:7" ht="20.100000000000001" customHeight="1">
      <c r="B97" s="3">
        <v>80001006</v>
      </c>
      <c r="C97" s="3" t="s">
        <v>1350</v>
      </c>
      <c r="D97" s="3">
        <v>80002006</v>
      </c>
      <c r="E97" s="3" t="s">
        <v>1391</v>
      </c>
      <c r="F97" s="3">
        <v>80003006</v>
      </c>
      <c r="G97" s="3" t="s">
        <v>1422</v>
      </c>
    </row>
    <row r="98" spans="2:7" ht="20.100000000000001" customHeight="1">
      <c r="B98" s="3">
        <v>80001007</v>
      </c>
      <c r="C98" s="3" t="s">
        <v>1354</v>
      </c>
      <c r="D98" s="3">
        <v>80002007</v>
      </c>
      <c r="E98" s="3" t="s">
        <v>1390</v>
      </c>
      <c r="F98" s="3">
        <v>80003007</v>
      </c>
      <c r="G98" s="3" t="s">
        <v>1423</v>
      </c>
    </row>
    <row r="99" spans="2:7" ht="20.100000000000001" customHeight="1">
      <c r="B99" s="3">
        <v>80001008</v>
      </c>
      <c r="C99" s="3" t="s">
        <v>1357</v>
      </c>
      <c r="D99" s="3">
        <v>80002008</v>
      </c>
      <c r="E99" s="3" t="s">
        <v>1406</v>
      </c>
      <c r="F99" s="3">
        <v>80003008</v>
      </c>
      <c r="G99" s="3" t="s">
        <v>1424</v>
      </c>
    </row>
    <row r="100" spans="2:7" ht="20.100000000000001" customHeight="1">
      <c r="B100" s="3">
        <v>80001009</v>
      </c>
      <c r="C100" s="3" t="s">
        <v>1359</v>
      </c>
      <c r="D100" s="3">
        <v>80002009</v>
      </c>
      <c r="E100" s="3" t="s">
        <v>1407</v>
      </c>
      <c r="F100" s="3">
        <v>80003009</v>
      </c>
      <c r="G100" s="3" t="s">
        <v>1425</v>
      </c>
    </row>
    <row r="101" spans="2:7" ht="20.100000000000001" customHeight="1">
      <c r="B101" s="3">
        <v>80001010</v>
      </c>
      <c r="C101" s="3" t="s">
        <v>354</v>
      </c>
      <c r="D101" s="3">
        <v>80002010</v>
      </c>
      <c r="E101" s="3" t="s">
        <v>1400</v>
      </c>
      <c r="F101" s="3">
        <v>80003010</v>
      </c>
      <c r="G101" s="3" t="s">
        <v>1426</v>
      </c>
    </row>
    <row r="102" spans="2:7">
      <c r="B102" s="3">
        <v>80001011</v>
      </c>
      <c r="C102" s="3" t="s">
        <v>1362</v>
      </c>
      <c r="D102" s="3">
        <v>80002011</v>
      </c>
      <c r="E102" s="3" t="s">
        <v>1415</v>
      </c>
      <c r="F102" s="3"/>
      <c r="G102" s="3"/>
    </row>
    <row r="103" spans="2:7">
      <c r="B103" s="3">
        <v>80001012</v>
      </c>
      <c r="C103" s="3" t="s">
        <v>1364</v>
      </c>
      <c r="D103" s="3">
        <v>80002012</v>
      </c>
      <c r="E103" s="3" t="s">
        <v>1413</v>
      </c>
      <c r="F103" s="3"/>
      <c r="G103" s="3"/>
    </row>
    <row r="104" spans="2:7">
      <c r="B104" s="3">
        <v>80001013</v>
      </c>
      <c r="C104" s="3" t="s">
        <v>1366</v>
      </c>
      <c r="D104" s="3">
        <v>80002013</v>
      </c>
      <c r="E104" s="3" t="s">
        <v>1408</v>
      </c>
      <c r="F104" s="3"/>
      <c r="G104" s="3"/>
    </row>
    <row r="105" spans="2:7">
      <c r="B105" s="3">
        <v>80001014</v>
      </c>
      <c r="C105" s="3" t="s">
        <v>1368</v>
      </c>
      <c r="D105" s="3">
        <v>80002014</v>
      </c>
      <c r="E105" s="3" t="s">
        <v>1412</v>
      </c>
      <c r="F105" s="3"/>
      <c r="G105" s="3"/>
    </row>
    <row r="106" spans="2:7">
      <c r="B106" s="3">
        <v>80001015</v>
      </c>
      <c r="C106" s="3" t="s">
        <v>1370</v>
      </c>
      <c r="D106" s="3">
        <v>80002015</v>
      </c>
      <c r="E106" s="3" t="s">
        <v>1393</v>
      </c>
      <c r="F106" s="3"/>
      <c r="G106" s="3"/>
    </row>
    <row r="107" spans="2:7">
      <c r="B107" s="3">
        <v>80001016</v>
      </c>
      <c r="C107" s="3" t="s">
        <v>12</v>
      </c>
      <c r="D107" s="3">
        <v>80002016</v>
      </c>
      <c r="E107" s="3" t="s">
        <v>1404</v>
      </c>
      <c r="F107" s="3"/>
      <c r="G107" s="3"/>
    </row>
    <row r="108" spans="2:7">
      <c r="B108" s="3">
        <v>80001017</v>
      </c>
      <c r="C108" s="3" t="s">
        <v>1373</v>
      </c>
      <c r="D108" s="3">
        <v>80002017</v>
      </c>
      <c r="E108" s="3" t="s">
        <v>1411</v>
      </c>
      <c r="F108" s="3"/>
      <c r="G108" s="3"/>
    </row>
    <row r="109" spans="2:7">
      <c r="B109" s="3">
        <v>80001018</v>
      </c>
      <c r="C109" s="3" t="s">
        <v>1375</v>
      </c>
      <c r="D109" s="3">
        <v>80002018</v>
      </c>
      <c r="E109" s="3" t="s">
        <v>1392</v>
      </c>
      <c r="F109" s="3"/>
      <c r="G109" s="3"/>
    </row>
    <row r="110" spans="2:7">
      <c r="B110" s="3">
        <v>80001019</v>
      </c>
      <c r="C110" s="3" t="s">
        <v>1377</v>
      </c>
      <c r="D110" s="3">
        <v>80002019</v>
      </c>
      <c r="E110" s="3" t="s">
        <v>1410</v>
      </c>
      <c r="F110" s="3"/>
      <c r="G110" s="3"/>
    </row>
    <row r="111" spans="2:7">
      <c r="B111" s="3">
        <v>80001020</v>
      </c>
      <c r="C111" s="3" t="s">
        <v>1379</v>
      </c>
      <c r="D111" s="3">
        <v>80002020</v>
      </c>
      <c r="E111" s="3" t="s">
        <v>1427</v>
      </c>
      <c r="F111" s="3"/>
      <c r="G111" s="3"/>
    </row>
  </sheetData>
  <phoneticPr fontId="27" type="noConversion"/>
  <pageMargins left="0.69930555555555596" right="0.69930555555555596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71"/>
  <sheetViews>
    <sheetView tabSelected="1" workbookViewId="0">
      <selection activeCell="I16" sqref="I16"/>
    </sheetView>
  </sheetViews>
  <sheetFormatPr defaultColWidth="9" defaultRowHeight="14.25"/>
  <cols>
    <col min="1" max="7" width="9" style="12"/>
    <col min="16" max="16" width="25" customWidth="1"/>
  </cols>
  <sheetData>
    <row r="1" spans="1:20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N1" s="1"/>
      <c r="O1" s="1"/>
      <c r="P1" s="1"/>
      <c r="Q1" s="1"/>
      <c r="R1" s="1"/>
      <c r="S1" s="1"/>
      <c r="T1" s="1"/>
    </row>
    <row r="2" spans="1:20" ht="20.100000000000001" customHeight="1">
      <c r="A2" s="3">
        <v>1</v>
      </c>
      <c r="B2" s="3">
        <v>1.375</v>
      </c>
      <c r="C2" s="3">
        <v>2.75</v>
      </c>
      <c r="D2" s="3">
        <f>$B2*总表!D$4</f>
        <v>1443.75</v>
      </c>
      <c r="E2" s="3">
        <f>$C2*总表!E$4</f>
        <v>275</v>
      </c>
      <c r="F2" s="3">
        <f>$C2*总表!F$4</f>
        <v>82.5</v>
      </c>
      <c r="G2" s="3">
        <f>$C2*总表!G$4</f>
        <v>82.5</v>
      </c>
      <c r="N2" s="3"/>
      <c r="O2" s="3" t="s">
        <v>1328</v>
      </c>
      <c r="P2" s="1"/>
      <c r="Q2" s="1"/>
      <c r="R2" s="1"/>
      <c r="S2" s="1"/>
      <c r="T2" s="1"/>
    </row>
    <row r="3" spans="1:20" ht="20.100000000000001" customHeight="1">
      <c r="A3" s="3">
        <v>2</v>
      </c>
      <c r="B3" s="3">
        <f>B2+0.125</f>
        <v>1.5</v>
      </c>
      <c r="C3" s="3">
        <f>C2+0.25</f>
        <v>3</v>
      </c>
      <c r="D3" s="3">
        <f>$B3*总表!D$4</f>
        <v>1575</v>
      </c>
      <c r="E3" s="3">
        <f>$C3*总表!E$4</f>
        <v>300</v>
      </c>
      <c r="F3" s="3">
        <f>$C3*总表!F$4</f>
        <v>90</v>
      </c>
      <c r="G3" s="3">
        <f>$C3*总表!G$4</f>
        <v>90</v>
      </c>
      <c r="I3" s="3">
        <f>D3-D2</f>
        <v>131.25</v>
      </c>
      <c r="J3" s="3">
        <f t="shared" ref="J3:L3" si="0">E3-E2</f>
        <v>25</v>
      </c>
      <c r="K3" s="3">
        <f t="shared" si="0"/>
        <v>7.5</v>
      </c>
      <c r="L3" s="3">
        <f t="shared" si="0"/>
        <v>7.5</v>
      </c>
      <c r="N3" s="3"/>
      <c r="O3" s="3" t="s">
        <v>842</v>
      </c>
      <c r="P3" s="3" t="s">
        <v>1428</v>
      </c>
      <c r="Q3" s="1"/>
      <c r="R3" s="1"/>
      <c r="S3" s="13" t="s">
        <v>833</v>
      </c>
      <c r="T3" s="1"/>
    </row>
    <row r="4" spans="1:20" ht="20.100000000000001" customHeight="1">
      <c r="A4" s="3">
        <v>3</v>
      </c>
      <c r="B4" s="3">
        <f t="shared" ref="B4:B67" si="1">B3+0.125</f>
        <v>1.625</v>
      </c>
      <c r="C4" s="3">
        <f t="shared" ref="C4" si="2">C3+0.25</f>
        <v>3.25</v>
      </c>
      <c r="D4" s="3">
        <f>$B4*总表!D$4</f>
        <v>1706.25</v>
      </c>
      <c r="E4" s="3">
        <f>$C4*总表!E$4</f>
        <v>325</v>
      </c>
      <c r="F4" s="3">
        <f>$C4*总表!F$4</f>
        <v>97.5</v>
      </c>
      <c r="G4" s="3">
        <f>$C4*总表!G$4</f>
        <v>97.5</v>
      </c>
      <c r="I4" s="3"/>
      <c r="J4" s="3"/>
      <c r="K4" s="3"/>
      <c r="L4" s="3"/>
      <c r="N4" s="3"/>
      <c r="O4" s="3" t="s">
        <v>846</v>
      </c>
      <c r="P4" s="3" t="s">
        <v>1429</v>
      </c>
      <c r="Q4" s="1"/>
      <c r="R4" s="1"/>
      <c r="S4" s="13" t="s">
        <v>837</v>
      </c>
      <c r="T4" s="1"/>
    </row>
    <row r="5" spans="1:20" ht="20.100000000000001" customHeight="1">
      <c r="A5" s="3">
        <v>4</v>
      </c>
      <c r="B5" s="3">
        <f t="shared" si="1"/>
        <v>1.75</v>
      </c>
      <c r="C5" s="3">
        <f t="shared" ref="C5" si="3">C4+0.25</f>
        <v>3.5</v>
      </c>
      <c r="D5" s="3">
        <f>$B5*总表!D$4</f>
        <v>1837.5</v>
      </c>
      <c r="E5" s="3">
        <f>$C5*总表!E$4</f>
        <v>350</v>
      </c>
      <c r="F5" s="3">
        <f>$C5*总表!F$4</f>
        <v>105</v>
      </c>
      <c r="G5" s="3">
        <f>$C5*总表!G$4</f>
        <v>105</v>
      </c>
      <c r="I5" s="3">
        <v>2887.5</v>
      </c>
      <c r="J5" s="3">
        <v>500</v>
      </c>
      <c r="K5" s="3">
        <v>41</v>
      </c>
      <c r="L5" s="3">
        <v>41</v>
      </c>
      <c r="N5" s="3"/>
      <c r="O5" s="3" t="s">
        <v>833</v>
      </c>
      <c r="P5" s="3" t="s">
        <v>1430</v>
      </c>
      <c r="Q5" s="1"/>
      <c r="R5" s="1"/>
      <c r="S5" s="13" t="s">
        <v>842</v>
      </c>
      <c r="T5" s="1"/>
    </row>
    <row r="6" spans="1:20" ht="20.100000000000001" customHeight="1">
      <c r="A6" s="3">
        <v>5</v>
      </c>
      <c r="B6" s="3">
        <f t="shared" si="1"/>
        <v>1.875</v>
      </c>
      <c r="C6" s="3">
        <f t="shared" ref="C6" si="4">C5+0.25</f>
        <v>3.75</v>
      </c>
      <c r="D6" s="3">
        <f>$B6*总表!D$4</f>
        <v>1968.75</v>
      </c>
      <c r="E6" s="3">
        <f>$C6*总表!E$4</f>
        <v>375</v>
      </c>
      <c r="F6" s="3">
        <f>$C6*总表!F$4</f>
        <v>112.5</v>
      </c>
      <c r="G6" s="3">
        <f>$C6*总表!G$4</f>
        <v>112.5</v>
      </c>
      <c r="I6" s="3">
        <f>I5-I3</f>
        <v>2756.25</v>
      </c>
      <c r="J6" s="3">
        <f t="shared" ref="J6:L6" si="5">J5-J3</f>
        <v>475</v>
      </c>
      <c r="K6" s="3">
        <f t="shared" si="5"/>
        <v>33.5</v>
      </c>
      <c r="L6" s="3">
        <f t="shared" si="5"/>
        <v>33.5</v>
      </c>
      <c r="N6" s="3"/>
      <c r="O6" s="3" t="s">
        <v>850</v>
      </c>
      <c r="P6" s="3" t="s">
        <v>1431</v>
      </c>
      <c r="Q6" s="1"/>
      <c r="R6" s="1"/>
      <c r="S6" s="13" t="s">
        <v>846</v>
      </c>
      <c r="T6" s="1"/>
    </row>
    <row r="7" spans="1:20" ht="20.100000000000001" customHeight="1">
      <c r="A7" s="3">
        <v>6</v>
      </c>
      <c r="B7" s="3">
        <f t="shared" si="1"/>
        <v>2</v>
      </c>
      <c r="C7" s="3">
        <f t="shared" ref="C7" si="6">C6+0.25</f>
        <v>4</v>
      </c>
      <c r="D7" s="3">
        <f>$B7*总表!D$4</f>
        <v>2100</v>
      </c>
      <c r="E7" s="3">
        <f>$C7*总表!E$4</f>
        <v>400</v>
      </c>
      <c r="F7" s="3">
        <f>$C7*总表!F$4</f>
        <v>120</v>
      </c>
      <c r="G7" s="3">
        <f>$C7*总表!G$4</f>
        <v>120</v>
      </c>
      <c r="N7" s="3"/>
      <c r="O7" s="1"/>
      <c r="P7" s="1"/>
      <c r="Q7" s="1"/>
      <c r="R7" s="1"/>
      <c r="S7" s="13" t="s">
        <v>850</v>
      </c>
      <c r="T7" s="1"/>
    </row>
    <row r="8" spans="1:20" ht="20.100000000000001" customHeight="1">
      <c r="A8" s="3">
        <v>7</v>
      </c>
      <c r="B8" s="3">
        <f t="shared" si="1"/>
        <v>2.125</v>
      </c>
      <c r="C8" s="3">
        <f t="shared" ref="C8" si="7">C7+0.25</f>
        <v>4.25</v>
      </c>
      <c r="D8" s="3">
        <f>$B8*总表!D$4</f>
        <v>2231.25</v>
      </c>
      <c r="E8" s="3">
        <f>$C8*总表!E$4</f>
        <v>425</v>
      </c>
      <c r="F8" s="3">
        <f>$C8*总表!F$4</f>
        <v>127.5</v>
      </c>
      <c r="G8" s="3">
        <f>$C8*总表!G$4</f>
        <v>127.5</v>
      </c>
      <c r="N8" s="3"/>
      <c r="O8" s="3" t="s">
        <v>1432</v>
      </c>
      <c r="P8" s="3">
        <f>4*5+1*5</f>
        <v>25</v>
      </c>
      <c r="Q8" s="1"/>
      <c r="R8" s="1"/>
      <c r="S8" s="1"/>
      <c r="T8" s="1"/>
    </row>
    <row r="9" spans="1:20" ht="20.100000000000001" customHeight="1">
      <c r="A9" s="3">
        <v>8</v>
      </c>
      <c r="B9" s="3">
        <f t="shared" si="1"/>
        <v>2.25</v>
      </c>
      <c r="C9" s="3">
        <f t="shared" ref="C9" si="8">C8+0.25</f>
        <v>4.5</v>
      </c>
      <c r="D9" s="3">
        <f>$B9*总表!D$4</f>
        <v>2362.5</v>
      </c>
      <c r="E9" s="3">
        <f>$C9*总表!E$4</f>
        <v>450</v>
      </c>
      <c r="F9" s="3">
        <f>$C9*总表!F$4</f>
        <v>135</v>
      </c>
      <c r="G9" s="3">
        <f>$C9*总表!G$4</f>
        <v>135</v>
      </c>
      <c r="N9" s="3"/>
      <c r="O9" s="1"/>
      <c r="P9" s="1"/>
      <c r="Q9" s="1"/>
      <c r="R9" s="1"/>
      <c r="S9" s="1"/>
      <c r="T9" s="1"/>
    </row>
    <row r="10" spans="1:20" ht="20.100000000000001" customHeight="1">
      <c r="A10" s="3">
        <v>9</v>
      </c>
      <c r="B10" s="3">
        <f t="shared" si="1"/>
        <v>2.375</v>
      </c>
      <c r="C10" s="3">
        <f t="shared" ref="C10" si="9">C9+0.25</f>
        <v>4.75</v>
      </c>
      <c r="D10" s="3">
        <f>$B10*总表!D$4</f>
        <v>2493.75</v>
      </c>
      <c r="E10" s="3">
        <f>$C10*总表!E$4</f>
        <v>475</v>
      </c>
      <c r="F10" s="3">
        <f>$C10*总表!F$4</f>
        <v>142.5</v>
      </c>
      <c r="G10" s="3">
        <f>$C10*总表!G$4</f>
        <v>142.5</v>
      </c>
      <c r="N10" s="3"/>
      <c r="O10" s="1"/>
      <c r="P10" s="1"/>
      <c r="Q10" s="1"/>
      <c r="R10" s="1"/>
      <c r="S10" s="1"/>
      <c r="T10" s="1"/>
    </row>
    <row r="11" spans="1:20" ht="20.100000000000001" customHeight="1">
      <c r="A11" s="3">
        <v>10</v>
      </c>
      <c r="B11" s="3">
        <f t="shared" si="1"/>
        <v>2.5</v>
      </c>
      <c r="C11" s="3">
        <f t="shared" ref="C11" si="10">C10+0.25</f>
        <v>5</v>
      </c>
      <c r="D11" s="3">
        <f>$B11*总表!D$4</f>
        <v>2625</v>
      </c>
      <c r="E11" s="3">
        <f>$C11*总表!E$4</f>
        <v>500</v>
      </c>
      <c r="F11" s="3">
        <f>$C11*总表!F$4</f>
        <v>150</v>
      </c>
      <c r="G11" s="3">
        <f>$C11*总表!G$4</f>
        <v>150</v>
      </c>
      <c r="N11" s="3"/>
    </row>
    <row r="12" spans="1:20" ht="20.100000000000001" customHeight="1">
      <c r="A12" s="3">
        <v>11</v>
      </c>
      <c r="B12" s="3">
        <f t="shared" si="1"/>
        <v>2.625</v>
      </c>
      <c r="C12" s="3">
        <f t="shared" ref="C12" si="11">C11+0.25</f>
        <v>5.25</v>
      </c>
      <c r="D12" s="3">
        <f>$B12*总表!D$4</f>
        <v>2756.25</v>
      </c>
      <c r="E12" s="3">
        <f>$C12*总表!E$4</f>
        <v>525</v>
      </c>
      <c r="F12" s="3">
        <f>$C12*总表!F$4</f>
        <v>157.5</v>
      </c>
      <c r="G12" s="3">
        <f>$C12*总表!G$4</f>
        <v>157.5</v>
      </c>
      <c r="N12" s="3"/>
    </row>
    <row r="13" spans="1:20" ht="20.100000000000001" customHeight="1">
      <c r="A13" s="3">
        <v>12</v>
      </c>
      <c r="B13" s="3">
        <f t="shared" si="1"/>
        <v>2.75</v>
      </c>
      <c r="C13" s="3">
        <f t="shared" ref="C13" si="12">C12+0.25</f>
        <v>5.5</v>
      </c>
      <c r="D13" s="3">
        <f>$B13*总表!D$4</f>
        <v>2887.5</v>
      </c>
      <c r="E13" s="3">
        <f>$C13*总表!E$4</f>
        <v>550</v>
      </c>
      <c r="F13" s="3">
        <f>$C13*总表!F$4</f>
        <v>165</v>
      </c>
      <c r="G13" s="3">
        <f>$C13*总表!G$4</f>
        <v>165</v>
      </c>
      <c r="N13" s="3"/>
    </row>
    <row r="14" spans="1:20" ht="20.100000000000001" customHeight="1">
      <c r="A14" s="3">
        <v>13</v>
      </c>
      <c r="B14" s="3">
        <f t="shared" si="1"/>
        <v>2.875</v>
      </c>
      <c r="C14" s="3">
        <f t="shared" ref="C14" si="13">C13+0.25</f>
        <v>5.75</v>
      </c>
      <c r="D14" s="3">
        <f>$B14*总表!D$4</f>
        <v>3018.75</v>
      </c>
      <c r="E14" s="3">
        <f>$C14*总表!E$4</f>
        <v>575</v>
      </c>
      <c r="F14" s="3">
        <f>$C14*总表!F$4</f>
        <v>172.5</v>
      </c>
      <c r="G14" s="3">
        <f>$C14*总表!G$4</f>
        <v>172.5</v>
      </c>
      <c r="N14" s="3"/>
    </row>
    <row r="15" spans="1:20" ht="20.100000000000001" customHeight="1">
      <c r="A15" s="3">
        <v>14</v>
      </c>
      <c r="B15" s="3">
        <f t="shared" si="1"/>
        <v>3</v>
      </c>
      <c r="C15" s="3">
        <f t="shared" ref="C15" si="14">C14+0.25</f>
        <v>6</v>
      </c>
      <c r="D15" s="3">
        <f>$B15*总表!D$4</f>
        <v>3150</v>
      </c>
      <c r="E15" s="3">
        <f>$C15*总表!E$4</f>
        <v>600</v>
      </c>
      <c r="F15" s="3">
        <f>$C15*总表!F$4</f>
        <v>180</v>
      </c>
      <c r="G15" s="3">
        <f>$C15*总表!G$4</f>
        <v>180</v>
      </c>
      <c r="N15" s="3"/>
    </row>
    <row r="16" spans="1:20" ht="20.100000000000001" customHeight="1">
      <c r="A16" s="3">
        <v>15</v>
      </c>
      <c r="B16" s="3">
        <f t="shared" si="1"/>
        <v>3.125</v>
      </c>
      <c r="C16" s="3">
        <f t="shared" ref="C16" si="15">C15+0.25</f>
        <v>6.25</v>
      </c>
      <c r="D16" s="3">
        <f>$B16*总表!D$4</f>
        <v>3281.25</v>
      </c>
      <c r="E16" s="3">
        <f>$C16*总表!E$4</f>
        <v>625</v>
      </c>
      <c r="F16" s="3">
        <f>$C16*总表!F$4</f>
        <v>187.5</v>
      </c>
      <c r="G16" s="3">
        <f>$C16*总表!G$4</f>
        <v>187.5</v>
      </c>
      <c r="N16" s="3"/>
    </row>
    <row r="17" spans="1:14" ht="20.100000000000001" customHeight="1">
      <c r="A17" s="3">
        <v>16</v>
      </c>
      <c r="B17" s="3">
        <f t="shared" si="1"/>
        <v>3.25</v>
      </c>
      <c r="C17" s="3">
        <f t="shared" ref="C17" si="16">C16+0.25</f>
        <v>6.5</v>
      </c>
      <c r="D17" s="3">
        <f>$B17*总表!D$4</f>
        <v>3412.5</v>
      </c>
      <c r="E17" s="3">
        <f>$C17*总表!E$4</f>
        <v>650</v>
      </c>
      <c r="F17" s="3">
        <f>$C17*总表!F$4</f>
        <v>195</v>
      </c>
      <c r="G17" s="3">
        <f>$C17*总表!G$4</f>
        <v>195</v>
      </c>
      <c r="N17" s="3"/>
    </row>
    <row r="18" spans="1:14" ht="20.100000000000001" customHeight="1">
      <c r="A18" s="3">
        <v>17</v>
      </c>
      <c r="B18" s="3">
        <f t="shared" si="1"/>
        <v>3.375</v>
      </c>
      <c r="C18" s="3">
        <f t="shared" ref="C18" si="17">C17+0.25</f>
        <v>6.75</v>
      </c>
      <c r="D18" s="3">
        <f>$B18*总表!D$4</f>
        <v>3543.75</v>
      </c>
      <c r="E18" s="3">
        <f>$C18*总表!E$4</f>
        <v>675</v>
      </c>
      <c r="F18" s="3">
        <f>$C18*总表!F$4</f>
        <v>202.5</v>
      </c>
      <c r="G18" s="3">
        <f>$C18*总表!G$4</f>
        <v>202.5</v>
      </c>
      <c r="N18" s="3"/>
    </row>
    <row r="19" spans="1:14" ht="20.100000000000001" customHeight="1">
      <c r="A19" s="3">
        <v>18</v>
      </c>
      <c r="B19" s="3">
        <f t="shared" si="1"/>
        <v>3.5</v>
      </c>
      <c r="C19" s="3">
        <f t="shared" ref="C19" si="18">C18+0.25</f>
        <v>7</v>
      </c>
      <c r="D19" s="3">
        <f>$B19*总表!D$4</f>
        <v>3675</v>
      </c>
      <c r="E19" s="3">
        <f>$C19*总表!E$4</f>
        <v>700</v>
      </c>
      <c r="F19" s="3">
        <f>$C19*总表!F$4</f>
        <v>210</v>
      </c>
      <c r="G19" s="3">
        <f>$C19*总表!G$4</f>
        <v>210</v>
      </c>
      <c r="N19" s="3"/>
    </row>
    <row r="20" spans="1:14" ht="20.100000000000001" customHeight="1">
      <c r="A20" s="3">
        <v>19</v>
      </c>
      <c r="B20" s="3">
        <f t="shared" si="1"/>
        <v>3.625</v>
      </c>
      <c r="C20" s="3">
        <f t="shared" ref="C20" si="19">C19+0.25</f>
        <v>7.25</v>
      </c>
      <c r="D20" s="3">
        <f>$B20*总表!D$4</f>
        <v>3806.25</v>
      </c>
      <c r="E20" s="3">
        <f>$C20*总表!E$4</f>
        <v>725</v>
      </c>
      <c r="F20" s="3">
        <f>$C20*总表!F$4</f>
        <v>217.5</v>
      </c>
      <c r="G20" s="3">
        <f>$C20*总表!G$4</f>
        <v>217.5</v>
      </c>
      <c r="N20" s="3"/>
    </row>
    <row r="21" spans="1:14" ht="20.100000000000001" customHeight="1">
      <c r="A21" s="3">
        <v>20</v>
      </c>
      <c r="B21" s="3">
        <f t="shared" si="1"/>
        <v>3.75</v>
      </c>
      <c r="C21" s="3">
        <f t="shared" ref="C21" si="20">C20+0.25</f>
        <v>7.5</v>
      </c>
      <c r="D21" s="3">
        <f>$B21*总表!D$4</f>
        <v>3937.5</v>
      </c>
      <c r="E21" s="3">
        <f>$C21*总表!E$4</f>
        <v>750</v>
      </c>
      <c r="F21" s="3">
        <f>$C21*总表!F$4</f>
        <v>225</v>
      </c>
      <c r="G21" s="3">
        <f>$C21*总表!G$4</f>
        <v>225</v>
      </c>
      <c r="N21" s="3"/>
    </row>
    <row r="22" spans="1:14" ht="20.100000000000001" customHeight="1">
      <c r="A22" s="3">
        <v>21</v>
      </c>
      <c r="B22" s="3">
        <f t="shared" si="1"/>
        <v>3.875</v>
      </c>
      <c r="C22" s="3">
        <f t="shared" ref="C22" si="21">C21+0.25</f>
        <v>7.75</v>
      </c>
      <c r="D22" s="3">
        <f>$B22*总表!D$4</f>
        <v>4068.75</v>
      </c>
      <c r="E22" s="3">
        <f>$C22*总表!E$4</f>
        <v>775</v>
      </c>
      <c r="F22" s="3">
        <f>$C22*总表!F$4</f>
        <v>232.5</v>
      </c>
      <c r="G22" s="3">
        <f>$C22*总表!G$4</f>
        <v>232.5</v>
      </c>
      <c r="N22" s="3"/>
    </row>
    <row r="23" spans="1:14" ht="20.100000000000001" customHeight="1">
      <c r="A23" s="3">
        <v>22</v>
      </c>
      <c r="B23" s="3">
        <f t="shared" si="1"/>
        <v>4</v>
      </c>
      <c r="C23" s="3">
        <f t="shared" ref="C23" si="22">C22+0.25</f>
        <v>8</v>
      </c>
      <c r="D23" s="3">
        <f>$B23*总表!D$4</f>
        <v>4200</v>
      </c>
      <c r="E23" s="3">
        <f>$C23*总表!E$4</f>
        <v>800</v>
      </c>
      <c r="F23" s="3">
        <f>$C23*总表!F$4</f>
        <v>240</v>
      </c>
      <c r="G23" s="3">
        <f>$C23*总表!G$4</f>
        <v>240</v>
      </c>
      <c r="N23" s="3"/>
    </row>
    <row r="24" spans="1:14" ht="20.100000000000001" customHeight="1">
      <c r="A24" s="3">
        <v>23</v>
      </c>
      <c r="B24" s="3">
        <f t="shared" si="1"/>
        <v>4.125</v>
      </c>
      <c r="C24" s="3">
        <f t="shared" ref="C24" si="23">C23+0.25</f>
        <v>8.25</v>
      </c>
      <c r="D24" s="3">
        <f>$B24*总表!D$4</f>
        <v>4331.25</v>
      </c>
      <c r="E24" s="3">
        <f>$C24*总表!E$4</f>
        <v>825</v>
      </c>
      <c r="F24" s="3">
        <f>$C24*总表!F$4</f>
        <v>247.5</v>
      </c>
      <c r="G24" s="3">
        <f>$C24*总表!G$4</f>
        <v>247.5</v>
      </c>
      <c r="N24" s="3"/>
    </row>
    <row r="25" spans="1:14" ht="20.100000000000001" customHeight="1">
      <c r="A25" s="3">
        <v>24</v>
      </c>
      <c r="B25" s="3">
        <f t="shared" si="1"/>
        <v>4.25</v>
      </c>
      <c r="C25" s="3">
        <f t="shared" ref="C25" si="24">C24+0.25</f>
        <v>8.5</v>
      </c>
      <c r="D25" s="3">
        <f>$B25*总表!D$4</f>
        <v>4462.5</v>
      </c>
      <c r="E25" s="3">
        <f>$C25*总表!E$4</f>
        <v>850</v>
      </c>
      <c r="F25" s="3">
        <f>$C25*总表!F$4</f>
        <v>255</v>
      </c>
      <c r="G25" s="3">
        <f>$C25*总表!G$4</f>
        <v>255</v>
      </c>
      <c r="N25" s="3"/>
    </row>
    <row r="26" spans="1:14" ht="20.100000000000001" customHeight="1">
      <c r="A26" s="3">
        <v>25</v>
      </c>
      <c r="B26" s="3">
        <f t="shared" si="1"/>
        <v>4.375</v>
      </c>
      <c r="C26" s="3">
        <f t="shared" ref="C26" si="25">C25+0.25</f>
        <v>8.75</v>
      </c>
      <c r="D26" s="3">
        <f>$B26*总表!D$4</f>
        <v>4593.75</v>
      </c>
      <c r="E26" s="3">
        <f>$C26*总表!E$4</f>
        <v>875</v>
      </c>
      <c r="F26" s="3">
        <f>$C26*总表!F$4</f>
        <v>262.5</v>
      </c>
      <c r="G26" s="3">
        <f>$C26*总表!G$4</f>
        <v>262.5</v>
      </c>
      <c r="N26" s="3"/>
    </row>
    <row r="27" spans="1:14" ht="20.100000000000001" customHeight="1">
      <c r="A27" s="3">
        <v>26</v>
      </c>
      <c r="B27" s="3">
        <f t="shared" si="1"/>
        <v>4.5</v>
      </c>
      <c r="C27" s="3">
        <f t="shared" ref="C27" si="26">C26+0.25</f>
        <v>9</v>
      </c>
      <c r="D27" s="3">
        <f>$B27*总表!D$4</f>
        <v>4725</v>
      </c>
      <c r="E27" s="3">
        <f>$C27*总表!E$4</f>
        <v>900</v>
      </c>
      <c r="F27" s="3">
        <f>$C27*总表!F$4</f>
        <v>270</v>
      </c>
      <c r="G27" s="3">
        <f>$C27*总表!G$4</f>
        <v>270</v>
      </c>
      <c r="N27" s="3"/>
    </row>
    <row r="28" spans="1:14" ht="20.100000000000001" customHeight="1">
      <c r="A28" s="3">
        <v>27</v>
      </c>
      <c r="B28" s="3">
        <f t="shared" si="1"/>
        <v>4.625</v>
      </c>
      <c r="C28" s="3">
        <f t="shared" ref="C28" si="27">C27+0.25</f>
        <v>9.25</v>
      </c>
      <c r="D28" s="3">
        <f>$B28*总表!D$4</f>
        <v>4856.25</v>
      </c>
      <c r="E28" s="3">
        <f>$C28*总表!E$4</f>
        <v>925</v>
      </c>
      <c r="F28" s="3">
        <f>$C28*总表!F$4</f>
        <v>277.5</v>
      </c>
      <c r="G28" s="3">
        <f>$C28*总表!G$4</f>
        <v>277.5</v>
      </c>
      <c r="N28" s="3"/>
    </row>
    <row r="29" spans="1:14" ht="20.100000000000001" customHeight="1">
      <c r="A29" s="3">
        <v>28</v>
      </c>
      <c r="B29" s="3">
        <f t="shared" si="1"/>
        <v>4.75</v>
      </c>
      <c r="C29" s="3">
        <f t="shared" ref="C29" si="28">C28+0.25</f>
        <v>9.5</v>
      </c>
      <c r="D29" s="3">
        <f>$B29*总表!D$4</f>
        <v>4987.5</v>
      </c>
      <c r="E29" s="3">
        <f>$C29*总表!E$4</f>
        <v>950</v>
      </c>
      <c r="F29" s="3">
        <f>$C29*总表!F$4</f>
        <v>285</v>
      </c>
      <c r="G29" s="3">
        <f>$C29*总表!G$4</f>
        <v>285</v>
      </c>
      <c r="N29" s="3"/>
    </row>
    <row r="30" spans="1:14" ht="20.100000000000001" customHeight="1">
      <c r="A30" s="3">
        <v>29</v>
      </c>
      <c r="B30" s="3">
        <f t="shared" si="1"/>
        <v>4.875</v>
      </c>
      <c r="C30" s="3">
        <f t="shared" ref="C30" si="29">C29+0.25</f>
        <v>9.75</v>
      </c>
      <c r="D30" s="3">
        <f>$B30*总表!D$4</f>
        <v>5118.75</v>
      </c>
      <c r="E30" s="3">
        <f>$C30*总表!E$4</f>
        <v>975</v>
      </c>
      <c r="F30" s="3">
        <f>$C30*总表!F$4</f>
        <v>292.5</v>
      </c>
      <c r="G30" s="3">
        <f>$C30*总表!G$4</f>
        <v>292.5</v>
      </c>
      <c r="N30" s="3"/>
    </row>
    <row r="31" spans="1:14" ht="20.100000000000001" customHeight="1">
      <c r="A31" s="3">
        <v>30</v>
      </c>
      <c r="B31" s="3">
        <f t="shared" si="1"/>
        <v>5</v>
      </c>
      <c r="C31" s="3">
        <f t="shared" ref="C31" si="30">C30+0.25</f>
        <v>10</v>
      </c>
      <c r="D31" s="3">
        <f>$B31*总表!D$4</f>
        <v>5250</v>
      </c>
      <c r="E31" s="3">
        <f>$C31*总表!E$4</f>
        <v>1000</v>
      </c>
      <c r="F31" s="3">
        <f>$C31*总表!F$4</f>
        <v>300</v>
      </c>
      <c r="G31" s="3">
        <f>$C31*总表!G$4</f>
        <v>300</v>
      </c>
      <c r="N31" s="3"/>
    </row>
    <row r="32" spans="1:14" ht="20.100000000000001" customHeight="1">
      <c r="A32" s="3">
        <v>31</v>
      </c>
      <c r="B32" s="3">
        <f t="shared" si="1"/>
        <v>5.125</v>
      </c>
      <c r="C32" s="3">
        <f t="shared" ref="C32" si="31">C31+0.25</f>
        <v>10.25</v>
      </c>
      <c r="D32" s="3">
        <f>$B32*总表!D$4</f>
        <v>5381.25</v>
      </c>
      <c r="E32" s="3">
        <f>$C32*总表!E$4</f>
        <v>1025</v>
      </c>
      <c r="F32" s="3">
        <f>$C32*总表!F$4</f>
        <v>307.5</v>
      </c>
      <c r="G32" s="3">
        <f>$C32*总表!G$4</f>
        <v>307.5</v>
      </c>
      <c r="N32" s="3"/>
    </row>
    <row r="33" spans="1:14" ht="20.100000000000001" customHeight="1">
      <c r="A33" s="3">
        <v>32</v>
      </c>
      <c r="B33" s="3">
        <f t="shared" si="1"/>
        <v>5.25</v>
      </c>
      <c r="C33" s="3">
        <f t="shared" ref="C33" si="32">C32+0.25</f>
        <v>10.5</v>
      </c>
      <c r="D33" s="3">
        <f>$B33*总表!D$4</f>
        <v>5512.5</v>
      </c>
      <c r="E33" s="3">
        <f>$C33*总表!E$4</f>
        <v>1050</v>
      </c>
      <c r="F33" s="3">
        <f>$C33*总表!F$4</f>
        <v>315</v>
      </c>
      <c r="G33" s="3">
        <f>$C33*总表!G$4</f>
        <v>315</v>
      </c>
      <c r="N33" s="3"/>
    </row>
    <row r="34" spans="1:14" ht="20.100000000000001" customHeight="1">
      <c r="A34" s="3">
        <v>33</v>
      </c>
      <c r="B34" s="3">
        <f t="shared" si="1"/>
        <v>5.375</v>
      </c>
      <c r="C34" s="3">
        <f t="shared" ref="C34" si="33">C33+0.25</f>
        <v>10.75</v>
      </c>
      <c r="D34" s="3">
        <f>$B34*总表!D$4</f>
        <v>5643.75</v>
      </c>
      <c r="E34" s="3">
        <f>$C34*总表!E$4</f>
        <v>1075</v>
      </c>
      <c r="F34" s="3">
        <f>$C34*总表!F$4</f>
        <v>322.5</v>
      </c>
      <c r="G34" s="3">
        <f>$C34*总表!G$4</f>
        <v>322.5</v>
      </c>
      <c r="N34" s="3"/>
    </row>
    <row r="35" spans="1:14" ht="20.100000000000001" customHeight="1">
      <c r="A35" s="3">
        <v>34</v>
      </c>
      <c r="B35" s="3">
        <f t="shared" si="1"/>
        <v>5.5</v>
      </c>
      <c r="C35" s="3">
        <f t="shared" ref="C35" si="34">C34+0.25</f>
        <v>11</v>
      </c>
      <c r="D35" s="3">
        <f>$B35*总表!D$4</f>
        <v>5775</v>
      </c>
      <c r="E35" s="3">
        <f>$C35*总表!E$4</f>
        <v>1100</v>
      </c>
      <c r="F35" s="3">
        <f>$C35*总表!F$4</f>
        <v>330</v>
      </c>
      <c r="G35" s="3">
        <f>$C35*总表!G$4</f>
        <v>330</v>
      </c>
      <c r="N35" s="3"/>
    </row>
    <row r="36" spans="1:14" ht="20.100000000000001" customHeight="1">
      <c r="A36" s="3">
        <v>35</v>
      </c>
      <c r="B36" s="3">
        <f t="shared" si="1"/>
        <v>5.625</v>
      </c>
      <c r="C36" s="3">
        <f t="shared" ref="C36" si="35">C35+0.25</f>
        <v>11.25</v>
      </c>
      <c r="D36" s="3">
        <f>$B36*总表!D$4</f>
        <v>5906.25</v>
      </c>
      <c r="E36" s="3">
        <f>$C36*总表!E$4</f>
        <v>1125</v>
      </c>
      <c r="F36" s="3">
        <f>$C36*总表!F$4</f>
        <v>337.5</v>
      </c>
      <c r="G36" s="3">
        <f>$C36*总表!G$4</f>
        <v>337.5</v>
      </c>
      <c r="N36" s="3"/>
    </row>
    <row r="37" spans="1:14" ht="20.100000000000001" customHeight="1">
      <c r="A37" s="3">
        <v>36</v>
      </c>
      <c r="B37" s="3">
        <f t="shared" si="1"/>
        <v>5.75</v>
      </c>
      <c r="C37" s="3">
        <f t="shared" ref="C37" si="36">C36+0.25</f>
        <v>11.5</v>
      </c>
      <c r="D37" s="3">
        <f>$B37*总表!D$4</f>
        <v>6037.5</v>
      </c>
      <c r="E37" s="3">
        <f>$C37*总表!E$4</f>
        <v>1150</v>
      </c>
      <c r="F37" s="3">
        <f>$C37*总表!F$4</f>
        <v>345</v>
      </c>
      <c r="G37" s="3">
        <f>$C37*总表!G$4</f>
        <v>345</v>
      </c>
      <c r="N37" s="3"/>
    </row>
    <row r="38" spans="1:14" ht="20.100000000000001" customHeight="1">
      <c r="A38" s="3">
        <v>37</v>
      </c>
      <c r="B38" s="3">
        <f t="shared" si="1"/>
        <v>5.875</v>
      </c>
      <c r="C38" s="3">
        <f t="shared" ref="C38" si="37">C37+0.25</f>
        <v>11.75</v>
      </c>
      <c r="D38" s="3">
        <f>$B38*总表!D$4</f>
        <v>6168.75</v>
      </c>
      <c r="E38" s="3">
        <f>$C38*总表!E$4</f>
        <v>1175</v>
      </c>
      <c r="F38" s="3">
        <f>$C38*总表!F$4</f>
        <v>352.5</v>
      </c>
      <c r="G38" s="3">
        <f>$C38*总表!G$4</f>
        <v>352.5</v>
      </c>
      <c r="N38" s="3"/>
    </row>
    <row r="39" spans="1:14" ht="20.100000000000001" customHeight="1">
      <c r="A39" s="3">
        <v>38</v>
      </c>
      <c r="B39" s="3">
        <f t="shared" si="1"/>
        <v>6</v>
      </c>
      <c r="C39" s="3">
        <f t="shared" ref="C39" si="38">C38+0.25</f>
        <v>12</v>
      </c>
      <c r="D39" s="3">
        <f>$B39*总表!D$4</f>
        <v>6300</v>
      </c>
      <c r="E39" s="3">
        <f>$C39*总表!E$4</f>
        <v>1200</v>
      </c>
      <c r="F39" s="3">
        <f>$C39*总表!F$4</f>
        <v>360</v>
      </c>
      <c r="G39" s="3">
        <f>$C39*总表!G$4</f>
        <v>360</v>
      </c>
      <c r="N39" s="3"/>
    </row>
    <row r="40" spans="1:14" ht="20.100000000000001" customHeight="1">
      <c r="A40" s="3">
        <v>39</v>
      </c>
      <c r="B40" s="3">
        <f t="shared" si="1"/>
        <v>6.125</v>
      </c>
      <c r="C40" s="3">
        <f t="shared" ref="C40" si="39">C39+0.25</f>
        <v>12.25</v>
      </c>
      <c r="D40" s="3">
        <f>$B40*总表!D$4</f>
        <v>6431.25</v>
      </c>
      <c r="E40" s="3">
        <f>$C40*总表!E$4</f>
        <v>1225</v>
      </c>
      <c r="F40" s="3">
        <f>$C40*总表!F$4</f>
        <v>367.5</v>
      </c>
      <c r="G40" s="3">
        <f>$C40*总表!G$4</f>
        <v>367.5</v>
      </c>
      <c r="N40" s="3"/>
    </row>
    <row r="41" spans="1:14" ht="20.100000000000001" customHeight="1">
      <c r="A41" s="3">
        <v>40</v>
      </c>
      <c r="B41" s="3">
        <f t="shared" si="1"/>
        <v>6.25</v>
      </c>
      <c r="C41" s="3">
        <f t="shared" ref="C41" si="40">C40+0.25</f>
        <v>12.5</v>
      </c>
      <c r="D41" s="3">
        <f>$B41*总表!D$4</f>
        <v>6562.5</v>
      </c>
      <c r="E41" s="3">
        <f>$C41*总表!E$4</f>
        <v>1250</v>
      </c>
      <c r="F41" s="3">
        <f>$C41*总表!F$4</f>
        <v>375</v>
      </c>
      <c r="G41" s="3">
        <f>$C41*总表!G$4</f>
        <v>375</v>
      </c>
      <c r="N41" s="3"/>
    </row>
    <row r="42" spans="1:14" ht="20.100000000000001" customHeight="1">
      <c r="A42" s="3">
        <v>41</v>
      </c>
      <c r="B42" s="3">
        <f t="shared" si="1"/>
        <v>6.375</v>
      </c>
      <c r="C42" s="3">
        <f t="shared" ref="C42" si="41">C41+0.25</f>
        <v>12.75</v>
      </c>
      <c r="D42" s="3">
        <f>$B42*总表!D$4</f>
        <v>6693.75</v>
      </c>
      <c r="E42" s="3">
        <f>$C42*总表!E$4</f>
        <v>1275</v>
      </c>
      <c r="F42" s="3">
        <f>$C42*总表!F$4</f>
        <v>382.5</v>
      </c>
      <c r="G42" s="3">
        <f>$C42*总表!G$4</f>
        <v>382.5</v>
      </c>
      <c r="N42" s="3"/>
    </row>
    <row r="43" spans="1:14" ht="20.100000000000001" customHeight="1">
      <c r="A43" s="3">
        <v>42</v>
      </c>
      <c r="B43" s="3">
        <f t="shared" si="1"/>
        <v>6.5</v>
      </c>
      <c r="C43" s="3">
        <f t="shared" ref="C43" si="42">C42+0.25</f>
        <v>13</v>
      </c>
      <c r="D43" s="3">
        <f>$B43*总表!D$4</f>
        <v>6825</v>
      </c>
      <c r="E43" s="3">
        <f>$C43*总表!E$4</f>
        <v>1300</v>
      </c>
      <c r="F43" s="3">
        <f>$C43*总表!F$4</f>
        <v>390</v>
      </c>
      <c r="G43" s="3">
        <f>$C43*总表!G$4</f>
        <v>390</v>
      </c>
      <c r="N43" s="3"/>
    </row>
    <row r="44" spans="1:14" ht="20.100000000000001" customHeight="1">
      <c r="A44" s="3">
        <v>43</v>
      </c>
      <c r="B44" s="3">
        <f t="shared" si="1"/>
        <v>6.625</v>
      </c>
      <c r="C44" s="3">
        <f t="shared" ref="C44" si="43">C43+0.25</f>
        <v>13.25</v>
      </c>
      <c r="D44" s="3">
        <f>$B44*总表!D$4</f>
        <v>6956.25</v>
      </c>
      <c r="E44" s="3">
        <f>$C44*总表!E$4</f>
        <v>1325</v>
      </c>
      <c r="F44" s="3">
        <f>$C44*总表!F$4</f>
        <v>397.5</v>
      </c>
      <c r="G44" s="3">
        <f>$C44*总表!G$4</f>
        <v>397.5</v>
      </c>
      <c r="N44" s="3"/>
    </row>
    <row r="45" spans="1:14" ht="20.100000000000001" customHeight="1">
      <c r="A45" s="3">
        <v>44</v>
      </c>
      <c r="B45" s="3">
        <f t="shared" si="1"/>
        <v>6.75</v>
      </c>
      <c r="C45" s="3">
        <f t="shared" ref="C45" si="44">C44+0.25</f>
        <v>13.5</v>
      </c>
      <c r="D45" s="3">
        <f>$B45*总表!D$4</f>
        <v>7087.5</v>
      </c>
      <c r="E45" s="3">
        <f>$C45*总表!E$4</f>
        <v>1350</v>
      </c>
      <c r="F45" s="3">
        <f>$C45*总表!F$4</f>
        <v>405</v>
      </c>
      <c r="G45" s="3">
        <f>$C45*总表!G$4</f>
        <v>405</v>
      </c>
      <c r="N45" s="3"/>
    </row>
    <row r="46" spans="1:14" ht="20.100000000000001" customHeight="1">
      <c r="A46" s="3">
        <v>45</v>
      </c>
      <c r="B46" s="3">
        <f t="shared" si="1"/>
        <v>6.875</v>
      </c>
      <c r="C46" s="3">
        <f t="shared" ref="C46" si="45">C45+0.25</f>
        <v>13.75</v>
      </c>
      <c r="D46" s="3">
        <f>$B46*总表!D$4</f>
        <v>7218.75</v>
      </c>
      <c r="E46" s="3">
        <f>$C46*总表!E$4</f>
        <v>1375</v>
      </c>
      <c r="F46" s="3">
        <f>$C46*总表!F$4</f>
        <v>412.5</v>
      </c>
      <c r="G46" s="3">
        <f>$C46*总表!G$4</f>
        <v>412.5</v>
      </c>
      <c r="N46" s="3"/>
    </row>
    <row r="47" spans="1:14" ht="20.100000000000001" customHeight="1">
      <c r="A47" s="3">
        <v>46</v>
      </c>
      <c r="B47" s="3">
        <f t="shared" si="1"/>
        <v>7</v>
      </c>
      <c r="C47" s="3">
        <f t="shared" ref="C47" si="46">C46+0.25</f>
        <v>14</v>
      </c>
      <c r="D47" s="3">
        <f>$B47*总表!D$4</f>
        <v>7350</v>
      </c>
      <c r="E47" s="3">
        <f>$C47*总表!E$4</f>
        <v>1400</v>
      </c>
      <c r="F47" s="3">
        <f>$C47*总表!F$4</f>
        <v>420</v>
      </c>
      <c r="G47" s="3">
        <f>$C47*总表!G$4</f>
        <v>420</v>
      </c>
      <c r="N47" s="3"/>
    </row>
    <row r="48" spans="1:14" ht="20.100000000000001" customHeight="1">
      <c r="A48" s="3">
        <v>47</v>
      </c>
      <c r="B48" s="3">
        <f t="shared" si="1"/>
        <v>7.125</v>
      </c>
      <c r="C48" s="3">
        <f t="shared" ref="C48" si="47">C47+0.25</f>
        <v>14.25</v>
      </c>
      <c r="D48" s="3">
        <f>$B48*总表!D$4</f>
        <v>7481.25</v>
      </c>
      <c r="E48" s="3">
        <f>$C48*总表!E$4</f>
        <v>1425</v>
      </c>
      <c r="F48" s="3">
        <f>$C48*总表!F$4</f>
        <v>427.5</v>
      </c>
      <c r="G48" s="3">
        <f>$C48*总表!G$4</f>
        <v>427.5</v>
      </c>
      <c r="N48" s="3"/>
    </row>
    <row r="49" spans="1:14" ht="20.100000000000001" customHeight="1">
      <c r="A49" s="3">
        <v>48</v>
      </c>
      <c r="B49" s="3">
        <f t="shared" si="1"/>
        <v>7.25</v>
      </c>
      <c r="C49" s="3">
        <f t="shared" ref="C49" si="48">C48+0.25</f>
        <v>14.5</v>
      </c>
      <c r="D49" s="3">
        <f>$B49*总表!D$4</f>
        <v>7612.5</v>
      </c>
      <c r="E49" s="3">
        <f>$C49*总表!E$4</f>
        <v>1450</v>
      </c>
      <c r="F49" s="3">
        <f>$C49*总表!F$4</f>
        <v>435</v>
      </c>
      <c r="G49" s="3">
        <f>$C49*总表!G$4</f>
        <v>435</v>
      </c>
      <c r="N49" s="3"/>
    </row>
    <row r="50" spans="1:14" ht="20.100000000000001" customHeight="1">
      <c r="A50" s="3">
        <v>49</v>
      </c>
      <c r="B50" s="3">
        <f t="shared" si="1"/>
        <v>7.375</v>
      </c>
      <c r="C50" s="3">
        <f t="shared" ref="C50" si="49">C49+0.25</f>
        <v>14.75</v>
      </c>
      <c r="D50" s="3">
        <f>$B50*总表!D$4</f>
        <v>7743.75</v>
      </c>
      <c r="E50" s="3">
        <f>$C50*总表!E$4</f>
        <v>1475</v>
      </c>
      <c r="F50" s="3">
        <f>$C50*总表!F$4</f>
        <v>442.5</v>
      </c>
      <c r="G50" s="3">
        <f>$C50*总表!G$4</f>
        <v>442.5</v>
      </c>
      <c r="N50" s="3"/>
    </row>
    <row r="51" spans="1:14" ht="20.100000000000001" customHeight="1">
      <c r="A51" s="3">
        <v>50</v>
      </c>
      <c r="B51" s="3">
        <f t="shared" si="1"/>
        <v>7.5</v>
      </c>
      <c r="C51" s="3">
        <f t="shared" ref="C51" si="50">C50+0.25</f>
        <v>15</v>
      </c>
      <c r="D51" s="3">
        <f>$B51*总表!D$4</f>
        <v>7875</v>
      </c>
      <c r="E51" s="3">
        <f>$C51*总表!E$4</f>
        <v>1500</v>
      </c>
      <c r="F51" s="3">
        <f>$C51*总表!F$4</f>
        <v>450</v>
      </c>
      <c r="G51" s="3">
        <f>$C51*总表!G$4</f>
        <v>450</v>
      </c>
      <c r="N51" s="3"/>
    </row>
    <row r="52" spans="1:14" ht="20.100000000000001" customHeight="1">
      <c r="A52" s="3">
        <v>51</v>
      </c>
      <c r="B52" s="3">
        <f t="shared" si="1"/>
        <v>7.625</v>
      </c>
      <c r="C52" s="3">
        <f t="shared" ref="C52" si="51">C51+0.25</f>
        <v>15.25</v>
      </c>
      <c r="D52" s="3">
        <f>$B52*总表!D$4</f>
        <v>8006.25</v>
      </c>
      <c r="E52" s="3">
        <f>$C52*总表!E$4</f>
        <v>1525</v>
      </c>
      <c r="F52" s="3">
        <f>$C52*总表!F$4</f>
        <v>457.5</v>
      </c>
      <c r="G52" s="3">
        <f>$C52*总表!G$4</f>
        <v>457.5</v>
      </c>
      <c r="N52" s="3"/>
    </row>
    <row r="53" spans="1:14" ht="20.100000000000001" customHeight="1">
      <c r="A53" s="3">
        <v>52</v>
      </c>
      <c r="B53" s="3">
        <f t="shared" si="1"/>
        <v>7.75</v>
      </c>
      <c r="C53" s="3">
        <f t="shared" ref="C53" si="52">C52+0.25</f>
        <v>15.5</v>
      </c>
      <c r="D53" s="3">
        <f>$B53*总表!D$4</f>
        <v>8137.5</v>
      </c>
      <c r="E53" s="3">
        <f>$C53*总表!E$4</f>
        <v>1550</v>
      </c>
      <c r="F53" s="3">
        <f>$C53*总表!F$4</f>
        <v>465</v>
      </c>
      <c r="G53" s="3">
        <f>$C53*总表!G$4</f>
        <v>465</v>
      </c>
      <c r="N53" s="3"/>
    </row>
    <row r="54" spans="1:14" ht="20.100000000000001" customHeight="1">
      <c r="A54" s="3">
        <v>53</v>
      </c>
      <c r="B54" s="3">
        <f t="shared" si="1"/>
        <v>7.875</v>
      </c>
      <c r="C54" s="3">
        <f t="shared" ref="C54" si="53">C53+0.25</f>
        <v>15.75</v>
      </c>
      <c r="D54" s="3">
        <f>$B54*总表!D$4</f>
        <v>8268.75</v>
      </c>
      <c r="E54" s="3">
        <f>$C54*总表!E$4</f>
        <v>1575</v>
      </c>
      <c r="F54" s="3">
        <f>$C54*总表!F$4</f>
        <v>472.5</v>
      </c>
      <c r="G54" s="3">
        <f>$C54*总表!G$4</f>
        <v>472.5</v>
      </c>
      <c r="N54" s="3"/>
    </row>
    <row r="55" spans="1:14" ht="20.100000000000001" customHeight="1">
      <c r="A55" s="3">
        <v>54</v>
      </c>
      <c r="B55" s="3">
        <f t="shared" si="1"/>
        <v>8</v>
      </c>
      <c r="C55" s="3">
        <f t="shared" ref="C55" si="54">C54+0.25</f>
        <v>16</v>
      </c>
      <c r="D55" s="3">
        <f>$B55*总表!D$4</f>
        <v>8400</v>
      </c>
      <c r="E55" s="3">
        <f>$C55*总表!E$4</f>
        <v>1600</v>
      </c>
      <c r="F55" s="3">
        <f>$C55*总表!F$4</f>
        <v>480</v>
      </c>
      <c r="G55" s="3">
        <f>$C55*总表!G$4</f>
        <v>480</v>
      </c>
      <c r="N55" s="3"/>
    </row>
    <row r="56" spans="1:14" ht="20.100000000000001" customHeight="1">
      <c r="A56" s="3">
        <v>55</v>
      </c>
      <c r="B56" s="3">
        <f t="shared" si="1"/>
        <v>8.125</v>
      </c>
      <c r="C56" s="3">
        <f t="shared" ref="C56" si="55">C55+0.25</f>
        <v>16.25</v>
      </c>
      <c r="D56" s="3">
        <f>$B56*总表!D$4</f>
        <v>8531.25</v>
      </c>
      <c r="E56" s="3">
        <f>$C56*总表!E$4</f>
        <v>1625</v>
      </c>
      <c r="F56" s="3">
        <f>$C56*总表!F$4</f>
        <v>487.5</v>
      </c>
      <c r="G56" s="3">
        <f>$C56*总表!G$4</f>
        <v>487.5</v>
      </c>
      <c r="N56" s="3"/>
    </row>
    <row r="57" spans="1:14" ht="20.100000000000001" customHeight="1">
      <c r="A57" s="3">
        <v>56</v>
      </c>
      <c r="B57" s="3">
        <f t="shared" si="1"/>
        <v>8.25</v>
      </c>
      <c r="C57" s="3">
        <f t="shared" ref="C57" si="56">C56+0.25</f>
        <v>16.5</v>
      </c>
      <c r="D57" s="3">
        <f>$B57*总表!D$4</f>
        <v>8662.5</v>
      </c>
      <c r="E57" s="3">
        <f>$C57*总表!E$4</f>
        <v>1650</v>
      </c>
      <c r="F57" s="3">
        <f>$C57*总表!F$4</f>
        <v>495</v>
      </c>
      <c r="G57" s="3">
        <f>$C57*总表!G$4</f>
        <v>495</v>
      </c>
      <c r="N57" s="3"/>
    </row>
    <row r="58" spans="1:14" ht="20.100000000000001" customHeight="1">
      <c r="A58" s="3">
        <v>57</v>
      </c>
      <c r="B58" s="3">
        <f t="shared" si="1"/>
        <v>8.375</v>
      </c>
      <c r="C58" s="3">
        <f t="shared" ref="C58" si="57">C57+0.25</f>
        <v>16.75</v>
      </c>
      <c r="D58" s="3">
        <f>$B58*总表!D$4</f>
        <v>8793.75</v>
      </c>
      <c r="E58" s="3">
        <f>$C58*总表!E$4</f>
        <v>1675</v>
      </c>
      <c r="F58" s="3">
        <f>$C58*总表!F$4</f>
        <v>502.5</v>
      </c>
      <c r="G58" s="3">
        <f>$C58*总表!G$4</f>
        <v>502.5</v>
      </c>
      <c r="N58" s="3"/>
    </row>
    <row r="59" spans="1:14" ht="20.100000000000001" customHeight="1">
      <c r="A59" s="3">
        <v>58</v>
      </c>
      <c r="B59" s="3">
        <f t="shared" si="1"/>
        <v>8.5</v>
      </c>
      <c r="C59" s="3">
        <f t="shared" ref="C59" si="58">C58+0.25</f>
        <v>17</v>
      </c>
      <c r="D59" s="3">
        <f>$B59*总表!D$4</f>
        <v>8925</v>
      </c>
      <c r="E59" s="3">
        <f>$C59*总表!E$4</f>
        <v>1700</v>
      </c>
      <c r="F59" s="3">
        <f>$C59*总表!F$4</f>
        <v>510</v>
      </c>
      <c r="G59" s="3">
        <f>$C59*总表!G$4</f>
        <v>510</v>
      </c>
      <c r="N59" s="3"/>
    </row>
    <row r="60" spans="1:14" ht="20.100000000000001" customHeight="1">
      <c r="A60" s="3">
        <v>59</v>
      </c>
      <c r="B60" s="3">
        <f t="shared" si="1"/>
        <v>8.625</v>
      </c>
      <c r="C60" s="3">
        <f t="shared" ref="C60" si="59">C59+0.25</f>
        <v>17.25</v>
      </c>
      <c r="D60" s="3">
        <f>$B60*总表!D$4</f>
        <v>9056.25</v>
      </c>
      <c r="E60" s="3">
        <f>$C60*总表!E$4</f>
        <v>1725</v>
      </c>
      <c r="F60" s="3">
        <f>$C60*总表!F$4</f>
        <v>517.5</v>
      </c>
      <c r="G60" s="3">
        <f>$C60*总表!G$4</f>
        <v>517.5</v>
      </c>
      <c r="N60" s="3"/>
    </row>
    <row r="61" spans="1:14" ht="20.100000000000001" customHeight="1">
      <c r="A61" s="3">
        <v>60</v>
      </c>
      <c r="B61" s="3">
        <f t="shared" si="1"/>
        <v>8.75</v>
      </c>
      <c r="C61" s="3">
        <f t="shared" ref="C61" si="60">C60+0.25</f>
        <v>17.5</v>
      </c>
      <c r="D61" s="3">
        <f>$B61*总表!D$4</f>
        <v>9187.5</v>
      </c>
      <c r="E61" s="3">
        <f>$C61*总表!E$4</f>
        <v>1750</v>
      </c>
      <c r="F61" s="3">
        <f>$C61*总表!F$4</f>
        <v>525</v>
      </c>
      <c r="G61" s="3">
        <f>$C61*总表!G$4</f>
        <v>525</v>
      </c>
      <c r="N61" s="3"/>
    </row>
    <row r="62" spans="1:14" ht="20.100000000000001" customHeight="1">
      <c r="A62" s="3">
        <v>61</v>
      </c>
      <c r="B62" s="3">
        <f t="shared" si="1"/>
        <v>8.875</v>
      </c>
      <c r="C62" s="3">
        <f t="shared" ref="C62" si="61">C61+0.25</f>
        <v>17.75</v>
      </c>
      <c r="D62" s="3">
        <f>$B62*总表!D$4</f>
        <v>9318.75</v>
      </c>
      <c r="E62" s="3">
        <f>$C62*总表!E$4</f>
        <v>1775</v>
      </c>
      <c r="F62" s="3">
        <f>$C62*总表!F$4</f>
        <v>532.5</v>
      </c>
      <c r="G62" s="3">
        <f>$C62*总表!G$4</f>
        <v>532.5</v>
      </c>
      <c r="N62" s="3"/>
    </row>
    <row r="63" spans="1:14" ht="20.100000000000001" customHeight="1">
      <c r="A63" s="3">
        <v>62</v>
      </c>
      <c r="B63" s="3">
        <f t="shared" si="1"/>
        <v>9</v>
      </c>
      <c r="C63" s="3">
        <f t="shared" ref="C63" si="62">C62+0.25</f>
        <v>18</v>
      </c>
      <c r="D63" s="3">
        <f>$B63*总表!D$4</f>
        <v>9450</v>
      </c>
      <c r="E63" s="3">
        <f>$C63*总表!E$4</f>
        <v>1800</v>
      </c>
      <c r="F63" s="3">
        <f>$C63*总表!F$4</f>
        <v>540</v>
      </c>
      <c r="G63" s="3">
        <f>$C63*总表!G$4</f>
        <v>540</v>
      </c>
      <c r="N63" s="3"/>
    </row>
    <row r="64" spans="1:14" ht="20.100000000000001" customHeight="1">
      <c r="A64" s="3">
        <v>63</v>
      </c>
      <c r="B64" s="3">
        <f t="shared" si="1"/>
        <v>9.125</v>
      </c>
      <c r="C64" s="3">
        <f t="shared" ref="C64" si="63">C63+0.25</f>
        <v>18.25</v>
      </c>
      <c r="D64" s="3">
        <f>$B64*总表!D$4</f>
        <v>9581.25</v>
      </c>
      <c r="E64" s="3">
        <f>$C64*总表!E$4</f>
        <v>1825</v>
      </c>
      <c r="F64" s="3">
        <f>$C64*总表!F$4</f>
        <v>547.5</v>
      </c>
      <c r="G64" s="3">
        <f>$C64*总表!G$4</f>
        <v>547.5</v>
      </c>
      <c r="N64" s="3"/>
    </row>
    <row r="65" spans="1:14" ht="20.100000000000001" customHeight="1">
      <c r="A65" s="3">
        <v>64</v>
      </c>
      <c r="B65" s="3">
        <f t="shared" si="1"/>
        <v>9.25</v>
      </c>
      <c r="C65" s="3">
        <f t="shared" ref="C65" si="64">C64+0.25</f>
        <v>18.5</v>
      </c>
      <c r="D65" s="3">
        <f>$B65*总表!D$4</f>
        <v>9712.5</v>
      </c>
      <c r="E65" s="3">
        <f>$C65*总表!E$4</f>
        <v>1850</v>
      </c>
      <c r="F65" s="3">
        <f>$C65*总表!F$4</f>
        <v>555</v>
      </c>
      <c r="G65" s="3">
        <f>$C65*总表!G$4</f>
        <v>555</v>
      </c>
      <c r="N65" s="3"/>
    </row>
    <row r="66" spans="1:14" ht="20.100000000000001" customHeight="1">
      <c r="A66" s="3">
        <v>65</v>
      </c>
      <c r="B66" s="3">
        <f t="shared" si="1"/>
        <v>9.375</v>
      </c>
      <c r="C66" s="3">
        <f t="shared" ref="C66" si="65">C65+0.25</f>
        <v>18.75</v>
      </c>
      <c r="D66" s="3">
        <f>$B66*总表!D$4</f>
        <v>9843.75</v>
      </c>
      <c r="E66" s="3">
        <f>$C66*总表!E$4</f>
        <v>1875</v>
      </c>
      <c r="F66" s="3">
        <f>$C66*总表!F$4</f>
        <v>562.5</v>
      </c>
      <c r="G66" s="3">
        <f>$C66*总表!G$4</f>
        <v>562.5</v>
      </c>
      <c r="N66" s="3"/>
    </row>
    <row r="67" spans="1:14" ht="20.100000000000001" customHeight="1">
      <c r="A67" s="3">
        <v>66</v>
      </c>
      <c r="B67" s="3">
        <f t="shared" si="1"/>
        <v>9.5</v>
      </c>
      <c r="C67" s="3">
        <f t="shared" ref="C67" si="66">C66+0.25</f>
        <v>19</v>
      </c>
      <c r="D67" s="3">
        <f>$B67*总表!D$4</f>
        <v>9975</v>
      </c>
      <c r="E67" s="3">
        <f>$C67*总表!E$4</f>
        <v>1900</v>
      </c>
      <c r="F67" s="3">
        <f>$C67*总表!F$4</f>
        <v>570</v>
      </c>
      <c r="G67" s="3">
        <f>$C67*总表!G$4</f>
        <v>570</v>
      </c>
      <c r="N67" s="3"/>
    </row>
    <row r="68" spans="1:14" ht="20.100000000000001" customHeight="1">
      <c r="A68" s="3">
        <v>67</v>
      </c>
      <c r="B68" s="3">
        <f t="shared" ref="B68:B71" si="67">B67+0.125</f>
        <v>9.625</v>
      </c>
      <c r="C68" s="3">
        <f t="shared" ref="C68" si="68">C67+0.25</f>
        <v>19.25</v>
      </c>
      <c r="D68" s="3">
        <f>$B68*总表!D$4</f>
        <v>10106.25</v>
      </c>
      <c r="E68" s="3">
        <f>$C68*总表!E$4</f>
        <v>1925</v>
      </c>
      <c r="F68" s="3">
        <f>$C68*总表!F$4</f>
        <v>577.5</v>
      </c>
      <c r="G68" s="3">
        <f>$C68*总表!G$4</f>
        <v>577.5</v>
      </c>
      <c r="N68" s="3"/>
    </row>
    <row r="69" spans="1:14" ht="20.100000000000001" customHeight="1">
      <c r="A69" s="3">
        <v>68</v>
      </c>
      <c r="B69" s="3">
        <f t="shared" si="67"/>
        <v>9.75</v>
      </c>
      <c r="C69" s="3">
        <f t="shared" ref="C69" si="69">C68+0.25</f>
        <v>19.5</v>
      </c>
      <c r="D69" s="3">
        <f>$B69*总表!D$4</f>
        <v>10237.5</v>
      </c>
      <c r="E69" s="3">
        <f>$C69*总表!E$4</f>
        <v>1950</v>
      </c>
      <c r="F69" s="3">
        <f>$C69*总表!F$4</f>
        <v>585</v>
      </c>
      <c r="G69" s="3">
        <f>$C69*总表!G$4</f>
        <v>585</v>
      </c>
      <c r="N69" s="3"/>
    </row>
    <row r="70" spans="1:14" ht="20.100000000000001" customHeight="1">
      <c r="A70" s="3">
        <v>69</v>
      </c>
      <c r="B70" s="3">
        <f t="shared" si="67"/>
        <v>9.875</v>
      </c>
      <c r="C70" s="3">
        <f t="shared" ref="C70" si="70">C69+0.25</f>
        <v>19.75</v>
      </c>
      <c r="D70" s="3">
        <f>$B70*总表!D$4</f>
        <v>10368.75</v>
      </c>
      <c r="E70" s="3">
        <f>$C70*总表!E$4</f>
        <v>1975</v>
      </c>
      <c r="F70" s="3">
        <f>$C70*总表!F$4</f>
        <v>592.5</v>
      </c>
      <c r="G70" s="3">
        <f>$C70*总表!G$4</f>
        <v>592.5</v>
      </c>
      <c r="N70" s="3"/>
    </row>
    <row r="71" spans="1:14" ht="20.100000000000001" customHeight="1">
      <c r="A71" s="3">
        <v>70</v>
      </c>
      <c r="B71" s="3">
        <f t="shared" si="67"/>
        <v>10</v>
      </c>
      <c r="C71" s="3">
        <f t="shared" ref="C71" si="71">C70+0.25</f>
        <v>20</v>
      </c>
      <c r="D71" s="3">
        <f>$B71*总表!D$4</f>
        <v>10500</v>
      </c>
      <c r="E71" s="3">
        <f>$C71*总表!E$4</f>
        <v>2000</v>
      </c>
      <c r="F71" s="3">
        <f>$C71*总表!F$4</f>
        <v>600</v>
      </c>
      <c r="G71" s="3">
        <f>$C71*总表!G$4</f>
        <v>600</v>
      </c>
      <c r="N71" s="3"/>
    </row>
  </sheetData>
  <phoneticPr fontId="27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2"/>
  </cols>
  <sheetData>
    <row r="1" spans="1:27" s="1" customFormat="1" ht="20.100000000000001" customHeight="1">
      <c r="A1" s="3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L1" s="6" t="s">
        <v>1433</v>
      </c>
      <c r="M1" s="6" t="s">
        <v>490</v>
      </c>
      <c r="N1" s="6" t="s">
        <v>2</v>
      </c>
      <c r="O1" s="6" t="s">
        <v>3</v>
      </c>
      <c r="P1" s="6" t="s">
        <v>28</v>
      </c>
      <c r="Q1" s="6" t="s">
        <v>29</v>
      </c>
      <c r="S1" s="6" t="s">
        <v>1434</v>
      </c>
      <c r="T1" s="6" t="s">
        <v>25</v>
      </c>
      <c r="U1" s="6" t="s">
        <v>26</v>
      </c>
      <c r="V1" s="6" t="s">
        <v>1435</v>
      </c>
    </row>
    <row r="2" spans="1:27" s="1" customFormat="1" ht="20.100000000000001" customHeight="1">
      <c r="A2" s="3">
        <v>1</v>
      </c>
      <c r="B2" s="3">
        <v>4.2</v>
      </c>
      <c r="C2" s="3">
        <v>4.2</v>
      </c>
      <c r="D2" s="3">
        <f>$B2*总表!D$4</f>
        <v>4410</v>
      </c>
      <c r="E2" s="3">
        <f>$C2*总表!E$4</f>
        <v>420</v>
      </c>
      <c r="F2" s="3">
        <f>$C2*总表!F$4</f>
        <v>126</v>
      </c>
      <c r="G2" s="3">
        <f>$C2*总表!G$4</f>
        <v>126</v>
      </c>
      <c r="L2" s="3">
        <v>1</v>
      </c>
      <c r="M2" s="3">
        <v>2</v>
      </c>
      <c r="N2" s="3">
        <f>LOOKUP($M2,$A:$A,D:D)</f>
        <v>4987.5</v>
      </c>
      <c r="O2" s="3">
        <f t="shared" ref="O2:Q2" si="0">LOOKUP($M2,$A:$A,E:E)</f>
        <v>475</v>
      </c>
      <c r="P2" s="3">
        <f t="shared" si="0"/>
        <v>142.5</v>
      </c>
      <c r="Q2" s="3">
        <f t="shared" si="0"/>
        <v>142.5</v>
      </c>
      <c r="S2" s="3">
        <v>1</v>
      </c>
      <c r="T2" s="3">
        <v>3</v>
      </c>
      <c r="U2" s="3">
        <v>1</v>
      </c>
      <c r="V2" s="3">
        <v>1</v>
      </c>
      <c r="X2" s="3">
        <f>ROUND(LOOKUP($T2,$A:$A,D:D)*U2,0)</f>
        <v>5565</v>
      </c>
      <c r="Y2" s="3">
        <f>ROUND(LOOKUP($T2,$A:$A,E:E)*V2,0)</f>
        <v>530</v>
      </c>
      <c r="Z2" s="3">
        <f>ROUND(LOOKUP($T2,$A:$A,F:F),0)</f>
        <v>159</v>
      </c>
      <c r="AA2" s="3">
        <f>ROUND(LOOKUP($T2,$A:$A,G:G),0)</f>
        <v>159</v>
      </c>
    </row>
    <row r="3" spans="1:27" s="1" customFormat="1" ht="20.100000000000001" customHeight="1">
      <c r="A3" s="3">
        <v>2</v>
      </c>
      <c r="B3" s="3">
        <f>B2+0.55</f>
        <v>4.75</v>
      </c>
      <c r="C3" s="3">
        <f>C2+0.55</f>
        <v>4.75</v>
      </c>
      <c r="D3" s="3">
        <f>$B3*总表!D$4</f>
        <v>4987.5</v>
      </c>
      <c r="E3" s="3">
        <f>$C3*总表!E$4</f>
        <v>475</v>
      </c>
      <c r="F3" s="3">
        <f>$C3*总表!F$4</f>
        <v>142.5</v>
      </c>
      <c r="G3" s="3">
        <f>$C3*总表!G$4</f>
        <v>142.5</v>
      </c>
      <c r="L3" s="3">
        <v>2</v>
      </c>
      <c r="M3" s="3">
        <v>4</v>
      </c>
      <c r="N3" s="3">
        <f t="shared" ref="N3:N31" si="1">LOOKUP($M3,$A:$A,D:D)</f>
        <v>6142.5</v>
      </c>
      <c r="O3" s="3">
        <f t="shared" ref="O3:O31" si="2">LOOKUP($M3,$A:$A,E:E)</f>
        <v>585</v>
      </c>
      <c r="P3" s="3">
        <f t="shared" ref="P3:P31" si="3">LOOKUP($M3,$A:$A,F:F)</f>
        <v>175.5</v>
      </c>
      <c r="Q3" s="3">
        <f t="shared" ref="Q3:Q31" si="4">LOOKUP($M3,$A:$A,G:G)</f>
        <v>175.5</v>
      </c>
      <c r="S3" s="3">
        <v>1</v>
      </c>
      <c r="T3" s="3">
        <v>5</v>
      </c>
      <c r="U3" s="3">
        <v>1</v>
      </c>
      <c r="V3" s="3">
        <v>1</v>
      </c>
      <c r="X3" s="3">
        <f t="shared" ref="X3:X66" si="5">ROUND(LOOKUP($T3,$A:$A,D:D)*U3,0)</f>
        <v>6720</v>
      </c>
      <c r="Y3" s="3">
        <f t="shared" ref="Y3:Y66" si="6">ROUND(LOOKUP($T3,$A:$A,E:E)*V3,0)</f>
        <v>640</v>
      </c>
      <c r="Z3" s="3">
        <f t="shared" ref="Z3:Z66" si="7">ROUND(LOOKUP($T3,$A:$A,F:F),0)</f>
        <v>192</v>
      </c>
      <c r="AA3" s="3">
        <f t="shared" ref="AA3:AA66" si="8">ROUND(LOOKUP($T3,$A:$A,G:G),0)</f>
        <v>192</v>
      </c>
    </row>
    <row r="4" spans="1:27" s="1" customFormat="1" ht="20.100000000000001" customHeight="1">
      <c r="A4" s="3">
        <v>3</v>
      </c>
      <c r="B4" s="3">
        <f t="shared" ref="B4:B67" si="9">B3+0.55</f>
        <v>5.3</v>
      </c>
      <c r="C4" s="3">
        <f t="shared" ref="C4:C67" si="10">C3+0.55</f>
        <v>5.3</v>
      </c>
      <c r="D4" s="3">
        <f>$B4*总表!D$4</f>
        <v>5565</v>
      </c>
      <c r="E4" s="3">
        <f>$C4*总表!E$4</f>
        <v>530</v>
      </c>
      <c r="F4" s="3">
        <f>$C4*总表!F$4</f>
        <v>159</v>
      </c>
      <c r="G4" s="3">
        <f>$C4*总表!G$4</f>
        <v>159</v>
      </c>
      <c r="L4" s="3">
        <v>3</v>
      </c>
      <c r="M4" s="3">
        <v>6</v>
      </c>
      <c r="N4" s="3">
        <f t="shared" si="1"/>
        <v>7297.4999999999991</v>
      </c>
      <c r="O4" s="3">
        <f t="shared" si="2"/>
        <v>694.99999999999989</v>
      </c>
      <c r="P4" s="3">
        <f t="shared" si="3"/>
        <v>208.49999999999997</v>
      </c>
      <c r="Q4" s="3">
        <f t="shared" si="4"/>
        <v>208.49999999999997</v>
      </c>
      <c r="S4" s="3">
        <v>1</v>
      </c>
      <c r="T4" s="3">
        <v>5</v>
      </c>
      <c r="U4" s="3">
        <v>1</v>
      </c>
      <c r="V4" s="3">
        <v>1</v>
      </c>
      <c r="X4" s="3">
        <f t="shared" si="5"/>
        <v>6720</v>
      </c>
      <c r="Y4" s="3">
        <f t="shared" si="6"/>
        <v>640</v>
      </c>
      <c r="Z4" s="3">
        <f t="shared" si="7"/>
        <v>192</v>
      </c>
      <c r="AA4" s="3">
        <f t="shared" si="8"/>
        <v>192</v>
      </c>
    </row>
    <row r="5" spans="1:27" s="1" customFormat="1" ht="20.100000000000001" customHeight="1">
      <c r="A5" s="3">
        <v>4</v>
      </c>
      <c r="B5" s="3">
        <f t="shared" si="9"/>
        <v>5.85</v>
      </c>
      <c r="C5" s="3">
        <f t="shared" si="10"/>
        <v>5.85</v>
      </c>
      <c r="D5" s="3">
        <f>$B5*总表!D$4</f>
        <v>6142.5</v>
      </c>
      <c r="E5" s="3">
        <f>$C5*总表!E$4</f>
        <v>585</v>
      </c>
      <c r="F5" s="3">
        <f>$C5*总表!F$4</f>
        <v>175.5</v>
      </c>
      <c r="G5" s="3">
        <f>$C5*总表!G$4</f>
        <v>175.5</v>
      </c>
      <c r="L5" s="3">
        <v>4</v>
      </c>
      <c r="M5" s="3">
        <v>8</v>
      </c>
      <c r="N5" s="3">
        <f t="shared" si="1"/>
        <v>8452.4999999999982</v>
      </c>
      <c r="O5" s="3">
        <f t="shared" si="2"/>
        <v>804.99999999999989</v>
      </c>
      <c r="P5" s="3">
        <f t="shared" si="3"/>
        <v>241.49999999999997</v>
      </c>
      <c r="Q5" s="3">
        <f t="shared" si="4"/>
        <v>241.49999999999997</v>
      </c>
      <c r="S5" s="3">
        <v>1</v>
      </c>
      <c r="T5" s="3">
        <v>5</v>
      </c>
      <c r="U5" s="3">
        <v>1</v>
      </c>
      <c r="V5" s="3">
        <v>1</v>
      </c>
      <c r="X5" s="3">
        <f t="shared" si="5"/>
        <v>6720</v>
      </c>
      <c r="Y5" s="3">
        <f t="shared" si="6"/>
        <v>640</v>
      </c>
      <c r="Z5" s="3">
        <f t="shared" si="7"/>
        <v>192</v>
      </c>
      <c r="AA5" s="3">
        <f t="shared" si="8"/>
        <v>192</v>
      </c>
    </row>
    <row r="6" spans="1:27" s="1" customFormat="1" ht="20.100000000000001" customHeight="1">
      <c r="A6" s="3">
        <v>5</v>
      </c>
      <c r="B6" s="3">
        <f t="shared" si="9"/>
        <v>6.3999999999999995</v>
      </c>
      <c r="C6" s="3">
        <f t="shared" si="10"/>
        <v>6.3999999999999995</v>
      </c>
      <c r="D6" s="3">
        <f>$B6*总表!D$4</f>
        <v>6719.9999999999991</v>
      </c>
      <c r="E6" s="3">
        <f>$C6*总表!E$4</f>
        <v>640</v>
      </c>
      <c r="F6" s="3">
        <f>$C6*总表!F$4</f>
        <v>191.99999999999997</v>
      </c>
      <c r="G6" s="3">
        <f>$C6*总表!G$4</f>
        <v>191.99999999999997</v>
      </c>
      <c r="L6" s="3">
        <v>5</v>
      </c>
      <c r="M6" s="3">
        <v>10</v>
      </c>
      <c r="N6" s="3">
        <f t="shared" si="1"/>
        <v>9607.5</v>
      </c>
      <c r="O6" s="3">
        <f t="shared" si="2"/>
        <v>915</v>
      </c>
      <c r="P6" s="3">
        <f t="shared" si="3"/>
        <v>274.5</v>
      </c>
      <c r="Q6" s="3">
        <f t="shared" si="4"/>
        <v>274.5</v>
      </c>
      <c r="S6" s="3">
        <v>3</v>
      </c>
      <c r="T6" s="3">
        <v>5</v>
      </c>
      <c r="U6" s="3">
        <v>2.5</v>
      </c>
      <c r="V6" s="3">
        <v>1.3</v>
      </c>
      <c r="X6" s="3">
        <f t="shared" si="5"/>
        <v>16800</v>
      </c>
      <c r="Y6" s="3">
        <f t="shared" si="6"/>
        <v>832</v>
      </c>
      <c r="Z6" s="3">
        <f t="shared" si="7"/>
        <v>192</v>
      </c>
      <c r="AA6" s="3">
        <f t="shared" si="8"/>
        <v>192</v>
      </c>
    </row>
    <row r="7" spans="1:27" s="1" customFormat="1" ht="20.100000000000001" customHeight="1">
      <c r="A7" s="3">
        <v>6</v>
      </c>
      <c r="B7" s="3">
        <f t="shared" si="9"/>
        <v>6.9499999999999993</v>
      </c>
      <c r="C7" s="3">
        <f t="shared" si="10"/>
        <v>6.9499999999999993</v>
      </c>
      <c r="D7" s="3">
        <f>$B7*总表!D$4</f>
        <v>7297.4999999999991</v>
      </c>
      <c r="E7" s="3">
        <f>$C7*总表!E$4</f>
        <v>694.99999999999989</v>
      </c>
      <c r="F7" s="3">
        <f>$C7*总表!F$4</f>
        <v>208.49999999999997</v>
      </c>
      <c r="G7" s="3">
        <f>$C7*总表!G$4</f>
        <v>208.49999999999997</v>
      </c>
      <c r="L7" s="3">
        <v>6</v>
      </c>
      <c r="M7" s="3">
        <v>12</v>
      </c>
      <c r="N7" s="3">
        <f t="shared" si="1"/>
        <v>10762.500000000002</v>
      </c>
      <c r="O7" s="3">
        <f t="shared" si="2"/>
        <v>1025.0000000000002</v>
      </c>
      <c r="P7" s="3">
        <f t="shared" si="3"/>
        <v>307.50000000000006</v>
      </c>
      <c r="Q7" s="3">
        <f t="shared" si="4"/>
        <v>307.50000000000006</v>
      </c>
      <c r="S7" s="3">
        <v>1</v>
      </c>
      <c r="T7" s="3">
        <v>8</v>
      </c>
      <c r="U7" s="3">
        <v>1</v>
      </c>
      <c r="V7" s="3">
        <v>1</v>
      </c>
      <c r="X7" s="3">
        <f t="shared" si="5"/>
        <v>8453</v>
      </c>
      <c r="Y7" s="3">
        <f t="shared" si="6"/>
        <v>805</v>
      </c>
      <c r="Z7" s="3">
        <f t="shared" si="7"/>
        <v>242</v>
      </c>
      <c r="AA7" s="3">
        <f t="shared" si="8"/>
        <v>242</v>
      </c>
    </row>
    <row r="8" spans="1:27" s="1" customFormat="1" ht="20.100000000000001" customHeight="1">
      <c r="A8" s="3">
        <v>7</v>
      </c>
      <c r="B8" s="3">
        <f t="shared" si="9"/>
        <v>7.4999999999999991</v>
      </c>
      <c r="C8" s="3">
        <f t="shared" si="10"/>
        <v>7.4999999999999991</v>
      </c>
      <c r="D8" s="3">
        <f>$B8*总表!D$4</f>
        <v>7874.9999999999991</v>
      </c>
      <c r="E8" s="3">
        <f>$C8*总表!E$4</f>
        <v>749.99999999999989</v>
      </c>
      <c r="F8" s="3">
        <f>$C8*总表!F$4</f>
        <v>224.99999999999997</v>
      </c>
      <c r="G8" s="3">
        <f>$C8*总表!G$4</f>
        <v>224.99999999999997</v>
      </c>
      <c r="L8" s="3">
        <v>7</v>
      </c>
      <c r="M8" s="3">
        <v>14</v>
      </c>
      <c r="N8" s="3">
        <f t="shared" si="1"/>
        <v>11917.500000000004</v>
      </c>
      <c r="O8" s="3">
        <f t="shared" si="2"/>
        <v>1135.0000000000002</v>
      </c>
      <c r="P8" s="3">
        <f t="shared" si="3"/>
        <v>340.50000000000011</v>
      </c>
      <c r="Q8" s="3">
        <f t="shared" si="4"/>
        <v>340.50000000000011</v>
      </c>
      <c r="S8" s="3">
        <v>1</v>
      </c>
      <c r="T8" s="3">
        <v>8</v>
      </c>
      <c r="U8" s="3">
        <v>1</v>
      </c>
      <c r="V8" s="3">
        <v>1</v>
      </c>
      <c r="X8" s="3">
        <f t="shared" si="5"/>
        <v>8453</v>
      </c>
      <c r="Y8" s="3">
        <f t="shared" si="6"/>
        <v>805</v>
      </c>
      <c r="Z8" s="3">
        <f t="shared" si="7"/>
        <v>242</v>
      </c>
      <c r="AA8" s="3">
        <f t="shared" si="8"/>
        <v>242</v>
      </c>
    </row>
    <row r="9" spans="1:27" s="1" customFormat="1" ht="20.100000000000001" customHeight="1">
      <c r="A9" s="3">
        <v>8</v>
      </c>
      <c r="B9" s="3">
        <f t="shared" si="9"/>
        <v>8.0499999999999989</v>
      </c>
      <c r="C9" s="3">
        <f t="shared" si="10"/>
        <v>8.0499999999999989</v>
      </c>
      <c r="D9" s="3">
        <f>$B9*总表!D$4</f>
        <v>8452.4999999999982</v>
      </c>
      <c r="E9" s="3">
        <f>$C9*总表!E$4</f>
        <v>804.99999999999989</v>
      </c>
      <c r="F9" s="3">
        <f>$C9*总表!F$4</f>
        <v>241.49999999999997</v>
      </c>
      <c r="G9" s="3">
        <f>$C9*总表!G$4</f>
        <v>241.49999999999997</v>
      </c>
      <c r="L9" s="3">
        <v>8</v>
      </c>
      <c r="M9" s="3">
        <v>16</v>
      </c>
      <c r="N9" s="3">
        <f t="shared" si="1"/>
        <v>13072.500000000005</v>
      </c>
      <c r="O9" s="3">
        <f t="shared" si="2"/>
        <v>1245.0000000000005</v>
      </c>
      <c r="P9" s="3">
        <f t="shared" si="3"/>
        <v>373.50000000000011</v>
      </c>
      <c r="Q9" s="3">
        <f t="shared" si="4"/>
        <v>373.50000000000011</v>
      </c>
      <c r="S9" s="3">
        <v>3</v>
      </c>
      <c r="T9" s="3">
        <v>8</v>
      </c>
      <c r="U9" s="3">
        <v>2.5</v>
      </c>
      <c r="V9" s="3">
        <v>1.3</v>
      </c>
      <c r="X9" s="3">
        <f t="shared" si="5"/>
        <v>21131</v>
      </c>
      <c r="Y9" s="3">
        <f t="shared" si="6"/>
        <v>1047</v>
      </c>
      <c r="Z9" s="3">
        <f t="shared" si="7"/>
        <v>242</v>
      </c>
      <c r="AA9" s="3">
        <f t="shared" si="8"/>
        <v>242</v>
      </c>
    </row>
    <row r="10" spans="1:27" s="1" customFormat="1" ht="20.100000000000001" customHeight="1">
      <c r="A10" s="3">
        <v>9</v>
      </c>
      <c r="B10" s="3">
        <f t="shared" si="9"/>
        <v>8.6</v>
      </c>
      <c r="C10" s="3">
        <f t="shared" si="10"/>
        <v>8.6</v>
      </c>
      <c r="D10" s="3">
        <f>$B10*总表!D$4</f>
        <v>9030</v>
      </c>
      <c r="E10" s="3">
        <f>$C10*总表!E$4</f>
        <v>860</v>
      </c>
      <c r="F10" s="3">
        <f>$C10*总表!F$4</f>
        <v>258</v>
      </c>
      <c r="G10" s="3">
        <f>$C10*总表!G$4</f>
        <v>258</v>
      </c>
      <c r="L10" s="3">
        <v>9</v>
      </c>
      <c r="M10" s="3">
        <v>18</v>
      </c>
      <c r="N10" s="3">
        <f t="shared" si="1"/>
        <v>14227.500000000005</v>
      </c>
      <c r="O10" s="3">
        <f t="shared" si="2"/>
        <v>1355.0000000000007</v>
      </c>
      <c r="P10" s="3">
        <f t="shared" si="3"/>
        <v>406.50000000000017</v>
      </c>
      <c r="Q10" s="3">
        <f t="shared" si="4"/>
        <v>406.50000000000017</v>
      </c>
      <c r="S10" s="3">
        <v>1</v>
      </c>
      <c r="T10" s="3">
        <v>10</v>
      </c>
      <c r="U10" s="3">
        <v>1</v>
      </c>
      <c r="V10" s="3">
        <v>1</v>
      </c>
      <c r="X10" s="3">
        <f t="shared" si="5"/>
        <v>9608</v>
      </c>
      <c r="Y10" s="3">
        <f t="shared" si="6"/>
        <v>915</v>
      </c>
      <c r="Z10" s="3">
        <f t="shared" si="7"/>
        <v>275</v>
      </c>
      <c r="AA10" s="3">
        <f t="shared" si="8"/>
        <v>275</v>
      </c>
    </row>
    <row r="11" spans="1:27" s="1" customFormat="1" ht="20.100000000000001" customHeight="1">
      <c r="A11" s="3">
        <v>10</v>
      </c>
      <c r="B11" s="3">
        <f t="shared" si="9"/>
        <v>9.15</v>
      </c>
      <c r="C11" s="3">
        <f t="shared" si="10"/>
        <v>9.15</v>
      </c>
      <c r="D11" s="3">
        <f>$B11*总表!D$4</f>
        <v>9607.5</v>
      </c>
      <c r="E11" s="3">
        <f>$C11*总表!E$4</f>
        <v>915</v>
      </c>
      <c r="F11" s="3">
        <f>$C11*总表!F$4</f>
        <v>274.5</v>
      </c>
      <c r="G11" s="3">
        <f>$C11*总表!G$4</f>
        <v>274.5</v>
      </c>
      <c r="L11" s="3">
        <v>10</v>
      </c>
      <c r="M11" s="3">
        <v>20</v>
      </c>
      <c r="N11" s="3">
        <f t="shared" si="1"/>
        <v>15382.500000000007</v>
      </c>
      <c r="O11" s="3">
        <f t="shared" si="2"/>
        <v>1465.0000000000007</v>
      </c>
      <c r="P11" s="3">
        <f t="shared" si="3"/>
        <v>439.50000000000023</v>
      </c>
      <c r="Q11" s="3">
        <f t="shared" si="4"/>
        <v>439.50000000000023</v>
      </c>
      <c r="S11" s="3">
        <v>1</v>
      </c>
      <c r="T11" s="3">
        <v>10</v>
      </c>
      <c r="U11" s="3">
        <v>1</v>
      </c>
      <c r="V11" s="3">
        <v>1</v>
      </c>
      <c r="X11" s="3">
        <f t="shared" si="5"/>
        <v>9608</v>
      </c>
      <c r="Y11" s="3">
        <f t="shared" si="6"/>
        <v>915</v>
      </c>
      <c r="Z11" s="3">
        <f t="shared" si="7"/>
        <v>275</v>
      </c>
      <c r="AA11" s="3">
        <f t="shared" si="8"/>
        <v>275</v>
      </c>
    </row>
    <row r="12" spans="1:27" s="1" customFormat="1" ht="20.100000000000001" customHeight="1">
      <c r="A12" s="3">
        <v>11</v>
      </c>
      <c r="B12" s="3">
        <f t="shared" si="9"/>
        <v>9.7000000000000011</v>
      </c>
      <c r="C12" s="3">
        <f t="shared" si="10"/>
        <v>9.7000000000000011</v>
      </c>
      <c r="D12" s="3">
        <f>$B12*总表!D$4</f>
        <v>10185.000000000002</v>
      </c>
      <c r="E12" s="3">
        <f>$C12*总表!E$4</f>
        <v>970.00000000000011</v>
      </c>
      <c r="F12" s="3">
        <f>$C12*总表!F$4</f>
        <v>291.00000000000006</v>
      </c>
      <c r="G12" s="3">
        <f>$C12*总表!G$4</f>
        <v>291.00000000000006</v>
      </c>
      <c r="L12" s="3">
        <v>11</v>
      </c>
      <c r="M12" s="3">
        <v>22</v>
      </c>
      <c r="N12" s="3">
        <f t="shared" si="1"/>
        <v>16537.500000000011</v>
      </c>
      <c r="O12" s="3">
        <f t="shared" si="2"/>
        <v>1575.0000000000009</v>
      </c>
      <c r="P12" s="3">
        <f t="shared" si="3"/>
        <v>472.50000000000028</v>
      </c>
      <c r="Q12" s="3">
        <f t="shared" si="4"/>
        <v>472.50000000000028</v>
      </c>
      <c r="S12" s="3">
        <v>3</v>
      </c>
      <c r="T12" s="3">
        <v>10</v>
      </c>
      <c r="U12" s="3">
        <v>2.5</v>
      </c>
      <c r="V12" s="3">
        <v>1.3</v>
      </c>
      <c r="X12" s="3">
        <f t="shared" si="5"/>
        <v>24019</v>
      </c>
      <c r="Y12" s="3">
        <f t="shared" si="6"/>
        <v>1190</v>
      </c>
      <c r="Z12" s="3">
        <f t="shared" si="7"/>
        <v>275</v>
      </c>
      <c r="AA12" s="3">
        <f t="shared" si="8"/>
        <v>275</v>
      </c>
    </row>
    <row r="13" spans="1:27" s="1" customFormat="1" ht="20.100000000000001" customHeight="1">
      <c r="A13" s="3">
        <v>12</v>
      </c>
      <c r="B13" s="3">
        <f t="shared" si="9"/>
        <v>10.250000000000002</v>
      </c>
      <c r="C13" s="3">
        <f t="shared" si="10"/>
        <v>10.250000000000002</v>
      </c>
      <c r="D13" s="3">
        <f>$B13*总表!D$4</f>
        <v>10762.500000000002</v>
      </c>
      <c r="E13" s="3">
        <f>$C13*总表!E$4</f>
        <v>1025.0000000000002</v>
      </c>
      <c r="F13" s="3">
        <f>$C13*总表!F$4</f>
        <v>307.50000000000006</v>
      </c>
      <c r="G13" s="3">
        <f>$C13*总表!G$4</f>
        <v>307.50000000000006</v>
      </c>
      <c r="L13" s="3">
        <v>12</v>
      </c>
      <c r="M13" s="3">
        <v>24</v>
      </c>
      <c r="N13" s="3">
        <f t="shared" si="1"/>
        <v>17692.500000000007</v>
      </c>
      <c r="O13" s="3">
        <f t="shared" si="2"/>
        <v>1685.0000000000009</v>
      </c>
      <c r="P13" s="3">
        <f t="shared" si="3"/>
        <v>505.50000000000023</v>
      </c>
      <c r="Q13" s="3">
        <f t="shared" si="4"/>
        <v>505.50000000000023</v>
      </c>
      <c r="S13" s="3">
        <v>1</v>
      </c>
      <c r="T13" s="3">
        <v>12</v>
      </c>
      <c r="U13" s="3">
        <v>1</v>
      </c>
      <c r="V13" s="3">
        <v>1</v>
      </c>
      <c r="X13" s="3">
        <f t="shared" si="5"/>
        <v>10763</v>
      </c>
      <c r="Y13" s="3">
        <f t="shared" si="6"/>
        <v>1025</v>
      </c>
      <c r="Z13" s="3">
        <f t="shared" si="7"/>
        <v>308</v>
      </c>
      <c r="AA13" s="3">
        <f t="shared" si="8"/>
        <v>308</v>
      </c>
    </row>
    <row r="14" spans="1:27" s="1" customFormat="1" ht="20.100000000000001" customHeight="1">
      <c r="A14" s="3">
        <v>13</v>
      </c>
      <c r="B14" s="3">
        <f t="shared" si="9"/>
        <v>10.800000000000002</v>
      </c>
      <c r="C14" s="3">
        <f t="shared" si="10"/>
        <v>10.800000000000002</v>
      </c>
      <c r="D14" s="3">
        <f>$B14*总表!D$4</f>
        <v>11340.000000000002</v>
      </c>
      <c r="E14" s="3">
        <f>$C14*总表!E$4</f>
        <v>1080.0000000000002</v>
      </c>
      <c r="F14" s="3">
        <f>$C14*总表!F$4</f>
        <v>324.00000000000006</v>
      </c>
      <c r="G14" s="3">
        <f>$C14*总表!G$4</f>
        <v>324.00000000000006</v>
      </c>
      <c r="L14" s="3">
        <v>13</v>
      </c>
      <c r="M14" s="3">
        <v>26</v>
      </c>
      <c r="N14" s="3">
        <f t="shared" si="1"/>
        <v>18847.500000000011</v>
      </c>
      <c r="O14" s="3">
        <f t="shared" si="2"/>
        <v>1795.0000000000009</v>
      </c>
      <c r="P14" s="3">
        <f t="shared" si="3"/>
        <v>538.50000000000034</v>
      </c>
      <c r="Q14" s="3">
        <f t="shared" si="4"/>
        <v>538.50000000000034</v>
      </c>
      <c r="S14" s="3">
        <v>1</v>
      </c>
      <c r="T14" s="3">
        <v>12</v>
      </c>
      <c r="U14" s="3">
        <v>1</v>
      </c>
      <c r="V14" s="3">
        <v>1</v>
      </c>
      <c r="X14" s="3">
        <f t="shared" si="5"/>
        <v>10763</v>
      </c>
      <c r="Y14" s="3">
        <f t="shared" si="6"/>
        <v>1025</v>
      </c>
      <c r="Z14" s="3">
        <f t="shared" si="7"/>
        <v>308</v>
      </c>
      <c r="AA14" s="3">
        <f t="shared" si="8"/>
        <v>308</v>
      </c>
    </row>
    <row r="15" spans="1:27" s="1" customFormat="1" ht="20.100000000000001" customHeight="1">
      <c r="A15" s="3">
        <v>14</v>
      </c>
      <c r="B15" s="3">
        <f t="shared" si="9"/>
        <v>11.350000000000003</v>
      </c>
      <c r="C15" s="3">
        <f t="shared" si="10"/>
        <v>11.350000000000003</v>
      </c>
      <c r="D15" s="3">
        <f>$B15*总表!D$4</f>
        <v>11917.500000000004</v>
      </c>
      <c r="E15" s="3">
        <f>$C15*总表!E$4</f>
        <v>1135.0000000000002</v>
      </c>
      <c r="F15" s="3">
        <f>$C15*总表!F$4</f>
        <v>340.50000000000011</v>
      </c>
      <c r="G15" s="3">
        <f>$C15*总表!G$4</f>
        <v>340.50000000000011</v>
      </c>
      <c r="L15" s="3">
        <v>14</v>
      </c>
      <c r="M15" s="3">
        <v>28</v>
      </c>
      <c r="N15" s="3">
        <f t="shared" si="1"/>
        <v>20002.500000000011</v>
      </c>
      <c r="O15" s="3">
        <f t="shared" si="2"/>
        <v>1905.0000000000011</v>
      </c>
      <c r="P15" s="3">
        <f t="shared" si="3"/>
        <v>571.50000000000034</v>
      </c>
      <c r="Q15" s="3">
        <f t="shared" si="4"/>
        <v>571.50000000000034</v>
      </c>
      <c r="S15" s="3">
        <v>3</v>
      </c>
      <c r="T15" s="3">
        <v>12</v>
      </c>
      <c r="U15" s="3">
        <v>2.5</v>
      </c>
      <c r="V15" s="3">
        <v>1.3</v>
      </c>
      <c r="X15" s="3">
        <f t="shared" si="5"/>
        <v>26906</v>
      </c>
      <c r="Y15" s="3">
        <f t="shared" si="6"/>
        <v>1333</v>
      </c>
      <c r="Z15" s="3">
        <f t="shared" si="7"/>
        <v>308</v>
      </c>
      <c r="AA15" s="3">
        <f t="shared" si="8"/>
        <v>308</v>
      </c>
    </row>
    <row r="16" spans="1:27" s="1" customFormat="1" ht="20.100000000000001" customHeight="1">
      <c r="A16" s="3">
        <v>15</v>
      </c>
      <c r="B16" s="3">
        <f t="shared" si="9"/>
        <v>11.900000000000004</v>
      </c>
      <c r="C16" s="3">
        <f t="shared" si="10"/>
        <v>11.900000000000004</v>
      </c>
      <c r="D16" s="3">
        <f>$B16*总表!D$4</f>
        <v>12495.000000000004</v>
      </c>
      <c r="E16" s="3">
        <f>$C16*总表!E$4</f>
        <v>1190.0000000000005</v>
      </c>
      <c r="F16" s="3">
        <f>$C16*总表!F$4</f>
        <v>357.00000000000011</v>
      </c>
      <c r="G16" s="3">
        <f>$C16*总表!G$4</f>
        <v>357.00000000000011</v>
      </c>
      <c r="L16" s="3">
        <v>15</v>
      </c>
      <c r="M16" s="3">
        <v>30</v>
      </c>
      <c r="N16" s="3">
        <f t="shared" si="1"/>
        <v>21157.500000000015</v>
      </c>
      <c r="O16" s="3">
        <f t="shared" si="2"/>
        <v>2015.0000000000014</v>
      </c>
      <c r="P16" s="3">
        <f t="shared" si="3"/>
        <v>604.50000000000034</v>
      </c>
      <c r="Q16" s="3">
        <f t="shared" si="4"/>
        <v>604.50000000000034</v>
      </c>
      <c r="S16" s="3">
        <v>1</v>
      </c>
      <c r="T16" s="3">
        <v>15</v>
      </c>
      <c r="U16" s="3">
        <v>1</v>
      </c>
      <c r="V16" s="3">
        <v>1</v>
      </c>
      <c r="X16" s="3">
        <f t="shared" si="5"/>
        <v>12495</v>
      </c>
      <c r="Y16" s="3">
        <f t="shared" si="6"/>
        <v>1190</v>
      </c>
      <c r="Z16" s="3">
        <f t="shared" si="7"/>
        <v>357</v>
      </c>
      <c r="AA16" s="3">
        <f t="shared" si="8"/>
        <v>357</v>
      </c>
    </row>
    <row r="17" spans="1:27" s="1" customFormat="1" ht="20.100000000000001" customHeight="1">
      <c r="A17" s="3">
        <v>16</v>
      </c>
      <c r="B17" s="3">
        <f t="shared" si="9"/>
        <v>12.450000000000005</v>
      </c>
      <c r="C17" s="3">
        <f t="shared" si="10"/>
        <v>12.450000000000005</v>
      </c>
      <c r="D17" s="3">
        <f>$B17*总表!D$4</f>
        <v>13072.500000000005</v>
      </c>
      <c r="E17" s="3">
        <f>$C17*总表!E$4</f>
        <v>1245.0000000000005</v>
      </c>
      <c r="F17" s="3">
        <f>$C17*总表!F$4</f>
        <v>373.50000000000011</v>
      </c>
      <c r="G17" s="3">
        <f>$C17*总表!G$4</f>
        <v>373.50000000000011</v>
      </c>
      <c r="L17" s="3">
        <v>16</v>
      </c>
      <c r="M17" s="3">
        <v>32</v>
      </c>
      <c r="N17" s="3">
        <f t="shared" si="1"/>
        <v>22312.500000000015</v>
      </c>
      <c r="O17" s="3">
        <f t="shared" si="2"/>
        <v>2125.0000000000014</v>
      </c>
      <c r="P17" s="3">
        <f t="shared" si="3"/>
        <v>637.50000000000045</v>
      </c>
      <c r="Q17" s="3">
        <f t="shared" si="4"/>
        <v>637.50000000000045</v>
      </c>
      <c r="S17" s="3">
        <v>1</v>
      </c>
      <c r="T17" s="3">
        <v>15</v>
      </c>
      <c r="U17" s="3">
        <v>1</v>
      </c>
      <c r="V17" s="3">
        <v>1</v>
      </c>
      <c r="X17" s="3">
        <f t="shared" si="5"/>
        <v>12495</v>
      </c>
      <c r="Y17" s="3">
        <f t="shared" si="6"/>
        <v>1190</v>
      </c>
      <c r="Z17" s="3">
        <f t="shared" si="7"/>
        <v>357</v>
      </c>
      <c r="AA17" s="3">
        <f t="shared" si="8"/>
        <v>357</v>
      </c>
    </row>
    <row r="18" spans="1:27" s="1" customFormat="1" ht="20.100000000000001" customHeight="1">
      <c r="A18" s="3">
        <v>17</v>
      </c>
      <c r="B18" s="3">
        <f t="shared" si="9"/>
        <v>13.000000000000005</v>
      </c>
      <c r="C18" s="3">
        <f t="shared" si="10"/>
        <v>13.000000000000005</v>
      </c>
      <c r="D18" s="3">
        <f>$B18*总表!D$4</f>
        <v>13650.000000000005</v>
      </c>
      <c r="E18" s="3">
        <f>$C18*总表!E$4</f>
        <v>1300.0000000000005</v>
      </c>
      <c r="F18" s="3">
        <f>$C18*总表!F$4</f>
        <v>390.00000000000017</v>
      </c>
      <c r="G18" s="3">
        <f>$C18*总表!G$4</f>
        <v>390.00000000000017</v>
      </c>
      <c r="L18" s="3">
        <v>17</v>
      </c>
      <c r="M18" s="3">
        <v>34</v>
      </c>
      <c r="N18" s="3">
        <f t="shared" si="1"/>
        <v>23467.500000000018</v>
      </c>
      <c r="O18" s="3">
        <f t="shared" si="2"/>
        <v>2235.0000000000014</v>
      </c>
      <c r="P18" s="3">
        <f t="shared" si="3"/>
        <v>670.50000000000045</v>
      </c>
      <c r="Q18" s="3">
        <f t="shared" si="4"/>
        <v>670.50000000000045</v>
      </c>
      <c r="S18" s="3">
        <v>3</v>
      </c>
      <c r="T18" s="3">
        <v>15</v>
      </c>
      <c r="U18" s="3">
        <v>2.5</v>
      </c>
      <c r="V18" s="3">
        <v>1.3</v>
      </c>
      <c r="X18" s="3">
        <f t="shared" si="5"/>
        <v>31238</v>
      </c>
      <c r="Y18" s="3">
        <f t="shared" si="6"/>
        <v>1547</v>
      </c>
      <c r="Z18" s="3">
        <f t="shared" si="7"/>
        <v>357</v>
      </c>
      <c r="AA18" s="3">
        <f t="shared" si="8"/>
        <v>357</v>
      </c>
    </row>
    <row r="19" spans="1:27" s="1" customFormat="1" ht="20.100000000000001" customHeight="1">
      <c r="A19" s="3">
        <v>18</v>
      </c>
      <c r="B19" s="3">
        <f t="shared" si="9"/>
        <v>13.550000000000006</v>
      </c>
      <c r="C19" s="3">
        <f t="shared" si="10"/>
        <v>13.550000000000006</v>
      </c>
      <c r="D19" s="3">
        <f>$B19*总表!D$4</f>
        <v>14227.500000000005</v>
      </c>
      <c r="E19" s="3">
        <f>$C19*总表!E$4</f>
        <v>1355.0000000000007</v>
      </c>
      <c r="F19" s="3">
        <f>$C19*总表!F$4</f>
        <v>406.50000000000017</v>
      </c>
      <c r="G19" s="3">
        <f>$C19*总表!G$4</f>
        <v>406.50000000000017</v>
      </c>
      <c r="L19" s="3">
        <v>18</v>
      </c>
      <c r="M19" s="3">
        <v>36</v>
      </c>
      <c r="N19" s="3">
        <f t="shared" si="1"/>
        <v>24622.500000000018</v>
      </c>
      <c r="O19" s="3">
        <f t="shared" si="2"/>
        <v>2345.0000000000018</v>
      </c>
      <c r="P19" s="3">
        <f t="shared" si="3"/>
        <v>703.50000000000045</v>
      </c>
      <c r="Q19" s="3">
        <f t="shared" si="4"/>
        <v>703.50000000000045</v>
      </c>
      <c r="S19" s="3">
        <v>1</v>
      </c>
      <c r="T19" s="3">
        <v>18</v>
      </c>
      <c r="U19" s="3">
        <v>1</v>
      </c>
      <c r="V19" s="3">
        <v>1</v>
      </c>
      <c r="X19" s="3">
        <f t="shared" si="5"/>
        <v>14228</v>
      </c>
      <c r="Y19" s="3">
        <f t="shared" si="6"/>
        <v>1355</v>
      </c>
      <c r="Z19" s="3">
        <f t="shared" si="7"/>
        <v>407</v>
      </c>
      <c r="AA19" s="3">
        <f t="shared" si="8"/>
        <v>407</v>
      </c>
    </row>
    <row r="20" spans="1:27" s="1" customFormat="1" ht="20.100000000000001" customHeight="1">
      <c r="A20" s="3">
        <v>19</v>
      </c>
      <c r="B20" s="3">
        <f t="shared" si="9"/>
        <v>14.100000000000007</v>
      </c>
      <c r="C20" s="3">
        <f t="shared" si="10"/>
        <v>14.100000000000007</v>
      </c>
      <c r="D20" s="3">
        <f>$B20*总表!D$4</f>
        <v>14805.000000000007</v>
      </c>
      <c r="E20" s="3">
        <f>$C20*总表!E$4</f>
        <v>1410.0000000000007</v>
      </c>
      <c r="F20" s="3">
        <f>$C20*总表!F$4</f>
        <v>423.00000000000023</v>
      </c>
      <c r="G20" s="3">
        <f>$C20*总表!G$4</f>
        <v>423.00000000000023</v>
      </c>
      <c r="L20" s="3">
        <v>19</v>
      </c>
      <c r="M20" s="3">
        <v>38</v>
      </c>
      <c r="N20" s="3">
        <f t="shared" si="1"/>
        <v>25777.500000000018</v>
      </c>
      <c r="O20" s="3">
        <f t="shared" si="2"/>
        <v>2455.0000000000018</v>
      </c>
      <c r="P20" s="3">
        <f t="shared" si="3"/>
        <v>736.50000000000057</v>
      </c>
      <c r="Q20" s="3">
        <f t="shared" si="4"/>
        <v>736.50000000000057</v>
      </c>
      <c r="S20" s="3">
        <v>1</v>
      </c>
      <c r="T20" s="3">
        <v>18</v>
      </c>
      <c r="U20" s="3">
        <v>1</v>
      </c>
      <c r="V20" s="3">
        <v>1</v>
      </c>
      <c r="X20" s="3">
        <f t="shared" si="5"/>
        <v>14228</v>
      </c>
      <c r="Y20" s="3">
        <f t="shared" si="6"/>
        <v>1355</v>
      </c>
      <c r="Z20" s="3">
        <f t="shared" si="7"/>
        <v>407</v>
      </c>
      <c r="AA20" s="3">
        <f t="shared" si="8"/>
        <v>407</v>
      </c>
    </row>
    <row r="21" spans="1:27" s="1" customFormat="1" ht="20.100000000000001" customHeight="1">
      <c r="A21" s="3">
        <v>20</v>
      </c>
      <c r="B21" s="3">
        <f t="shared" si="9"/>
        <v>14.650000000000007</v>
      </c>
      <c r="C21" s="3">
        <f t="shared" si="10"/>
        <v>14.650000000000007</v>
      </c>
      <c r="D21" s="3">
        <f>$B21*总表!D$4</f>
        <v>15382.500000000007</v>
      </c>
      <c r="E21" s="3">
        <f>$C21*总表!E$4</f>
        <v>1465.0000000000007</v>
      </c>
      <c r="F21" s="3">
        <f>$C21*总表!F$4</f>
        <v>439.50000000000023</v>
      </c>
      <c r="G21" s="3">
        <f>$C21*总表!G$4</f>
        <v>439.50000000000023</v>
      </c>
      <c r="L21" s="3">
        <v>20</v>
      </c>
      <c r="M21" s="3">
        <v>40</v>
      </c>
      <c r="N21" s="3">
        <f t="shared" si="1"/>
        <v>26932.500000000022</v>
      </c>
      <c r="O21" s="3">
        <f t="shared" si="2"/>
        <v>2565.0000000000018</v>
      </c>
      <c r="P21" s="3">
        <f t="shared" si="3"/>
        <v>769.50000000000057</v>
      </c>
      <c r="Q21" s="3">
        <f t="shared" si="4"/>
        <v>769.50000000000057</v>
      </c>
      <c r="S21" s="3">
        <v>3</v>
      </c>
      <c r="T21" s="3">
        <v>18</v>
      </c>
      <c r="U21" s="3">
        <v>2.5</v>
      </c>
      <c r="V21" s="3">
        <v>1.3</v>
      </c>
      <c r="X21" s="3">
        <f t="shared" si="5"/>
        <v>35569</v>
      </c>
      <c r="Y21" s="3">
        <f t="shared" si="6"/>
        <v>1762</v>
      </c>
      <c r="Z21" s="3">
        <f t="shared" si="7"/>
        <v>407</v>
      </c>
      <c r="AA21" s="3">
        <f t="shared" si="8"/>
        <v>407</v>
      </c>
    </row>
    <row r="22" spans="1:27" s="1" customFormat="1" ht="20.100000000000001" customHeight="1">
      <c r="A22" s="3">
        <v>21</v>
      </c>
      <c r="B22" s="3">
        <f t="shared" si="9"/>
        <v>15.200000000000008</v>
      </c>
      <c r="C22" s="3">
        <f t="shared" si="10"/>
        <v>15.200000000000008</v>
      </c>
      <c r="D22" s="3">
        <f>$B22*总表!D$4</f>
        <v>15960.000000000009</v>
      </c>
      <c r="E22" s="3">
        <f>$C22*总表!E$4</f>
        <v>1520.0000000000009</v>
      </c>
      <c r="F22" s="3">
        <f>$C22*总表!F$4</f>
        <v>456.00000000000023</v>
      </c>
      <c r="G22" s="3">
        <f>$C22*总表!G$4</f>
        <v>456.00000000000023</v>
      </c>
      <c r="L22" s="3">
        <v>21</v>
      </c>
      <c r="M22" s="3">
        <v>41</v>
      </c>
      <c r="N22" s="3">
        <f t="shared" si="1"/>
        <v>27510.000000000022</v>
      </c>
      <c r="O22" s="3">
        <f t="shared" si="2"/>
        <v>2620.0000000000023</v>
      </c>
      <c r="P22" s="3">
        <f t="shared" si="3"/>
        <v>786.00000000000057</v>
      </c>
      <c r="Q22" s="3">
        <f t="shared" si="4"/>
        <v>786.00000000000057</v>
      </c>
      <c r="S22" s="3">
        <v>1</v>
      </c>
      <c r="T22" s="3">
        <v>20</v>
      </c>
      <c r="U22" s="3">
        <v>1</v>
      </c>
      <c r="V22" s="3">
        <v>1</v>
      </c>
      <c r="X22" s="3">
        <f t="shared" si="5"/>
        <v>15383</v>
      </c>
      <c r="Y22" s="3">
        <f t="shared" si="6"/>
        <v>1465</v>
      </c>
      <c r="Z22" s="3">
        <f t="shared" si="7"/>
        <v>440</v>
      </c>
      <c r="AA22" s="3">
        <f t="shared" si="8"/>
        <v>440</v>
      </c>
    </row>
    <row r="23" spans="1:27" s="1" customFormat="1" ht="20.100000000000001" customHeight="1">
      <c r="A23" s="3">
        <v>22</v>
      </c>
      <c r="B23" s="3">
        <f t="shared" si="9"/>
        <v>15.750000000000009</v>
      </c>
      <c r="C23" s="3">
        <f t="shared" si="10"/>
        <v>15.750000000000009</v>
      </c>
      <c r="D23" s="3">
        <f>$B23*总表!D$4</f>
        <v>16537.500000000011</v>
      </c>
      <c r="E23" s="3">
        <f>$C23*总表!E$4</f>
        <v>1575.0000000000009</v>
      </c>
      <c r="F23" s="3">
        <f>$C23*总表!F$4</f>
        <v>472.50000000000028</v>
      </c>
      <c r="G23" s="3">
        <f>$C23*总表!G$4</f>
        <v>472.50000000000028</v>
      </c>
      <c r="L23" s="3">
        <v>22</v>
      </c>
      <c r="M23" s="3">
        <v>42</v>
      </c>
      <c r="N23" s="3">
        <f t="shared" si="1"/>
        <v>28087.500000000022</v>
      </c>
      <c r="O23" s="3">
        <f t="shared" si="2"/>
        <v>2675.0000000000023</v>
      </c>
      <c r="P23" s="3">
        <f t="shared" si="3"/>
        <v>802.50000000000068</v>
      </c>
      <c r="Q23" s="3">
        <f t="shared" si="4"/>
        <v>802.50000000000068</v>
      </c>
      <c r="S23" s="3">
        <v>1</v>
      </c>
      <c r="T23" s="3">
        <v>20</v>
      </c>
      <c r="U23" s="3">
        <v>1</v>
      </c>
      <c r="V23" s="3">
        <v>1</v>
      </c>
      <c r="X23" s="3">
        <f t="shared" si="5"/>
        <v>15383</v>
      </c>
      <c r="Y23" s="3">
        <f t="shared" si="6"/>
        <v>1465</v>
      </c>
      <c r="Z23" s="3">
        <f t="shared" si="7"/>
        <v>440</v>
      </c>
      <c r="AA23" s="3">
        <f t="shared" si="8"/>
        <v>440</v>
      </c>
    </row>
    <row r="24" spans="1:27" s="1" customFormat="1" ht="20.100000000000001" customHeight="1">
      <c r="A24" s="3">
        <v>23</v>
      </c>
      <c r="B24" s="3">
        <f t="shared" si="9"/>
        <v>16.300000000000008</v>
      </c>
      <c r="C24" s="3">
        <f t="shared" si="10"/>
        <v>16.300000000000008</v>
      </c>
      <c r="D24" s="3">
        <f>$B24*总表!D$4</f>
        <v>17115.000000000007</v>
      </c>
      <c r="E24" s="3">
        <f>$C24*总表!E$4</f>
        <v>1630.0000000000007</v>
      </c>
      <c r="F24" s="3">
        <f>$C24*总表!F$4</f>
        <v>489.00000000000023</v>
      </c>
      <c r="G24" s="3">
        <f>$C24*总表!G$4</f>
        <v>489.00000000000023</v>
      </c>
      <c r="L24" s="3">
        <v>23</v>
      </c>
      <c r="M24" s="3">
        <v>43</v>
      </c>
      <c r="N24" s="3">
        <f t="shared" si="1"/>
        <v>28665.000000000022</v>
      </c>
      <c r="O24" s="3">
        <f t="shared" si="2"/>
        <v>2730.0000000000023</v>
      </c>
      <c r="P24" s="3">
        <f t="shared" si="3"/>
        <v>819.00000000000068</v>
      </c>
      <c r="Q24" s="3">
        <f t="shared" si="4"/>
        <v>819.00000000000068</v>
      </c>
      <c r="S24" s="3">
        <v>3</v>
      </c>
      <c r="T24" s="3">
        <v>20</v>
      </c>
      <c r="U24" s="3">
        <v>2.5</v>
      </c>
      <c r="V24" s="3">
        <v>1.3</v>
      </c>
      <c r="X24" s="3">
        <f t="shared" si="5"/>
        <v>38456</v>
      </c>
      <c r="Y24" s="3">
        <f t="shared" si="6"/>
        <v>1905</v>
      </c>
      <c r="Z24" s="3">
        <f t="shared" si="7"/>
        <v>440</v>
      </c>
      <c r="AA24" s="3">
        <f t="shared" si="8"/>
        <v>440</v>
      </c>
    </row>
    <row r="25" spans="1:27" s="1" customFormat="1" ht="20.100000000000001" customHeight="1">
      <c r="A25" s="3">
        <v>24</v>
      </c>
      <c r="B25" s="3">
        <f t="shared" si="9"/>
        <v>16.850000000000009</v>
      </c>
      <c r="C25" s="3">
        <f t="shared" si="10"/>
        <v>16.850000000000009</v>
      </c>
      <c r="D25" s="3">
        <f>$B25*总表!D$4</f>
        <v>17692.500000000007</v>
      </c>
      <c r="E25" s="3">
        <f>$C25*总表!E$4</f>
        <v>1685.0000000000009</v>
      </c>
      <c r="F25" s="3">
        <f>$C25*总表!F$4</f>
        <v>505.50000000000023</v>
      </c>
      <c r="G25" s="3">
        <f>$C25*总表!G$4</f>
        <v>505.50000000000023</v>
      </c>
      <c r="L25" s="3">
        <v>24</v>
      </c>
      <c r="M25" s="3">
        <v>44</v>
      </c>
      <c r="N25" s="3">
        <f t="shared" si="1"/>
        <v>29242.500000000025</v>
      </c>
      <c r="O25" s="3">
        <f t="shared" si="2"/>
        <v>2785.0000000000023</v>
      </c>
      <c r="P25" s="3">
        <f t="shared" si="3"/>
        <v>835.50000000000068</v>
      </c>
      <c r="Q25" s="3">
        <f t="shared" si="4"/>
        <v>835.50000000000068</v>
      </c>
      <c r="S25" s="3">
        <v>1</v>
      </c>
      <c r="T25" s="3">
        <v>22</v>
      </c>
      <c r="U25" s="3">
        <v>1</v>
      </c>
      <c r="V25" s="3">
        <v>1</v>
      </c>
      <c r="X25" s="3">
        <f t="shared" si="5"/>
        <v>16538</v>
      </c>
      <c r="Y25" s="3">
        <f t="shared" si="6"/>
        <v>1575</v>
      </c>
      <c r="Z25" s="3">
        <f t="shared" si="7"/>
        <v>473</v>
      </c>
      <c r="AA25" s="3">
        <f t="shared" si="8"/>
        <v>473</v>
      </c>
    </row>
    <row r="26" spans="1:27" s="1" customFormat="1" ht="20.100000000000001" customHeight="1">
      <c r="A26" s="3">
        <v>25</v>
      </c>
      <c r="B26" s="3">
        <f t="shared" si="9"/>
        <v>17.400000000000009</v>
      </c>
      <c r="C26" s="3">
        <f t="shared" si="10"/>
        <v>17.400000000000009</v>
      </c>
      <c r="D26" s="3">
        <f>$B26*总表!D$4</f>
        <v>18270.000000000011</v>
      </c>
      <c r="E26" s="3">
        <f>$C26*总表!E$4</f>
        <v>1740.0000000000009</v>
      </c>
      <c r="F26" s="3">
        <f>$C26*总表!F$4</f>
        <v>522.00000000000023</v>
      </c>
      <c r="G26" s="3">
        <f>$C26*总表!G$4</f>
        <v>522.00000000000023</v>
      </c>
      <c r="L26" s="3">
        <v>25</v>
      </c>
      <c r="M26" s="3">
        <v>45</v>
      </c>
      <c r="N26" s="3">
        <f t="shared" si="1"/>
        <v>29820.000000000025</v>
      </c>
      <c r="O26" s="3">
        <f t="shared" si="2"/>
        <v>2840.0000000000023</v>
      </c>
      <c r="P26" s="3">
        <f t="shared" si="3"/>
        <v>852.00000000000068</v>
      </c>
      <c r="Q26" s="3">
        <f t="shared" si="4"/>
        <v>852.00000000000068</v>
      </c>
      <c r="S26" s="3">
        <v>1</v>
      </c>
      <c r="T26" s="3">
        <v>22</v>
      </c>
      <c r="U26" s="3">
        <v>1</v>
      </c>
      <c r="V26" s="3">
        <v>1</v>
      </c>
      <c r="X26" s="3">
        <f t="shared" si="5"/>
        <v>16538</v>
      </c>
      <c r="Y26" s="3">
        <f t="shared" si="6"/>
        <v>1575</v>
      </c>
      <c r="Z26" s="3">
        <f t="shared" si="7"/>
        <v>473</v>
      </c>
      <c r="AA26" s="3">
        <f t="shared" si="8"/>
        <v>473</v>
      </c>
    </row>
    <row r="27" spans="1:27" s="1" customFormat="1" ht="20.100000000000001" customHeight="1">
      <c r="A27" s="3">
        <v>26</v>
      </c>
      <c r="B27" s="3">
        <f t="shared" si="9"/>
        <v>17.95000000000001</v>
      </c>
      <c r="C27" s="3">
        <f t="shared" si="10"/>
        <v>17.95000000000001</v>
      </c>
      <c r="D27" s="3">
        <f>$B27*总表!D$4</f>
        <v>18847.500000000011</v>
      </c>
      <c r="E27" s="3">
        <f>$C27*总表!E$4</f>
        <v>1795.0000000000009</v>
      </c>
      <c r="F27" s="3">
        <f>$C27*总表!F$4</f>
        <v>538.50000000000034</v>
      </c>
      <c r="G27" s="3">
        <f>$C27*总表!G$4</f>
        <v>538.50000000000034</v>
      </c>
      <c r="L27" s="3">
        <v>26</v>
      </c>
      <c r="M27" s="3">
        <v>46</v>
      </c>
      <c r="N27" s="3">
        <f t="shared" si="1"/>
        <v>30397.500000000025</v>
      </c>
      <c r="O27" s="3">
        <f t="shared" si="2"/>
        <v>2895.0000000000023</v>
      </c>
      <c r="P27" s="3">
        <f t="shared" si="3"/>
        <v>868.50000000000068</v>
      </c>
      <c r="Q27" s="3">
        <f t="shared" si="4"/>
        <v>868.50000000000068</v>
      </c>
      <c r="S27" s="3">
        <v>3</v>
      </c>
      <c r="T27" s="3">
        <v>22</v>
      </c>
      <c r="U27" s="3">
        <v>2.5</v>
      </c>
      <c r="V27" s="3">
        <v>1.3</v>
      </c>
      <c r="X27" s="3">
        <f t="shared" si="5"/>
        <v>41344</v>
      </c>
      <c r="Y27" s="3">
        <f t="shared" si="6"/>
        <v>2048</v>
      </c>
      <c r="Z27" s="3">
        <f t="shared" si="7"/>
        <v>473</v>
      </c>
      <c r="AA27" s="3">
        <f t="shared" si="8"/>
        <v>473</v>
      </c>
    </row>
    <row r="28" spans="1:27" s="1" customFormat="1" ht="20.100000000000001" customHeight="1">
      <c r="A28" s="3">
        <v>27</v>
      </c>
      <c r="B28" s="3">
        <f t="shared" si="9"/>
        <v>18.500000000000011</v>
      </c>
      <c r="C28" s="3">
        <f t="shared" si="10"/>
        <v>18.500000000000011</v>
      </c>
      <c r="D28" s="3">
        <f>$B28*总表!D$4</f>
        <v>19425.000000000011</v>
      </c>
      <c r="E28" s="3">
        <f>$C28*总表!E$4</f>
        <v>1850.0000000000011</v>
      </c>
      <c r="F28" s="3">
        <f>$C28*总表!F$4</f>
        <v>555.00000000000034</v>
      </c>
      <c r="G28" s="3">
        <f>$C28*总表!G$4</f>
        <v>555.00000000000034</v>
      </c>
      <c r="L28" s="3">
        <v>27</v>
      </c>
      <c r="M28" s="3">
        <v>47</v>
      </c>
      <c r="N28" s="3">
        <f t="shared" si="1"/>
        <v>30975.000000000025</v>
      </c>
      <c r="O28" s="3">
        <f t="shared" si="2"/>
        <v>2950.0000000000023</v>
      </c>
      <c r="P28" s="3">
        <f t="shared" si="3"/>
        <v>885.0000000000008</v>
      </c>
      <c r="Q28" s="3">
        <f t="shared" si="4"/>
        <v>885.0000000000008</v>
      </c>
      <c r="S28" s="3">
        <v>1</v>
      </c>
      <c r="T28" s="3">
        <v>25</v>
      </c>
      <c r="U28" s="3">
        <v>1</v>
      </c>
      <c r="V28" s="3">
        <v>1</v>
      </c>
      <c r="X28" s="3">
        <f t="shared" si="5"/>
        <v>18270</v>
      </c>
      <c r="Y28" s="3">
        <f t="shared" si="6"/>
        <v>1740</v>
      </c>
      <c r="Z28" s="3">
        <f t="shared" si="7"/>
        <v>522</v>
      </c>
      <c r="AA28" s="3">
        <f t="shared" si="8"/>
        <v>522</v>
      </c>
    </row>
    <row r="29" spans="1:27" s="1" customFormat="1" ht="20.100000000000001" customHeight="1">
      <c r="A29" s="3">
        <v>28</v>
      </c>
      <c r="B29" s="3">
        <f t="shared" si="9"/>
        <v>19.050000000000011</v>
      </c>
      <c r="C29" s="3">
        <f t="shared" si="10"/>
        <v>19.050000000000011</v>
      </c>
      <c r="D29" s="3">
        <f>$B29*总表!D$4</f>
        <v>20002.500000000011</v>
      </c>
      <c r="E29" s="3">
        <f>$C29*总表!E$4</f>
        <v>1905.0000000000011</v>
      </c>
      <c r="F29" s="3">
        <f>$C29*总表!F$4</f>
        <v>571.50000000000034</v>
      </c>
      <c r="G29" s="3">
        <f>$C29*总表!G$4</f>
        <v>571.50000000000034</v>
      </c>
      <c r="L29" s="3">
        <v>28</v>
      </c>
      <c r="M29" s="3">
        <v>48</v>
      </c>
      <c r="N29" s="3">
        <f t="shared" si="1"/>
        <v>31552.500000000025</v>
      </c>
      <c r="O29" s="3">
        <f t="shared" si="2"/>
        <v>3005.0000000000027</v>
      </c>
      <c r="P29" s="3">
        <f t="shared" si="3"/>
        <v>901.5000000000008</v>
      </c>
      <c r="Q29" s="3">
        <f t="shared" si="4"/>
        <v>901.5000000000008</v>
      </c>
      <c r="S29" s="3">
        <v>1</v>
      </c>
      <c r="T29" s="3">
        <v>25</v>
      </c>
      <c r="U29" s="3">
        <v>1</v>
      </c>
      <c r="V29" s="3">
        <v>1</v>
      </c>
      <c r="X29" s="3">
        <f t="shared" si="5"/>
        <v>18270</v>
      </c>
      <c r="Y29" s="3">
        <f t="shared" si="6"/>
        <v>1740</v>
      </c>
      <c r="Z29" s="3">
        <f t="shared" si="7"/>
        <v>522</v>
      </c>
      <c r="AA29" s="3">
        <f t="shared" si="8"/>
        <v>522</v>
      </c>
    </row>
    <row r="30" spans="1:27" s="1" customFormat="1" ht="20.100000000000001" customHeight="1">
      <c r="A30" s="3">
        <v>29</v>
      </c>
      <c r="B30" s="3">
        <f t="shared" si="9"/>
        <v>19.600000000000012</v>
      </c>
      <c r="C30" s="3">
        <f t="shared" si="10"/>
        <v>19.600000000000012</v>
      </c>
      <c r="D30" s="3">
        <f>$B30*总表!D$4</f>
        <v>20580.000000000011</v>
      </c>
      <c r="E30" s="3">
        <f>$C30*总表!E$4</f>
        <v>1960.0000000000011</v>
      </c>
      <c r="F30" s="3">
        <f>$C30*总表!F$4</f>
        <v>588.00000000000034</v>
      </c>
      <c r="G30" s="3">
        <f>$C30*总表!G$4</f>
        <v>588.00000000000034</v>
      </c>
      <c r="L30" s="3">
        <v>29</v>
      </c>
      <c r="M30" s="3">
        <v>49</v>
      </c>
      <c r="N30" s="3">
        <f t="shared" si="1"/>
        <v>32130.000000000029</v>
      </c>
      <c r="O30" s="3">
        <f t="shared" si="2"/>
        <v>3060.0000000000027</v>
      </c>
      <c r="P30" s="3">
        <f t="shared" si="3"/>
        <v>918.0000000000008</v>
      </c>
      <c r="Q30" s="3">
        <f t="shared" si="4"/>
        <v>918.0000000000008</v>
      </c>
      <c r="S30" s="3">
        <v>3</v>
      </c>
      <c r="T30" s="3">
        <v>25</v>
      </c>
      <c r="U30" s="3">
        <v>2.5</v>
      </c>
      <c r="V30" s="3">
        <v>1.3</v>
      </c>
      <c r="X30" s="3">
        <f t="shared" si="5"/>
        <v>45675</v>
      </c>
      <c r="Y30" s="3">
        <f t="shared" si="6"/>
        <v>2262</v>
      </c>
      <c r="Z30" s="3">
        <f t="shared" si="7"/>
        <v>522</v>
      </c>
      <c r="AA30" s="3">
        <f t="shared" si="8"/>
        <v>522</v>
      </c>
    </row>
    <row r="31" spans="1:27" s="1" customFormat="1" ht="20.100000000000001" customHeight="1">
      <c r="A31" s="3">
        <v>30</v>
      </c>
      <c r="B31" s="3">
        <f t="shared" si="9"/>
        <v>20.150000000000013</v>
      </c>
      <c r="C31" s="3">
        <f t="shared" si="10"/>
        <v>20.150000000000013</v>
      </c>
      <c r="D31" s="3">
        <f>$B31*总表!D$4</f>
        <v>21157.500000000015</v>
      </c>
      <c r="E31" s="3">
        <f>$C31*总表!E$4</f>
        <v>2015.0000000000014</v>
      </c>
      <c r="F31" s="3">
        <f>$C31*总表!F$4</f>
        <v>604.50000000000034</v>
      </c>
      <c r="G31" s="3">
        <f>$C31*总表!G$4</f>
        <v>604.50000000000034</v>
      </c>
      <c r="L31" s="3">
        <v>30</v>
      </c>
      <c r="M31" s="3">
        <v>50</v>
      </c>
      <c r="N31" s="3">
        <f t="shared" si="1"/>
        <v>32707.500000000029</v>
      </c>
      <c r="O31" s="3">
        <f t="shared" si="2"/>
        <v>3115.0000000000027</v>
      </c>
      <c r="P31" s="3">
        <f t="shared" si="3"/>
        <v>934.5000000000008</v>
      </c>
      <c r="Q31" s="3">
        <f t="shared" si="4"/>
        <v>934.5000000000008</v>
      </c>
      <c r="S31" s="3">
        <v>1</v>
      </c>
      <c r="T31" s="3">
        <v>27</v>
      </c>
      <c r="U31" s="3">
        <v>1</v>
      </c>
      <c r="V31" s="3">
        <v>1</v>
      </c>
      <c r="X31" s="3">
        <f t="shared" si="5"/>
        <v>19425</v>
      </c>
      <c r="Y31" s="3">
        <f t="shared" si="6"/>
        <v>1850</v>
      </c>
      <c r="Z31" s="3">
        <f t="shared" si="7"/>
        <v>555</v>
      </c>
      <c r="AA31" s="3">
        <f t="shared" si="8"/>
        <v>555</v>
      </c>
    </row>
    <row r="32" spans="1:27" s="1" customFormat="1" ht="20.100000000000001" customHeight="1">
      <c r="A32" s="3">
        <v>31</v>
      </c>
      <c r="B32" s="3">
        <f t="shared" si="9"/>
        <v>20.700000000000014</v>
      </c>
      <c r="C32" s="3">
        <f t="shared" si="10"/>
        <v>20.700000000000014</v>
      </c>
      <c r="D32" s="3">
        <f>$B32*总表!D$4</f>
        <v>21735.000000000015</v>
      </c>
      <c r="E32" s="3">
        <f>$C32*总表!E$4</f>
        <v>2070.0000000000014</v>
      </c>
      <c r="F32" s="3">
        <f>$C32*总表!F$4</f>
        <v>621.00000000000045</v>
      </c>
      <c r="G32" s="3">
        <f>$C32*总表!G$4</f>
        <v>621.00000000000045</v>
      </c>
      <c r="L32" s="3">
        <v>31</v>
      </c>
      <c r="M32" s="3">
        <v>51</v>
      </c>
      <c r="N32" s="3">
        <f t="shared" ref="N32:N51" si="11">LOOKUP($M32,$A:$A,D:D)</f>
        <v>33285.000000000029</v>
      </c>
      <c r="O32" s="3">
        <f t="shared" ref="O32:O51" si="12">LOOKUP($M32,$A:$A,E:E)</f>
        <v>3170.0000000000027</v>
      </c>
      <c r="P32" s="3">
        <f t="shared" ref="P32:P51" si="13">LOOKUP($M32,$A:$A,F:F)</f>
        <v>951.0000000000008</v>
      </c>
      <c r="Q32" s="3">
        <f t="shared" ref="Q32:Q51" si="14">LOOKUP($M32,$A:$A,G:G)</f>
        <v>951.0000000000008</v>
      </c>
      <c r="S32" s="3">
        <v>1</v>
      </c>
      <c r="T32" s="3">
        <v>27</v>
      </c>
      <c r="U32" s="3">
        <v>1</v>
      </c>
      <c r="V32" s="3">
        <v>1</v>
      </c>
      <c r="X32" s="3">
        <f t="shared" si="5"/>
        <v>19425</v>
      </c>
      <c r="Y32" s="3">
        <f t="shared" si="6"/>
        <v>1850</v>
      </c>
      <c r="Z32" s="3">
        <f t="shared" si="7"/>
        <v>555</v>
      </c>
      <c r="AA32" s="3">
        <f t="shared" si="8"/>
        <v>555</v>
      </c>
    </row>
    <row r="33" spans="1:27" s="1" customFormat="1" ht="20.100000000000001" customHeight="1">
      <c r="A33" s="3">
        <v>32</v>
      </c>
      <c r="B33" s="3">
        <f t="shared" si="9"/>
        <v>21.250000000000014</v>
      </c>
      <c r="C33" s="3">
        <f t="shared" si="10"/>
        <v>21.250000000000014</v>
      </c>
      <c r="D33" s="3">
        <f>$B33*总表!D$4</f>
        <v>22312.500000000015</v>
      </c>
      <c r="E33" s="3">
        <f>$C33*总表!E$4</f>
        <v>2125.0000000000014</v>
      </c>
      <c r="F33" s="3">
        <f>$C33*总表!F$4</f>
        <v>637.50000000000045</v>
      </c>
      <c r="G33" s="3">
        <f>$C33*总表!G$4</f>
        <v>637.50000000000045</v>
      </c>
      <c r="L33" s="3">
        <v>32</v>
      </c>
      <c r="M33" s="3">
        <v>52</v>
      </c>
      <c r="N33" s="3">
        <f t="shared" si="11"/>
        <v>33862.500000000029</v>
      </c>
      <c r="O33" s="3">
        <f t="shared" si="12"/>
        <v>3225.0000000000027</v>
      </c>
      <c r="P33" s="3">
        <f t="shared" si="13"/>
        <v>967.50000000000091</v>
      </c>
      <c r="Q33" s="3">
        <f t="shared" si="14"/>
        <v>967.50000000000091</v>
      </c>
      <c r="S33" s="3">
        <v>3</v>
      </c>
      <c r="T33" s="3">
        <v>27</v>
      </c>
      <c r="U33" s="3">
        <v>2.5</v>
      </c>
      <c r="V33" s="3">
        <v>1.3</v>
      </c>
      <c r="X33" s="3">
        <f t="shared" si="5"/>
        <v>48563</v>
      </c>
      <c r="Y33" s="3">
        <f t="shared" si="6"/>
        <v>2405</v>
      </c>
      <c r="Z33" s="3">
        <f t="shared" si="7"/>
        <v>555</v>
      </c>
      <c r="AA33" s="3">
        <f t="shared" si="8"/>
        <v>555</v>
      </c>
    </row>
    <row r="34" spans="1:27" s="1" customFormat="1" ht="20.100000000000001" customHeight="1">
      <c r="A34" s="3">
        <v>33</v>
      </c>
      <c r="B34" s="3">
        <f t="shared" si="9"/>
        <v>21.800000000000015</v>
      </c>
      <c r="C34" s="3">
        <f t="shared" si="10"/>
        <v>21.800000000000015</v>
      </c>
      <c r="D34" s="3">
        <f>$B34*总表!D$4</f>
        <v>22890.000000000015</v>
      </c>
      <c r="E34" s="3">
        <f>$C34*总表!E$4</f>
        <v>2180.0000000000014</v>
      </c>
      <c r="F34" s="3">
        <f>$C34*总表!F$4</f>
        <v>654.00000000000045</v>
      </c>
      <c r="G34" s="3">
        <f>$C34*总表!G$4</f>
        <v>654.00000000000045</v>
      </c>
      <c r="L34" s="3">
        <v>33</v>
      </c>
      <c r="M34" s="3">
        <v>53</v>
      </c>
      <c r="N34" s="3">
        <f t="shared" si="11"/>
        <v>34440.000000000029</v>
      </c>
      <c r="O34" s="3">
        <f t="shared" si="12"/>
        <v>3280.0000000000027</v>
      </c>
      <c r="P34" s="3">
        <f t="shared" si="13"/>
        <v>984.0000000000008</v>
      </c>
      <c r="Q34" s="3">
        <f t="shared" si="14"/>
        <v>984.0000000000008</v>
      </c>
      <c r="S34" s="3">
        <v>1</v>
      </c>
      <c r="T34" s="3">
        <v>29</v>
      </c>
      <c r="U34" s="3">
        <v>1</v>
      </c>
      <c r="V34" s="3">
        <v>1</v>
      </c>
      <c r="X34" s="3">
        <f t="shared" si="5"/>
        <v>20580</v>
      </c>
      <c r="Y34" s="3">
        <f t="shared" si="6"/>
        <v>1960</v>
      </c>
      <c r="Z34" s="3">
        <f t="shared" si="7"/>
        <v>588</v>
      </c>
      <c r="AA34" s="3">
        <f t="shared" si="8"/>
        <v>588</v>
      </c>
    </row>
    <row r="35" spans="1:27" s="1" customFormat="1" ht="20.100000000000001" customHeight="1">
      <c r="A35" s="3">
        <v>34</v>
      </c>
      <c r="B35" s="3">
        <f t="shared" si="9"/>
        <v>22.350000000000016</v>
      </c>
      <c r="C35" s="3">
        <f t="shared" si="10"/>
        <v>22.350000000000016</v>
      </c>
      <c r="D35" s="3">
        <f>$B35*总表!D$4</f>
        <v>23467.500000000018</v>
      </c>
      <c r="E35" s="3">
        <f>$C35*总表!E$4</f>
        <v>2235.0000000000014</v>
      </c>
      <c r="F35" s="3">
        <f>$C35*总表!F$4</f>
        <v>670.50000000000045</v>
      </c>
      <c r="G35" s="3">
        <f>$C35*总表!G$4</f>
        <v>670.50000000000045</v>
      </c>
      <c r="L35" s="3">
        <v>34</v>
      </c>
      <c r="M35" s="3">
        <v>54</v>
      </c>
      <c r="N35" s="3">
        <f t="shared" si="11"/>
        <v>35017.500000000022</v>
      </c>
      <c r="O35" s="3">
        <f t="shared" si="12"/>
        <v>3335.0000000000023</v>
      </c>
      <c r="P35" s="3">
        <f t="shared" si="13"/>
        <v>1000.5000000000007</v>
      </c>
      <c r="Q35" s="3">
        <f t="shared" si="14"/>
        <v>1000.5000000000007</v>
      </c>
      <c r="S35" s="3">
        <v>1</v>
      </c>
      <c r="T35" s="3">
        <v>29</v>
      </c>
      <c r="U35" s="3">
        <v>1</v>
      </c>
      <c r="V35" s="3">
        <v>1</v>
      </c>
      <c r="X35" s="3">
        <f t="shared" si="5"/>
        <v>20580</v>
      </c>
      <c r="Y35" s="3">
        <f t="shared" si="6"/>
        <v>1960</v>
      </c>
      <c r="Z35" s="3">
        <f t="shared" si="7"/>
        <v>588</v>
      </c>
      <c r="AA35" s="3">
        <f t="shared" si="8"/>
        <v>588</v>
      </c>
    </row>
    <row r="36" spans="1:27" s="1" customFormat="1" ht="20.100000000000001" customHeight="1">
      <c r="A36" s="3">
        <v>35</v>
      </c>
      <c r="B36" s="3">
        <f t="shared" si="9"/>
        <v>22.900000000000016</v>
      </c>
      <c r="C36" s="3">
        <f t="shared" si="10"/>
        <v>22.900000000000016</v>
      </c>
      <c r="D36" s="3">
        <f>$B36*总表!D$4</f>
        <v>24045.000000000018</v>
      </c>
      <c r="E36" s="3">
        <f>$C36*总表!E$4</f>
        <v>2290.0000000000018</v>
      </c>
      <c r="F36" s="3">
        <f>$C36*总表!F$4</f>
        <v>687.00000000000045</v>
      </c>
      <c r="G36" s="3">
        <f>$C36*总表!G$4</f>
        <v>687.00000000000045</v>
      </c>
      <c r="L36" s="3">
        <v>35</v>
      </c>
      <c r="M36" s="3">
        <v>55</v>
      </c>
      <c r="N36" s="3">
        <f t="shared" si="11"/>
        <v>35595.000000000022</v>
      </c>
      <c r="O36" s="3">
        <f t="shared" si="12"/>
        <v>3390.0000000000018</v>
      </c>
      <c r="P36" s="3">
        <f t="shared" si="13"/>
        <v>1017.0000000000006</v>
      </c>
      <c r="Q36" s="3">
        <f t="shared" si="14"/>
        <v>1017.0000000000006</v>
      </c>
      <c r="S36" s="3">
        <v>3</v>
      </c>
      <c r="T36" s="3">
        <v>29</v>
      </c>
      <c r="U36" s="3">
        <v>2.5</v>
      </c>
      <c r="V36" s="3">
        <v>1.3</v>
      </c>
      <c r="X36" s="3">
        <f t="shared" si="5"/>
        <v>51450</v>
      </c>
      <c r="Y36" s="3">
        <f t="shared" si="6"/>
        <v>2548</v>
      </c>
      <c r="Z36" s="3">
        <f t="shared" si="7"/>
        <v>588</v>
      </c>
      <c r="AA36" s="3">
        <f t="shared" si="8"/>
        <v>588</v>
      </c>
    </row>
    <row r="37" spans="1:27" s="1" customFormat="1" ht="20.100000000000001" customHeight="1">
      <c r="A37" s="3">
        <v>36</v>
      </c>
      <c r="B37" s="3">
        <f t="shared" si="9"/>
        <v>23.450000000000017</v>
      </c>
      <c r="C37" s="3">
        <f t="shared" si="10"/>
        <v>23.450000000000017</v>
      </c>
      <c r="D37" s="3">
        <f>$B37*总表!D$4</f>
        <v>24622.500000000018</v>
      </c>
      <c r="E37" s="3">
        <f>$C37*总表!E$4</f>
        <v>2345.0000000000018</v>
      </c>
      <c r="F37" s="3">
        <f>$C37*总表!F$4</f>
        <v>703.50000000000045</v>
      </c>
      <c r="G37" s="3">
        <f>$C37*总表!G$4</f>
        <v>703.50000000000045</v>
      </c>
      <c r="L37" s="3">
        <v>36</v>
      </c>
      <c r="M37" s="3">
        <v>56</v>
      </c>
      <c r="N37" s="3">
        <f t="shared" si="11"/>
        <v>36172.500000000015</v>
      </c>
      <c r="O37" s="3">
        <f t="shared" si="12"/>
        <v>3445.0000000000018</v>
      </c>
      <c r="P37" s="3">
        <f t="shared" si="13"/>
        <v>1033.5000000000005</v>
      </c>
      <c r="Q37" s="3">
        <f t="shared" si="14"/>
        <v>1033.5000000000005</v>
      </c>
      <c r="S37" s="3">
        <v>1</v>
      </c>
      <c r="T37" s="3">
        <v>30</v>
      </c>
      <c r="U37" s="3">
        <v>1</v>
      </c>
      <c r="V37" s="3">
        <v>1</v>
      </c>
      <c r="X37" s="3">
        <f t="shared" si="5"/>
        <v>21158</v>
      </c>
      <c r="Y37" s="3">
        <f t="shared" si="6"/>
        <v>2015</v>
      </c>
      <c r="Z37" s="3">
        <f t="shared" si="7"/>
        <v>605</v>
      </c>
      <c r="AA37" s="3">
        <f t="shared" si="8"/>
        <v>605</v>
      </c>
    </row>
    <row r="38" spans="1:27" s="1" customFormat="1" ht="20.100000000000001" customHeight="1">
      <c r="A38" s="3">
        <v>37</v>
      </c>
      <c r="B38" s="3">
        <f t="shared" si="9"/>
        <v>24.000000000000018</v>
      </c>
      <c r="C38" s="3">
        <f t="shared" si="10"/>
        <v>24.000000000000018</v>
      </c>
      <c r="D38" s="3">
        <f>$B38*总表!D$4</f>
        <v>25200.000000000018</v>
      </c>
      <c r="E38" s="3">
        <f>$C38*总表!E$4</f>
        <v>2400.0000000000018</v>
      </c>
      <c r="F38" s="3">
        <f>$C38*总表!F$4</f>
        <v>720.00000000000057</v>
      </c>
      <c r="G38" s="3">
        <f>$C38*总表!G$4</f>
        <v>720.00000000000057</v>
      </c>
      <c r="L38" s="3">
        <v>37</v>
      </c>
      <c r="M38" s="3">
        <v>57</v>
      </c>
      <c r="N38" s="3">
        <f t="shared" si="11"/>
        <v>36750.000000000015</v>
      </c>
      <c r="O38" s="3">
        <f t="shared" si="12"/>
        <v>3500.0000000000014</v>
      </c>
      <c r="P38" s="3">
        <f t="shared" si="13"/>
        <v>1050.0000000000005</v>
      </c>
      <c r="Q38" s="3">
        <f t="shared" si="14"/>
        <v>1050.0000000000005</v>
      </c>
      <c r="S38" s="3">
        <v>1</v>
      </c>
      <c r="T38" s="3">
        <v>30</v>
      </c>
      <c r="U38" s="3">
        <v>1</v>
      </c>
      <c r="V38" s="3">
        <v>1</v>
      </c>
      <c r="X38" s="3">
        <f t="shared" si="5"/>
        <v>21158</v>
      </c>
      <c r="Y38" s="3">
        <f t="shared" si="6"/>
        <v>2015</v>
      </c>
      <c r="Z38" s="3">
        <f t="shared" si="7"/>
        <v>605</v>
      </c>
      <c r="AA38" s="3">
        <f t="shared" si="8"/>
        <v>605</v>
      </c>
    </row>
    <row r="39" spans="1:27" s="1" customFormat="1" ht="20.100000000000001" customHeight="1">
      <c r="A39" s="3">
        <v>38</v>
      </c>
      <c r="B39" s="3">
        <f t="shared" si="9"/>
        <v>24.550000000000018</v>
      </c>
      <c r="C39" s="3">
        <f t="shared" si="10"/>
        <v>24.550000000000018</v>
      </c>
      <c r="D39" s="3">
        <f>$B39*总表!D$4</f>
        <v>25777.500000000018</v>
      </c>
      <c r="E39" s="3">
        <f>$C39*总表!E$4</f>
        <v>2455.0000000000018</v>
      </c>
      <c r="F39" s="3">
        <f>$C39*总表!F$4</f>
        <v>736.50000000000057</v>
      </c>
      <c r="G39" s="3">
        <f>$C39*总表!G$4</f>
        <v>736.50000000000057</v>
      </c>
      <c r="L39" s="3">
        <v>38</v>
      </c>
      <c r="M39" s="3">
        <v>58</v>
      </c>
      <c r="N39" s="3">
        <f t="shared" si="11"/>
        <v>37327.500000000015</v>
      </c>
      <c r="O39" s="3">
        <f t="shared" si="12"/>
        <v>3555.0000000000009</v>
      </c>
      <c r="P39" s="3">
        <f t="shared" si="13"/>
        <v>1066.5000000000005</v>
      </c>
      <c r="Q39" s="3">
        <f t="shared" si="14"/>
        <v>1066.5000000000005</v>
      </c>
      <c r="S39" s="3">
        <v>3</v>
      </c>
      <c r="T39" s="3">
        <v>30</v>
      </c>
      <c r="U39" s="3">
        <v>2.5</v>
      </c>
      <c r="V39" s="3">
        <v>1.3</v>
      </c>
      <c r="X39" s="3">
        <f t="shared" si="5"/>
        <v>52894</v>
      </c>
      <c r="Y39" s="3">
        <f t="shared" si="6"/>
        <v>2620</v>
      </c>
      <c r="Z39" s="3">
        <f t="shared" si="7"/>
        <v>605</v>
      </c>
      <c r="AA39" s="3">
        <f t="shared" si="8"/>
        <v>605</v>
      </c>
    </row>
    <row r="40" spans="1:27" s="1" customFormat="1" ht="20.100000000000001" customHeight="1">
      <c r="A40" s="3">
        <v>39</v>
      </c>
      <c r="B40" s="3">
        <f t="shared" si="9"/>
        <v>25.100000000000019</v>
      </c>
      <c r="C40" s="3">
        <f t="shared" si="10"/>
        <v>25.100000000000019</v>
      </c>
      <c r="D40" s="3">
        <f>$B40*总表!D$4</f>
        <v>26355.000000000022</v>
      </c>
      <c r="E40" s="3">
        <f>$C40*总表!E$4</f>
        <v>2510.0000000000018</v>
      </c>
      <c r="F40" s="3">
        <f>$C40*总表!F$4</f>
        <v>753.00000000000057</v>
      </c>
      <c r="G40" s="3">
        <f>$C40*总表!G$4</f>
        <v>753.00000000000057</v>
      </c>
      <c r="L40" s="3">
        <v>39</v>
      </c>
      <c r="M40" s="3">
        <v>59</v>
      </c>
      <c r="N40" s="3">
        <f t="shared" si="11"/>
        <v>37905.000000000007</v>
      </c>
      <c r="O40" s="3">
        <f t="shared" si="12"/>
        <v>3610.0000000000009</v>
      </c>
      <c r="P40" s="3">
        <f t="shared" si="13"/>
        <v>1083.0000000000002</v>
      </c>
      <c r="Q40" s="3">
        <f t="shared" si="14"/>
        <v>1083.0000000000002</v>
      </c>
      <c r="S40" s="3">
        <v>1</v>
      </c>
      <c r="T40" s="3">
        <v>31</v>
      </c>
      <c r="U40" s="3">
        <v>1</v>
      </c>
      <c r="V40" s="3">
        <v>1</v>
      </c>
      <c r="X40" s="3">
        <f t="shared" si="5"/>
        <v>21735</v>
      </c>
      <c r="Y40" s="3">
        <f t="shared" si="6"/>
        <v>2070</v>
      </c>
      <c r="Z40" s="3">
        <f t="shared" si="7"/>
        <v>621</v>
      </c>
      <c r="AA40" s="3">
        <f t="shared" si="8"/>
        <v>621</v>
      </c>
    </row>
    <row r="41" spans="1:27" s="1" customFormat="1" ht="20.100000000000001" customHeight="1">
      <c r="A41" s="3">
        <v>40</v>
      </c>
      <c r="B41" s="3">
        <f t="shared" si="9"/>
        <v>25.65000000000002</v>
      </c>
      <c r="C41" s="3">
        <f t="shared" si="10"/>
        <v>25.65000000000002</v>
      </c>
      <c r="D41" s="3">
        <f>$B41*总表!D$4</f>
        <v>26932.500000000022</v>
      </c>
      <c r="E41" s="3">
        <f>$C41*总表!E$4</f>
        <v>2565.0000000000018</v>
      </c>
      <c r="F41" s="3">
        <f>$C41*总表!F$4</f>
        <v>769.50000000000057</v>
      </c>
      <c r="G41" s="3">
        <f>$C41*总表!G$4</f>
        <v>769.50000000000057</v>
      </c>
      <c r="L41" s="3">
        <v>40</v>
      </c>
      <c r="M41" s="3">
        <v>60</v>
      </c>
      <c r="N41" s="3">
        <f t="shared" si="11"/>
        <v>38482.500000000007</v>
      </c>
      <c r="O41" s="3">
        <f t="shared" si="12"/>
        <v>3665.0000000000005</v>
      </c>
      <c r="P41" s="3">
        <f t="shared" si="13"/>
        <v>1099.5000000000002</v>
      </c>
      <c r="Q41" s="3">
        <f t="shared" si="14"/>
        <v>1099.5000000000002</v>
      </c>
      <c r="S41" s="3">
        <v>1</v>
      </c>
      <c r="T41" s="3">
        <v>31</v>
      </c>
      <c r="U41" s="3">
        <v>1</v>
      </c>
      <c r="V41" s="3">
        <v>1</v>
      </c>
      <c r="X41" s="3">
        <f t="shared" si="5"/>
        <v>21735</v>
      </c>
      <c r="Y41" s="3">
        <f t="shared" si="6"/>
        <v>2070</v>
      </c>
      <c r="Z41" s="3">
        <f t="shared" si="7"/>
        <v>621</v>
      </c>
      <c r="AA41" s="3">
        <f t="shared" si="8"/>
        <v>621</v>
      </c>
    </row>
    <row r="42" spans="1:27" s="1" customFormat="1" ht="20.100000000000001" customHeight="1">
      <c r="A42" s="3">
        <v>41</v>
      </c>
      <c r="B42" s="3">
        <f t="shared" si="9"/>
        <v>26.200000000000021</v>
      </c>
      <c r="C42" s="3">
        <f t="shared" si="10"/>
        <v>26.200000000000021</v>
      </c>
      <c r="D42" s="3">
        <f>$B42*总表!D$4</f>
        <v>27510.000000000022</v>
      </c>
      <c r="E42" s="3">
        <f>$C42*总表!E$4</f>
        <v>2620.0000000000023</v>
      </c>
      <c r="F42" s="3">
        <f>$C42*总表!F$4</f>
        <v>786.00000000000057</v>
      </c>
      <c r="G42" s="3">
        <f>$C42*总表!G$4</f>
        <v>786.00000000000057</v>
      </c>
      <c r="L42" s="3">
        <v>41</v>
      </c>
      <c r="M42" s="3">
        <v>61</v>
      </c>
      <c r="N42" s="3">
        <f t="shared" si="11"/>
        <v>39060</v>
      </c>
      <c r="O42" s="3">
        <f t="shared" si="12"/>
        <v>3720.0000000000005</v>
      </c>
      <c r="P42" s="3">
        <f t="shared" si="13"/>
        <v>1116</v>
      </c>
      <c r="Q42" s="3">
        <f t="shared" si="14"/>
        <v>1116</v>
      </c>
      <c r="S42" s="3">
        <v>3</v>
      </c>
      <c r="T42" s="3">
        <v>31</v>
      </c>
      <c r="U42" s="3">
        <v>2.5</v>
      </c>
      <c r="V42" s="3">
        <v>1.3</v>
      </c>
      <c r="X42" s="3">
        <f t="shared" si="5"/>
        <v>54338</v>
      </c>
      <c r="Y42" s="3">
        <f t="shared" si="6"/>
        <v>2691</v>
      </c>
      <c r="Z42" s="3">
        <f t="shared" si="7"/>
        <v>621</v>
      </c>
      <c r="AA42" s="3">
        <f t="shared" si="8"/>
        <v>621</v>
      </c>
    </row>
    <row r="43" spans="1:27" s="1" customFormat="1" ht="20.100000000000001" customHeight="1">
      <c r="A43" s="3">
        <v>42</v>
      </c>
      <c r="B43" s="3">
        <f t="shared" si="9"/>
        <v>26.750000000000021</v>
      </c>
      <c r="C43" s="3">
        <f t="shared" si="10"/>
        <v>26.750000000000021</v>
      </c>
      <c r="D43" s="3">
        <f>$B43*总表!D$4</f>
        <v>28087.500000000022</v>
      </c>
      <c r="E43" s="3">
        <f>$C43*总表!E$4</f>
        <v>2675.0000000000023</v>
      </c>
      <c r="F43" s="3">
        <f>$C43*总表!F$4</f>
        <v>802.50000000000068</v>
      </c>
      <c r="G43" s="3">
        <f>$C43*总表!G$4</f>
        <v>802.50000000000068</v>
      </c>
      <c r="L43" s="3">
        <v>42</v>
      </c>
      <c r="M43" s="3">
        <v>62</v>
      </c>
      <c r="N43" s="3">
        <f t="shared" si="11"/>
        <v>39637.5</v>
      </c>
      <c r="O43" s="3">
        <f t="shared" si="12"/>
        <v>3775</v>
      </c>
      <c r="P43" s="3">
        <f t="shared" si="13"/>
        <v>1132.5</v>
      </c>
      <c r="Q43" s="3">
        <f t="shared" si="14"/>
        <v>1132.5</v>
      </c>
      <c r="S43" s="3">
        <v>1</v>
      </c>
      <c r="T43" s="3">
        <v>32</v>
      </c>
      <c r="U43" s="3">
        <v>1</v>
      </c>
      <c r="V43" s="3">
        <v>1</v>
      </c>
      <c r="X43" s="3">
        <f t="shared" si="5"/>
        <v>22313</v>
      </c>
      <c r="Y43" s="3">
        <f t="shared" si="6"/>
        <v>2125</v>
      </c>
      <c r="Z43" s="3">
        <f t="shared" si="7"/>
        <v>638</v>
      </c>
      <c r="AA43" s="3">
        <f t="shared" si="8"/>
        <v>638</v>
      </c>
    </row>
    <row r="44" spans="1:27" s="1" customFormat="1" ht="20.100000000000001" customHeight="1">
      <c r="A44" s="3">
        <v>43</v>
      </c>
      <c r="B44" s="3">
        <f t="shared" si="9"/>
        <v>27.300000000000022</v>
      </c>
      <c r="C44" s="3">
        <f t="shared" si="10"/>
        <v>27.300000000000022</v>
      </c>
      <c r="D44" s="3">
        <f>$B44*总表!D$4</f>
        <v>28665.000000000022</v>
      </c>
      <c r="E44" s="3">
        <f>$C44*总表!E$4</f>
        <v>2730.0000000000023</v>
      </c>
      <c r="F44" s="3">
        <f>$C44*总表!F$4</f>
        <v>819.00000000000068</v>
      </c>
      <c r="G44" s="3">
        <f>$C44*总表!G$4</f>
        <v>819.00000000000068</v>
      </c>
      <c r="L44" s="3">
        <v>43</v>
      </c>
      <c r="M44" s="3">
        <v>63</v>
      </c>
      <c r="N44" s="3">
        <f t="shared" si="11"/>
        <v>40215</v>
      </c>
      <c r="O44" s="3">
        <f t="shared" si="12"/>
        <v>3829.9999999999995</v>
      </c>
      <c r="P44" s="3">
        <f t="shared" si="13"/>
        <v>1149</v>
      </c>
      <c r="Q44" s="3">
        <f t="shared" si="14"/>
        <v>1149</v>
      </c>
      <c r="S44" s="3">
        <v>1</v>
      </c>
      <c r="T44" s="3">
        <v>32</v>
      </c>
      <c r="U44" s="3">
        <v>1</v>
      </c>
      <c r="V44" s="3">
        <v>1</v>
      </c>
      <c r="X44" s="3">
        <f t="shared" si="5"/>
        <v>22313</v>
      </c>
      <c r="Y44" s="3">
        <f t="shared" si="6"/>
        <v>2125</v>
      </c>
      <c r="Z44" s="3">
        <f t="shared" si="7"/>
        <v>638</v>
      </c>
      <c r="AA44" s="3">
        <f t="shared" si="8"/>
        <v>638</v>
      </c>
    </row>
    <row r="45" spans="1:27" s="1" customFormat="1" ht="20.100000000000001" customHeight="1">
      <c r="A45" s="3">
        <v>44</v>
      </c>
      <c r="B45" s="3">
        <f t="shared" si="9"/>
        <v>27.850000000000023</v>
      </c>
      <c r="C45" s="3">
        <f t="shared" si="10"/>
        <v>27.850000000000023</v>
      </c>
      <c r="D45" s="3">
        <f>$B45*总表!D$4</f>
        <v>29242.500000000025</v>
      </c>
      <c r="E45" s="3">
        <f>$C45*总表!E$4</f>
        <v>2785.0000000000023</v>
      </c>
      <c r="F45" s="3">
        <f>$C45*总表!F$4</f>
        <v>835.50000000000068</v>
      </c>
      <c r="G45" s="3">
        <f>$C45*总表!G$4</f>
        <v>835.50000000000068</v>
      </c>
      <c r="L45" s="3">
        <v>44</v>
      </c>
      <c r="M45" s="3">
        <v>64</v>
      </c>
      <c r="N45" s="3">
        <f t="shared" si="11"/>
        <v>40792.499999999993</v>
      </c>
      <c r="O45" s="3">
        <f t="shared" si="12"/>
        <v>3884.9999999999995</v>
      </c>
      <c r="P45" s="3">
        <f t="shared" si="13"/>
        <v>1165.4999999999998</v>
      </c>
      <c r="Q45" s="3">
        <f t="shared" si="14"/>
        <v>1165.4999999999998</v>
      </c>
      <c r="S45" s="3">
        <v>3</v>
      </c>
      <c r="T45" s="3">
        <v>32</v>
      </c>
      <c r="U45" s="3">
        <v>2.5</v>
      </c>
      <c r="V45" s="3">
        <v>1.3</v>
      </c>
      <c r="X45" s="3">
        <f t="shared" si="5"/>
        <v>55781</v>
      </c>
      <c r="Y45" s="3">
        <f t="shared" si="6"/>
        <v>2763</v>
      </c>
      <c r="Z45" s="3">
        <f t="shared" si="7"/>
        <v>638</v>
      </c>
      <c r="AA45" s="3">
        <f t="shared" si="8"/>
        <v>638</v>
      </c>
    </row>
    <row r="46" spans="1:27" s="1" customFormat="1" ht="20.100000000000001" customHeight="1">
      <c r="A46" s="3">
        <v>45</v>
      </c>
      <c r="B46" s="3">
        <f t="shared" si="9"/>
        <v>28.400000000000023</v>
      </c>
      <c r="C46" s="3">
        <f t="shared" si="10"/>
        <v>28.400000000000023</v>
      </c>
      <c r="D46" s="3">
        <f>$B46*总表!D$4</f>
        <v>29820.000000000025</v>
      </c>
      <c r="E46" s="3">
        <f>$C46*总表!E$4</f>
        <v>2840.0000000000023</v>
      </c>
      <c r="F46" s="3">
        <f>$C46*总表!F$4</f>
        <v>852.00000000000068</v>
      </c>
      <c r="G46" s="3">
        <f>$C46*总表!G$4</f>
        <v>852.00000000000068</v>
      </c>
      <c r="L46" s="3">
        <v>45</v>
      </c>
      <c r="M46" s="3">
        <v>65</v>
      </c>
      <c r="N46" s="3">
        <f t="shared" si="11"/>
        <v>41369.999999999993</v>
      </c>
      <c r="O46" s="3">
        <f t="shared" si="12"/>
        <v>3939.9999999999991</v>
      </c>
      <c r="P46" s="3">
        <f t="shared" si="13"/>
        <v>1181.9999999999998</v>
      </c>
      <c r="Q46" s="3">
        <f t="shared" si="14"/>
        <v>1181.9999999999998</v>
      </c>
      <c r="S46" s="3">
        <v>1</v>
      </c>
      <c r="T46" s="3">
        <v>33</v>
      </c>
      <c r="U46" s="3">
        <v>1</v>
      </c>
      <c r="V46" s="3">
        <v>1</v>
      </c>
      <c r="X46" s="3">
        <f t="shared" si="5"/>
        <v>22890</v>
      </c>
      <c r="Y46" s="3">
        <f t="shared" si="6"/>
        <v>2180</v>
      </c>
      <c r="Z46" s="3">
        <f t="shared" si="7"/>
        <v>654</v>
      </c>
      <c r="AA46" s="3">
        <f t="shared" si="8"/>
        <v>654</v>
      </c>
    </row>
    <row r="47" spans="1:27" s="1" customFormat="1" ht="20.100000000000001" customHeight="1">
      <c r="A47" s="3">
        <v>46</v>
      </c>
      <c r="B47" s="3">
        <f t="shared" si="9"/>
        <v>28.950000000000024</v>
      </c>
      <c r="C47" s="3">
        <f t="shared" si="10"/>
        <v>28.950000000000024</v>
      </c>
      <c r="D47" s="3">
        <f>$B47*总表!D$4</f>
        <v>30397.500000000025</v>
      </c>
      <c r="E47" s="3">
        <f>$C47*总表!E$4</f>
        <v>2895.0000000000023</v>
      </c>
      <c r="F47" s="3">
        <f>$C47*总表!F$4</f>
        <v>868.50000000000068</v>
      </c>
      <c r="G47" s="3">
        <f>$C47*总表!G$4</f>
        <v>868.50000000000068</v>
      </c>
      <c r="L47" s="3">
        <v>46</v>
      </c>
      <c r="M47" s="3">
        <v>66</v>
      </c>
      <c r="N47" s="3">
        <f t="shared" si="11"/>
        <v>41947.499999999985</v>
      </c>
      <c r="O47" s="3">
        <f t="shared" si="12"/>
        <v>3994.9999999999991</v>
      </c>
      <c r="P47" s="3">
        <f t="shared" si="13"/>
        <v>1198.4999999999995</v>
      </c>
      <c r="Q47" s="3">
        <f t="shared" si="14"/>
        <v>1198.4999999999995</v>
      </c>
      <c r="S47" s="3">
        <v>1</v>
      </c>
      <c r="T47" s="3">
        <v>33</v>
      </c>
      <c r="U47" s="3">
        <v>1</v>
      </c>
      <c r="V47" s="3">
        <v>1</v>
      </c>
      <c r="X47" s="3">
        <f t="shared" si="5"/>
        <v>22890</v>
      </c>
      <c r="Y47" s="3">
        <f t="shared" si="6"/>
        <v>2180</v>
      </c>
      <c r="Z47" s="3">
        <f t="shared" si="7"/>
        <v>654</v>
      </c>
      <c r="AA47" s="3">
        <f t="shared" si="8"/>
        <v>654</v>
      </c>
    </row>
    <row r="48" spans="1:27" s="1" customFormat="1" ht="20.100000000000001" customHeight="1">
      <c r="A48" s="3">
        <v>47</v>
      </c>
      <c r="B48" s="3">
        <f t="shared" si="9"/>
        <v>29.500000000000025</v>
      </c>
      <c r="C48" s="3">
        <f t="shared" si="10"/>
        <v>29.500000000000025</v>
      </c>
      <c r="D48" s="3">
        <f>$B48*总表!D$4</f>
        <v>30975.000000000025</v>
      </c>
      <c r="E48" s="3">
        <f>$C48*总表!E$4</f>
        <v>2950.0000000000023</v>
      </c>
      <c r="F48" s="3">
        <f>$C48*总表!F$4</f>
        <v>885.0000000000008</v>
      </c>
      <c r="G48" s="3">
        <f>$C48*总表!G$4</f>
        <v>885.0000000000008</v>
      </c>
      <c r="L48" s="3">
        <v>47</v>
      </c>
      <c r="M48" s="3">
        <v>67</v>
      </c>
      <c r="N48" s="3">
        <f t="shared" si="11"/>
        <v>42524.999999999985</v>
      </c>
      <c r="O48" s="3">
        <f t="shared" si="12"/>
        <v>4049.9999999999986</v>
      </c>
      <c r="P48" s="3">
        <f t="shared" si="13"/>
        <v>1214.9999999999995</v>
      </c>
      <c r="Q48" s="3">
        <f t="shared" si="14"/>
        <v>1214.9999999999995</v>
      </c>
      <c r="S48" s="3">
        <v>3</v>
      </c>
      <c r="T48" s="3">
        <v>33</v>
      </c>
      <c r="U48" s="3">
        <v>2.5</v>
      </c>
      <c r="V48" s="3">
        <v>1.3</v>
      </c>
      <c r="X48" s="3">
        <f t="shared" si="5"/>
        <v>57225</v>
      </c>
      <c r="Y48" s="3">
        <f t="shared" si="6"/>
        <v>2834</v>
      </c>
      <c r="Z48" s="3">
        <f t="shared" si="7"/>
        <v>654</v>
      </c>
      <c r="AA48" s="3">
        <f t="shared" si="8"/>
        <v>654</v>
      </c>
    </row>
    <row r="49" spans="1:27" s="1" customFormat="1" ht="20.100000000000001" customHeight="1">
      <c r="A49" s="3">
        <v>48</v>
      </c>
      <c r="B49" s="3">
        <f t="shared" si="9"/>
        <v>30.050000000000026</v>
      </c>
      <c r="C49" s="3">
        <f t="shared" si="10"/>
        <v>30.050000000000026</v>
      </c>
      <c r="D49" s="3">
        <f>$B49*总表!D$4</f>
        <v>31552.500000000025</v>
      </c>
      <c r="E49" s="3">
        <f>$C49*总表!E$4</f>
        <v>3005.0000000000027</v>
      </c>
      <c r="F49" s="3">
        <f>$C49*总表!F$4</f>
        <v>901.5000000000008</v>
      </c>
      <c r="G49" s="3">
        <f>$C49*总表!G$4</f>
        <v>901.5000000000008</v>
      </c>
      <c r="L49" s="3">
        <v>48</v>
      </c>
      <c r="M49" s="3">
        <v>68</v>
      </c>
      <c r="N49" s="3">
        <f t="shared" si="11"/>
        <v>43102.499999999985</v>
      </c>
      <c r="O49" s="3">
        <f t="shared" si="12"/>
        <v>4104.9999999999982</v>
      </c>
      <c r="P49" s="3">
        <f t="shared" si="13"/>
        <v>1231.4999999999995</v>
      </c>
      <c r="Q49" s="3">
        <f t="shared" si="14"/>
        <v>1231.4999999999995</v>
      </c>
      <c r="S49" s="3">
        <v>1</v>
      </c>
      <c r="T49" s="3">
        <v>35</v>
      </c>
      <c r="U49" s="3">
        <v>1</v>
      </c>
      <c r="V49" s="3">
        <v>1</v>
      </c>
      <c r="X49" s="3">
        <f t="shared" si="5"/>
        <v>24045</v>
      </c>
      <c r="Y49" s="3">
        <f t="shared" si="6"/>
        <v>2290</v>
      </c>
      <c r="Z49" s="3">
        <f t="shared" si="7"/>
        <v>687</v>
      </c>
      <c r="AA49" s="3">
        <f t="shared" si="8"/>
        <v>687</v>
      </c>
    </row>
    <row r="50" spans="1:27" s="1" customFormat="1" ht="20.100000000000001" customHeight="1">
      <c r="A50" s="3">
        <v>49</v>
      </c>
      <c r="B50" s="3">
        <f t="shared" si="9"/>
        <v>30.600000000000026</v>
      </c>
      <c r="C50" s="3">
        <f t="shared" si="10"/>
        <v>30.600000000000026</v>
      </c>
      <c r="D50" s="3">
        <f>$B50*总表!D$4</f>
        <v>32130.000000000029</v>
      </c>
      <c r="E50" s="3">
        <f>$C50*总表!E$4</f>
        <v>3060.0000000000027</v>
      </c>
      <c r="F50" s="3">
        <f>$C50*总表!F$4</f>
        <v>918.0000000000008</v>
      </c>
      <c r="G50" s="3">
        <f>$C50*总表!G$4</f>
        <v>918.0000000000008</v>
      </c>
      <c r="L50" s="3">
        <v>49</v>
      </c>
      <c r="M50" s="3">
        <v>69</v>
      </c>
      <c r="N50" s="3">
        <f t="shared" si="11"/>
        <v>43679.999999999978</v>
      </c>
      <c r="O50" s="3">
        <f t="shared" si="12"/>
        <v>4159.9999999999982</v>
      </c>
      <c r="P50" s="3">
        <f t="shared" si="13"/>
        <v>1247.9999999999993</v>
      </c>
      <c r="Q50" s="3">
        <f t="shared" si="14"/>
        <v>1247.9999999999993</v>
      </c>
      <c r="S50" s="3">
        <v>1</v>
      </c>
      <c r="T50" s="3">
        <v>35</v>
      </c>
      <c r="U50" s="3">
        <v>1</v>
      </c>
      <c r="V50" s="3">
        <v>1</v>
      </c>
      <c r="X50" s="3">
        <f t="shared" si="5"/>
        <v>24045</v>
      </c>
      <c r="Y50" s="3">
        <f t="shared" si="6"/>
        <v>2290</v>
      </c>
      <c r="Z50" s="3">
        <f t="shared" si="7"/>
        <v>687</v>
      </c>
      <c r="AA50" s="3">
        <f t="shared" si="8"/>
        <v>687</v>
      </c>
    </row>
    <row r="51" spans="1:27" s="1" customFormat="1" ht="20.100000000000001" customHeight="1">
      <c r="A51" s="3">
        <v>50</v>
      </c>
      <c r="B51" s="3">
        <f t="shared" si="9"/>
        <v>31.150000000000027</v>
      </c>
      <c r="C51" s="3">
        <f t="shared" si="10"/>
        <v>31.150000000000027</v>
      </c>
      <c r="D51" s="3">
        <f>$B51*总表!D$4</f>
        <v>32707.500000000029</v>
      </c>
      <c r="E51" s="3">
        <f>$C51*总表!E$4</f>
        <v>3115.0000000000027</v>
      </c>
      <c r="F51" s="3">
        <f>$C51*总表!F$4</f>
        <v>934.5000000000008</v>
      </c>
      <c r="G51" s="3">
        <f>$C51*总表!G$4</f>
        <v>934.5000000000008</v>
      </c>
      <c r="L51" s="3">
        <v>50</v>
      </c>
      <c r="M51" s="3">
        <v>70</v>
      </c>
      <c r="N51" s="3">
        <f t="shared" si="11"/>
        <v>44257.499999999978</v>
      </c>
      <c r="O51" s="3">
        <f t="shared" si="12"/>
        <v>4214.9999999999982</v>
      </c>
      <c r="P51" s="3">
        <f t="shared" si="13"/>
        <v>1264.4999999999993</v>
      </c>
      <c r="Q51" s="3">
        <f t="shared" si="14"/>
        <v>1264.4999999999993</v>
      </c>
      <c r="S51" s="3">
        <v>3</v>
      </c>
      <c r="T51" s="3">
        <v>35</v>
      </c>
      <c r="U51" s="3">
        <v>2.5</v>
      </c>
      <c r="V51" s="3">
        <v>1.3</v>
      </c>
      <c r="X51" s="3">
        <f t="shared" si="5"/>
        <v>60113</v>
      </c>
      <c r="Y51" s="3">
        <f t="shared" si="6"/>
        <v>2977</v>
      </c>
      <c r="Z51" s="3">
        <f t="shared" si="7"/>
        <v>687</v>
      </c>
      <c r="AA51" s="3">
        <f t="shared" si="8"/>
        <v>687</v>
      </c>
    </row>
    <row r="52" spans="1:27" s="1" customFormat="1" ht="20.100000000000001" customHeight="1">
      <c r="A52" s="3">
        <v>51</v>
      </c>
      <c r="B52" s="3">
        <f t="shared" si="9"/>
        <v>31.700000000000028</v>
      </c>
      <c r="C52" s="3">
        <f t="shared" si="10"/>
        <v>31.700000000000028</v>
      </c>
      <c r="D52" s="3">
        <f>$B52*总表!D$4</f>
        <v>33285.000000000029</v>
      </c>
      <c r="E52" s="3">
        <f>$C52*总表!E$4</f>
        <v>3170.0000000000027</v>
      </c>
      <c r="F52" s="3">
        <f>$C52*总表!F$4</f>
        <v>951.0000000000008</v>
      </c>
      <c r="G52" s="3">
        <f>$C52*总表!G$4</f>
        <v>951.0000000000008</v>
      </c>
      <c r="S52" s="3">
        <v>1</v>
      </c>
      <c r="T52" s="3">
        <v>37</v>
      </c>
      <c r="U52" s="3">
        <v>1</v>
      </c>
      <c r="V52" s="3">
        <v>1</v>
      </c>
      <c r="X52" s="3">
        <f t="shared" si="5"/>
        <v>25200</v>
      </c>
      <c r="Y52" s="3">
        <f t="shared" si="6"/>
        <v>2400</v>
      </c>
      <c r="Z52" s="3">
        <f t="shared" si="7"/>
        <v>720</v>
      </c>
      <c r="AA52" s="3">
        <f t="shared" si="8"/>
        <v>720</v>
      </c>
    </row>
    <row r="53" spans="1:27" s="1" customFormat="1" ht="20.100000000000001" customHeight="1">
      <c r="A53" s="3">
        <v>52</v>
      </c>
      <c r="B53" s="3">
        <f t="shared" si="9"/>
        <v>32.250000000000028</v>
      </c>
      <c r="C53" s="3">
        <f t="shared" si="10"/>
        <v>32.250000000000028</v>
      </c>
      <c r="D53" s="3">
        <f>$B53*总表!D$4</f>
        <v>33862.500000000029</v>
      </c>
      <c r="E53" s="3">
        <f>$C53*总表!E$4</f>
        <v>3225.0000000000027</v>
      </c>
      <c r="F53" s="3">
        <f>$C53*总表!F$4</f>
        <v>967.50000000000091</v>
      </c>
      <c r="G53" s="3">
        <f>$C53*总表!G$4</f>
        <v>967.50000000000091</v>
      </c>
      <c r="S53" s="3">
        <v>1</v>
      </c>
      <c r="T53" s="3">
        <v>37</v>
      </c>
      <c r="U53" s="3">
        <v>1</v>
      </c>
      <c r="V53" s="3">
        <v>1</v>
      </c>
      <c r="X53" s="3">
        <f t="shared" si="5"/>
        <v>25200</v>
      </c>
      <c r="Y53" s="3">
        <f t="shared" si="6"/>
        <v>2400</v>
      </c>
      <c r="Z53" s="3">
        <f t="shared" si="7"/>
        <v>720</v>
      </c>
      <c r="AA53" s="3">
        <f t="shared" si="8"/>
        <v>720</v>
      </c>
    </row>
    <row r="54" spans="1:27" s="1" customFormat="1" ht="20.100000000000001" customHeight="1">
      <c r="A54" s="3">
        <v>53</v>
      </c>
      <c r="B54" s="3">
        <f t="shared" si="9"/>
        <v>32.800000000000026</v>
      </c>
      <c r="C54" s="3">
        <f t="shared" si="10"/>
        <v>32.800000000000026</v>
      </c>
      <c r="D54" s="3">
        <f>$B54*总表!D$4</f>
        <v>34440.000000000029</v>
      </c>
      <c r="E54" s="3">
        <f>$C54*总表!E$4</f>
        <v>3280.0000000000027</v>
      </c>
      <c r="F54" s="3">
        <f>$C54*总表!F$4</f>
        <v>984.0000000000008</v>
      </c>
      <c r="G54" s="3">
        <f>$C54*总表!G$4</f>
        <v>984.0000000000008</v>
      </c>
      <c r="S54" s="3">
        <v>3</v>
      </c>
      <c r="T54" s="3">
        <v>37</v>
      </c>
      <c r="U54" s="3">
        <v>2.5</v>
      </c>
      <c r="V54" s="3">
        <v>1.3</v>
      </c>
      <c r="X54" s="3">
        <f t="shared" si="5"/>
        <v>63000</v>
      </c>
      <c r="Y54" s="3">
        <f t="shared" si="6"/>
        <v>3120</v>
      </c>
      <c r="Z54" s="3">
        <f t="shared" si="7"/>
        <v>720</v>
      </c>
      <c r="AA54" s="3">
        <f t="shared" si="8"/>
        <v>720</v>
      </c>
    </row>
    <row r="55" spans="1:27" s="1" customFormat="1" ht="20.100000000000001" customHeight="1">
      <c r="A55" s="3">
        <v>54</v>
      </c>
      <c r="B55" s="3">
        <f t="shared" si="9"/>
        <v>33.350000000000023</v>
      </c>
      <c r="C55" s="3">
        <f t="shared" si="10"/>
        <v>33.350000000000023</v>
      </c>
      <c r="D55" s="3">
        <f>$B55*总表!D$4</f>
        <v>35017.500000000022</v>
      </c>
      <c r="E55" s="3">
        <f>$C55*总表!E$4</f>
        <v>3335.0000000000023</v>
      </c>
      <c r="F55" s="3">
        <f>$C55*总表!F$4</f>
        <v>1000.5000000000007</v>
      </c>
      <c r="G55" s="3">
        <f>$C55*总表!G$4</f>
        <v>1000.5000000000007</v>
      </c>
      <c r="S55" s="3">
        <v>1</v>
      </c>
      <c r="T55" s="3">
        <v>39</v>
      </c>
      <c r="U55" s="3">
        <v>1</v>
      </c>
      <c r="V55" s="3">
        <v>1</v>
      </c>
      <c r="X55" s="3">
        <f t="shared" si="5"/>
        <v>26355</v>
      </c>
      <c r="Y55" s="3">
        <f t="shared" si="6"/>
        <v>2510</v>
      </c>
      <c r="Z55" s="3">
        <f t="shared" si="7"/>
        <v>753</v>
      </c>
      <c r="AA55" s="3">
        <f t="shared" si="8"/>
        <v>753</v>
      </c>
    </row>
    <row r="56" spans="1:27" s="1" customFormat="1" ht="20.100000000000001" customHeight="1">
      <c r="A56" s="3">
        <v>55</v>
      </c>
      <c r="B56" s="3">
        <f t="shared" si="9"/>
        <v>33.90000000000002</v>
      </c>
      <c r="C56" s="3">
        <f t="shared" si="10"/>
        <v>33.90000000000002</v>
      </c>
      <c r="D56" s="3">
        <f>$B56*总表!D$4</f>
        <v>35595.000000000022</v>
      </c>
      <c r="E56" s="3">
        <f>$C56*总表!E$4</f>
        <v>3390.0000000000018</v>
      </c>
      <c r="F56" s="3">
        <f>$C56*总表!F$4</f>
        <v>1017.0000000000006</v>
      </c>
      <c r="G56" s="3">
        <f>$C56*总表!G$4</f>
        <v>1017.0000000000006</v>
      </c>
      <c r="S56" s="3">
        <v>1</v>
      </c>
      <c r="T56" s="3">
        <v>39</v>
      </c>
      <c r="U56" s="3">
        <v>1</v>
      </c>
      <c r="V56" s="3">
        <v>1</v>
      </c>
      <c r="X56" s="3">
        <f t="shared" si="5"/>
        <v>26355</v>
      </c>
      <c r="Y56" s="3">
        <f t="shared" si="6"/>
        <v>2510</v>
      </c>
      <c r="Z56" s="3">
        <f t="shared" si="7"/>
        <v>753</v>
      </c>
      <c r="AA56" s="3">
        <f t="shared" si="8"/>
        <v>753</v>
      </c>
    </row>
    <row r="57" spans="1:27" s="1" customFormat="1" ht="20.100000000000001" customHeight="1">
      <c r="A57" s="3">
        <v>56</v>
      </c>
      <c r="B57" s="3">
        <f t="shared" si="9"/>
        <v>34.450000000000017</v>
      </c>
      <c r="C57" s="3">
        <f t="shared" si="10"/>
        <v>34.450000000000017</v>
      </c>
      <c r="D57" s="3">
        <f>$B57*总表!D$4</f>
        <v>36172.500000000015</v>
      </c>
      <c r="E57" s="3">
        <f>$C57*总表!E$4</f>
        <v>3445.0000000000018</v>
      </c>
      <c r="F57" s="3">
        <f>$C57*总表!F$4</f>
        <v>1033.5000000000005</v>
      </c>
      <c r="G57" s="3">
        <f>$C57*总表!G$4</f>
        <v>1033.5000000000005</v>
      </c>
      <c r="S57" s="3">
        <v>3</v>
      </c>
      <c r="T57" s="3">
        <v>39</v>
      </c>
      <c r="U57" s="3">
        <v>2.5</v>
      </c>
      <c r="V57" s="3">
        <v>1.3</v>
      </c>
      <c r="X57" s="3">
        <f t="shared" si="5"/>
        <v>65888</v>
      </c>
      <c r="Y57" s="3">
        <f t="shared" si="6"/>
        <v>3263</v>
      </c>
      <c r="Z57" s="3">
        <f t="shared" si="7"/>
        <v>753</v>
      </c>
      <c r="AA57" s="3">
        <f t="shared" si="8"/>
        <v>753</v>
      </c>
    </row>
    <row r="58" spans="1:27" s="1" customFormat="1" ht="20.100000000000001" customHeight="1">
      <c r="A58" s="3">
        <v>57</v>
      </c>
      <c r="B58" s="3">
        <f t="shared" si="9"/>
        <v>35.000000000000014</v>
      </c>
      <c r="C58" s="3">
        <f t="shared" si="10"/>
        <v>35.000000000000014</v>
      </c>
      <c r="D58" s="3">
        <f>$B58*总表!D$4</f>
        <v>36750.000000000015</v>
      </c>
      <c r="E58" s="3">
        <f>$C58*总表!E$4</f>
        <v>3500.0000000000014</v>
      </c>
      <c r="F58" s="3">
        <f>$C58*总表!F$4</f>
        <v>1050.0000000000005</v>
      </c>
      <c r="G58" s="3">
        <f>$C58*总表!G$4</f>
        <v>1050.0000000000005</v>
      </c>
      <c r="S58" s="3">
        <v>1</v>
      </c>
      <c r="T58" s="3">
        <v>40</v>
      </c>
      <c r="U58" s="3">
        <v>1</v>
      </c>
      <c r="V58" s="3">
        <v>1</v>
      </c>
      <c r="X58" s="3">
        <f t="shared" si="5"/>
        <v>26933</v>
      </c>
      <c r="Y58" s="3">
        <f t="shared" si="6"/>
        <v>2565</v>
      </c>
      <c r="Z58" s="3">
        <f t="shared" si="7"/>
        <v>770</v>
      </c>
      <c r="AA58" s="3">
        <f t="shared" si="8"/>
        <v>770</v>
      </c>
    </row>
    <row r="59" spans="1:27" s="1" customFormat="1" ht="20.100000000000001" customHeight="1">
      <c r="A59" s="3">
        <v>58</v>
      </c>
      <c r="B59" s="3">
        <f t="shared" si="9"/>
        <v>35.550000000000011</v>
      </c>
      <c r="C59" s="3">
        <f t="shared" si="10"/>
        <v>35.550000000000011</v>
      </c>
      <c r="D59" s="3">
        <f>$B59*总表!D$4</f>
        <v>37327.500000000015</v>
      </c>
      <c r="E59" s="3">
        <f>$C59*总表!E$4</f>
        <v>3555.0000000000009</v>
      </c>
      <c r="F59" s="3">
        <f>$C59*总表!F$4</f>
        <v>1066.5000000000005</v>
      </c>
      <c r="G59" s="3">
        <f>$C59*总表!G$4</f>
        <v>1066.5000000000005</v>
      </c>
      <c r="S59" s="3">
        <v>1</v>
      </c>
      <c r="T59" s="3">
        <v>40</v>
      </c>
      <c r="U59" s="3">
        <v>1</v>
      </c>
      <c r="V59" s="3">
        <v>1</v>
      </c>
      <c r="X59" s="3">
        <f t="shared" si="5"/>
        <v>26933</v>
      </c>
      <c r="Y59" s="3">
        <f t="shared" si="6"/>
        <v>2565</v>
      </c>
      <c r="Z59" s="3">
        <f t="shared" si="7"/>
        <v>770</v>
      </c>
      <c r="AA59" s="3">
        <f t="shared" si="8"/>
        <v>770</v>
      </c>
    </row>
    <row r="60" spans="1:27" s="1" customFormat="1" ht="20.100000000000001" customHeight="1">
      <c r="A60" s="3">
        <v>59</v>
      </c>
      <c r="B60" s="3">
        <f t="shared" si="9"/>
        <v>36.100000000000009</v>
      </c>
      <c r="C60" s="3">
        <f t="shared" si="10"/>
        <v>36.100000000000009</v>
      </c>
      <c r="D60" s="3">
        <f>$B60*总表!D$4</f>
        <v>37905.000000000007</v>
      </c>
      <c r="E60" s="3">
        <f>$C60*总表!E$4</f>
        <v>3610.0000000000009</v>
      </c>
      <c r="F60" s="3">
        <f>$C60*总表!F$4</f>
        <v>1083.0000000000002</v>
      </c>
      <c r="G60" s="3">
        <f>$C60*总表!G$4</f>
        <v>1083.0000000000002</v>
      </c>
      <c r="S60" s="3">
        <v>3</v>
      </c>
      <c r="T60" s="3">
        <v>40</v>
      </c>
      <c r="U60" s="3">
        <v>2.5</v>
      </c>
      <c r="V60" s="3">
        <v>1.3</v>
      </c>
      <c r="X60" s="3">
        <f t="shared" si="5"/>
        <v>67331</v>
      </c>
      <c r="Y60" s="3">
        <f t="shared" si="6"/>
        <v>3335</v>
      </c>
      <c r="Z60" s="3">
        <f t="shared" si="7"/>
        <v>770</v>
      </c>
      <c r="AA60" s="3">
        <f t="shared" si="8"/>
        <v>770</v>
      </c>
    </row>
    <row r="61" spans="1:27" s="1" customFormat="1" ht="20.100000000000001" customHeight="1">
      <c r="A61" s="3">
        <v>60</v>
      </c>
      <c r="B61" s="3">
        <f t="shared" si="9"/>
        <v>36.650000000000006</v>
      </c>
      <c r="C61" s="3">
        <f t="shared" si="10"/>
        <v>36.650000000000006</v>
      </c>
      <c r="D61" s="3">
        <f>$B61*总表!D$4</f>
        <v>38482.500000000007</v>
      </c>
      <c r="E61" s="3">
        <f>$C61*总表!E$4</f>
        <v>3665.0000000000005</v>
      </c>
      <c r="F61" s="3">
        <f>$C61*总表!F$4</f>
        <v>1099.5000000000002</v>
      </c>
      <c r="G61" s="3">
        <f>$C61*总表!G$4</f>
        <v>1099.5000000000002</v>
      </c>
      <c r="S61" s="3">
        <v>1</v>
      </c>
      <c r="T61" s="3">
        <v>41</v>
      </c>
      <c r="U61" s="3">
        <v>1</v>
      </c>
      <c r="V61" s="3">
        <v>1</v>
      </c>
      <c r="X61" s="3">
        <f t="shared" si="5"/>
        <v>27510</v>
      </c>
      <c r="Y61" s="3">
        <f t="shared" si="6"/>
        <v>2620</v>
      </c>
      <c r="Z61" s="3">
        <f t="shared" si="7"/>
        <v>786</v>
      </c>
      <c r="AA61" s="3">
        <f t="shared" si="8"/>
        <v>786</v>
      </c>
    </row>
    <row r="62" spans="1:27" s="1" customFormat="1" ht="20.100000000000001" customHeight="1">
      <c r="A62" s="3">
        <v>61</v>
      </c>
      <c r="B62" s="3">
        <f t="shared" si="9"/>
        <v>37.200000000000003</v>
      </c>
      <c r="C62" s="3">
        <f t="shared" si="10"/>
        <v>37.200000000000003</v>
      </c>
      <c r="D62" s="3">
        <f>$B62*总表!D$4</f>
        <v>39060</v>
      </c>
      <c r="E62" s="3">
        <f>$C62*总表!E$4</f>
        <v>3720.0000000000005</v>
      </c>
      <c r="F62" s="3">
        <f>$C62*总表!F$4</f>
        <v>1116</v>
      </c>
      <c r="G62" s="3">
        <f>$C62*总表!G$4</f>
        <v>1116</v>
      </c>
      <c r="S62" s="3">
        <v>1</v>
      </c>
      <c r="T62" s="3">
        <v>41</v>
      </c>
      <c r="U62" s="3">
        <v>1</v>
      </c>
      <c r="V62" s="3">
        <v>1</v>
      </c>
      <c r="X62" s="3">
        <f t="shared" si="5"/>
        <v>27510</v>
      </c>
      <c r="Y62" s="3">
        <f t="shared" si="6"/>
        <v>2620</v>
      </c>
      <c r="Z62" s="3">
        <f t="shared" si="7"/>
        <v>786</v>
      </c>
      <c r="AA62" s="3">
        <f t="shared" si="8"/>
        <v>786</v>
      </c>
    </row>
    <row r="63" spans="1:27" s="1" customFormat="1" ht="20.100000000000001" customHeight="1">
      <c r="A63" s="3">
        <v>62</v>
      </c>
      <c r="B63" s="3">
        <f t="shared" si="9"/>
        <v>37.75</v>
      </c>
      <c r="C63" s="3">
        <f t="shared" si="10"/>
        <v>37.75</v>
      </c>
      <c r="D63" s="3">
        <f>$B63*总表!D$4</f>
        <v>39637.5</v>
      </c>
      <c r="E63" s="3">
        <f>$C63*总表!E$4</f>
        <v>3775</v>
      </c>
      <c r="F63" s="3">
        <f>$C63*总表!F$4</f>
        <v>1132.5</v>
      </c>
      <c r="G63" s="3">
        <f>$C63*总表!G$4</f>
        <v>1132.5</v>
      </c>
      <c r="S63" s="3">
        <v>3</v>
      </c>
      <c r="T63" s="3">
        <v>41</v>
      </c>
      <c r="U63" s="3">
        <v>2.5</v>
      </c>
      <c r="V63" s="3">
        <v>1.3</v>
      </c>
      <c r="X63" s="3">
        <f t="shared" si="5"/>
        <v>68775</v>
      </c>
      <c r="Y63" s="3">
        <f t="shared" si="6"/>
        <v>3406</v>
      </c>
      <c r="Z63" s="3">
        <f t="shared" si="7"/>
        <v>786</v>
      </c>
      <c r="AA63" s="3">
        <f t="shared" si="8"/>
        <v>786</v>
      </c>
    </row>
    <row r="64" spans="1:27" s="1" customFormat="1" ht="20.100000000000001" customHeight="1">
      <c r="A64" s="3">
        <v>63</v>
      </c>
      <c r="B64" s="3">
        <f t="shared" si="9"/>
        <v>38.299999999999997</v>
      </c>
      <c r="C64" s="3">
        <f t="shared" si="10"/>
        <v>38.299999999999997</v>
      </c>
      <c r="D64" s="3">
        <f>$B64*总表!D$4</f>
        <v>40215</v>
      </c>
      <c r="E64" s="3">
        <f>$C64*总表!E$4</f>
        <v>3829.9999999999995</v>
      </c>
      <c r="F64" s="3">
        <f>$C64*总表!F$4</f>
        <v>1149</v>
      </c>
      <c r="G64" s="3">
        <f>$C64*总表!G$4</f>
        <v>1149</v>
      </c>
      <c r="S64" s="3">
        <v>1</v>
      </c>
      <c r="T64" s="3">
        <v>42</v>
      </c>
      <c r="U64" s="3">
        <v>1</v>
      </c>
      <c r="V64" s="3">
        <v>1</v>
      </c>
      <c r="X64" s="3">
        <f t="shared" si="5"/>
        <v>28088</v>
      </c>
      <c r="Y64" s="3">
        <f t="shared" si="6"/>
        <v>2675</v>
      </c>
      <c r="Z64" s="3">
        <f t="shared" si="7"/>
        <v>803</v>
      </c>
      <c r="AA64" s="3">
        <f t="shared" si="8"/>
        <v>803</v>
      </c>
    </row>
    <row r="65" spans="1:27" s="1" customFormat="1" ht="20.100000000000001" customHeight="1">
      <c r="A65" s="3">
        <v>64</v>
      </c>
      <c r="B65" s="3">
        <f t="shared" si="9"/>
        <v>38.849999999999994</v>
      </c>
      <c r="C65" s="3">
        <f t="shared" si="10"/>
        <v>38.849999999999994</v>
      </c>
      <c r="D65" s="3">
        <f>$B65*总表!D$4</f>
        <v>40792.499999999993</v>
      </c>
      <c r="E65" s="3">
        <f>$C65*总表!E$4</f>
        <v>3884.9999999999995</v>
      </c>
      <c r="F65" s="3">
        <f>$C65*总表!F$4</f>
        <v>1165.4999999999998</v>
      </c>
      <c r="G65" s="3">
        <f>$C65*总表!G$4</f>
        <v>1165.4999999999998</v>
      </c>
      <c r="S65" s="3">
        <v>1</v>
      </c>
      <c r="T65" s="3">
        <v>42</v>
      </c>
      <c r="U65" s="3">
        <v>1</v>
      </c>
      <c r="V65" s="3">
        <v>1</v>
      </c>
      <c r="X65" s="3">
        <f t="shared" si="5"/>
        <v>28088</v>
      </c>
      <c r="Y65" s="3">
        <f t="shared" si="6"/>
        <v>2675</v>
      </c>
      <c r="Z65" s="3">
        <f t="shared" si="7"/>
        <v>803</v>
      </c>
      <c r="AA65" s="3">
        <f t="shared" si="8"/>
        <v>803</v>
      </c>
    </row>
    <row r="66" spans="1:27" s="1" customFormat="1" ht="20.100000000000001" customHeight="1">
      <c r="A66" s="3">
        <v>65</v>
      </c>
      <c r="B66" s="3">
        <f t="shared" si="9"/>
        <v>39.399999999999991</v>
      </c>
      <c r="C66" s="3">
        <f t="shared" si="10"/>
        <v>39.399999999999991</v>
      </c>
      <c r="D66" s="3">
        <f>$B66*总表!D$4</f>
        <v>41369.999999999993</v>
      </c>
      <c r="E66" s="3">
        <f>$C66*总表!E$4</f>
        <v>3939.9999999999991</v>
      </c>
      <c r="F66" s="3">
        <f>$C66*总表!F$4</f>
        <v>1181.9999999999998</v>
      </c>
      <c r="G66" s="3">
        <f>$C66*总表!G$4</f>
        <v>1181.9999999999998</v>
      </c>
      <c r="S66" s="3">
        <v>3</v>
      </c>
      <c r="T66" s="3">
        <v>42</v>
      </c>
      <c r="U66" s="3">
        <v>2.5</v>
      </c>
      <c r="V66" s="3">
        <v>1.3</v>
      </c>
      <c r="X66" s="3">
        <f t="shared" si="5"/>
        <v>70219</v>
      </c>
      <c r="Y66" s="3">
        <f t="shared" si="6"/>
        <v>3478</v>
      </c>
      <c r="Z66" s="3">
        <f t="shared" si="7"/>
        <v>803</v>
      </c>
      <c r="AA66" s="3">
        <f t="shared" si="8"/>
        <v>803</v>
      </c>
    </row>
    <row r="67" spans="1:27" s="1" customFormat="1" ht="20.100000000000001" customHeight="1">
      <c r="A67" s="3">
        <v>66</v>
      </c>
      <c r="B67" s="3">
        <f t="shared" si="9"/>
        <v>39.949999999999989</v>
      </c>
      <c r="C67" s="3">
        <f t="shared" si="10"/>
        <v>39.949999999999989</v>
      </c>
      <c r="D67" s="3">
        <f>$B67*总表!D$4</f>
        <v>41947.499999999985</v>
      </c>
      <c r="E67" s="3">
        <f>$C67*总表!E$4</f>
        <v>3994.9999999999991</v>
      </c>
      <c r="F67" s="3">
        <f>$C67*总表!F$4</f>
        <v>1198.4999999999995</v>
      </c>
      <c r="G67" s="3">
        <f>$C67*总表!G$4</f>
        <v>1198.4999999999995</v>
      </c>
      <c r="S67" s="3">
        <v>1</v>
      </c>
      <c r="T67" s="3">
        <v>43</v>
      </c>
      <c r="U67" s="3">
        <v>1</v>
      </c>
      <c r="V67" s="3">
        <v>1</v>
      </c>
      <c r="X67" s="3">
        <f t="shared" ref="X67:X102" si="15">ROUND(LOOKUP($T67,$A:$A,D:D)*U67,0)</f>
        <v>28665</v>
      </c>
      <c r="Y67" s="3">
        <f t="shared" ref="Y67:Y102" si="16">ROUND(LOOKUP($T67,$A:$A,E:E)*V67,0)</f>
        <v>2730</v>
      </c>
      <c r="Z67" s="3">
        <f t="shared" ref="Z67:Z102" si="17">ROUND(LOOKUP($T67,$A:$A,F:F),0)</f>
        <v>819</v>
      </c>
      <c r="AA67" s="3">
        <f t="shared" ref="AA67:AA102" si="18">ROUND(LOOKUP($T67,$A:$A,G:G),0)</f>
        <v>819</v>
      </c>
    </row>
    <row r="68" spans="1:27" s="1" customFormat="1" ht="20.100000000000001" customHeight="1">
      <c r="A68" s="3">
        <v>67</v>
      </c>
      <c r="B68" s="3">
        <f t="shared" ref="B68:B71" si="19">B67+0.55</f>
        <v>40.499999999999986</v>
      </c>
      <c r="C68" s="3">
        <f t="shared" ref="C68:C71" si="20">C67+0.55</f>
        <v>40.499999999999986</v>
      </c>
      <c r="D68" s="3">
        <f>$B68*总表!D$4</f>
        <v>42524.999999999985</v>
      </c>
      <c r="E68" s="3">
        <f>$C68*总表!E$4</f>
        <v>4049.9999999999986</v>
      </c>
      <c r="F68" s="3">
        <f>$C68*总表!F$4</f>
        <v>1214.9999999999995</v>
      </c>
      <c r="G68" s="3">
        <f>$C68*总表!G$4</f>
        <v>1214.9999999999995</v>
      </c>
      <c r="S68" s="3">
        <v>1</v>
      </c>
      <c r="T68" s="3">
        <v>43</v>
      </c>
      <c r="U68" s="3">
        <v>1</v>
      </c>
      <c r="V68" s="3">
        <v>1</v>
      </c>
      <c r="X68" s="3">
        <f t="shared" si="15"/>
        <v>28665</v>
      </c>
      <c r="Y68" s="3">
        <f t="shared" si="16"/>
        <v>2730</v>
      </c>
      <c r="Z68" s="3">
        <f t="shared" si="17"/>
        <v>819</v>
      </c>
      <c r="AA68" s="3">
        <f t="shared" si="18"/>
        <v>819</v>
      </c>
    </row>
    <row r="69" spans="1:27" s="1" customFormat="1" ht="20.100000000000001" customHeight="1">
      <c r="A69" s="3">
        <v>68</v>
      </c>
      <c r="B69" s="3">
        <f t="shared" si="19"/>
        <v>41.049999999999983</v>
      </c>
      <c r="C69" s="3">
        <f t="shared" si="20"/>
        <v>41.049999999999983</v>
      </c>
      <c r="D69" s="3">
        <f>$B69*总表!D$4</f>
        <v>43102.499999999985</v>
      </c>
      <c r="E69" s="3">
        <f>$C69*总表!E$4</f>
        <v>4104.9999999999982</v>
      </c>
      <c r="F69" s="3">
        <f>$C69*总表!F$4</f>
        <v>1231.4999999999995</v>
      </c>
      <c r="G69" s="3">
        <f>$C69*总表!G$4</f>
        <v>1231.4999999999995</v>
      </c>
      <c r="S69" s="3">
        <v>3</v>
      </c>
      <c r="T69" s="3">
        <v>43</v>
      </c>
      <c r="U69" s="3">
        <v>2.5</v>
      </c>
      <c r="V69" s="3">
        <v>1.3</v>
      </c>
      <c r="X69" s="3">
        <f t="shared" si="15"/>
        <v>71663</v>
      </c>
      <c r="Y69" s="3">
        <f t="shared" si="16"/>
        <v>3549</v>
      </c>
      <c r="Z69" s="3">
        <f t="shared" si="17"/>
        <v>819</v>
      </c>
      <c r="AA69" s="3">
        <f t="shared" si="18"/>
        <v>819</v>
      </c>
    </row>
    <row r="70" spans="1:27" s="1" customFormat="1" ht="20.100000000000001" customHeight="1">
      <c r="A70" s="3">
        <v>69</v>
      </c>
      <c r="B70" s="3">
        <f t="shared" si="19"/>
        <v>41.59999999999998</v>
      </c>
      <c r="C70" s="3">
        <f t="shared" si="20"/>
        <v>41.59999999999998</v>
      </c>
      <c r="D70" s="3">
        <f>$B70*总表!D$4</f>
        <v>43679.999999999978</v>
      </c>
      <c r="E70" s="3">
        <f>$C70*总表!E$4</f>
        <v>4159.9999999999982</v>
      </c>
      <c r="F70" s="3">
        <f>$C70*总表!F$4</f>
        <v>1247.9999999999993</v>
      </c>
      <c r="G70" s="3">
        <f>$C70*总表!G$4</f>
        <v>1247.9999999999993</v>
      </c>
      <c r="S70" s="3">
        <v>1</v>
      </c>
      <c r="T70" s="3">
        <v>45</v>
      </c>
      <c r="U70" s="3">
        <v>1</v>
      </c>
      <c r="V70" s="3">
        <v>1</v>
      </c>
      <c r="X70" s="3">
        <f t="shared" si="15"/>
        <v>29820</v>
      </c>
      <c r="Y70" s="3">
        <f t="shared" si="16"/>
        <v>2840</v>
      </c>
      <c r="Z70" s="3">
        <f t="shared" si="17"/>
        <v>852</v>
      </c>
      <c r="AA70" s="3">
        <f t="shared" si="18"/>
        <v>852</v>
      </c>
    </row>
    <row r="71" spans="1:27" s="1" customFormat="1" ht="20.100000000000001" customHeight="1">
      <c r="A71" s="3">
        <v>70</v>
      </c>
      <c r="B71" s="3">
        <f t="shared" si="19"/>
        <v>42.149999999999977</v>
      </c>
      <c r="C71" s="3">
        <f t="shared" si="20"/>
        <v>42.149999999999977</v>
      </c>
      <c r="D71" s="3">
        <f>$B71*总表!D$4</f>
        <v>44257.499999999978</v>
      </c>
      <c r="E71" s="3">
        <f>$C71*总表!E$4</f>
        <v>4214.9999999999982</v>
      </c>
      <c r="F71" s="3">
        <f>$C71*总表!F$4</f>
        <v>1264.4999999999993</v>
      </c>
      <c r="G71" s="3">
        <f>$C71*总表!G$4</f>
        <v>1264.4999999999993</v>
      </c>
      <c r="S71" s="3">
        <v>1</v>
      </c>
      <c r="T71" s="3">
        <v>45</v>
      </c>
      <c r="U71" s="3">
        <v>1</v>
      </c>
      <c r="V71" s="3">
        <v>1</v>
      </c>
      <c r="X71" s="3">
        <f t="shared" si="15"/>
        <v>29820</v>
      </c>
      <c r="Y71" s="3">
        <f t="shared" si="16"/>
        <v>2840</v>
      </c>
      <c r="Z71" s="3">
        <f t="shared" si="17"/>
        <v>852</v>
      </c>
      <c r="AA71" s="3">
        <f t="shared" si="18"/>
        <v>852</v>
      </c>
    </row>
    <row r="72" spans="1:27" s="1" customFormat="1" ht="20.100000000000001" customHeight="1">
      <c r="A72" s="3"/>
      <c r="B72" s="12"/>
      <c r="C72" s="12"/>
      <c r="D72" s="12"/>
      <c r="E72" s="12"/>
      <c r="F72" s="12"/>
      <c r="G72" s="12"/>
      <c r="S72" s="3">
        <v>3</v>
      </c>
      <c r="T72" s="3">
        <v>45</v>
      </c>
      <c r="U72" s="3">
        <v>2.5</v>
      </c>
      <c r="V72" s="3">
        <v>1.3</v>
      </c>
      <c r="X72" s="3">
        <f t="shared" si="15"/>
        <v>74550</v>
      </c>
      <c r="Y72" s="3">
        <f t="shared" si="16"/>
        <v>3692</v>
      </c>
      <c r="Z72" s="3">
        <f t="shared" si="17"/>
        <v>852</v>
      </c>
      <c r="AA72" s="3">
        <f t="shared" si="18"/>
        <v>852</v>
      </c>
    </row>
    <row r="73" spans="1:27" s="1" customFormat="1" ht="20.100000000000001" customHeight="1">
      <c r="A73" s="3"/>
      <c r="B73" s="12"/>
      <c r="C73" s="12"/>
      <c r="D73" s="12"/>
      <c r="E73" s="12"/>
      <c r="F73" s="12"/>
      <c r="G73" s="12"/>
      <c r="S73" s="3">
        <v>1</v>
      </c>
      <c r="T73" s="3">
        <v>47</v>
      </c>
      <c r="U73" s="3">
        <v>1</v>
      </c>
      <c r="V73" s="3">
        <v>1</v>
      </c>
      <c r="X73" s="3">
        <f t="shared" si="15"/>
        <v>30975</v>
      </c>
      <c r="Y73" s="3">
        <f t="shared" si="16"/>
        <v>2950</v>
      </c>
      <c r="Z73" s="3">
        <f t="shared" si="17"/>
        <v>885</v>
      </c>
      <c r="AA73" s="3">
        <f t="shared" si="18"/>
        <v>885</v>
      </c>
    </row>
    <row r="74" spans="1:27" s="1" customFormat="1" ht="20.100000000000001" customHeight="1">
      <c r="A74" s="3"/>
      <c r="B74" s="12"/>
      <c r="C74" s="12"/>
      <c r="D74" s="12"/>
      <c r="E74" s="12"/>
      <c r="F74" s="12"/>
      <c r="G74" s="12"/>
      <c r="S74" s="3">
        <v>1</v>
      </c>
      <c r="T74" s="3">
        <v>47</v>
      </c>
      <c r="U74" s="3">
        <v>1</v>
      </c>
      <c r="V74" s="3">
        <v>1</v>
      </c>
      <c r="X74" s="3">
        <f t="shared" si="15"/>
        <v>30975</v>
      </c>
      <c r="Y74" s="3">
        <f t="shared" si="16"/>
        <v>2950</v>
      </c>
      <c r="Z74" s="3">
        <f t="shared" si="17"/>
        <v>885</v>
      </c>
      <c r="AA74" s="3">
        <f t="shared" si="18"/>
        <v>885</v>
      </c>
    </row>
    <row r="75" spans="1:27" s="1" customFormat="1" ht="20.100000000000001" customHeight="1">
      <c r="A75" s="3"/>
      <c r="B75" s="12"/>
      <c r="C75" s="12"/>
      <c r="D75" s="12"/>
      <c r="E75" s="12"/>
      <c r="F75" s="12"/>
      <c r="G75" s="12"/>
      <c r="S75" s="3">
        <v>3</v>
      </c>
      <c r="T75" s="3">
        <v>47</v>
      </c>
      <c r="U75" s="3">
        <v>2.5</v>
      </c>
      <c r="V75" s="3">
        <v>1.3</v>
      </c>
      <c r="X75" s="3">
        <f t="shared" si="15"/>
        <v>77438</v>
      </c>
      <c r="Y75" s="3">
        <f t="shared" si="16"/>
        <v>3835</v>
      </c>
      <c r="Z75" s="3">
        <f t="shared" si="17"/>
        <v>885</v>
      </c>
      <c r="AA75" s="3">
        <f t="shared" si="18"/>
        <v>885</v>
      </c>
    </row>
    <row r="76" spans="1:27" s="1" customFormat="1" ht="20.100000000000001" customHeight="1">
      <c r="A76" s="3"/>
      <c r="B76" s="12"/>
      <c r="C76" s="12"/>
      <c r="D76" s="12"/>
      <c r="E76" s="12"/>
      <c r="F76" s="12"/>
      <c r="G76" s="12"/>
      <c r="S76" s="3">
        <v>1</v>
      </c>
      <c r="T76" s="3">
        <v>49</v>
      </c>
      <c r="U76" s="3">
        <v>1</v>
      </c>
      <c r="V76" s="3">
        <v>1</v>
      </c>
      <c r="X76" s="3">
        <f t="shared" si="15"/>
        <v>32130</v>
      </c>
      <c r="Y76" s="3">
        <f t="shared" si="16"/>
        <v>3060</v>
      </c>
      <c r="Z76" s="3">
        <f t="shared" si="17"/>
        <v>918</v>
      </c>
      <c r="AA76" s="3">
        <f t="shared" si="18"/>
        <v>918</v>
      </c>
    </row>
    <row r="77" spans="1:27" s="1" customFormat="1" ht="20.100000000000001" customHeight="1">
      <c r="A77" s="3"/>
      <c r="B77" s="12"/>
      <c r="C77" s="12"/>
      <c r="D77" s="12"/>
      <c r="E77" s="12"/>
      <c r="F77" s="12"/>
      <c r="G77" s="12"/>
      <c r="S77" s="3">
        <v>1</v>
      </c>
      <c r="T77" s="3">
        <v>49</v>
      </c>
      <c r="U77" s="3">
        <v>1</v>
      </c>
      <c r="V77" s="3">
        <v>1</v>
      </c>
      <c r="X77" s="3">
        <f t="shared" si="15"/>
        <v>32130</v>
      </c>
      <c r="Y77" s="3">
        <f t="shared" si="16"/>
        <v>3060</v>
      </c>
      <c r="Z77" s="3">
        <f t="shared" si="17"/>
        <v>918</v>
      </c>
      <c r="AA77" s="3">
        <f t="shared" si="18"/>
        <v>918</v>
      </c>
    </row>
    <row r="78" spans="1:27" s="1" customFormat="1" ht="20.100000000000001" customHeight="1">
      <c r="A78" s="3"/>
      <c r="B78" s="12"/>
      <c r="C78" s="12"/>
      <c r="D78" s="12"/>
      <c r="E78" s="12"/>
      <c r="F78" s="12"/>
      <c r="G78" s="12"/>
      <c r="S78" s="3">
        <v>3</v>
      </c>
      <c r="T78" s="3">
        <v>49</v>
      </c>
      <c r="U78" s="3">
        <v>2.5</v>
      </c>
      <c r="V78" s="3">
        <v>1.3</v>
      </c>
      <c r="X78" s="3">
        <f t="shared" si="15"/>
        <v>80325</v>
      </c>
      <c r="Y78" s="3">
        <f t="shared" si="16"/>
        <v>3978</v>
      </c>
      <c r="Z78" s="3">
        <f t="shared" si="17"/>
        <v>918</v>
      </c>
      <c r="AA78" s="3">
        <f t="shared" si="18"/>
        <v>918</v>
      </c>
    </row>
    <row r="79" spans="1:27" s="1" customFormat="1" ht="20.100000000000001" customHeight="1">
      <c r="A79" s="3"/>
      <c r="B79" s="12"/>
      <c r="C79" s="12"/>
      <c r="D79" s="12"/>
      <c r="E79" s="12"/>
      <c r="F79" s="12"/>
      <c r="G79" s="12"/>
      <c r="S79" s="3">
        <v>1</v>
      </c>
      <c r="T79" s="3">
        <v>50</v>
      </c>
      <c r="U79" s="3">
        <v>1</v>
      </c>
      <c r="V79" s="3">
        <v>1</v>
      </c>
      <c r="X79" s="3">
        <f t="shared" si="15"/>
        <v>32708</v>
      </c>
      <c r="Y79" s="3">
        <f t="shared" si="16"/>
        <v>3115</v>
      </c>
      <c r="Z79" s="3">
        <f t="shared" si="17"/>
        <v>935</v>
      </c>
      <c r="AA79" s="3">
        <f t="shared" si="18"/>
        <v>935</v>
      </c>
    </row>
    <row r="80" spans="1:27" s="1" customFormat="1" ht="20.100000000000001" customHeight="1">
      <c r="A80" s="3"/>
      <c r="B80" s="12"/>
      <c r="C80" s="12"/>
      <c r="D80" s="12"/>
      <c r="E80" s="12"/>
      <c r="F80" s="12"/>
      <c r="G80" s="12"/>
      <c r="S80" s="3">
        <v>1</v>
      </c>
      <c r="T80" s="3">
        <v>50</v>
      </c>
      <c r="U80" s="3">
        <v>1</v>
      </c>
      <c r="V80" s="3">
        <v>1</v>
      </c>
      <c r="X80" s="3">
        <f t="shared" si="15"/>
        <v>32708</v>
      </c>
      <c r="Y80" s="3">
        <f t="shared" si="16"/>
        <v>3115</v>
      </c>
      <c r="Z80" s="3">
        <f t="shared" si="17"/>
        <v>935</v>
      </c>
      <c r="AA80" s="3">
        <f t="shared" si="18"/>
        <v>935</v>
      </c>
    </row>
    <row r="81" spans="1:27" s="1" customFormat="1" ht="20.100000000000001" customHeight="1">
      <c r="A81" s="3"/>
      <c r="B81" s="12"/>
      <c r="C81" s="12"/>
      <c r="D81" s="12"/>
      <c r="E81" s="12"/>
      <c r="F81" s="12"/>
      <c r="G81" s="12"/>
      <c r="S81" s="3">
        <v>3</v>
      </c>
      <c r="T81" s="3">
        <v>50</v>
      </c>
      <c r="U81" s="3">
        <v>2.5</v>
      </c>
      <c r="V81" s="3">
        <v>1.3</v>
      </c>
      <c r="X81" s="3">
        <f t="shared" si="15"/>
        <v>81769</v>
      </c>
      <c r="Y81" s="3">
        <f t="shared" si="16"/>
        <v>4050</v>
      </c>
      <c r="Z81" s="3">
        <f t="shared" si="17"/>
        <v>935</v>
      </c>
      <c r="AA81" s="3">
        <f t="shared" si="18"/>
        <v>935</v>
      </c>
    </row>
    <row r="82" spans="1:27" s="1" customFormat="1" ht="20.100000000000001" customHeight="1">
      <c r="A82" s="3"/>
      <c r="B82" s="12"/>
      <c r="C82" s="12"/>
      <c r="D82" s="12"/>
      <c r="E82" s="12"/>
      <c r="F82" s="12"/>
      <c r="G82" s="12"/>
      <c r="S82" s="3">
        <v>1</v>
      </c>
      <c r="T82" s="3">
        <v>51</v>
      </c>
      <c r="U82" s="3">
        <v>1</v>
      </c>
      <c r="V82" s="3">
        <v>1</v>
      </c>
      <c r="X82" s="3">
        <f t="shared" si="15"/>
        <v>33285</v>
      </c>
      <c r="Y82" s="3">
        <f t="shared" si="16"/>
        <v>3170</v>
      </c>
      <c r="Z82" s="3">
        <f t="shared" si="17"/>
        <v>951</v>
      </c>
      <c r="AA82" s="3">
        <f t="shared" si="18"/>
        <v>951</v>
      </c>
    </row>
    <row r="83" spans="1:27" s="1" customFormat="1" ht="20.100000000000001" customHeight="1">
      <c r="A83" s="3"/>
      <c r="B83" s="12"/>
      <c r="C83" s="12"/>
      <c r="D83" s="12"/>
      <c r="E83" s="12"/>
      <c r="F83" s="12"/>
      <c r="G83" s="12"/>
      <c r="S83" s="3">
        <v>1</v>
      </c>
      <c r="T83" s="3">
        <v>51</v>
      </c>
      <c r="U83" s="3">
        <v>1</v>
      </c>
      <c r="V83" s="3">
        <v>1</v>
      </c>
      <c r="X83" s="3">
        <f t="shared" si="15"/>
        <v>33285</v>
      </c>
      <c r="Y83" s="3">
        <f t="shared" si="16"/>
        <v>3170</v>
      </c>
      <c r="Z83" s="3">
        <f t="shared" si="17"/>
        <v>951</v>
      </c>
      <c r="AA83" s="3">
        <f t="shared" si="18"/>
        <v>951</v>
      </c>
    </row>
    <row r="84" spans="1:27" s="1" customFormat="1" ht="20.100000000000001" customHeight="1">
      <c r="A84" s="3"/>
      <c r="B84" s="12"/>
      <c r="C84" s="12"/>
      <c r="D84" s="12"/>
      <c r="E84" s="12"/>
      <c r="F84" s="12"/>
      <c r="G84" s="12"/>
      <c r="S84" s="3">
        <v>3</v>
      </c>
      <c r="T84" s="3">
        <v>51</v>
      </c>
      <c r="U84" s="3">
        <v>2.5</v>
      </c>
      <c r="V84" s="3">
        <v>1.3</v>
      </c>
      <c r="X84" s="3">
        <f t="shared" si="15"/>
        <v>83213</v>
      </c>
      <c r="Y84" s="3">
        <f t="shared" si="16"/>
        <v>4121</v>
      </c>
      <c r="Z84" s="3">
        <f t="shared" si="17"/>
        <v>951</v>
      </c>
      <c r="AA84" s="3">
        <f t="shared" si="18"/>
        <v>951</v>
      </c>
    </row>
    <row r="85" spans="1:27" s="1" customFormat="1" ht="20.100000000000001" customHeight="1">
      <c r="A85" s="3"/>
      <c r="B85" s="12"/>
      <c r="C85" s="12"/>
      <c r="D85" s="12"/>
      <c r="E85" s="12"/>
      <c r="F85" s="12"/>
      <c r="G85" s="12"/>
      <c r="S85" s="3">
        <v>1</v>
      </c>
      <c r="T85" s="3">
        <v>52</v>
      </c>
      <c r="U85" s="3">
        <v>1</v>
      </c>
      <c r="V85" s="3">
        <v>1</v>
      </c>
      <c r="X85" s="3">
        <f t="shared" si="15"/>
        <v>33863</v>
      </c>
      <c r="Y85" s="3">
        <f t="shared" si="16"/>
        <v>3225</v>
      </c>
      <c r="Z85" s="3">
        <f t="shared" si="17"/>
        <v>968</v>
      </c>
      <c r="AA85" s="3">
        <f t="shared" si="18"/>
        <v>968</v>
      </c>
    </row>
    <row r="86" spans="1:27" s="1" customFormat="1" ht="20.100000000000001" customHeight="1">
      <c r="A86" s="3"/>
      <c r="B86" s="12"/>
      <c r="C86" s="12"/>
      <c r="D86" s="12"/>
      <c r="E86" s="12"/>
      <c r="F86" s="12"/>
      <c r="G86" s="12"/>
      <c r="S86" s="3">
        <v>1</v>
      </c>
      <c r="T86" s="3">
        <v>52</v>
      </c>
      <c r="U86" s="3">
        <v>1</v>
      </c>
      <c r="V86" s="3">
        <v>1</v>
      </c>
      <c r="X86" s="3">
        <f t="shared" si="15"/>
        <v>33863</v>
      </c>
      <c r="Y86" s="3">
        <f t="shared" si="16"/>
        <v>3225</v>
      </c>
      <c r="Z86" s="3">
        <f t="shared" si="17"/>
        <v>968</v>
      </c>
      <c r="AA86" s="3">
        <f t="shared" si="18"/>
        <v>968</v>
      </c>
    </row>
    <row r="87" spans="1:27" s="1" customFormat="1" ht="20.100000000000001" customHeight="1">
      <c r="A87" s="3"/>
      <c r="B87" s="12"/>
      <c r="C87" s="12"/>
      <c r="D87" s="12"/>
      <c r="E87" s="12"/>
      <c r="F87" s="12"/>
      <c r="G87" s="12"/>
      <c r="S87" s="3">
        <v>3</v>
      </c>
      <c r="T87" s="3">
        <v>52</v>
      </c>
      <c r="U87" s="3">
        <v>2.5</v>
      </c>
      <c r="V87" s="3">
        <v>1.3</v>
      </c>
      <c r="X87" s="3">
        <f t="shared" si="15"/>
        <v>84656</v>
      </c>
      <c r="Y87" s="3">
        <f t="shared" si="16"/>
        <v>4193</v>
      </c>
      <c r="Z87" s="3">
        <f t="shared" si="17"/>
        <v>968</v>
      </c>
      <c r="AA87" s="3">
        <f t="shared" si="18"/>
        <v>968</v>
      </c>
    </row>
    <row r="88" spans="1:27" s="1" customFormat="1" ht="20.100000000000001" customHeight="1">
      <c r="A88" s="3"/>
      <c r="B88" s="12"/>
      <c r="C88" s="12"/>
      <c r="D88" s="12"/>
      <c r="E88" s="12"/>
      <c r="F88" s="12"/>
      <c r="G88" s="12"/>
      <c r="S88" s="3">
        <v>1</v>
      </c>
      <c r="T88" s="3">
        <v>53</v>
      </c>
      <c r="U88" s="3">
        <v>1</v>
      </c>
      <c r="V88" s="3">
        <v>1</v>
      </c>
      <c r="X88" s="3">
        <f t="shared" si="15"/>
        <v>34440</v>
      </c>
      <c r="Y88" s="3">
        <f t="shared" si="16"/>
        <v>3280</v>
      </c>
      <c r="Z88" s="3">
        <f t="shared" si="17"/>
        <v>984</v>
      </c>
      <c r="AA88" s="3">
        <f t="shared" si="18"/>
        <v>984</v>
      </c>
    </row>
    <row r="89" spans="1:27" s="1" customFormat="1" ht="20.100000000000001" customHeight="1">
      <c r="A89" s="3"/>
      <c r="B89" s="12"/>
      <c r="C89" s="12"/>
      <c r="D89" s="12"/>
      <c r="E89" s="12"/>
      <c r="F89" s="12"/>
      <c r="G89" s="12"/>
      <c r="S89" s="3">
        <v>1</v>
      </c>
      <c r="T89" s="3">
        <v>53</v>
      </c>
      <c r="U89" s="3">
        <v>1</v>
      </c>
      <c r="V89" s="3">
        <v>1</v>
      </c>
      <c r="X89" s="3">
        <f t="shared" si="15"/>
        <v>34440</v>
      </c>
      <c r="Y89" s="3">
        <f t="shared" si="16"/>
        <v>3280</v>
      </c>
      <c r="Z89" s="3">
        <f t="shared" si="17"/>
        <v>984</v>
      </c>
      <c r="AA89" s="3">
        <f t="shared" si="18"/>
        <v>984</v>
      </c>
    </row>
    <row r="90" spans="1:27" s="1" customFormat="1" ht="20.100000000000001" customHeight="1">
      <c r="A90" s="3"/>
      <c r="B90" s="12"/>
      <c r="C90" s="12"/>
      <c r="D90" s="12"/>
      <c r="E90" s="12"/>
      <c r="F90" s="12"/>
      <c r="G90" s="12"/>
      <c r="S90" s="3">
        <v>3</v>
      </c>
      <c r="T90" s="3">
        <v>53</v>
      </c>
      <c r="U90" s="3">
        <v>2.5</v>
      </c>
      <c r="V90" s="3">
        <v>1.3</v>
      </c>
      <c r="X90" s="3">
        <f t="shared" si="15"/>
        <v>86100</v>
      </c>
      <c r="Y90" s="3">
        <f t="shared" si="16"/>
        <v>4264</v>
      </c>
      <c r="Z90" s="3">
        <f t="shared" si="17"/>
        <v>984</v>
      </c>
      <c r="AA90" s="3">
        <f t="shared" si="18"/>
        <v>984</v>
      </c>
    </row>
    <row r="91" spans="1:27" s="1" customFormat="1" ht="20.100000000000001" customHeight="1">
      <c r="A91" s="3"/>
      <c r="B91" s="12"/>
      <c r="C91" s="12"/>
      <c r="D91" s="12"/>
      <c r="E91" s="12"/>
      <c r="F91" s="12"/>
      <c r="G91" s="12"/>
      <c r="S91" s="3">
        <v>1</v>
      </c>
      <c r="T91" s="3">
        <v>55</v>
      </c>
      <c r="U91" s="3">
        <v>1</v>
      </c>
      <c r="V91" s="3">
        <v>1</v>
      </c>
      <c r="X91" s="3">
        <f t="shared" si="15"/>
        <v>35595</v>
      </c>
      <c r="Y91" s="3">
        <f t="shared" si="16"/>
        <v>3390</v>
      </c>
      <c r="Z91" s="3">
        <f t="shared" si="17"/>
        <v>1017</v>
      </c>
      <c r="AA91" s="3">
        <f t="shared" si="18"/>
        <v>1017</v>
      </c>
    </row>
    <row r="92" spans="1:27" s="1" customFormat="1" ht="20.100000000000001" customHeight="1">
      <c r="A92" s="3"/>
      <c r="B92" s="12"/>
      <c r="C92" s="12"/>
      <c r="D92" s="12"/>
      <c r="E92" s="12"/>
      <c r="F92" s="12"/>
      <c r="G92" s="12"/>
      <c r="S92" s="3">
        <v>1</v>
      </c>
      <c r="T92" s="3">
        <v>55</v>
      </c>
      <c r="U92" s="3">
        <v>1</v>
      </c>
      <c r="V92" s="3">
        <v>1</v>
      </c>
      <c r="X92" s="3">
        <f t="shared" si="15"/>
        <v>35595</v>
      </c>
      <c r="Y92" s="3">
        <f t="shared" si="16"/>
        <v>3390</v>
      </c>
      <c r="Z92" s="3">
        <f t="shared" si="17"/>
        <v>1017</v>
      </c>
      <c r="AA92" s="3">
        <f t="shared" si="18"/>
        <v>1017</v>
      </c>
    </row>
    <row r="93" spans="1:27" s="1" customFormat="1" ht="20.100000000000001" customHeight="1">
      <c r="A93" s="3"/>
      <c r="B93" s="12"/>
      <c r="C93" s="12"/>
      <c r="D93" s="12"/>
      <c r="E93" s="12"/>
      <c r="F93" s="12"/>
      <c r="G93" s="12"/>
      <c r="S93" s="3">
        <v>3</v>
      </c>
      <c r="T93" s="3">
        <v>55</v>
      </c>
      <c r="U93" s="3">
        <v>2.5</v>
      </c>
      <c r="V93" s="3">
        <v>1.3</v>
      </c>
      <c r="X93" s="3">
        <f t="shared" si="15"/>
        <v>88988</v>
      </c>
      <c r="Y93" s="3">
        <f t="shared" si="16"/>
        <v>4407</v>
      </c>
      <c r="Z93" s="3">
        <f t="shared" si="17"/>
        <v>1017</v>
      </c>
      <c r="AA93" s="3">
        <f t="shared" si="18"/>
        <v>1017</v>
      </c>
    </row>
    <row r="94" spans="1:27" s="1" customFormat="1" ht="20.100000000000001" customHeight="1">
      <c r="A94" s="3"/>
      <c r="B94" s="12"/>
      <c r="C94" s="12"/>
      <c r="D94" s="12"/>
      <c r="E94" s="12"/>
      <c r="F94" s="12"/>
      <c r="G94" s="12"/>
      <c r="S94" s="3">
        <v>1</v>
      </c>
      <c r="T94" s="3">
        <v>57</v>
      </c>
      <c r="U94" s="3">
        <v>1</v>
      </c>
      <c r="V94" s="3">
        <v>1</v>
      </c>
      <c r="X94" s="3">
        <f t="shared" si="15"/>
        <v>36750</v>
      </c>
      <c r="Y94" s="3">
        <f t="shared" si="16"/>
        <v>3500</v>
      </c>
      <c r="Z94" s="3">
        <f t="shared" si="17"/>
        <v>1050</v>
      </c>
      <c r="AA94" s="3">
        <f t="shared" si="18"/>
        <v>1050</v>
      </c>
    </row>
    <row r="95" spans="1:27" s="1" customFormat="1" ht="20.100000000000001" customHeight="1">
      <c r="A95" s="3"/>
      <c r="B95" s="12"/>
      <c r="C95" s="12"/>
      <c r="D95" s="12"/>
      <c r="E95" s="12"/>
      <c r="F95" s="12"/>
      <c r="G95" s="12"/>
      <c r="S95" s="3">
        <v>1</v>
      </c>
      <c r="T95" s="3">
        <v>57</v>
      </c>
      <c r="U95" s="3">
        <v>1</v>
      </c>
      <c r="V95" s="3">
        <v>1</v>
      </c>
      <c r="X95" s="3">
        <f t="shared" si="15"/>
        <v>36750</v>
      </c>
      <c r="Y95" s="3">
        <f t="shared" si="16"/>
        <v>3500</v>
      </c>
      <c r="Z95" s="3">
        <f t="shared" si="17"/>
        <v>1050</v>
      </c>
      <c r="AA95" s="3">
        <f t="shared" si="18"/>
        <v>1050</v>
      </c>
    </row>
    <row r="96" spans="1:27" s="1" customFormat="1" ht="20.100000000000001" customHeight="1">
      <c r="A96" s="3"/>
      <c r="B96" s="12"/>
      <c r="C96" s="12"/>
      <c r="D96" s="12"/>
      <c r="E96" s="12"/>
      <c r="F96" s="12"/>
      <c r="G96" s="12"/>
      <c r="S96" s="3">
        <v>3</v>
      </c>
      <c r="T96" s="3">
        <v>57</v>
      </c>
      <c r="U96" s="3">
        <v>2.5</v>
      </c>
      <c r="V96" s="3">
        <v>1.3</v>
      </c>
      <c r="X96" s="3">
        <f t="shared" si="15"/>
        <v>91875</v>
      </c>
      <c r="Y96" s="3">
        <f t="shared" si="16"/>
        <v>4550</v>
      </c>
      <c r="Z96" s="3">
        <f t="shared" si="17"/>
        <v>1050</v>
      </c>
      <c r="AA96" s="3">
        <f t="shared" si="18"/>
        <v>1050</v>
      </c>
    </row>
    <row r="97" spans="1:27" s="1" customFormat="1" ht="20.100000000000001" customHeight="1">
      <c r="A97" s="3"/>
      <c r="B97" s="12"/>
      <c r="C97" s="12"/>
      <c r="D97" s="12"/>
      <c r="E97" s="12"/>
      <c r="F97" s="12"/>
      <c r="G97" s="12"/>
      <c r="S97" s="3">
        <v>1</v>
      </c>
      <c r="T97" s="3">
        <v>59</v>
      </c>
      <c r="U97" s="3">
        <v>1</v>
      </c>
      <c r="V97" s="3">
        <v>1</v>
      </c>
      <c r="X97" s="3">
        <f t="shared" si="15"/>
        <v>37905</v>
      </c>
      <c r="Y97" s="3">
        <f t="shared" si="16"/>
        <v>3610</v>
      </c>
      <c r="Z97" s="3">
        <f t="shared" si="17"/>
        <v>1083</v>
      </c>
      <c r="AA97" s="3">
        <f t="shared" si="18"/>
        <v>1083</v>
      </c>
    </row>
    <row r="98" spans="1:27" s="1" customFormat="1" ht="20.100000000000001" customHeight="1">
      <c r="A98" s="3"/>
      <c r="B98" s="12"/>
      <c r="C98" s="12"/>
      <c r="D98" s="12"/>
      <c r="E98" s="12"/>
      <c r="F98" s="12"/>
      <c r="G98" s="12"/>
      <c r="S98" s="3">
        <v>1</v>
      </c>
      <c r="T98" s="3">
        <v>59</v>
      </c>
      <c r="U98" s="3">
        <v>1</v>
      </c>
      <c r="V98" s="3">
        <v>1</v>
      </c>
      <c r="X98" s="3">
        <f t="shared" si="15"/>
        <v>37905</v>
      </c>
      <c r="Y98" s="3">
        <f t="shared" si="16"/>
        <v>3610</v>
      </c>
      <c r="Z98" s="3">
        <f t="shared" si="17"/>
        <v>1083</v>
      </c>
      <c r="AA98" s="3">
        <f t="shared" si="18"/>
        <v>1083</v>
      </c>
    </row>
    <row r="99" spans="1:27" s="1" customFormat="1" ht="20.100000000000001" customHeight="1">
      <c r="A99" s="3"/>
      <c r="B99" s="12"/>
      <c r="C99" s="12"/>
      <c r="D99" s="12"/>
      <c r="E99" s="12"/>
      <c r="F99" s="12"/>
      <c r="G99" s="12"/>
      <c r="S99" s="3">
        <v>3</v>
      </c>
      <c r="T99" s="3">
        <v>59</v>
      </c>
      <c r="U99" s="3">
        <v>2.5</v>
      </c>
      <c r="V99" s="3">
        <v>1.3</v>
      </c>
      <c r="X99" s="3">
        <f t="shared" si="15"/>
        <v>94763</v>
      </c>
      <c r="Y99" s="3">
        <f t="shared" si="16"/>
        <v>4693</v>
      </c>
      <c r="Z99" s="3">
        <f t="shared" si="17"/>
        <v>1083</v>
      </c>
      <c r="AA99" s="3">
        <f t="shared" si="18"/>
        <v>1083</v>
      </c>
    </row>
    <row r="100" spans="1:27" s="1" customFormat="1" ht="20.100000000000001" customHeight="1">
      <c r="A100" s="3"/>
      <c r="B100" s="12"/>
      <c r="C100" s="12"/>
      <c r="D100" s="12"/>
      <c r="E100" s="12"/>
      <c r="F100" s="12"/>
      <c r="G100" s="12"/>
      <c r="S100" s="3">
        <v>1</v>
      </c>
      <c r="T100" s="3">
        <v>60</v>
      </c>
      <c r="U100" s="3">
        <v>1</v>
      </c>
      <c r="V100" s="3">
        <v>1</v>
      </c>
      <c r="X100" s="3">
        <f t="shared" si="15"/>
        <v>38483</v>
      </c>
      <c r="Y100" s="3">
        <f t="shared" si="16"/>
        <v>3665</v>
      </c>
      <c r="Z100" s="3">
        <f t="shared" si="17"/>
        <v>1100</v>
      </c>
      <c r="AA100" s="3">
        <f t="shared" si="18"/>
        <v>1100</v>
      </c>
    </row>
    <row r="101" spans="1:27" s="1" customFormat="1" ht="20.100000000000001" customHeight="1">
      <c r="A101" s="3"/>
      <c r="B101" s="12"/>
      <c r="C101" s="12"/>
      <c r="D101" s="12"/>
      <c r="E101" s="12"/>
      <c r="F101" s="12"/>
      <c r="G101" s="12"/>
      <c r="S101" s="3">
        <v>1</v>
      </c>
      <c r="T101" s="3">
        <v>60</v>
      </c>
      <c r="U101" s="3">
        <v>1</v>
      </c>
      <c r="V101" s="3">
        <v>1</v>
      </c>
      <c r="X101" s="3">
        <f t="shared" si="15"/>
        <v>38483</v>
      </c>
      <c r="Y101" s="3">
        <f t="shared" si="16"/>
        <v>3665</v>
      </c>
      <c r="Z101" s="3">
        <f t="shared" si="17"/>
        <v>1100</v>
      </c>
      <c r="AA101" s="3">
        <f t="shared" si="18"/>
        <v>1100</v>
      </c>
    </row>
    <row r="102" spans="1:27" ht="20.100000000000001" customHeight="1">
      <c r="S102" s="3">
        <v>3</v>
      </c>
      <c r="T102" s="3">
        <v>60</v>
      </c>
      <c r="U102" s="3">
        <v>2.5</v>
      </c>
      <c r="V102" s="3">
        <v>1.3</v>
      </c>
      <c r="X102" s="3">
        <f t="shared" si="15"/>
        <v>96206</v>
      </c>
      <c r="Y102" s="3">
        <f t="shared" si="16"/>
        <v>4765</v>
      </c>
      <c r="Z102" s="3">
        <f t="shared" si="17"/>
        <v>1100</v>
      </c>
      <c r="AA102" s="3">
        <f t="shared" si="18"/>
        <v>1100</v>
      </c>
    </row>
    <row r="103" spans="1:27" ht="20.100000000000001" customHeight="1">
      <c r="U103" s="3"/>
      <c r="V103" s="3"/>
    </row>
    <row r="104" spans="1:27" ht="20.100000000000001" customHeight="1">
      <c r="U104" s="3"/>
      <c r="V104" s="3"/>
    </row>
    <row r="105" spans="1:27" ht="20.100000000000001" customHeight="1">
      <c r="U105" s="3"/>
      <c r="V105" s="3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27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45"/>
  <sheetViews>
    <sheetView workbookViewId="0">
      <selection activeCell="H7" sqref="H7"/>
    </sheetView>
  </sheetViews>
  <sheetFormatPr defaultColWidth="9" defaultRowHeight="14.25"/>
  <cols>
    <col min="1" max="9" width="9" style="12"/>
  </cols>
  <sheetData>
    <row r="1" spans="1:20" s="1" customFormat="1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H1" s="6"/>
      <c r="I1" s="6"/>
    </row>
    <row r="2" spans="1:20" s="1" customFormat="1" ht="20.100000000000001" customHeight="1">
      <c r="A2" s="3">
        <v>1</v>
      </c>
      <c r="B2" s="3">
        <v>0.75</v>
      </c>
      <c r="C2" s="3">
        <v>1.5</v>
      </c>
      <c r="D2" s="3">
        <f>ROUND($B2*总表!D$4,-1)</f>
        <v>790</v>
      </c>
      <c r="E2" s="3">
        <f>$C2*总表!E$4</f>
        <v>150</v>
      </c>
      <c r="F2" s="3">
        <f>$C2*总表!F$4</f>
        <v>45</v>
      </c>
      <c r="G2" s="3">
        <f>$C2*总表!G$4</f>
        <v>45</v>
      </c>
      <c r="H2" s="3"/>
      <c r="I2" s="3"/>
    </row>
    <row r="3" spans="1:20" s="1" customFormat="1" ht="20.100000000000001" customHeight="1">
      <c r="A3" s="3">
        <v>2</v>
      </c>
      <c r="B3" s="3">
        <v>1.5</v>
      </c>
      <c r="C3" s="3">
        <v>3</v>
      </c>
      <c r="D3" s="3">
        <f>ROUND($B3*总表!D$4,-1)</f>
        <v>1580</v>
      </c>
      <c r="E3" s="3">
        <f>$C3*总表!E$4</f>
        <v>300</v>
      </c>
      <c r="F3" s="3">
        <f>$C3*总表!F$4</f>
        <v>90</v>
      </c>
      <c r="G3" s="3">
        <f>$C3*总表!G$4</f>
        <v>90</v>
      </c>
      <c r="H3" s="3"/>
      <c r="I3" s="3"/>
      <c r="J3" s="3"/>
      <c r="L3" s="3" t="s">
        <v>1436</v>
      </c>
      <c r="M3" s="3"/>
      <c r="N3" s="3" t="s">
        <v>1437</v>
      </c>
      <c r="O3" s="3"/>
      <c r="R3" s="1" t="s">
        <v>354</v>
      </c>
      <c r="S3" s="3">
        <v>790</v>
      </c>
      <c r="T3" s="3" t="str">
        <f>"生命+"&amp;S3</f>
        <v>生命+790</v>
      </c>
    </row>
    <row r="4" spans="1:20" s="1" customFormat="1" ht="20.100000000000001" customHeight="1">
      <c r="A4" s="3">
        <v>3</v>
      </c>
      <c r="B4" s="3">
        <v>2.25</v>
      </c>
      <c r="C4" s="3">
        <v>4.5</v>
      </c>
      <c r="D4" s="3">
        <f>ROUND($B4*总表!D$4,-1)</f>
        <v>2360</v>
      </c>
      <c r="E4" s="3">
        <f>$C4*总表!E$4</f>
        <v>450</v>
      </c>
      <c r="F4" s="3">
        <f>$C4*总表!F$4</f>
        <v>135</v>
      </c>
      <c r="G4" s="3">
        <f>$C4*总表!G$4</f>
        <v>135</v>
      </c>
      <c r="H4" s="3"/>
      <c r="I4" s="3" t="s">
        <v>1438</v>
      </c>
      <c r="J4" s="3" t="s">
        <v>1439</v>
      </c>
      <c r="K4" s="3">
        <v>1</v>
      </c>
      <c r="L4" s="3" t="s">
        <v>1289</v>
      </c>
      <c r="N4" s="3" t="s">
        <v>1289</v>
      </c>
      <c r="S4" s="3">
        <v>1580</v>
      </c>
      <c r="T4" s="3" t="str">
        <f t="shared" ref="T4:T12" si="0">"生命+"&amp;S4</f>
        <v>生命+1580</v>
      </c>
    </row>
    <row r="5" spans="1:20" s="1" customFormat="1" ht="20.100000000000001" customHeight="1">
      <c r="A5" s="3">
        <v>4</v>
      </c>
      <c r="B5" s="3">
        <v>3</v>
      </c>
      <c r="C5" s="3">
        <v>6</v>
      </c>
      <c r="D5" s="3">
        <f>ROUND($B5*总表!D$4,-1)</f>
        <v>3150</v>
      </c>
      <c r="E5" s="3">
        <f>$C5*总表!E$4</f>
        <v>600</v>
      </c>
      <c r="F5" s="3">
        <f>$C5*总表!F$4</f>
        <v>180</v>
      </c>
      <c r="G5" s="3">
        <f>$C5*总表!G$4</f>
        <v>180</v>
      </c>
      <c r="H5" s="3"/>
      <c r="I5" s="3"/>
      <c r="J5" s="3" t="s">
        <v>1440</v>
      </c>
      <c r="K5" s="3">
        <v>2</v>
      </c>
      <c r="L5" s="3" t="s">
        <v>1298</v>
      </c>
      <c r="N5" s="3" t="s">
        <v>1441</v>
      </c>
      <c r="S5" s="3">
        <v>2360</v>
      </c>
      <c r="T5" s="3" t="str">
        <f t="shared" si="0"/>
        <v>生命+2360</v>
      </c>
    </row>
    <row r="6" spans="1:20" s="1" customFormat="1" ht="20.100000000000001" customHeight="1">
      <c r="A6" s="3">
        <v>5</v>
      </c>
      <c r="B6" s="3">
        <v>3.75</v>
      </c>
      <c r="C6" s="3">
        <v>7.5</v>
      </c>
      <c r="D6" s="3">
        <f>ROUND($B6*总表!D$4,-1)</f>
        <v>3940</v>
      </c>
      <c r="E6" s="3">
        <f>$C6*总表!E$4</f>
        <v>750</v>
      </c>
      <c r="F6" s="3">
        <f>$C6*总表!F$4</f>
        <v>225</v>
      </c>
      <c r="G6" s="3">
        <f>$C6*总表!G$4</f>
        <v>225</v>
      </c>
      <c r="H6" s="3"/>
      <c r="I6" s="3"/>
      <c r="J6" s="3" t="s">
        <v>1442</v>
      </c>
      <c r="K6" s="3">
        <v>3</v>
      </c>
      <c r="L6" s="3" t="s">
        <v>1303</v>
      </c>
      <c r="N6" s="3" t="s">
        <v>1441</v>
      </c>
      <c r="S6" s="3">
        <v>3150</v>
      </c>
      <c r="T6" s="3" t="str">
        <f t="shared" si="0"/>
        <v>生命+3150</v>
      </c>
    </row>
    <row r="7" spans="1:20" s="1" customFormat="1" ht="20.100000000000001" customHeight="1">
      <c r="A7" s="3">
        <v>6</v>
      </c>
      <c r="B7" s="3">
        <v>4.5</v>
      </c>
      <c r="C7" s="3">
        <v>9</v>
      </c>
      <c r="D7" s="3">
        <f>ROUND($B7*总表!D$4,-1)</f>
        <v>4730</v>
      </c>
      <c r="E7" s="3">
        <f>$C7*总表!E$4</f>
        <v>900</v>
      </c>
      <c r="F7" s="3">
        <f>$C7*总表!F$4</f>
        <v>270</v>
      </c>
      <c r="G7" s="3">
        <f>$C7*总表!G$4</f>
        <v>270</v>
      </c>
      <c r="H7" s="3"/>
      <c r="I7" s="3"/>
      <c r="L7" s="3" t="s">
        <v>1314</v>
      </c>
      <c r="N7" s="3" t="s">
        <v>1443</v>
      </c>
      <c r="S7" s="3">
        <v>3940</v>
      </c>
      <c r="T7" s="3" t="str">
        <f t="shared" si="0"/>
        <v>生命+3940</v>
      </c>
    </row>
    <row r="8" spans="1:20" s="1" customFormat="1" ht="20.100000000000001" customHeight="1">
      <c r="A8" s="3">
        <v>7</v>
      </c>
      <c r="B8" s="3">
        <v>5.25</v>
      </c>
      <c r="C8" s="3">
        <v>10.5</v>
      </c>
      <c r="D8" s="3">
        <f>ROUND($B8*总表!D$4,-1)</f>
        <v>5510</v>
      </c>
      <c r="E8" s="3">
        <f>$C8*总表!E$4</f>
        <v>1050</v>
      </c>
      <c r="F8" s="3">
        <f>$C8*总表!F$4</f>
        <v>315</v>
      </c>
      <c r="G8" s="3">
        <f>$C8*总表!G$4</f>
        <v>315</v>
      </c>
      <c r="H8" s="3"/>
      <c r="I8" s="3"/>
      <c r="L8" s="3" t="s">
        <v>1444</v>
      </c>
      <c r="N8" s="3" t="s">
        <v>1443</v>
      </c>
      <c r="S8" s="3">
        <v>4730</v>
      </c>
      <c r="T8" s="3" t="str">
        <f t="shared" si="0"/>
        <v>生命+4730</v>
      </c>
    </row>
    <row r="9" spans="1:20" s="1" customFormat="1" ht="20.100000000000001" customHeight="1">
      <c r="A9" s="3">
        <v>8</v>
      </c>
      <c r="B9" s="3">
        <v>6</v>
      </c>
      <c r="C9" s="3">
        <v>12</v>
      </c>
      <c r="D9" s="3">
        <f>ROUND($B9*总表!D$4,-1)</f>
        <v>6300</v>
      </c>
      <c r="E9" s="3">
        <f>$C9*总表!E$4</f>
        <v>1200</v>
      </c>
      <c r="F9" s="3">
        <f>$C9*总表!F$4</f>
        <v>360</v>
      </c>
      <c r="G9" s="3">
        <f>$C9*总表!G$4</f>
        <v>360</v>
      </c>
      <c r="H9" s="3"/>
      <c r="I9" s="3"/>
      <c r="L9" s="3" t="s">
        <v>1308</v>
      </c>
      <c r="N9" s="3" t="s">
        <v>1441</v>
      </c>
      <c r="S9" s="3">
        <v>5510</v>
      </c>
      <c r="T9" s="3" t="str">
        <f t="shared" si="0"/>
        <v>生命+5510</v>
      </c>
    </row>
    <row r="10" spans="1:20" s="1" customFormat="1" ht="20.100000000000001" customHeight="1">
      <c r="A10" s="3">
        <v>9</v>
      </c>
      <c r="B10" s="3">
        <v>6.75</v>
      </c>
      <c r="C10" s="3">
        <v>13.5</v>
      </c>
      <c r="D10" s="3">
        <f>ROUND($B10*总表!D$4,-1)</f>
        <v>7090</v>
      </c>
      <c r="E10" s="3">
        <f>$C10*总表!E$4</f>
        <v>1350</v>
      </c>
      <c r="F10" s="3">
        <f>$C10*总表!F$4</f>
        <v>405</v>
      </c>
      <c r="G10" s="3">
        <f>$C10*总表!G$4</f>
        <v>405</v>
      </c>
      <c r="H10" s="3"/>
      <c r="I10" s="3"/>
      <c r="L10" s="3" t="s">
        <v>1293</v>
      </c>
      <c r="N10" s="3" t="s">
        <v>1289</v>
      </c>
      <c r="S10" s="3">
        <v>6300</v>
      </c>
      <c r="T10" s="3" t="str">
        <f t="shared" si="0"/>
        <v>生命+6300</v>
      </c>
    </row>
    <row r="11" spans="1:20" s="1" customFormat="1" ht="20.100000000000001" customHeight="1">
      <c r="A11" s="3">
        <v>10</v>
      </c>
      <c r="B11" s="3">
        <v>7.5</v>
      </c>
      <c r="C11" s="3">
        <v>15</v>
      </c>
      <c r="D11" s="3">
        <f>ROUND($B11*总表!D$4,-1)</f>
        <v>7880</v>
      </c>
      <c r="E11" s="3">
        <f>$C11*总表!E$4</f>
        <v>1500</v>
      </c>
      <c r="F11" s="3">
        <f>$C11*总表!F$4</f>
        <v>450</v>
      </c>
      <c r="G11" s="3">
        <f>$C11*总表!G$4</f>
        <v>450</v>
      </c>
      <c r="H11" s="3"/>
      <c r="I11" s="3"/>
      <c r="S11" s="3">
        <v>7090</v>
      </c>
      <c r="T11" s="3" t="str">
        <f t="shared" si="0"/>
        <v>生命+7090</v>
      </c>
    </row>
    <row r="12" spans="1:20" ht="20.100000000000001" customHeight="1">
      <c r="S12" s="3">
        <v>7880</v>
      </c>
      <c r="T12" s="3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3" t="str">
        <f>"生命+"&amp;D2</f>
        <v>生命+790</v>
      </c>
      <c r="E15" s="3" t="str">
        <f>"攻击+"&amp;E2</f>
        <v>攻击+150</v>
      </c>
      <c r="F15" s="3" t="str">
        <f>"物防+"&amp;F2</f>
        <v>物防+45</v>
      </c>
      <c r="G15" s="3" t="str">
        <f>"魔防+"&amp;G2</f>
        <v>魔防+45</v>
      </c>
    </row>
    <row r="16" spans="1:20" ht="20.100000000000001" customHeight="1">
      <c r="D16" s="3" t="str">
        <f t="shared" ref="D16:D24" si="1">"生命+"&amp;D3</f>
        <v>生命+1580</v>
      </c>
      <c r="E16" s="3" t="str">
        <f t="shared" ref="E16:E24" si="2">"攻击+"&amp;E3</f>
        <v>攻击+300</v>
      </c>
      <c r="F16" s="3" t="str">
        <f t="shared" ref="F16:F24" si="3">"物防+"&amp;F3</f>
        <v>物防+90</v>
      </c>
      <c r="G16" s="3" t="str">
        <f t="shared" ref="G16:G24" si="4">"魔防+"&amp;G3</f>
        <v>魔防+90</v>
      </c>
    </row>
    <row r="17" spans="4:7" ht="20.100000000000001" customHeight="1">
      <c r="D17" s="3" t="str">
        <f t="shared" si="1"/>
        <v>生命+2360</v>
      </c>
      <c r="E17" s="3" t="str">
        <f t="shared" si="2"/>
        <v>攻击+450</v>
      </c>
      <c r="F17" s="3" t="str">
        <f t="shared" si="3"/>
        <v>物防+135</v>
      </c>
      <c r="G17" s="3" t="str">
        <f t="shared" si="4"/>
        <v>魔防+135</v>
      </c>
    </row>
    <row r="18" spans="4:7" ht="20.100000000000001" customHeight="1">
      <c r="D18" s="3" t="str">
        <f t="shared" si="1"/>
        <v>生命+3150</v>
      </c>
      <c r="E18" s="3" t="str">
        <f t="shared" si="2"/>
        <v>攻击+600</v>
      </c>
      <c r="F18" s="3" t="str">
        <f t="shared" si="3"/>
        <v>物防+180</v>
      </c>
      <c r="G18" s="3" t="str">
        <f t="shared" si="4"/>
        <v>魔防+180</v>
      </c>
    </row>
    <row r="19" spans="4:7" ht="20.100000000000001" customHeight="1">
      <c r="D19" s="3" t="str">
        <f t="shared" si="1"/>
        <v>生命+3940</v>
      </c>
      <c r="E19" s="3" t="str">
        <f t="shared" si="2"/>
        <v>攻击+750</v>
      </c>
      <c r="F19" s="3" t="str">
        <f t="shared" si="3"/>
        <v>物防+225</v>
      </c>
      <c r="G19" s="3" t="str">
        <f t="shared" si="4"/>
        <v>魔防+225</v>
      </c>
    </row>
    <row r="20" spans="4:7" ht="20.100000000000001" customHeight="1">
      <c r="D20" s="3" t="str">
        <f t="shared" si="1"/>
        <v>生命+4730</v>
      </c>
      <c r="E20" s="3" t="str">
        <f t="shared" si="2"/>
        <v>攻击+900</v>
      </c>
      <c r="F20" s="3" t="str">
        <f t="shared" si="3"/>
        <v>物防+270</v>
      </c>
      <c r="G20" s="3" t="str">
        <f t="shared" si="4"/>
        <v>魔防+270</v>
      </c>
    </row>
    <row r="21" spans="4:7" ht="20.100000000000001" customHeight="1">
      <c r="D21" s="3" t="str">
        <f t="shared" si="1"/>
        <v>生命+5510</v>
      </c>
      <c r="E21" s="3" t="str">
        <f t="shared" si="2"/>
        <v>攻击+1050</v>
      </c>
      <c r="F21" s="3" t="str">
        <f t="shared" si="3"/>
        <v>物防+315</v>
      </c>
      <c r="G21" s="3" t="str">
        <f t="shared" si="4"/>
        <v>魔防+315</v>
      </c>
    </row>
    <row r="22" spans="4:7" ht="20.100000000000001" customHeight="1">
      <c r="D22" s="3" t="str">
        <f t="shared" si="1"/>
        <v>生命+6300</v>
      </c>
      <c r="E22" s="3" t="str">
        <f t="shared" si="2"/>
        <v>攻击+1200</v>
      </c>
      <c r="F22" s="3" t="str">
        <f t="shared" si="3"/>
        <v>物防+360</v>
      </c>
      <c r="G22" s="3" t="str">
        <f t="shared" si="4"/>
        <v>魔防+360</v>
      </c>
    </row>
    <row r="23" spans="4:7" ht="20.100000000000001" customHeight="1">
      <c r="D23" s="3" t="str">
        <f t="shared" si="1"/>
        <v>生命+7090</v>
      </c>
      <c r="E23" s="3" t="str">
        <f t="shared" si="2"/>
        <v>攻击+1350</v>
      </c>
      <c r="F23" s="3" t="str">
        <f t="shared" si="3"/>
        <v>物防+405</v>
      </c>
      <c r="G23" s="3" t="str">
        <f t="shared" si="4"/>
        <v>魔防+405</v>
      </c>
    </row>
    <row r="24" spans="4:7" ht="20.100000000000001" customHeight="1">
      <c r="D24" s="3" t="str">
        <f t="shared" si="1"/>
        <v>生命+7880</v>
      </c>
      <c r="E24" s="3" t="str">
        <f t="shared" si="2"/>
        <v>攻击+1500</v>
      </c>
      <c r="F24" s="3" t="str">
        <f t="shared" si="3"/>
        <v>物防+450</v>
      </c>
      <c r="G24" s="3" t="str">
        <f t="shared" si="4"/>
        <v>魔防+450</v>
      </c>
    </row>
    <row r="25" spans="4:7" ht="20.100000000000001" customHeight="1"/>
    <row r="26" spans="4:7" ht="20.100000000000001" customHeight="1">
      <c r="D26" s="3">
        <v>100203</v>
      </c>
      <c r="E26" s="3">
        <v>100403</v>
      </c>
      <c r="F26" s="3">
        <v>100603</v>
      </c>
      <c r="G26" s="3">
        <v>100803</v>
      </c>
    </row>
    <row r="27" spans="4:7" ht="20.100000000000001" customHeight="1">
      <c r="D27" s="3" t="str">
        <f>D$26&amp;";"&amp;D2</f>
        <v>100203;790</v>
      </c>
      <c r="E27" s="3" t="str">
        <f t="shared" ref="E27:G27" si="5">E$26&amp;";"&amp;E2</f>
        <v>100403;150</v>
      </c>
      <c r="F27" s="3" t="str">
        <f t="shared" si="5"/>
        <v>100603;45</v>
      </c>
      <c r="G27" s="3" t="str">
        <f t="shared" si="5"/>
        <v>100803;45</v>
      </c>
    </row>
    <row r="28" spans="4:7" ht="20.100000000000001" customHeight="1">
      <c r="D28" s="3" t="str">
        <f t="shared" ref="D28:G28" si="6">D$26&amp;";"&amp;D3</f>
        <v>100203;1580</v>
      </c>
      <c r="E28" s="3" t="str">
        <f t="shared" si="6"/>
        <v>100403;300</v>
      </c>
      <c r="F28" s="3" t="str">
        <f t="shared" si="6"/>
        <v>100603;90</v>
      </c>
      <c r="G28" s="3" t="str">
        <f t="shared" si="6"/>
        <v>100803;90</v>
      </c>
    </row>
    <row r="29" spans="4:7" ht="20.100000000000001" customHeight="1">
      <c r="D29" s="3" t="str">
        <f t="shared" ref="D29:G29" si="7">D$26&amp;";"&amp;D4</f>
        <v>100203;2360</v>
      </c>
      <c r="E29" s="3" t="str">
        <f t="shared" si="7"/>
        <v>100403;450</v>
      </c>
      <c r="F29" s="3" t="str">
        <f t="shared" si="7"/>
        <v>100603;135</v>
      </c>
      <c r="G29" s="3" t="str">
        <f t="shared" si="7"/>
        <v>100803;135</v>
      </c>
    </row>
    <row r="30" spans="4:7" ht="20.100000000000001" customHeight="1">
      <c r="D30" s="3" t="str">
        <f t="shared" ref="D30:G30" si="8">D$26&amp;";"&amp;D5</f>
        <v>100203;3150</v>
      </c>
      <c r="E30" s="3" t="str">
        <f t="shared" si="8"/>
        <v>100403;600</v>
      </c>
      <c r="F30" s="3" t="str">
        <f t="shared" si="8"/>
        <v>100603;180</v>
      </c>
      <c r="G30" s="3" t="str">
        <f t="shared" si="8"/>
        <v>100803;180</v>
      </c>
    </row>
    <row r="31" spans="4:7" ht="20.100000000000001" customHeight="1">
      <c r="D31" s="3" t="str">
        <f t="shared" ref="D31:G31" si="9">D$26&amp;";"&amp;D6</f>
        <v>100203;3940</v>
      </c>
      <c r="E31" s="3" t="str">
        <f t="shared" si="9"/>
        <v>100403;750</v>
      </c>
      <c r="F31" s="3" t="str">
        <f t="shared" si="9"/>
        <v>100603;225</v>
      </c>
      <c r="G31" s="3" t="str">
        <f t="shared" si="9"/>
        <v>100803;225</v>
      </c>
    </row>
    <row r="32" spans="4:7" ht="20.100000000000001" customHeight="1">
      <c r="D32" s="3" t="str">
        <f t="shared" ref="D32:G32" si="10">D$26&amp;";"&amp;D7</f>
        <v>100203;4730</v>
      </c>
      <c r="E32" s="3" t="str">
        <f t="shared" si="10"/>
        <v>100403;900</v>
      </c>
      <c r="F32" s="3" t="str">
        <f t="shared" si="10"/>
        <v>100603;270</v>
      </c>
      <c r="G32" s="3" t="str">
        <f t="shared" si="10"/>
        <v>100803;270</v>
      </c>
    </row>
    <row r="33" spans="4:7" ht="20.100000000000001" customHeight="1">
      <c r="D33" s="3" t="str">
        <f t="shared" ref="D33:G33" si="11">D$26&amp;";"&amp;D8</f>
        <v>100203;5510</v>
      </c>
      <c r="E33" s="3" t="str">
        <f t="shared" si="11"/>
        <v>100403;1050</v>
      </c>
      <c r="F33" s="3" t="str">
        <f t="shared" si="11"/>
        <v>100603;315</v>
      </c>
      <c r="G33" s="3" t="str">
        <f t="shared" si="11"/>
        <v>100803;315</v>
      </c>
    </row>
    <row r="34" spans="4:7" ht="20.100000000000001" customHeight="1">
      <c r="D34" s="3" t="str">
        <f t="shared" ref="D34:G34" si="12">D$26&amp;";"&amp;D9</f>
        <v>100203;6300</v>
      </c>
      <c r="E34" s="3" t="str">
        <f t="shared" si="12"/>
        <v>100403;1200</v>
      </c>
      <c r="F34" s="3" t="str">
        <f t="shared" si="12"/>
        <v>100603;360</v>
      </c>
      <c r="G34" s="3" t="str">
        <f t="shared" si="12"/>
        <v>100803;360</v>
      </c>
    </row>
    <row r="35" spans="4:7" ht="20.100000000000001" customHeight="1">
      <c r="D35" s="3" t="str">
        <f t="shared" ref="D35:G35" si="13">D$26&amp;";"&amp;D10</f>
        <v>100203;7090</v>
      </c>
      <c r="E35" s="3" t="str">
        <f t="shared" si="13"/>
        <v>100403;1350</v>
      </c>
      <c r="F35" s="3" t="str">
        <f t="shared" si="13"/>
        <v>100603;405</v>
      </c>
      <c r="G35" s="3" t="str">
        <f t="shared" si="13"/>
        <v>100803;405</v>
      </c>
    </row>
    <row r="36" spans="4:7" ht="20.100000000000001" customHeight="1">
      <c r="D36" s="3" t="str">
        <f t="shared" ref="D36:G36" si="14">D$26&amp;";"&amp;D11</f>
        <v>100203;7880</v>
      </c>
      <c r="E36" s="3" t="str">
        <f t="shared" si="14"/>
        <v>100403;1500</v>
      </c>
      <c r="F36" s="3" t="str">
        <f t="shared" si="14"/>
        <v>100603;450</v>
      </c>
      <c r="G36" s="3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27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1:P41"/>
  <sheetViews>
    <sheetView workbookViewId="0">
      <selection activeCell="G19" sqref="G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3" customFormat="1" ht="20.100000000000001" customHeight="1"/>
    <row r="2" spans="3:16" s="3" customFormat="1" ht="20.100000000000001" customHeight="1">
      <c r="E2" s="3" t="s">
        <v>1445</v>
      </c>
      <c r="F2" s="3" t="s">
        <v>1446</v>
      </c>
      <c r="J2" s="3" t="s">
        <v>1447</v>
      </c>
    </row>
    <row r="3" spans="3:16" s="3" customFormat="1" ht="20.100000000000001" customHeight="1">
      <c r="D3" s="3" t="s">
        <v>1448</v>
      </c>
      <c r="E3" s="3">
        <v>100</v>
      </c>
      <c r="J3" s="3" t="s">
        <v>1449</v>
      </c>
    </row>
    <row r="4" spans="3:16" s="3" customFormat="1" ht="20.100000000000001" customHeight="1">
      <c r="D4" s="3" t="s">
        <v>1450</v>
      </c>
      <c r="E4" s="3">
        <v>130</v>
      </c>
    </row>
    <row r="5" spans="3:16" s="3" customFormat="1" ht="20.100000000000001" customHeight="1">
      <c r="D5" s="3" t="s">
        <v>1451</v>
      </c>
      <c r="E5" s="3">
        <v>150</v>
      </c>
    </row>
    <row r="6" spans="3:16" s="3" customFormat="1" ht="20.100000000000001" customHeight="1"/>
    <row r="7" spans="3:16" s="3" customFormat="1" ht="20.100000000000001" customHeight="1"/>
    <row r="8" spans="3:16" s="3" customFormat="1" ht="20.100000000000001" customHeight="1">
      <c r="I8" s="3" t="s">
        <v>1452</v>
      </c>
      <c r="M8" s="3" t="s">
        <v>1453</v>
      </c>
      <c r="P8" s="3" t="s">
        <v>1454</v>
      </c>
    </row>
    <row r="9" spans="3:16" s="3" customFormat="1" ht="20.100000000000001" customHeight="1">
      <c r="C9" s="3" t="s">
        <v>467</v>
      </c>
      <c r="H9" s="3" t="s">
        <v>1455</v>
      </c>
      <c r="I9" s="3" t="s">
        <v>908</v>
      </c>
      <c r="J9" s="3" t="s">
        <v>1456</v>
      </c>
    </row>
    <row r="10" spans="3:16" s="3" customFormat="1" ht="20.100000000000001" customHeight="1">
      <c r="C10" s="3">
        <v>10</v>
      </c>
      <c r="I10" s="3" t="s">
        <v>1457</v>
      </c>
      <c r="J10" s="3" t="s">
        <v>3</v>
      </c>
    </row>
    <row r="11" spans="3:16" s="3" customFormat="1" ht="20.100000000000001" customHeight="1">
      <c r="C11" s="3">
        <v>20</v>
      </c>
      <c r="I11" s="3" t="s">
        <v>1458</v>
      </c>
      <c r="J11" s="3" t="s">
        <v>28</v>
      </c>
    </row>
    <row r="12" spans="3:16" s="3" customFormat="1" ht="20.100000000000001" customHeight="1">
      <c r="C12" s="3">
        <v>30</v>
      </c>
      <c r="J12" s="3" t="s">
        <v>29</v>
      </c>
    </row>
    <row r="13" spans="3:16" s="3" customFormat="1" ht="20.100000000000001" customHeight="1">
      <c r="C13" s="3">
        <v>40</v>
      </c>
      <c r="J13" s="3" t="s">
        <v>2</v>
      </c>
    </row>
    <row r="14" spans="3:16" s="3" customFormat="1" ht="20.100000000000001" customHeight="1">
      <c r="C14" s="3">
        <v>50</v>
      </c>
    </row>
    <row r="15" spans="3:16" s="3" customFormat="1" ht="20.100000000000001" customHeight="1"/>
    <row r="16" spans="3:16" s="3" customFormat="1" ht="20.100000000000001" customHeight="1"/>
    <row r="17" spans="8:10" s="3" customFormat="1" ht="20.100000000000001" customHeight="1">
      <c r="H17" s="3" t="s">
        <v>1459</v>
      </c>
      <c r="J17" s="3" t="s">
        <v>436</v>
      </c>
    </row>
    <row r="18" spans="8:10" s="3" customFormat="1" ht="20.100000000000001" customHeight="1">
      <c r="J18" s="3" t="s">
        <v>439</v>
      </c>
    </row>
    <row r="19" spans="8:10" s="3" customFormat="1" ht="20.100000000000001" customHeight="1"/>
    <row r="20" spans="8:10" s="3" customFormat="1" ht="20.100000000000001" customHeight="1"/>
    <row r="21" spans="8:10" s="3" customFormat="1" ht="20.100000000000001" customHeight="1"/>
    <row r="22" spans="8:10" s="3" customFormat="1" ht="20.100000000000001" customHeight="1"/>
    <row r="23" spans="8:10" s="3" customFormat="1" ht="20.100000000000001" customHeight="1"/>
    <row r="24" spans="8:10" s="3" customFormat="1" ht="20.100000000000001" customHeight="1"/>
    <row r="25" spans="8:10" s="3" customFormat="1" ht="20.100000000000001" customHeight="1">
      <c r="H25" s="3" t="s">
        <v>1460</v>
      </c>
      <c r="J25" s="5" t="s">
        <v>1461</v>
      </c>
    </row>
    <row r="26" spans="8:10" s="3" customFormat="1" ht="20.100000000000001" customHeight="1"/>
    <row r="27" spans="8:10" s="3" customFormat="1" ht="20.100000000000001" customHeight="1"/>
    <row r="28" spans="8:10" s="3" customFormat="1" ht="20.100000000000001" customHeight="1"/>
    <row r="29" spans="8:10" s="3" customFormat="1" ht="20.100000000000001" customHeight="1"/>
    <row r="30" spans="8:10" s="3" customFormat="1" ht="20.100000000000001" customHeight="1"/>
    <row r="31" spans="8:10" s="3" customFormat="1" ht="20.100000000000001" customHeight="1"/>
    <row r="32" spans="8:10" s="3" customFormat="1" ht="20.100000000000001" customHeight="1"/>
    <row r="33" s="3" customFormat="1" ht="20.100000000000001" customHeight="1"/>
    <row r="34" s="3" customFormat="1" ht="20.100000000000001" customHeight="1"/>
    <row r="35" s="3" customFormat="1" ht="20.100000000000001" customHeight="1"/>
    <row r="36" s="3" customFormat="1" ht="20.100000000000001" customHeight="1"/>
    <row r="37" s="3" customFormat="1" ht="20.100000000000001" customHeight="1"/>
    <row r="38" s="3" customFormat="1" ht="20.100000000000001" customHeight="1"/>
    <row r="39" s="3" customFormat="1" ht="20.100000000000001" customHeight="1"/>
    <row r="40" s="3" customFormat="1" ht="20.100000000000001" customHeight="1"/>
    <row r="41" s="3" customFormat="1" ht="20.100000000000001" customHeight="1"/>
  </sheetData>
  <phoneticPr fontId="27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154"/>
  <sheetViews>
    <sheetView workbookViewId="0">
      <selection activeCell="V89" sqref="V89"/>
    </sheetView>
  </sheetViews>
  <sheetFormatPr defaultColWidth="9" defaultRowHeight="14.25"/>
  <cols>
    <col min="1" max="1" width="9" style="3"/>
    <col min="10" max="16" width="12.25" customWidth="1"/>
    <col min="18" max="18" width="16" customWidth="1"/>
    <col min="31" max="32" width="11.375" customWidth="1"/>
  </cols>
  <sheetData>
    <row r="1" spans="1:38" s="3" customFormat="1" ht="20.100000000000001" customHeight="1">
      <c r="A1" s="3" t="s">
        <v>1462</v>
      </c>
      <c r="B1" s="6" t="s">
        <v>1463</v>
      </c>
      <c r="C1" s="6" t="s">
        <v>1464</v>
      </c>
      <c r="D1" s="6" t="s">
        <v>26</v>
      </c>
      <c r="E1" s="6" t="s">
        <v>27</v>
      </c>
      <c r="F1" s="6" t="s">
        <v>2</v>
      </c>
      <c r="G1" s="6" t="s">
        <v>3</v>
      </c>
      <c r="H1" s="6" t="s">
        <v>28</v>
      </c>
      <c r="I1" s="6" t="s">
        <v>29</v>
      </c>
      <c r="P1" s="6"/>
      <c r="Q1" s="3" t="s">
        <v>1462</v>
      </c>
      <c r="R1" s="3" t="s">
        <v>1465</v>
      </c>
      <c r="S1" s="3" t="s">
        <v>1438</v>
      </c>
      <c r="T1" s="3" t="s">
        <v>25</v>
      </c>
      <c r="U1" s="6" t="s">
        <v>2</v>
      </c>
      <c r="V1" s="6" t="s">
        <v>3</v>
      </c>
      <c r="W1" s="6" t="s">
        <v>28</v>
      </c>
      <c r="X1" s="6" t="s">
        <v>29</v>
      </c>
      <c r="AE1" s="3" t="s">
        <v>1466</v>
      </c>
      <c r="AF1" s="3" t="s">
        <v>1467</v>
      </c>
      <c r="AG1" s="3" t="s">
        <v>1468</v>
      </c>
      <c r="AH1" s="3" t="s">
        <v>1438</v>
      </c>
      <c r="AI1" s="6" t="s">
        <v>2</v>
      </c>
      <c r="AJ1" s="6" t="s">
        <v>3</v>
      </c>
      <c r="AK1" s="6" t="s">
        <v>28</v>
      </c>
      <c r="AL1" s="6" t="s">
        <v>29</v>
      </c>
    </row>
    <row r="2" spans="1:38" s="3" customFormat="1" ht="20.100000000000001" customHeight="1">
      <c r="A2" s="3">
        <f>100+B2</f>
        <v>101</v>
      </c>
      <c r="B2" s="3">
        <v>1</v>
      </c>
      <c r="C2" s="3">
        <v>0.5</v>
      </c>
      <c r="D2" s="3">
        <v>1</v>
      </c>
      <c r="E2" s="3">
        <f>D2</f>
        <v>1</v>
      </c>
      <c r="F2" s="3">
        <f>$D2*总表!D$4</f>
        <v>1050</v>
      </c>
      <c r="G2" s="3">
        <f>$E2*总表!E$4</f>
        <v>100</v>
      </c>
      <c r="H2" s="3">
        <f>$E2*总表!F$4</f>
        <v>30</v>
      </c>
      <c r="I2" s="3">
        <f>$E2*总表!G$4</f>
        <v>30</v>
      </c>
      <c r="Q2" s="3">
        <f>S2*100+T2</f>
        <v>101</v>
      </c>
      <c r="R2" s="3" t="s">
        <v>1469</v>
      </c>
      <c r="S2" s="3">
        <v>1</v>
      </c>
      <c r="T2" s="3">
        <v>1</v>
      </c>
      <c r="U2" s="3">
        <f>LOOKUP($Q2,$A:$A,F:F)</f>
        <v>1050</v>
      </c>
      <c r="V2" s="3">
        <f>LOOKUP($Q2,$A:$A,G:G)</f>
        <v>100</v>
      </c>
      <c r="W2" s="3">
        <f>LOOKUP($Q2,$A:$A,H:H)</f>
        <v>30</v>
      </c>
      <c r="X2" s="3">
        <f>LOOKUP($Q2,$A:$A,I:I)</f>
        <v>30</v>
      </c>
      <c r="AD2" s="3">
        <f>AH2*100+AG2</f>
        <v>120</v>
      </c>
      <c r="AE2" s="3">
        <v>3.5</v>
      </c>
      <c r="AF2" s="3">
        <v>1.1000000000000001</v>
      </c>
      <c r="AG2" s="3">
        <v>20</v>
      </c>
      <c r="AH2" s="3">
        <v>1</v>
      </c>
      <c r="AI2" s="3">
        <f>ROUND(LOOKUP($AD2,$A:$A,F:F)*AE2,0)</f>
        <v>38588</v>
      </c>
      <c r="AJ2" s="3">
        <f>ROUND(LOOKUP($AD2,$A:$A,G:G)*$AF2,0)</f>
        <v>1155</v>
      </c>
      <c r="AK2" s="3">
        <f>ROUND(LOOKUP($AD2,$A:$A,H:H)*$AF2,0)</f>
        <v>347</v>
      </c>
      <c r="AL2" s="3">
        <f>ROUND(LOOKUP($AD2,$A:$A,I:I)*$AF2,0)</f>
        <v>347</v>
      </c>
    </row>
    <row r="3" spans="1:38" s="3" customFormat="1" ht="20.100000000000001" customHeight="1">
      <c r="A3" s="3">
        <f t="shared" ref="A3:A66" si="0">100+B3</f>
        <v>102</v>
      </c>
      <c r="B3" s="3">
        <v>2</v>
      </c>
      <c r="C3" s="3">
        <v>0.5</v>
      </c>
      <c r="D3" s="3">
        <f>D2+C2</f>
        <v>1.5</v>
      </c>
      <c r="E3" s="3">
        <f t="shared" ref="E3:E66" si="1">D3</f>
        <v>1.5</v>
      </c>
      <c r="F3" s="3">
        <f>$D3*总表!D$4</f>
        <v>1575</v>
      </c>
      <c r="G3" s="3">
        <f>$E3*总表!E$4</f>
        <v>150</v>
      </c>
      <c r="H3" s="3">
        <f>$E3*总表!F$4</f>
        <v>45</v>
      </c>
      <c r="I3" s="3">
        <f>$E3*总表!G$4</f>
        <v>45</v>
      </c>
      <c r="Q3" s="3">
        <f t="shared" ref="Q3:Q66" si="2">S3*100+T3</f>
        <v>102</v>
      </c>
      <c r="R3" s="3" t="s">
        <v>1470</v>
      </c>
      <c r="S3" s="3">
        <v>1</v>
      </c>
      <c r="T3" s="3">
        <v>2</v>
      </c>
      <c r="U3" s="3">
        <f t="shared" ref="U3:U66" si="3">LOOKUP($Q3,$A:$A,F:F)</f>
        <v>1575</v>
      </c>
      <c r="V3" s="3">
        <f t="shared" ref="V3:V66" si="4">LOOKUP($Q3,$A:$A,G:G)</f>
        <v>150</v>
      </c>
      <c r="W3" s="3">
        <f t="shared" ref="W3:W66" si="5">LOOKUP($Q3,$A:$A,H:H)</f>
        <v>45</v>
      </c>
      <c r="X3" s="3">
        <f t="shared" ref="X3:X66" si="6">LOOKUP($Q3,$A:$A,I:I)</f>
        <v>45</v>
      </c>
      <c r="AD3" s="3">
        <f t="shared" ref="AD3:AD31" si="7">AH3*100+AG3</f>
        <v>120</v>
      </c>
      <c r="AE3" s="3">
        <v>3.5</v>
      </c>
      <c r="AF3" s="3">
        <v>1.1000000000000001</v>
      </c>
      <c r="AG3" s="3">
        <v>20</v>
      </c>
      <c r="AH3" s="3">
        <v>1</v>
      </c>
      <c r="AI3" s="3">
        <f t="shared" ref="AI3:AI31" si="8">ROUND(LOOKUP($AD3,$A:$A,F:F)*AE3,0)</f>
        <v>38588</v>
      </c>
      <c r="AJ3" s="3">
        <f t="shared" ref="AJ3:AJ31" si="9">ROUND(LOOKUP($AD3,$A:$A,G:G)*$AF3,0)</f>
        <v>1155</v>
      </c>
      <c r="AK3" s="3">
        <f t="shared" ref="AK3:AK31" si="10">ROUND(LOOKUP($AD3,$A:$A,H:H)*$AF3,0)</f>
        <v>347</v>
      </c>
      <c r="AL3" s="3">
        <f t="shared" ref="AL3:AL31" si="11">ROUND(LOOKUP($AD3,$A:$A,I:I)*$AF3,0)</f>
        <v>347</v>
      </c>
    </row>
    <row r="4" spans="1:38" s="3" customFormat="1" ht="20.100000000000001" customHeight="1">
      <c r="A4" s="3">
        <f t="shared" si="0"/>
        <v>103</v>
      </c>
      <c r="B4" s="3">
        <v>3</v>
      </c>
      <c r="C4" s="3">
        <v>0.5</v>
      </c>
      <c r="D4" s="3">
        <f t="shared" ref="D4:D67" si="12">D3+C3</f>
        <v>2</v>
      </c>
      <c r="E4" s="3">
        <f t="shared" si="1"/>
        <v>2</v>
      </c>
      <c r="F4" s="3">
        <f>$D4*总表!D$4</f>
        <v>2100</v>
      </c>
      <c r="G4" s="3">
        <f>$E4*总表!E$4</f>
        <v>200</v>
      </c>
      <c r="H4" s="3">
        <f>$E4*总表!F$4</f>
        <v>60</v>
      </c>
      <c r="I4" s="3">
        <f>$E4*总表!G$4</f>
        <v>60</v>
      </c>
      <c r="Q4" s="3">
        <f t="shared" si="2"/>
        <v>103</v>
      </c>
      <c r="R4" s="3" t="s">
        <v>1471</v>
      </c>
      <c r="S4" s="3">
        <v>1</v>
      </c>
      <c r="T4" s="3">
        <v>3</v>
      </c>
      <c r="U4" s="3">
        <f t="shared" si="3"/>
        <v>2100</v>
      </c>
      <c r="V4" s="3">
        <f t="shared" si="4"/>
        <v>200</v>
      </c>
      <c r="W4" s="3">
        <f t="shared" si="5"/>
        <v>60</v>
      </c>
      <c r="X4" s="3">
        <f t="shared" si="6"/>
        <v>60</v>
      </c>
      <c r="AD4" s="3">
        <f t="shared" si="7"/>
        <v>120</v>
      </c>
      <c r="AE4" s="3">
        <v>3.5</v>
      </c>
      <c r="AF4" s="3">
        <v>1.1000000000000001</v>
      </c>
      <c r="AG4" s="3">
        <v>20</v>
      </c>
      <c r="AH4" s="3">
        <v>1</v>
      </c>
      <c r="AI4" s="3">
        <f t="shared" si="8"/>
        <v>38588</v>
      </c>
      <c r="AJ4" s="3">
        <f t="shared" si="9"/>
        <v>1155</v>
      </c>
      <c r="AK4" s="3">
        <f t="shared" si="10"/>
        <v>347</v>
      </c>
      <c r="AL4" s="3">
        <f t="shared" si="11"/>
        <v>347</v>
      </c>
    </row>
    <row r="5" spans="1:38" s="3" customFormat="1" ht="20.100000000000001" customHeight="1">
      <c r="A5" s="3">
        <f t="shared" si="0"/>
        <v>104</v>
      </c>
      <c r="B5" s="3">
        <v>4</v>
      </c>
      <c r="C5" s="3">
        <v>0.5</v>
      </c>
      <c r="D5" s="3">
        <f t="shared" si="12"/>
        <v>2.5</v>
      </c>
      <c r="E5" s="3">
        <f t="shared" si="1"/>
        <v>2.5</v>
      </c>
      <c r="F5" s="3">
        <f>$D5*总表!D$4</f>
        <v>2625</v>
      </c>
      <c r="G5" s="3">
        <f>$E5*总表!E$4</f>
        <v>250</v>
      </c>
      <c r="H5" s="3">
        <f>$E5*总表!F$4</f>
        <v>75</v>
      </c>
      <c r="I5" s="3">
        <f>$E5*总表!G$4</f>
        <v>75</v>
      </c>
      <c r="Q5" s="3">
        <f t="shared" si="2"/>
        <v>303</v>
      </c>
      <c r="R5" s="3" t="s">
        <v>1472</v>
      </c>
      <c r="S5" s="3">
        <v>3</v>
      </c>
      <c r="T5" s="3">
        <v>3</v>
      </c>
      <c r="U5" s="3">
        <f t="shared" si="3"/>
        <v>16800</v>
      </c>
      <c r="V5" s="3">
        <f t="shared" si="4"/>
        <v>250</v>
      </c>
      <c r="W5" s="3">
        <f t="shared" si="5"/>
        <v>75</v>
      </c>
      <c r="X5" s="3">
        <f t="shared" si="6"/>
        <v>75</v>
      </c>
      <c r="AD5" s="3">
        <f t="shared" si="7"/>
        <v>120</v>
      </c>
      <c r="AE5" s="3">
        <v>3.5</v>
      </c>
      <c r="AF5" s="3">
        <v>1.1000000000000001</v>
      </c>
      <c r="AG5" s="3">
        <v>20</v>
      </c>
      <c r="AH5" s="3">
        <v>1</v>
      </c>
      <c r="AI5" s="3">
        <f t="shared" si="8"/>
        <v>38588</v>
      </c>
      <c r="AJ5" s="3">
        <f t="shared" si="9"/>
        <v>1155</v>
      </c>
      <c r="AK5" s="3">
        <f t="shared" si="10"/>
        <v>347</v>
      </c>
      <c r="AL5" s="3">
        <f t="shared" si="11"/>
        <v>347</v>
      </c>
    </row>
    <row r="6" spans="1:38" s="3" customFormat="1" ht="20.100000000000001" customHeight="1">
      <c r="A6" s="3">
        <f t="shared" si="0"/>
        <v>105</v>
      </c>
      <c r="B6" s="3">
        <v>5</v>
      </c>
      <c r="C6" s="3">
        <v>0.5</v>
      </c>
      <c r="D6" s="3">
        <f t="shared" si="12"/>
        <v>3</v>
      </c>
      <c r="E6" s="3">
        <f t="shared" si="1"/>
        <v>3</v>
      </c>
      <c r="F6" s="3">
        <f>$D6*总表!D$4</f>
        <v>3150</v>
      </c>
      <c r="G6" s="3">
        <f>$E6*总表!E$4</f>
        <v>300</v>
      </c>
      <c r="H6" s="3">
        <f>$E6*总表!F$4</f>
        <v>90</v>
      </c>
      <c r="I6" s="3">
        <f>$E6*总表!G$4</f>
        <v>90</v>
      </c>
      <c r="Q6" s="3">
        <f t="shared" si="2"/>
        <v>104</v>
      </c>
      <c r="R6" s="3" t="s">
        <v>1473</v>
      </c>
      <c r="S6" s="3">
        <v>1</v>
      </c>
      <c r="T6" s="3">
        <v>4</v>
      </c>
      <c r="U6" s="3">
        <f t="shared" si="3"/>
        <v>2625</v>
      </c>
      <c r="V6" s="3">
        <f t="shared" si="4"/>
        <v>250</v>
      </c>
      <c r="W6" s="3">
        <f t="shared" si="5"/>
        <v>75</v>
      </c>
      <c r="X6" s="3">
        <f t="shared" si="6"/>
        <v>75</v>
      </c>
      <c r="AD6" s="3">
        <f t="shared" si="7"/>
        <v>320</v>
      </c>
      <c r="AE6" s="3">
        <v>3.5</v>
      </c>
      <c r="AF6" s="3">
        <v>1.1000000000000001</v>
      </c>
      <c r="AG6" s="3">
        <v>20</v>
      </c>
      <c r="AH6" s="3">
        <v>3</v>
      </c>
      <c r="AI6" s="3">
        <f t="shared" si="8"/>
        <v>308700</v>
      </c>
      <c r="AJ6" s="3">
        <f t="shared" si="9"/>
        <v>1444</v>
      </c>
      <c r="AK6" s="3">
        <f t="shared" si="10"/>
        <v>433</v>
      </c>
      <c r="AL6" s="3">
        <f t="shared" si="11"/>
        <v>433</v>
      </c>
    </row>
    <row r="7" spans="1:38" s="3" customFormat="1" ht="20.100000000000001" customHeight="1">
      <c r="A7" s="3">
        <f t="shared" si="0"/>
        <v>106</v>
      </c>
      <c r="B7" s="3">
        <v>6</v>
      </c>
      <c r="C7" s="3">
        <v>0.5</v>
      </c>
      <c r="D7" s="3">
        <f t="shared" si="12"/>
        <v>3.5</v>
      </c>
      <c r="E7" s="3">
        <f t="shared" si="1"/>
        <v>3.5</v>
      </c>
      <c r="F7" s="3">
        <f>$D7*总表!D$4</f>
        <v>3675</v>
      </c>
      <c r="G7" s="3">
        <f>$E7*总表!E$4</f>
        <v>350</v>
      </c>
      <c r="H7" s="3">
        <f>$E7*总表!F$4</f>
        <v>105</v>
      </c>
      <c r="I7" s="3">
        <f>$E7*总表!G$4</f>
        <v>105</v>
      </c>
      <c r="Q7" s="3">
        <f t="shared" si="2"/>
        <v>104</v>
      </c>
      <c r="R7" s="3" t="s">
        <v>1474</v>
      </c>
      <c r="S7" s="3">
        <v>1</v>
      </c>
      <c r="T7" s="3">
        <v>4</v>
      </c>
      <c r="U7" s="3">
        <f t="shared" si="3"/>
        <v>2625</v>
      </c>
      <c r="V7" s="3">
        <f t="shared" si="4"/>
        <v>250</v>
      </c>
      <c r="W7" s="3">
        <f t="shared" si="5"/>
        <v>75</v>
      </c>
      <c r="X7" s="3">
        <f t="shared" si="6"/>
        <v>75</v>
      </c>
      <c r="AD7" s="3">
        <f t="shared" si="7"/>
        <v>321</v>
      </c>
      <c r="AE7" s="3">
        <v>3.5</v>
      </c>
      <c r="AF7" s="3">
        <v>1.1000000000000001</v>
      </c>
      <c r="AG7" s="3">
        <v>21</v>
      </c>
      <c r="AH7" s="3">
        <v>3</v>
      </c>
      <c r="AI7" s="3">
        <f t="shared" si="8"/>
        <v>323400</v>
      </c>
      <c r="AJ7" s="3">
        <f t="shared" si="9"/>
        <v>1513</v>
      </c>
      <c r="AK7" s="3">
        <f t="shared" si="10"/>
        <v>454</v>
      </c>
      <c r="AL7" s="3">
        <f t="shared" si="11"/>
        <v>454</v>
      </c>
    </row>
    <row r="8" spans="1:38" s="3" customFormat="1" ht="20.100000000000001" customHeight="1">
      <c r="A8" s="3">
        <f t="shared" si="0"/>
        <v>107</v>
      </c>
      <c r="B8" s="3">
        <v>7</v>
      </c>
      <c r="C8" s="3">
        <v>0.5</v>
      </c>
      <c r="D8" s="3">
        <f t="shared" si="12"/>
        <v>4</v>
      </c>
      <c r="E8" s="3">
        <f t="shared" si="1"/>
        <v>4</v>
      </c>
      <c r="F8" s="3">
        <f>$D8*总表!D$4</f>
        <v>4200</v>
      </c>
      <c r="G8" s="3">
        <f>$E8*总表!E$4</f>
        <v>400</v>
      </c>
      <c r="H8" s="3">
        <f>$E8*总表!F$4</f>
        <v>120</v>
      </c>
      <c r="I8" s="3">
        <f>$E8*总表!G$4</f>
        <v>120</v>
      </c>
      <c r="Q8" s="3">
        <f t="shared" si="2"/>
        <v>104</v>
      </c>
      <c r="R8" s="3" t="s">
        <v>1475</v>
      </c>
      <c r="S8" s="3">
        <v>1</v>
      </c>
      <c r="T8" s="3">
        <v>4</v>
      </c>
      <c r="U8" s="3">
        <f t="shared" si="3"/>
        <v>2625</v>
      </c>
      <c r="V8" s="3">
        <f t="shared" si="4"/>
        <v>250</v>
      </c>
      <c r="W8" s="3">
        <f t="shared" si="5"/>
        <v>75</v>
      </c>
      <c r="X8" s="3">
        <f t="shared" si="6"/>
        <v>75</v>
      </c>
      <c r="AD8" s="3">
        <f t="shared" si="7"/>
        <v>323</v>
      </c>
      <c r="AE8" s="3">
        <v>3.5</v>
      </c>
      <c r="AF8" s="3">
        <v>1.1000000000000001</v>
      </c>
      <c r="AG8" s="3">
        <v>23</v>
      </c>
      <c r="AH8" s="3">
        <v>3</v>
      </c>
      <c r="AI8" s="3">
        <f t="shared" si="8"/>
        <v>382200</v>
      </c>
      <c r="AJ8" s="3">
        <f t="shared" si="9"/>
        <v>1788</v>
      </c>
      <c r="AK8" s="3">
        <f t="shared" si="10"/>
        <v>537</v>
      </c>
      <c r="AL8" s="3">
        <f t="shared" si="11"/>
        <v>537</v>
      </c>
    </row>
    <row r="9" spans="1:38" s="3" customFormat="1" ht="20.100000000000001" customHeight="1">
      <c r="A9" s="3">
        <f t="shared" si="0"/>
        <v>108</v>
      </c>
      <c r="B9" s="3">
        <v>8</v>
      </c>
      <c r="C9" s="3">
        <v>0.5</v>
      </c>
      <c r="D9" s="3">
        <f t="shared" si="12"/>
        <v>4.5</v>
      </c>
      <c r="E9" s="3">
        <f t="shared" si="1"/>
        <v>4.5</v>
      </c>
      <c r="F9" s="3">
        <f>$D9*总表!D$4</f>
        <v>4725</v>
      </c>
      <c r="G9" s="3">
        <f>$E9*总表!E$4</f>
        <v>450</v>
      </c>
      <c r="H9" s="3">
        <f>$E9*总表!F$4</f>
        <v>135</v>
      </c>
      <c r="I9" s="3">
        <f>$E9*总表!G$4</f>
        <v>135</v>
      </c>
      <c r="Q9" s="3">
        <f t="shared" si="2"/>
        <v>104</v>
      </c>
      <c r="R9" s="3" t="s">
        <v>1476</v>
      </c>
      <c r="S9" s="3">
        <v>1</v>
      </c>
      <c r="T9" s="3">
        <v>4</v>
      </c>
      <c r="U9" s="3">
        <f t="shared" si="3"/>
        <v>2625</v>
      </c>
      <c r="V9" s="3">
        <f t="shared" si="4"/>
        <v>250</v>
      </c>
      <c r="W9" s="3">
        <f t="shared" si="5"/>
        <v>75</v>
      </c>
      <c r="X9" s="3">
        <f t="shared" si="6"/>
        <v>75</v>
      </c>
      <c r="AD9" s="3">
        <f t="shared" si="7"/>
        <v>125</v>
      </c>
      <c r="AE9" s="3">
        <v>3.5</v>
      </c>
      <c r="AF9" s="3">
        <v>1.1000000000000001</v>
      </c>
      <c r="AG9" s="3">
        <v>25</v>
      </c>
      <c r="AH9" s="3">
        <v>1</v>
      </c>
      <c r="AI9" s="3">
        <f t="shared" si="8"/>
        <v>55125</v>
      </c>
      <c r="AJ9" s="3">
        <f t="shared" si="9"/>
        <v>1650</v>
      </c>
      <c r="AK9" s="3">
        <f t="shared" si="10"/>
        <v>495</v>
      </c>
      <c r="AL9" s="3">
        <f t="shared" si="11"/>
        <v>495</v>
      </c>
    </row>
    <row r="10" spans="1:38" s="3" customFormat="1" ht="20.100000000000001" customHeight="1">
      <c r="A10" s="3">
        <f t="shared" si="0"/>
        <v>109</v>
      </c>
      <c r="B10" s="3">
        <v>9</v>
      </c>
      <c r="C10" s="3">
        <v>0.5</v>
      </c>
      <c r="D10" s="3">
        <f t="shared" si="12"/>
        <v>5</v>
      </c>
      <c r="E10" s="3">
        <f t="shared" si="1"/>
        <v>5</v>
      </c>
      <c r="F10" s="3">
        <f>$D10*总表!D$4</f>
        <v>5250</v>
      </c>
      <c r="G10" s="3">
        <f>$E10*总表!E$4</f>
        <v>500</v>
      </c>
      <c r="H10" s="3">
        <f>$E10*总表!F$4</f>
        <v>150</v>
      </c>
      <c r="I10" s="3">
        <f>$E10*总表!G$4</f>
        <v>150</v>
      </c>
      <c r="Q10" s="3">
        <f t="shared" si="2"/>
        <v>305</v>
      </c>
      <c r="R10" s="3" t="s">
        <v>1477</v>
      </c>
      <c r="S10" s="3">
        <v>3</v>
      </c>
      <c r="T10" s="3">
        <v>5</v>
      </c>
      <c r="U10" s="3">
        <f t="shared" si="3"/>
        <v>25200</v>
      </c>
      <c r="V10" s="3">
        <f t="shared" si="4"/>
        <v>375</v>
      </c>
      <c r="W10" s="3">
        <f t="shared" si="5"/>
        <v>113</v>
      </c>
      <c r="X10" s="3">
        <f t="shared" si="6"/>
        <v>113</v>
      </c>
      <c r="AD10" s="3">
        <f t="shared" si="7"/>
        <v>132</v>
      </c>
      <c r="AE10" s="3">
        <v>3.5</v>
      </c>
      <c r="AF10" s="3">
        <v>1.1000000000000001</v>
      </c>
      <c r="AG10" s="3">
        <v>32</v>
      </c>
      <c r="AH10" s="3">
        <v>1</v>
      </c>
      <c r="AI10" s="3">
        <f t="shared" si="8"/>
        <v>95550</v>
      </c>
      <c r="AJ10" s="3">
        <f t="shared" si="9"/>
        <v>2860</v>
      </c>
      <c r="AK10" s="3">
        <f t="shared" si="10"/>
        <v>858</v>
      </c>
      <c r="AL10" s="3">
        <f t="shared" si="11"/>
        <v>858</v>
      </c>
    </row>
    <row r="11" spans="1:38" s="3" customFormat="1" ht="20.100000000000001" customHeight="1">
      <c r="A11" s="3">
        <f t="shared" si="0"/>
        <v>110</v>
      </c>
      <c r="B11" s="3">
        <v>10</v>
      </c>
      <c r="C11" s="3">
        <v>0.5</v>
      </c>
      <c r="D11" s="3">
        <f t="shared" si="12"/>
        <v>5.5</v>
      </c>
      <c r="E11" s="3">
        <f t="shared" si="1"/>
        <v>5.5</v>
      </c>
      <c r="F11" s="3">
        <f>$D11*总表!D$4</f>
        <v>5775</v>
      </c>
      <c r="G11" s="3">
        <f>$E11*总表!E$4</f>
        <v>550</v>
      </c>
      <c r="H11" s="3">
        <f>$E11*总表!F$4</f>
        <v>165</v>
      </c>
      <c r="I11" s="3">
        <f>$E11*总表!G$4</f>
        <v>165</v>
      </c>
      <c r="Q11" s="3">
        <f t="shared" si="2"/>
        <v>107</v>
      </c>
      <c r="R11" s="3" t="s">
        <v>1478</v>
      </c>
      <c r="S11" s="3">
        <v>1</v>
      </c>
      <c r="T11" s="3">
        <v>7</v>
      </c>
      <c r="U11" s="3">
        <f t="shared" si="3"/>
        <v>4200</v>
      </c>
      <c r="V11" s="3">
        <f t="shared" si="4"/>
        <v>400</v>
      </c>
      <c r="W11" s="3">
        <f t="shared" si="5"/>
        <v>120</v>
      </c>
      <c r="X11" s="3">
        <f t="shared" si="6"/>
        <v>120</v>
      </c>
      <c r="AD11" s="3">
        <f t="shared" si="7"/>
        <v>132</v>
      </c>
      <c r="AE11" s="3">
        <v>3.5</v>
      </c>
      <c r="AF11" s="3">
        <v>1.1000000000000001</v>
      </c>
      <c r="AG11" s="3">
        <v>32</v>
      </c>
      <c r="AH11" s="3">
        <v>1</v>
      </c>
      <c r="AI11" s="3">
        <f t="shared" si="8"/>
        <v>95550</v>
      </c>
      <c r="AJ11" s="3">
        <f t="shared" si="9"/>
        <v>2860</v>
      </c>
      <c r="AK11" s="3">
        <f t="shared" si="10"/>
        <v>858</v>
      </c>
      <c r="AL11" s="3">
        <f t="shared" si="11"/>
        <v>858</v>
      </c>
    </row>
    <row r="12" spans="1:38" s="3" customFormat="1" ht="20.100000000000001" customHeight="1">
      <c r="A12" s="3">
        <f t="shared" si="0"/>
        <v>111</v>
      </c>
      <c r="B12" s="3">
        <v>11</v>
      </c>
      <c r="C12" s="3">
        <v>0.5</v>
      </c>
      <c r="D12" s="3">
        <f t="shared" si="12"/>
        <v>6</v>
      </c>
      <c r="E12" s="3">
        <f t="shared" si="1"/>
        <v>6</v>
      </c>
      <c r="F12" s="3">
        <f>$D12*总表!D$4</f>
        <v>6300</v>
      </c>
      <c r="G12" s="3">
        <f>$E12*总表!E$4</f>
        <v>600</v>
      </c>
      <c r="H12" s="3">
        <f>$E12*总表!F$4</f>
        <v>180</v>
      </c>
      <c r="I12" s="3">
        <f>$E12*总表!G$4</f>
        <v>180</v>
      </c>
      <c r="Q12" s="3">
        <f t="shared" si="2"/>
        <v>107</v>
      </c>
      <c r="R12" s="3" t="s">
        <v>1479</v>
      </c>
      <c r="S12" s="3">
        <v>1</v>
      </c>
      <c r="T12" s="3">
        <v>7</v>
      </c>
      <c r="U12" s="3">
        <f t="shared" si="3"/>
        <v>4200</v>
      </c>
      <c r="V12" s="3">
        <f t="shared" si="4"/>
        <v>400</v>
      </c>
      <c r="W12" s="3">
        <f t="shared" si="5"/>
        <v>120</v>
      </c>
      <c r="X12" s="3">
        <f t="shared" si="6"/>
        <v>120</v>
      </c>
      <c r="AD12" s="3">
        <f t="shared" si="7"/>
        <v>132</v>
      </c>
      <c r="AE12" s="3">
        <v>3.5</v>
      </c>
      <c r="AF12" s="3">
        <v>1.1000000000000001</v>
      </c>
      <c r="AG12" s="3">
        <v>32</v>
      </c>
      <c r="AH12" s="3">
        <v>1</v>
      </c>
      <c r="AI12" s="3">
        <f t="shared" si="8"/>
        <v>95550</v>
      </c>
      <c r="AJ12" s="3">
        <f t="shared" si="9"/>
        <v>2860</v>
      </c>
      <c r="AK12" s="3">
        <f t="shared" si="10"/>
        <v>858</v>
      </c>
      <c r="AL12" s="3">
        <f t="shared" si="11"/>
        <v>858</v>
      </c>
    </row>
    <row r="13" spans="1:38" s="3" customFormat="1" ht="20.100000000000001" customHeight="1">
      <c r="A13" s="3">
        <f t="shared" si="0"/>
        <v>112</v>
      </c>
      <c r="B13" s="3">
        <v>12</v>
      </c>
      <c r="C13" s="3">
        <v>0.5</v>
      </c>
      <c r="D13" s="3">
        <f t="shared" si="12"/>
        <v>6.5</v>
      </c>
      <c r="E13" s="3">
        <f t="shared" si="1"/>
        <v>6.5</v>
      </c>
      <c r="F13" s="3">
        <f>$D13*总表!D$4</f>
        <v>6825</v>
      </c>
      <c r="G13" s="3">
        <f>$E13*总表!E$4</f>
        <v>650</v>
      </c>
      <c r="H13" s="3">
        <f>$E13*总表!F$4</f>
        <v>195</v>
      </c>
      <c r="I13" s="3">
        <f>$E13*总表!G$4</f>
        <v>195</v>
      </c>
      <c r="Q13" s="3">
        <f t="shared" si="2"/>
        <v>108</v>
      </c>
      <c r="R13" s="3" t="s">
        <v>1480</v>
      </c>
      <c r="S13" s="3">
        <v>1</v>
      </c>
      <c r="T13" s="3">
        <v>8</v>
      </c>
      <c r="U13" s="3">
        <f t="shared" si="3"/>
        <v>4725</v>
      </c>
      <c r="V13" s="3">
        <f t="shared" si="4"/>
        <v>450</v>
      </c>
      <c r="W13" s="3">
        <f t="shared" si="5"/>
        <v>135</v>
      </c>
      <c r="X13" s="3">
        <f t="shared" si="6"/>
        <v>135</v>
      </c>
      <c r="AD13" s="3">
        <f t="shared" si="7"/>
        <v>132</v>
      </c>
      <c r="AE13" s="3">
        <v>3.5</v>
      </c>
      <c r="AF13" s="3">
        <v>1.1000000000000001</v>
      </c>
      <c r="AG13" s="3">
        <v>32</v>
      </c>
      <c r="AH13" s="3">
        <v>1</v>
      </c>
      <c r="AI13" s="3">
        <f t="shared" si="8"/>
        <v>95550</v>
      </c>
      <c r="AJ13" s="3">
        <f t="shared" si="9"/>
        <v>2860</v>
      </c>
      <c r="AK13" s="3">
        <f t="shared" si="10"/>
        <v>858</v>
      </c>
      <c r="AL13" s="3">
        <f t="shared" si="11"/>
        <v>858</v>
      </c>
    </row>
    <row r="14" spans="1:38" s="3" customFormat="1" ht="20.100000000000001" customHeight="1">
      <c r="A14" s="3">
        <f t="shared" si="0"/>
        <v>113</v>
      </c>
      <c r="B14" s="3">
        <v>13</v>
      </c>
      <c r="C14" s="3">
        <v>0.5</v>
      </c>
      <c r="D14" s="3">
        <f t="shared" si="12"/>
        <v>7</v>
      </c>
      <c r="E14" s="3">
        <f t="shared" si="1"/>
        <v>7</v>
      </c>
      <c r="F14" s="3">
        <f>$D14*总表!D$4</f>
        <v>7350</v>
      </c>
      <c r="G14" s="3">
        <f>$E14*总表!E$4</f>
        <v>700</v>
      </c>
      <c r="H14" s="3">
        <f>$E14*总表!F$4</f>
        <v>210</v>
      </c>
      <c r="I14" s="3">
        <f>$E14*总表!G$4</f>
        <v>210</v>
      </c>
      <c r="Q14" s="3">
        <f t="shared" si="2"/>
        <v>310</v>
      </c>
      <c r="R14" s="3" t="s">
        <v>1481</v>
      </c>
      <c r="S14" s="3">
        <v>3</v>
      </c>
      <c r="T14" s="3">
        <v>10</v>
      </c>
      <c r="U14" s="3">
        <f t="shared" si="3"/>
        <v>46200</v>
      </c>
      <c r="V14" s="3">
        <f t="shared" si="4"/>
        <v>688</v>
      </c>
      <c r="W14" s="3">
        <f t="shared" si="5"/>
        <v>206</v>
      </c>
      <c r="X14" s="3">
        <f t="shared" si="6"/>
        <v>206</v>
      </c>
      <c r="AD14" s="3">
        <f t="shared" si="7"/>
        <v>333</v>
      </c>
      <c r="AE14" s="3">
        <v>3.5</v>
      </c>
      <c r="AF14" s="3">
        <v>1.1000000000000001</v>
      </c>
      <c r="AG14" s="3">
        <v>33</v>
      </c>
      <c r="AH14" s="3">
        <v>3</v>
      </c>
      <c r="AI14" s="3">
        <f t="shared" si="8"/>
        <v>793800</v>
      </c>
      <c r="AJ14" s="3">
        <f t="shared" si="9"/>
        <v>3713</v>
      </c>
      <c r="AK14" s="3">
        <f t="shared" si="10"/>
        <v>1114</v>
      </c>
      <c r="AL14" s="3">
        <f t="shared" si="11"/>
        <v>1114</v>
      </c>
    </row>
    <row r="15" spans="1:38" s="3" customFormat="1" ht="20.100000000000001" customHeight="1">
      <c r="A15" s="3">
        <f t="shared" si="0"/>
        <v>114</v>
      </c>
      <c r="B15" s="3">
        <v>14</v>
      </c>
      <c r="C15" s="3">
        <v>0.5</v>
      </c>
      <c r="D15" s="3">
        <f t="shared" si="12"/>
        <v>7.5</v>
      </c>
      <c r="E15" s="3">
        <f t="shared" si="1"/>
        <v>7.5</v>
      </c>
      <c r="F15" s="3">
        <f>$D15*总表!D$4</f>
        <v>7875</v>
      </c>
      <c r="G15" s="3">
        <f>$E15*总表!E$4</f>
        <v>750</v>
      </c>
      <c r="H15" s="3">
        <f>$E15*总表!F$4</f>
        <v>225</v>
      </c>
      <c r="I15" s="3">
        <f>$E15*总表!G$4</f>
        <v>225</v>
      </c>
      <c r="Q15" s="3">
        <f t="shared" si="2"/>
        <v>110</v>
      </c>
      <c r="R15" s="3" t="s">
        <v>1482</v>
      </c>
      <c r="S15" s="3">
        <v>1</v>
      </c>
      <c r="T15" s="3">
        <v>10</v>
      </c>
      <c r="U15" s="3">
        <f t="shared" si="3"/>
        <v>5775</v>
      </c>
      <c r="V15" s="3">
        <f t="shared" si="4"/>
        <v>550</v>
      </c>
      <c r="W15" s="3">
        <f t="shared" si="5"/>
        <v>165</v>
      </c>
      <c r="X15" s="3">
        <f t="shared" si="6"/>
        <v>165</v>
      </c>
      <c r="AD15" s="3">
        <f t="shared" si="7"/>
        <v>334</v>
      </c>
      <c r="AE15" s="3">
        <v>3.5</v>
      </c>
      <c r="AF15" s="3">
        <v>1.1000000000000001</v>
      </c>
      <c r="AG15" s="3">
        <v>34</v>
      </c>
      <c r="AH15" s="3">
        <v>3</v>
      </c>
      <c r="AI15" s="3">
        <f t="shared" si="8"/>
        <v>823200</v>
      </c>
      <c r="AJ15" s="3">
        <f t="shared" si="9"/>
        <v>3850</v>
      </c>
      <c r="AK15" s="3">
        <f t="shared" si="10"/>
        <v>1155</v>
      </c>
      <c r="AL15" s="3">
        <f t="shared" si="11"/>
        <v>1155</v>
      </c>
    </row>
    <row r="16" spans="1:38" s="3" customFormat="1" ht="20.100000000000001" customHeight="1">
      <c r="A16" s="3">
        <f t="shared" si="0"/>
        <v>115</v>
      </c>
      <c r="B16" s="3">
        <v>15</v>
      </c>
      <c r="C16" s="3">
        <v>0.5</v>
      </c>
      <c r="D16" s="3">
        <f t="shared" si="12"/>
        <v>8</v>
      </c>
      <c r="E16" s="3">
        <f t="shared" si="1"/>
        <v>8</v>
      </c>
      <c r="F16" s="3">
        <f>$D16*总表!D$4</f>
        <v>8400</v>
      </c>
      <c r="G16" s="3">
        <f>$E16*总表!E$4</f>
        <v>800</v>
      </c>
      <c r="H16" s="3">
        <f>$E16*总表!F$4</f>
        <v>240</v>
      </c>
      <c r="I16" s="3">
        <f>$E16*总表!G$4</f>
        <v>240</v>
      </c>
      <c r="Q16" s="3">
        <f t="shared" si="2"/>
        <v>110</v>
      </c>
      <c r="R16" s="3" t="s">
        <v>1483</v>
      </c>
      <c r="S16" s="3">
        <v>1</v>
      </c>
      <c r="T16" s="3">
        <v>10</v>
      </c>
      <c r="U16" s="3">
        <f t="shared" si="3"/>
        <v>5775</v>
      </c>
      <c r="V16" s="3">
        <f t="shared" si="4"/>
        <v>550</v>
      </c>
      <c r="W16" s="3">
        <f t="shared" si="5"/>
        <v>165</v>
      </c>
      <c r="X16" s="3">
        <f t="shared" si="6"/>
        <v>165</v>
      </c>
      <c r="AD16" s="3">
        <f t="shared" si="7"/>
        <v>335</v>
      </c>
      <c r="AE16" s="3">
        <v>3.5</v>
      </c>
      <c r="AF16" s="3">
        <v>1.1000000000000001</v>
      </c>
      <c r="AG16" s="3">
        <v>35</v>
      </c>
      <c r="AH16" s="3">
        <v>3</v>
      </c>
      <c r="AI16" s="3">
        <f t="shared" si="8"/>
        <v>852600</v>
      </c>
      <c r="AJ16" s="3">
        <f t="shared" si="9"/>
        <v>3988</v>
      </c>
      <c r="AK16" s="3">
        <f t="shared" si="10"/>
        <v>1197</v>
      </c>
      <c r="AL16" s="3">
        <f t="shared" si="11"/>
        <v>1197</v>
      </c>
    </row>
    <row r="17" spans="1:38" s="3" customFormat="1" ht="20.100000000000001" customHeight="1">
      <c r="A17" s="3">
        <f t="shared" si="0"/>
        <v>116</v>
      </c>
      <c r="B17" s="3">
        <v>16</v>
      </c>
      <c r="C17" s="3">
        <v>0.5</v>
      </c>
      <c r="D17" s="3">
        <f t="shared" si="12"/>
        <v>8.5</v>
      </c>
      <c r="E17" s="3">
        <f t="shared" si="1"/>
        <v>8.5</v>
      </c>
      <c r="F17" s="3">
        <f>$D17*总表!D$4</f>
        <v>8925</v>
      </c>
      <c r="G17" s="3">
        <f>$E17*总表!E$4</f>
        <v>850</v>
      </c>
      <c r="H17" s="3">
        <f>$E17*总表!F$4</f>
        <v>255</v>
      </c>
      <c r="I17" s="3">
        <f>$E17*总表!G$4</f>
        <v>255</v>
      </c>
      <c r="Q17" s="3">
        <f t="shared" si="2"/>
        <v>110</v>
      </c>
      <c r="R17" s="3" t="s">
        <v>1484</v>
      </c>
      <c r="S17" s="3">
        <v>1</v>
      </c>
      <c r="T17" s="3">
        <v>10</v>
      </c>
      <c r="U17" s="3">
        <f t="shared" si="3"/>
        <v>5775</v>
      </c>
      <c r="V17" s="3">
        <f t="shared" si="4"/>
        <v>550</v>
      </c>
      <c r="W17" s="3">
        <f t="shared" si="5"/>
        <v>165</v>
      </c>
      <c r="X17" s="3">
        <f t="shared" si="6"/>
        <v>165</v>
      </c>
      <c r="AD17" s="3">
        <f t="shared" si="7"/>
        <v>142</v>
      </c>
      <c r="AE17" s="3">
        <v>3.5</v>
      </c>
      <c r="AF17" s="3">
        <v>1.1000000000000001</v>
      </c>
      <c r="AG17" s="3">
        <v>42</v>
      </c>
      <c r="AH17" s="3">
        <v>1</v>
      </c>
      <c r="AI17" s="3">
        <f t="shared" si="8"/>
        <v>147000</v>
      </c>
      <c r="AJ17" s="3">
        <f t="shared" si="9"/>
        <v>4400</v>
      </c>
      <c r="AK17" s="3">
        <f t="shared" si="10"/>
        <v>1320</v>
      </c>
      <c r="AL17" s="3">
        <f t="shared" si="11"/>
        <v>1320</v>
      </c>
    </row>
    <row r="18" spans="1:38" s="3" customFormat="1" ht="20.100000000000001" customHeight="1">
      <c r="A18" s="3">
        <f t="shared" si="0"/>
        <v>117</v>
      </c>
      <c r="B18" s="3">
        <v>17</v>
      </c>
      <c r="C18" s="3">
        <v>0.5</v>
      </c>
      <c r="D18" s="3">
        <f t="shared" si="12"/>
        <v>9</v>
      </c>
      <c r="E18" s="3">
        <f t="shared" si="1"/>
        <v>9</v>
      </c>
      <c r="F18" s="3">
        <f>$D18*总表!D$4</f>
        <v>9450</v>
      </c>
      <c r="G18" s="3">
        <f>$E18*总表!E$4</f>
        <v>900</v>
      </c>
      <c r="H18" s="3">
        <f>$E18*总表!F$4</f>
        <v>270</v>
      </c>
      <c r="I18" s="3">
        <f>$E18*总表!G$4</f>
        <v>270</v>
      </c>
      <c r="Q18" s="3">
        <f t="shared" si="2"/>
        <v>110</v>
      </c>
      <c r="R18" s="3" t="s">
        <v>1485</v>
      </c>
      <c r="S18" s="3">
        <v>1</v>
      </c>
      <c r="T18" s="3">
        <v>10</v>
      </c>
      <c r="U18" s="3">
        <f t="shared" si="3"/>
        <v>5775</v>
      </c>
      <c r="V18" s="3">
        <f t="shared" si="4"/>
        <v>550</v>
      </c>
      <c r="W18" s="3">
        <f t="shared" si="5"/>
        <v>165</v>
      </c>
      <c r="X18" s="3">
        <f t="shared" si="6"/>
        <v>165</v>
      </c>
      <c r="AD18" s="3">
        <f t="shared" si="7"/>
        <v>142</v>
      </c>
      <c r="AE18" s="3">
        <v>3.5</v>
      </c>
      <c r="AF18" s="3">
        <v>1.1000000000000001</v>
      </c>
      <c r="AG18" s="3">
        <v>42</v>
      </c>
      <c r="AH18" s="3">
        <v>1</v>
      </c>
      <c r="AI18" s="3">
        <f t="shared" si="8"/>
        <v>147000</v>
      </c>
      <c r="AJ18" s="3">
        <f t="shared" si="9"/>
        <v>4400</v>
      </c>
      <c r="AK18" s="3">
        <f t="shared" si="10"/>
        <v>1320</v>
      </c>
      <c r="AL18" s="3">
        <f t="shared" si="11"/>
        <v>1320</v>
      </c>
    </row>
    <row r="19" spans="1:38" s="3" customFormat="1" ht="20.100000000000001" customHeight="1">
      <c r="A19" s="3">
        <f t="shared" si="0"/>
        <v>118</v>
      </c>
      <c r="B19" s="3">
        <v>18</v>
      </c>
      <c r="C19" s="3">
        <v>0.5</v>
      </c>
      <c r="D19" s="3">
        <f t="shared" si="12"/>
        <v>9.5</v>
      </c>
      <c r="E19" s="3">
        <f t="shared" si="1"/>
        <v>9.5</v>
      </c>
      <c r="F19" s="3">
        <f>$D19*总表!D$4</f>
        <v>9975</v>
      </c>
      <c r="G19" s="3">
        <f>$E19*总表!E$4</f>
        <v>950</v>
      </c>
      <c r="H19" s="3">
        <f>$E19*总表!F$4</f>
        <v>285</v>
      </c>
      <c r="I19" s="3">
        <f>$E19*总表!G$4</f>
        <v>285</v>
      </c>
      <c r="Q19" s="3">
        <f t="shared" si="2"/>
        <v>110</v>
      </c>
      <c r="R19" s="3" t="s">
        <v>1486</v>
      </c>
      <c r="S19" s="3">
        <v>1</v>
      </c>
      <c r="T19" s="3">
        <v>10</v>
      </c>
      <c r="U19" s="3">
        <f t="shared" si="3"/>
        <v>5775</v>
      </c>
      <c r="V19" s="3">
        <f t="shared" si="4"/>
        <v>550</v>
      </c>
      <c r="W19" s="3">
        <f t="shared" si="5"/>
        <v>165</v>
      </c>
      <c r="X19" s="3">
        <f t="shared" si="6"/>
        <v>165</v>
      </c>
      <c r="AD19" s="3">
        <f t="shared" si="7"/>
        <v>142</v>
      </c>
      <c r="AE19" s="3">
        <v>3.5</v>
      </c>
      <c r="AF19" s="3">
        <v>1.1000000000000001</v>
      </c>
      <c r="AG19" s="3">
        <v>42</v>
      </c>
      <c r="AH19" s="3">
        <v>1</v>
      </c>
      <c r="AI19" s="3">
        <f t="shared" si="8"/>
        <v>147000</v>
      </c>
      <c r="AJ19" s="3">
        <f t="shared" si="9"/>
        <v>4400</v>
      </c>
      <c r="AK19" s="3">
        <f t="shared" si="10"/>
        <v>1320</v>
      </c>
      <c r="AL19" s="3">
        <f t="shared" si="11"/>
        <v>1320</v>
      </c>
    </row>
    <row r="20" spans="1:38" s="3" customFormat="1" ht="20.100000000000001" customHeight="1">
      <c r="A20" s="3">
        <f t="shared" si="0"/>
        <v>119</v>
      </c>
      <c r="B20" s="3">
        <v>19</v>
      </c>
      <c r="C20" s="3">
        <v>0.5</v>
      </c>
      <c r="D20" s="3">
        <f t="shared" si="12"/>
        <v>10</v>
      </c>
      <c r="E20" s="3">
        <f t="shared" si="1"/>
        <v>10</v>
      </c>
      <c r="F20" s="3">
        <f>$D20*总表!D$4</f>
        <v>10500</v>
      </c>
      <c r="G20" s="3">
        <f>$E20*总表!E$4</f>
        <v>1000</v>
      </c>
      <c r="H20" s="3">
        <f>$E20*总表!F$4</f>
        <v>300</v>
      </c>
      <c r="I20" s="3">
        <f>$E20*总表!G$4</f>
        <v>300</v>
      </c>
      <c r="Q20" s="3">
        <f t="shared" si="2"/>
        <v>312</v>
      </c>
      <c r="R20" s="3" t="s">
        <v>1487</v>
      </c>
      <c r="S20" s="3">
        <v>3</v>
      </c>
      <c r="T20" s="3">
        <v>12</v>
      </c>
      <c r="U20" s="3">
        <f t="shared" si="3"/>
        <v>54600</v>
      </c>
      <c r="V20" s="3">
        <f t="shared" si="4"/>
        <v>813</v>
      </c>
      <c r="W20" s="3">
        <f t="shared" si="5"/>
        <v>244</v>
      </c>
      <c r="X20" s="3">
        <f t="shared" si="6"/>
        <v>244</v>
      </c>
      <c r="AD20" s="3">
        <f t="shared" si="7"/>
        <v>142</v>
      </c>
      <c r="AE20" s="3">
        <v>3.5</v>
      </c>
      <c r="AF20" s="3">
        <v>1.1000000000000001</v>
      </c>
      <c r="AG20" s="3">
        <v>42</v>
      </c>
      <c r="AH20" s="3">
        <v>1</v>
      </c>
      <c r="AI20" s="3">
        <f t="shared" si="8"/>
        <v>147000</v>
      </c>
      <c r="AJ20" s="3">
        <f t="shared" si="9"/>
        <v>4400</v>
      </c>
      <c r="AK20" s="3">
        <f t="shared" si="10"/>
        <v>1320</v>
      </c>
      <c r="AL20" s="3">
        <f t="shared" si="11"/>
        <v>1320</v>
      </c>
    </row>
    <row r="21" spans="1:38" s="3" customFormat="1" ht="20.100000000000001" customHeight="1">
      <c r="A21" s="3">
        <f t="shared" si="0"/>
        <v>120</v>
      </c>
      <c r="B21" s="3">
        <v>20</v>
      </c>
      <c r="C21" s="3">
        <v>0.5</v>
      </c>
      <c r="D21" s="3">
        <f t="shared" si="12"/>
        <v>10.5</v>
      </c>
      <c r="E21" s="3">
        <f t="shared" si="1"/>
        <v>10.5</v>
      </c>
      <c r="F21" s="3">
        <f>$D21*总表!D$4</f>
        <v>11025</v>
      </c>
      <c r="G21" s="3">
        <f>$E21*总表!E$4</f>
        <v>1050</v>
      </c>
      <c r="H21" s="3">
        <f>$E21*总表!F$4</f>
        <v>315</v>
      </c>
      <c r="I21" s="3">
        <f>$E21*总表!G$4</f>
        <v>315</v>
      </c>
      <c r="Q21" s="3">
        <f t="shared" si="2"/>
        <v>113</v>
      </c>
      <c r="R21" s="3" t="s">
        <v>1488</v>
      </c>
      <c r="S21" s="3">
        <v>1</v>
      </c>
      <c r="T21" s="3">
        <v>13</v>
      </c>
      <c r="U21" s="3">
        <f t="shared" si="3"/>
        <v>7350</v>
      </c>
      <c r="V21" s="3">
        <f t="shared" si="4"/>
        <v>700</v>
      </c>
      <c r="W21" s="3">
        <f t="shared" si="5"/>
        <v>210</v>
      </c>
      <c r="X21" s="3">
        <f t="shared" si="6"/>
        <v>210</v>
      </c>
      <c r="AD21" s="3">
        <f t="shared" si="7"/>
        <v>142</v>
      </c>
      <c r="AE21" s="3">
        <v>3.5</v>
      </c>
      <c r="AF21" s="3">
        <v>1.1000000000000001</v>
      </c>
      <c r="AG21" s="3">
        <v>42</v>
      </c>
      <c r="AH21" s="3">
        <v>1</v>
      </c>
      <c r="AI21" s="3">
        <f t="shared" si="8"/>
        <v>147000</v>
      </c>
      <c r="AJ21" s="3">
        <f t="shared" si="9"/>
        <v>4400</v>
      </c>
      <c r="AK21" s="3">
        <f t="shared" si="10"/>
        <v>1320</v>
      </c>
      <c r="AL21" s="3">
        <f t="shared" si="11"/>
        <v>1320</v>
      </c>
    </row>
    <row r="22" spans="1:38" s="3" customFormat="1" ht="20.100000000000001" customHeight="1">
      <c r="A22" s="3">
        <f t="shared" si="0"/>
        <v>121</v>
      </c>
      <c r="B22" s="3">
        <v>21</v>
      </c>
      <c r="C22" s="3">
        <v>1</v>
      </c>
      <c r="D22" s="3">
        <f t="shared" si="12"/>
        <v>11</v>
      </c>
      <c r="E22" s="3">
        <f t="shared" si="1"/>
        <v>11</v>
      </c>
      <c r="F22" s="3">
        <f>$D22*总表!D$4</f>
        <v>11550</v>
      </c>
      <c r="G22" s="3">
        <f>$E22*总表!E$4</f>
        <v>1100</v>
      </c>
      <c r="H22" s="3">
        <f>$E22*总表!F$4</f>
        <v>330</v>
      </c>
      <c r="I22" s="3">
        <f>$E22*总表!G$4</f>
        <v>330</v>
      </c>
      <c r="Q22" s="3">
        <f t="shared" si="2"/>
        <v>113</v>
      </c>
      <c r="R22" s="3" t="s">
        <v>1489</v>
      </c>
      <c r="S22" s="3">
        <v>1</v>
      </c>
      <c r="T22" s="3">
        <v>13</v>
      </c>
      <c r="U22" s="3">
        <f t="shared" si="3"/>
        <v>7350</v>
      </c>
      <c r="V22" s="3">
        <f t="shared" si="4"/>
        <v>700</v>
      </c>
      <c r="W22" s="3">
        <f t="shared" si="5"/>
        <v>210</v>
      </c>
      <c r="X22" s="3">
        <f t="shared" si="6"/>
        <v>210</v>
      </c>
      <c r="AD22" s="3">
        <f t="shared" si="7"/>
        <v>343</v>
      </c>
      <c r="AE22" s="3">
        <v>3.5</v>
      </c>
      <c r="AF22" s="3">
        <v>1.1000000000000001</v>
      </c>
      <c r="AG22" s="3">
        <v>43</v>
      </c>
      <c r="AH22" s="3">
        <v>3</v>
      </c>
      <c r="AI22" s="3">
        <f t="shared" si="8"/>
        <v>1205400</v>
      </c>
      <c r="AJ22" s="3">
        <f t="shared" si="9"/>
        <v>5638</v>
      </c>
      <c r="AK22" s="3">
        <f t="shared" si="10"/>
        <v>1692</v>
      </c>
      <c r="AL22" s="3">
        <f t="shared" si="11"/>
        <v>1692</v>
      </c>
    </row>
    <row r="23" spans="1:38" s="3" customFormat="1" ht="20.100000000000001" customHeight="1">
      <c r="A23" s="3">
        <f t="shared" si="0"/>
        <v>122</v>
      </c>
      <c r="B23" s="3">
        <v>22</v>
      </c>
      <c r="C23" s="3">
        <v>1</v>
      </c>
      <c r="D23" s="3">
        <f t="shared" si="12"/>
        <v>12</v>
      </c>
      <c r="E23" s="3">
        <f t="shared" si="1"/>
        <v>12</v>
      </c>
      <c r="F23" s="3">
        <f>$D23*总表!D$4</f>
        <v>12600</v>
      </c>
      <c r="G23" s="3">
        <f>$E23*总表!E$4</f>
        <v>1200</v>
      </c>
      <c r="H23" s="3">
        <f>$E23*总表!F$4</f>
        <v>360</v>
      </c>
      <c r="I23" s="3">
        <f>$E23*总表!G$4</f>
        <v>360</v>
      </c>
      <c r="Q23" s="3">
        <f t="shared" si="2"/>
        <v>315</v>
      </c>
      <c r="R23" s="3" t="s">
        <v>1490</v>
      </c>
      <c r="S23" s="3">
        <v>3</v>
      </c>
      <c r="T23" s="3">
        <v>15</v>
      </c>
      <c r="U23" s="3">
        <f t="shared" si="3"/>
        <v>67200</v>
      </c>
      <c r="V23" s="3">
        <f t="shared" si="4"/>
        <v>1000</v>
      </c>
      <c r="W23" s="3">
        <f t="shared" si="5"/>
        <v>300</v>
      </c>
      <c r="X23" s="3">
        <f t="shared" si="6"/>
        <v>300</v>
      </c>
      <c r="AD23" s="3">
        <f t="shared" si="7"/>
        <v>344</v>
      </c>
      <c r="AE23" s="3">
        <v>3.5</v>
      </c>
      <c r="AF23" s="3">
        <v>1.1000000000000001</v>
      </c>
      <c r="AG23" s="3">
        <v>44</v>
      </c>
      <c r="AH23" s="3">
        <v>3</v>
      </c>
      <c r="AI23" s="3">
        <f t="shared" si="8"/>
        <v>1234800</v>
      </c>
      <c r="AJ23" s="3">
        <f t="shared" si="9"/>
        <v>5775</v>
      </c>
      <c r="AK23" s="3">
        <f t="shared" si="10"/>
        <v>1733</v>
      </c>
      <c r="AL23" s="3">
        <f t="shared" si="11"/>
        <v>1733</v>
      </c>
    </row>
    <row r="24" spans="1:38" s="3" customFormat="1" ht="20.100000000000001" customHeight="1">
      <c r="A24" s="3">
        <f t="shared" si="0"/>
        <v>123</v>
      </c>
      <c r="B24" s="3">
        <v>23</v>
      </c>
      <c r="C24" s="3">
        <v>1</v>
      </c>
      <c r="D24" s="3">
        <f t="shared" si="12"/>
        <v>13</v>
      </c>
      <c r="E24" s="3">
        <f t="shared" si="1"/>
        <v>13</v>
      </c>
      <c r="F24" s="3">
        <f>$D24*总表!D$4</f>
        <v>13650</v>
      </c>
      <c r="G24" s="3">
        <f>$E24*总表!E$4</f>
        <v>1300</v>
      </c>
      <c r="H24" s="3">
        <f>$E24*总表!F$4</f>
        <v>390</v>
      </c>
      <c r="I24" s="3">
        <f>$E24*总表!G$4</f>
        <v>390</v>
      </c>
      <c r="Q24" s="3">
        <f t="shared" si="2"/>
        <v>119</v>
      </c>
      <c r="R24" s="3" t="s">
        <v>1491</v>
      </c>
      <c r="S24" s="3">
        <v>1</v>
      </c>
      <c r="T24" s="3">
        <v>19</v>
      </c>
      <c r="U24" s="3">
        <f t="shared" si="3"/>
        <v>10500</v>
      </c>
      <c r="V24" s="3">
        <f t="shared" si="4"/>
        <v>1000</v>
      </c>
      <c r="W24" s="3">
        <f t="shared" si="5"/>
        <v>300</v>
      </c>
      <c r="X24" s="3">
        <f t="shared" si="6"/>
        <v>300</v>
      </c>
      <c r="AD24" s="3">
        <f t="shared" si="7"/>
        <v>345</v>
      </c>
      <c r="AE24" s="3">
        <v>3.5</v>
      </c>
      <c r="AF24" s="3">
        <v>1.1000000000000001</v>
      </c>
      <c r="AG24" s="3">
        <v>45</v>
      </c>
      <c r="AH24" s="3">
        <v>3</v>
      </c>
      <c r="AI24" s="3">
        <f t="shared" si="8"/>
        <v>1264200</v>
      </c>
      <c r="AJ24" s="3">
        <f t="shared" si="9"/>
        <v>5913</v>
      </c>
      <c r="AK24" s="3">
        <f t="shared" si="10"/>
        <v>1774</v>
      </c>
      <c r="AL24" s="3">
        <f t="shared" si="11"/>
        <v>1774</v>
      </c>
    </row>
    <row r="25" spans="1:38" s="3" customFormat="1" ht="20.100000000000001" customHeight="1">
      <c r="A25" s="3">
        <f t="shared" si="0"/>
        <v>124</v>
      </c>
      <c r="B25" s="3">
        <v>24</v>
      </c>
      <c r="C25" s="3">
        <v>1</v>
      </c>
      <c r="D25" s="3">
        <f t="shared" si="12"/>
        <v>14</v>
      </c>
      <c r="E25" s="3">
        <f t="shared" si="1"/>
        <v>14</v>
      </c>
      <c r="F25" s="3">
        <f>$D25*总表!D$4</f>
        <v>14700</v>
      </c>
      <c r="G25" s="3">
        <f>$E25*总表!E$4</f>
        <v>1400</v>
      </c>
      <c r="H25" s="3">
        <f>$E25*总表!F$4</f>
        <v>420</v>
      </c>
      <c r="I25" s="3">
        <f>$E25*总表!G$4</f>
        <v>420</v>
      </c>
      <c r="Q25" s="3">
        <f t="shared" si="2"/>
        <v>119</v>
      </c>
      <c r="R25" s="3" t="s">
        <v>1492</v>
      </c>
      <c r="S25" s="3">
        <v>1</v>
      </c>
      <c r="T25" s="3">
        <v>19</v>
      </c>
      <c r="U25" s="3">
        <f t="shared" si="3"/>
        <v>10500</v>
      </c>
      <c r="V25" s="3">
        <f t="shared" si="4"/>
        <v>1000</v>
      </c>
      <c r="W25" s="3">
        <f t="shared" si="5"/>
        <v>300</v>
      </c>
      <c r="X25" s="3">
        <f t="shared" si="6"/>
        <v>300</v>
      </c>
      <c r="AD25" s="3">
        <f t="shared" si="7"/>
        <v>152</v>
      </c>
      <c r="AE25" s="3">
        <v>3.5</v>
      </c>
      <c r="AF25" s="3">
        <v>1.1000000000000001</v>
      </c>
      <c r="AG25" s="3">
        <v>52</v>
      </c>
      <c r="AH25" s="3">
        <v>1</v>
      </c>
      <c r="AI25" s="3">
        <f t="shared" si="8"/>
        <v>198450</v>
      </c>
      <c r="AJ25" s="3">
        <f t="shared" si="9"/>
        <v>5940</v>
      </c>
      <c r="AK25" s="3">
        <f t="shared" si="10"/>
        <v>1782</v>
      </c>
      <c r="AL25" s="3">
        <f t="shared" si="11"/>
        <v>1782</v>
      </c>
    </row>
    <row r="26" spans="1:38" s="3" customFormat="1" ht="20.100000000000001" customHeight="1">
      <c r="A26" s="3">
        <f t="shared" si="0"/>
        <v>125</v>
      </c>
      <c r="B26" s="3">
        <v>25</v>
      </c>
      <c r="C26" s="3">
        <v>1</v>
      </c>
      <c r="D26" s="3">
        <f t="shared" si="12"/>
        <v>15</v>
      </c>
      <c r="E26" s="3">
        <f t="shared" si="1"/>
        <v>15</v>
      </c>
      <c r="F26" s="3">
        <f>$D26*总表!D$4</f>
        <v>15750</v>
      </c>
      <c r="G26" s="3">
        <f>$E26*总表!E$4</f>
        <v>1500</v>
      </c>
      <c r="H26" s="3">
        <f>$E26*总表!F$4</f>
        <v>450</v>
      </c>
      <c r="I26" s="3">
        <f>$E26*总表!G$4</f>
        <v>450</v>
      </c>
      <c r="Q26" s="3">
        <f t="shared" si="2"/>
        <v>322</v>
      </c>
      <c r="R26" s="3" t="s">
        <v>1493</v>
      </c>
      <c r="S26" s="3">
        <v>3</v>
      </c>
      <c r="T26" s="3">
        <v>22</v>
      </c>
      <c r="U26" s="3">
        <f t="shared" si="3"/>
        <v>100800</v>
      </c>
      <c r="V26" s="3">
        <f t="shared" si="4"/>
        <v>1500</v>
      </c>
      <c r="W26" s="3">
        <f t="shared" si="5"/>
        <v>450</v>
      </c>
      <c r="X26" s="3">
        <f t="shared" si="6"/>
        <v>450</v>
      </c>
      <c r="AD26" s="3">
        <f t="shared" si="7"/>
        <v>152</v>
      </c>
      <c r="AE26" s="3">
        <v>3.5</v>
      </c>
      <c r="AF26" s="3">
        <v>1.1000000000000001</v>
      </c>
      <c r="AG26" s="3">
        <v>52</v>
      </c>
      <c r="AH26" s="3">
        <v>1</v>
      </c>
      <c r="AI26" s="3">
        <f t="shared" si="8"/>
        <v>198450</v>
      </c>
      <c r="AJ26" s="3">
        <f t="shared" si="9"/>
        <v>5940</v>
      </c>
      <c r="AK26" s="3">
        <f t="shared" si="10"/>
        <v>1782</v>
      </c>
      <c r="AL26" s="3">
        <f t="shared" si="11"/>
        <v>1782</v>
      </c>
    </row>
    <row r="27" spans="1:38" s="3" customFormat="1" ht="20.100000000000001" customHeight="1">
      <c r="A27" s="3">
        <f t="shared" si="0"/>
        <v>126</v>
      </c>
      <c r="B27" s="3">
        <v>26</v>
      </c>
      <c r="C27" s="3">
        <v>1</v>
      </c>
      <c r="D27" s="3">
        <f t="shared" si="12"/>
        <v>16</v>
      </c>
      <c r="E27" s="3">
        <f t="shared" si="1"/>
        <v>16</v>
      </c>
      <c r="F27" s="3">
        <f>$D27*总表!D$4</f>
        <v>16800</v>
      </c>
      <c r="G27" s="3">
        <f>$E27*总表!E$4</f>
        <v>1600</v>
      </c>
      <c r="H27" s="3">
        <f>$E27*总表!F$4</f>
        <v>480</v>
      </c>
      <c r="I27" s="3">
        <f>$E27*总表!G$4</f>
        <v>480</v>
      </c>
      <c r="Q27" s="3">
        <f t="shared" si="2"/>
        <v>123</v>
      </c>
      <c r="R27" s="3" t="s">
        <v>1494</v>
      </c>
      <c r="S27" s="3">
        <v>1</v>
      </c>
      <c r="T27" s="3">
        <v>23</v>
      </c>
      <c r="U27" s="3">
        <f t="shared" si="3"/>
        <v>13650</v>
      </c>
      <c r="V27" s="3">
        <f t="shared" si="4"/>
        <v>1300</v>
      </c>
      <c r="W27" s="3">
        <f t="shared" si="5"/>
        <v>390</v>
      </c>
      <c r="X27" s="3">
        <f t="shared" si="6"/>
        <v>390</v>
      </c>
      <c r="AD27" s="3">
        <f t="shared" si="7"/>
        <v>152</v>
      </c>
      <c r="AE27" s="3">
        <v>3.5</v>
      </c>
      <c r="AF27" s="3">
        <v>1.1000000000000001</v>
      </c>
      <c r="AG27" s="3">
        <v>52</v>
      </c>
      <c r="AH27" s="3">
        <v>1</v>
      </c>
      <c r="AI27" s="3">
        <f t="shared" si="8"/>
        <v>198450</v>
      </c>
      <c r="AJ27" s="3">
        <f t="shared" si="9"/>
        <v>5940</v>
      </c>
      <c r="AK27" s="3">
        <f t="shared" si="10"/>
        <v>1782</v>
      </c>
      <c r="AL27" s="3">
        <f t="shared" si="11"/>
        <v>1782</v>
      </c>
    </row>
    <row r="28" spans="1:38" s="3" customFormat="1" ht="20.100000000000001" customHeight="1">
      <c r="A28" s="3">
        <f t="shared" si="0"/>
        <v>127</v>
      </c>
      <c r="B28" s="3">
        <v>27</v>
      </c>
      <c r="C28" s="3">
        <v>1</v>
      </c>
      <c r="D28" s="3">
        <f t="shared" si="12"/>
        <v>17</v>
      </c>
      <c r="E28" s="3">
        <f t="shared" si="1"/>
        <v>17</v>
      </c>
      <c r="F28" s="3">
        <f>$D28*总表!D$4</f>
        <v>17850</v>
      </c>
      <c r="G28" s="3">
        <f>$E28*总表!E$4</f>
        <v>1700</v>
      </c>
      <c r="H28" s="3">
        <f>$E28*总表!F$4</f>
        <v>510</v>
      </c>
      <c r="I28" s="3">
        <f>$E28*总表!G$4</f>
        <v>510</v>
      </c>
      <c r="Q28" s="3">
        <f t="shared" si="2"/>
        <v>123</v>
      </c>
      <c r="R28" s="3" t="s">
        <v>1495</v>
      </c>
      <c r="S28" s="3">
        <v>1</v>
      </c>
      <c r="T28" s="3">
        <v>23</v>
      </c>
      <c r="U28" s="3">
        <f t="shared" si="3"/>
        <v>13650</v>
      </c>
      <c r="V28" s="3">
        <f t="shared" si="4"/>
        <v>1300</v>
      </c>
      <c r="W28" s="3">
        <f t="shared" si="5"/>
        <v>390</v>
      </c>
      <c r="X28" s="3">
        <f t="shared" si="6"/>
        <v>390</v>
      </c>
      <c r="AD28" s="3">
        <f t="shared" si="7"/>
        <v>152</v>
      </c>
      <c r="AE28" s="3">
        <v>3.5</v>
      </c>
      <c r="AF28" s="3">
        <v>1.1000000000000001</v>
      </c>
      <c r="AG28" s="3">
        <v>52</v>
      </c>
      <c r="AH28" s="3">
        <v>1</v>
      </c>
      <c r="AI28" s="3">
        <f t="shared" si="8"/>
        <v>198450</v>
      </c>
      <c r="AJ28" s="3">
        <f t="shared" si="9"/>
        <v>5940</v>
      </c>
      <c r="AK28" s="3">
        <f t="shared" si="10"/>
        <v>1782</v>
      </c>
      <c r="AL28" s="3">
        <f t="shared" si="11"/>
        <v>1782</v>
      </c>
    </row>
    <row r="29" spans="1:38" s="3" customFormat="1" ht="20.100000000000001" customHeight="1">
      <c r="A29" s="3">
        <f t="shared" si="0"/>
        <v>128</v>
      </c>
      <c r="B29" s="3">
        <v>28</v>
      </c>
      <c r="C29" s="3">
        <v>1</v>
      </c>
      <c r="D29" s="3">
        <f t="shared" si="12"/>
        <v>18</v>
      </c>
      <c r="E29" s="3">
        <f t="shared" si="1"/>
        <v>18</v>
      </c>
      <c r="F29" s="3">
        <f>$D29*总表!D$4</f>
        <v>18900</v>
      </c>
      <c r="G29" s="3">
        <f>$E29*总表!E$4</f>
        <v>1800</v>
      </c>
      <c r="H29" s="3">
        <f>$E29*总表!F$4</f>
        <v>540</v>
      </c>
      <c r="I29" s="3">
        <f>$E29*总表!G$4</f>
        <v>540</v>
      </c>
      <c r="Q29" s="3">
        <f t="shared" si="2"/>
        <v>325</v>
      </c>
      <c r="R29" s="3" t="s">
        <v>1496</v>
      </c>
      <c r="S29" s="3">
        <v>3</v>
      </c>
      <c r="T29" s="3">
        <v>25</v>
      </c>
      <c r="U29" s="3">
        <f t="shared" si="3"/>
        <v>126000</v>
      </c>
      <c r="V29" s="3">
        <f t="shared" si="4"/>
        <v>1875</v>
      </c>
      <c r="W29" s="3">
        <f t="shared" si="5"/>
        <v>563</v>
      </c>
      <c r="X29" s="3">
        <f t="shared" si="6"/>
        <v>563</v>
      </c>
      <c r="AD29" s="3">
        <f t="shared" si="7"/>
        <v>353</v>
      </c>
      <c r="AE29" s="3">
        <v>3.5</v>
      </c>
      <c r="AF29" s="3">
        <v>1.1000000000000001</v>
      </c>
      <c r="AG29" s="3">
        <v>53</v>
      </c>
      <c r="AH29" s="3">
        <v>3</v>
      </c>
      <c r="AI29" s="3">
        <f t="shared" si="8"/>
        <v>1617000</v>
      </c>
      <c r="AJ29" s="3">
        <f t="shared" si="9"/>
        <v>7563</v>
      </c>
      <c r="AK29" s="3">
        <f t="shared" si="10"/>
        <v>2269</v>
      </c>
      <c r="AL29" s="3">
        <f t="shared" si="11"/>
        <v>2269</v>
      </c>
    </row>
    <row r="30" spans="1:38" s="3" customFormat="1" ht="20.100000000000001" customHeight="1">
      <c r="A30" s="3">
        <f t="shared" si="0"/>
        <v>129</v>
      </c>
      <c r="B30" s="3">
        <v>29</v>
      </c>
      <c r="C30" s="3">
        <v>1</v>
      </c>
      <c r="D30" s="3">
        <f t="shared" si="12"/>
        <v>19</v>
      </c>
      <c r="E30" s="3">
        <f t="shared" si="1"/>
        <v>19</v>
      </c>
      <c r="F30" s="3">
        <f>$D30*总表!D$4</f>
        <v>19950</v>
      </c>
      <c r="G30" s="3">
        <f>$E30*总表!E$4</f>
        <v>1900</v>
      </c>
      <c r="H30" s="3">
        <f>$E30*总表!F$4</f>
        <v>570</v>
      </c>
      <c r="I30" s="3">
        <f>$E30*总表!G$4</f>
        <v>570</v>
      </c>
      <c r="Q30" s="3">
        <f t="shared" si="2"/>
        <v>325</v>
      </c>
      <c r="R30" s="3" t="s">
        <v>1497</v>
      </c>
      <c r="S30" s="3">
        <v>3</v>
      </c>
      <c r="T30" s="3">
        <v>25</v>
      </c>
      <c r="U30" s="3">
        <f t="shared" si="3"/>
        <v>126000</v>
      </c>
      <c r="V30" s="3">
        <f t="shared" si="4"/>
        <v>1875</v>
      </c>
      <c r="W30" s="3">
        <f t="shared" si="5"/>
        <v>563</v>
      </c>
      <c r="X30" s="3">
        <f t="shared" si="6"/>
        <v>563</v>
      </c>
      <c r="AD30" s="3">
        <f t="shared" si="7"/>
        <v>354</v>
      </c>
      <c r="AE30" s="3">
        <v>3.5</v>
      </c>
      <c r="AF30" s="3">
        <v>1.1000000000000001</v>
      </c>
      <c r="AG30" s="3">
        <v>54</v>
      </c>
      <c r="AH30" s="3">
        <v>3</v>
      </c>
      <c r="AI30" s="3">
        <f t="shared" si="8"/>
        <v>1646400</v>
      </c>
      <c r="AJ30" s="3">
        <f t="shared" si="9"/>
        <v>7700</v>
      </c>
      <c r="AK30" s="3">
        <f t="shared" si="10"/>
        <v>2310</v>
      </c>
      <c r="AL30" s="3">
        <f t="shared" si="11"/>
        <v>2310</v>
      </c>
    </row>
    <row r="31" spans="1:38" s="3" customFormat="1" ht="20.100000000000001" customHeight="1">
      <c r="A31" s="3">
        <f t="shared" si="0"/>
        <v>130</v>
      </c>
      <c r="B31" s="3">
        <v>30</v>
      </c>
      <c r="C31" s="3">
        <v>5</v>
      </c>
      <c r="D31" s="3">
        <f t="shared" si="12"/>
        <v>20</v>
      </c>
      <c r="E31" s="3">
        <f t="shared" si="1"/>
        <v>20</v>
      </c>
      <c r="F31" s="3">
        <f>$D31*总表!D$4</f>
        <v>21000</v>
      </c>
      <c r="G31" s="3">
        <f>$E31*总表!E$4</f>
        <v>2000</v>
      </c>
      <c r="H31" s="3">
        <f>$E31*总表!F$4</f>
        <v>600</v>
      </c>
      <c r="I31" s="3">
        <f>$E31*总表!G$4</f>
        <v>600</v>
      </c>
      <c r="Q31" s="3">
        <f t="shared" si="2"/>
        <v>126</v>
      </c>
      <c r="R31" s="3" t="s">
        <v>1498</v>
      </c>
      <c r="S31" s="3">
        <v>1</v>
      </c>
      <c r="T31" s="3">
        <v>26</v>
      </c>
      <c r="U31" s="3">
        <f t="shared" si="3"/>
        <v>16800</v>
      </c>
      <c r="V31" s="3">
        <f t="shared" si="4"/>
        <v>1600</v>
      </c>
      <c r="W31" s="3">
        <f t="shared" si="5"/>
        <v>480</v>
      </c>
      <c r="X31" s="3">
        <f t="shared" si="6"/>
        <v>480</v>
      </c>
      <c r="AD31" s="3">
        <f t="shared" si="7"/>
        <v>355</v>
      </c>
      <c r="AE31" s="3">
        <v>3.5</v>
      </c>
      <c r="AF31" s="3">
        <v>1.1000000000000001</v>
      </c>
      <c r="AG31" s="3">
        <v>55</v>
      </c>
      <c r="AH31" s="3">
        <v>3</v>
      </c>
      <c r="AI31" s="3">
        <f t="shared" si="8"/>
        <v>1675800</v>
      </c>
      <c r="AJ31" s="3">
        <f t="shared" si="9"/>
        <v>7838</v>
      </c>
      <c r="AK31" s="3">
        <f t="shared" si="10"/>
        <v>2352</v>
      </c>
      <c r="AL31" s="3">
        <f t="shared" si="11"/>
        <v>2352</v>
      </c>
    </row>
    <row r="32" spans="1:38" s="3" customFormat="1" ht="20.100000000000001" customHeight="1">
      <c r="A32" s="3">
        <f t="shared" si="0"/>
        <v>131</v>
      </c>
      <c r="B32" s="3">
        <v>31</v>
      </c>
      <c r="C32" s="3">
        <v>1</v>
      </c>
      <c r="D32" s="3">
        <f t="shared" si="12"/>
        <v>25</v>
      </c>
      <c r="E32" s="3">
        <f t="shared" si="1"/>
        <v>25</v>
      </c>
      <c r="F32" s="3">
        <f>$D32*总表!D$4</f>
        <v>26250</v>
      </c>
      <c r="G32" s="3">
        <f>$E32*总表!E$4</f>
        <v>2500</v>
      </c>
      <c r="H32" s="3">
        <f>$E32*总表!F$4</f>
        <v>750</v>
      </c>
      <c r="I32" s="3">
        <f>$E32*总表!G$4</f>
        <v>750</v>
      </c>
      <c r="Q32" s="3">
        <f t="shared" si="2"/>
        <v>126</v>
      </c>
      <c r="R32" s="3" t="s">
        <v>1499</v>
      </c>
      <c r="S32" s="3">
        <v>1</v>
      </c>
      <c r="T32" s="3">
        <v>26</v>
      </c>
      <c r="U32" s="3">
        <f t="shared" si="3"/>
        <v>16800</v>
      </c>
      <c r="V32" s="3">
        <f t="shared" si="4"/>
        <v>1600</v>
      </c>
      <c r="W32" s="3">
        <f t="shared" si="5"/>
        <v>480</v>
      </c>
      <c r="X32" s="3">
        <f t="shared" si="6"/>
        <v>480</v>
      </c>
    </row>
    <row r="33" spans="1:31" s="3" customFormat="1" ht="20.100000000000001" customHeight="1">
      <c r="A33" s="3">
        <f t="shared" si="0"/>
        <v>132</v>
      </c>
      <c r="B33" s="3">
        <v>32</v>
      </c>
      <c r="C33" s="3">
        <v>1</v>
      </c>
      <c r="D33" s="3">
        <f t="shared" si="12"/>
        <v>26</v>
      </c>
      <c r="E33" s="3">
        <f t="shared" si="1"/>
        <v>26</v>
      </c>
      <c r="F33" s="3">
        <f>$D33*总表!D$4</f>
        <v>27300</v>
      </c>
      <c r="G33" s="3">
        <f>$E33*总表!E$4</f>
        <v>2600</v>
      </c>
      <c r="H33" s="3">
        <f>$E33*总表!F$4</f>
        <v>780</v>
      </c>
      <c r="I33" s="3">
        <f>$E33*总表!G$4</f>
        <v>780</v>
      </c>
      <c r="Q33" s="3">
        <f t="shared" si="2"/>
        <v>127</v>
      </c>
      <c r="R33" s="3" t="s">
        <v>1500</v>
      </c>
      <c r="S33" s="3">
        <v>1</v>
      </c>
      <c r="T33" s="3">
        <v>27</v>
      </c>
      <c r="U33" s="3">
        <f t="shared" si="3"/>
        <v>17850</v>
      </c>
      <c r="V33" s="3">
        <f t="shared" si="4"/>
        <v>1700</v>
      </c>
      <c r="W33" s="3">
        <f t="shared" si="5"/>
        <v>510</v>
      </c>
      <c r="X33" s="3">
        <f t="shared" si="6"/>
        <v>510</v>
      </c>
    </row>
    <row r="34" spans="1:31" s="3" customFormat="1" ht="20.100000000000001" customHeight="1">
      <c r="A34" s="3">
        <f t="shared" si="0"/>
        <v>133</v>
      </c>
      <c r="B34" s="3">
        <v>33</v>
      </c>
      <c r="C34" s="3">
        <v>1</v>
      </c>
      <c r="D34" s="3">
        <f t="shared" si="12"/>
        <v>27</v>
      </c>
      <c r="E34" s="3">
        <f t="shared" si="1"/>
        <v>27</v>
      </c>
      <c r="F34" s="3">
        <f>$D34*总表!D$4</f>
        <v>28350</v>
      </c>
      <c r="G34" s="3">
        <f>$E34*总表!E$4</f>
        <v>2700</v>
      </c>
      <c r="H34" s="3">
        <f>$E34*总表!F$4</f>
        <v>810</v>
      </c>
      <c r="I34" s="3">
        <f>$E34*总表!G$4</f>
        <v>810</v>
      </c>
      <c r="Q34" s="3">
        <f t="shared" si="2"/>
        <v>128</v>
      </c>
      <c r="R34" s="3" t="s">
        <v>1501</v>
      </c>
      <c r="S34" s="3">
        <v>1</v>
      </c>
      <c r="T34" s="3">
        <v>28</v>
      </c>
      <c r="U34" s="3">
        <f t="shared" si="3"/>
        <v>18900</v>
      </c>
      <c r="V34" s="3">
        <f t="shared" si="4"/>
        <v>1800</v>
      </c>
      <c r="W34" s="3">
        <f t="shared" si="5"/>
        <v>540</v>
      </c>
      <c r="X34" s="3">
        <f t="shared" si="6"/>
        <v>540</v>
      </c>
    </row>
    <row r="35" spans="1:31" s="3" customFormat="1" ht="20.100000000000001" customHeight="1">
      <c r="A35" s="3">
        <f t="shared" si="0"/>
        <v>134</v>
      </c>
      <c r="B35" s="3">
        <v>34</v>
      </c>
      <c r="C35" s="3">
        <v>1</v>
      </c>
      <c r="D35" s="3">
        <f t="shared" si="12"/>
        <v>28</v>
      </c>
      <c r="E35" s="3">
        <f t="shared" si="1"/>
        <v>28</v>
      </c>
      <c r="F35" s="3">
        <f>$D35*总表!D$4</f>
        <v>29400</v>
      </c>
      <c r="G35" s="3">
        <f>$E35*总表!E$4</f>
        <v>2800</v>
      </c>
      <c r="H35" s="3">
        <f>$E35*总表!F$4</f>
        <v>840</v>
      </c>
      <c r="I35" s="3">
        <f>$E35*总表!G$4</f>
        <v>840</v>
      </c>
      <c r="Q35" s="3">
        <f t="shared" si="2"/>
        <v>329</v>
      </c>
      <c r="R35" s="3" t="s">
        <v>1502</v>
      </c>
      <c r="S35" s="3">
        <v>3</v>
      </c>
      <c r="T35" s="3">
        <v>29</v>
      </c>
      <c r="U35" s="3">
        <f t="shared" si="3"/>
        <v>159600</v>
      </c>
      <c r="V35" s="3">
        <f t="shared" si="4"/>
        <v>2375</v>
      </c>
      <c r="W35" s="3">
        <f t="shared" si="5"/>
        <v>713</v>
      </c>
      <c r="X35" s="3">
        <f t="shared" si="6"/>
        <v>713</v>
      </c>
    </row>
    <row r="36" spans="1:31" s="3" customFormat="1" ht="20.100000000000001" customHeight="1">
      <c r="A36" s="3">
        <f t="shared" si="0"/>
        <v>135</v>
      </c>
      <c r="B36" s="3">
        <v>35</v>
      </c>
      <c r="C36" s="3">
        <v>1</v>
      </c>
      <c r="D36" s="3">
        <f t="shared" si="12"/>
        <v>29</v>
      </c>
      <c r="E36" s="3">
        <f t="shared" si="1"/>
        <v>29</v>
      </c>
      <c r="F36" s="3">
        <f>$D36*总表!D$4</f>
        <v>30450</v>
      </c>
      <c r="G36" s="3">
        <f>$E36*总表!E$4</f>
        <v>2900</v>
      </c>
      <c r="H36" s="3">
        <f>$E36*总表!F$4</f>
        <v>870</v>
      </c>
      <c r="I36" s="3">
        <f>$E36*总表!G$4</f>
        <v>870</v>
      </c>
      <c r="Q36" s="3">
        <f t="shared" si="2"/>
        <v>130</v>
      </c>
      <c r="R36" s="3" t="s">
        <v>1503</v>
      </c>
      <c r="S36" s="3">
        <v>1</v>
      </c>
      <c r="T36" s="3">
        <v>30</v>
      </c>
      <c r="U36" s="3">
        <f t="shared" si="3"/>
        <v>21000</v>
      </c>
      <c r="V36" s="3">
        <f t="shared" si="4"/>
        <v>2000</v>
      </c>
      <c r="W36" s="3">
        <f t="shared" si="5"/>
        <v>600</v>
      </c>
      <c r="X36" s="3">
        <f t="shared" si="6"/>
        <v>600</v>
      </c>
    </row>
    <row r="37" spans="1:31" s="3" customFormat="1" ht="20.100000000000001" customHeight="1">
      <c r="A37" s="3">
        <f t="shared" si="0"/>
        <v>136</v>
      </c>
      <c r="B37" s="3">
        <v>36</v>
      </c>
      <c r="C37" s="3">
        <v>1</v>
      </c>
      <c r="D37" s="3">
        <f t="shared" si="12"/>
        <v>30</v>
      </c>
      <c r="E37" s="3">
        <f t="shared" si="1"/>
        <v>30</v>
      </c>
      <c r="F37" s="3">
        <f>$D37*总表!D$4</f>
        <v>31500</v>
      </c>
      <c r="G37" s="3">
        <f>$E37*总表!E$4</f>
        <v>3000</v>
      </c>
      <c r="H37" s="3">
        <f>$E37*总表!F$4</f>
        <v>900</v>
      </c>
      <c r="I37" s="3">
        <f>$E37*总表!G$4</f>
        <v>900</v>
      </c>
      <c r="Q37" s="3">
        <f t="shared" si="2"/>
        <v>130</v>
      </c>
      <c r="R37" s="3" t="s">
        <v>1504</v>
      </c>
      <c r="S37" s="3">
        <v>1</v>
      </c>
      <c r="T37" s="3">
        <v>30</v>
      </c>
      <c r="U37" s="3">
        <f t="shared" si="3"/>
        <v>21000</v>
      </c>
      <c r="V37" s="3">
        <f t="shared" si="4"/>
        <v>2000</v>
      </c>
      <c r="W37" s="3">
        <f t="shared" si="5"/>
        <v>600</v>
      </c>
      <c r="X37" s="3">
        <f t="shared" si="6"/>
        <v>600</v>
      </c>
    </row>
    <row r="38" spans="1:31" s="3" customFormat="1" ht="20.100000000000001" customHeight="1">
      <c r="A38" s="3">
        <f t="shared" si="0"/>
        <v>137</v>
      </c>
      <c r="B38" s="3">
        <v>37</v>
      </c>
      <c r="C38" s="3">
        <v>1</v>
      </c>
      <c r="D38" s="3">
        <f t="shared" si="12"/>
        <v>31</v>
      </c>
      <c r="E38" s="3">
        <f t="shared" si="1"/>
        <v>31</v>
      </c>
      <c r="F38" s="3">
        <f>$D38*总表!D$4</f>
        <v>32550</v>
      </c>
      <c r="G38" s="3">
        <f>$E38*总表!E$4</f>
        <v>3100</v>
      </c>
      <c r="H38" s="3">
        <f>$E38*总表!F$4</f>
        <v>930</v>
      </c>
      <c r="I38" s="3">
        <f>$E38*总表!G$4</f>
        <v>930</v>
      </c>
      <c r="Q38" s="3">
        <f t="shared" si="2"/>
        <v>332</v>
      </c>
      <c r="R38" s="3" t="s">
        <v>1505</v>
      </c>
      <c r="S38" s="3">
        <v>3</v>
      </c>
      <c r="T38" s="3">
        <v>32</v>
      </c>
      <c r="U38" s="3">
        <f t="shared" si="3"/>
        <v>218400</v>
      </c>
      <c r="V38" s="3">
        <f t="shared" si="4"/>
        <v>3250</v>
      </c>
      <c r="W38" s="3">
        <f t="shared" si="5"/>
        <v>975</v>
      </c>
      <c r="X38" s="3">
        <f t="shared" si="6"/>
        <v>975</v>
      </c>
    </row>
    <row r="39" spans="1:31" s="3" customFormat="1" ht="20.100000000000001" customHeight="1">
      <c r="A39" s="3">
        <f t="shared" si="0"/>
        <v>138</v>
      </c>
      <c r="B39" s="3">
        <v>38</v>
      </c>
      <c r="C39" s="3">
        <v>1</v>
      </c>
      <c r="D39" s="3">
        <f t="shared" si="12"/>
        <v>32</v>
      </c>
      <c r="E39" s="3">
        <f t="shared" si="1"/>
        <v>32</v>
      </c>
      <c r="F39" s="3">
        <f>$D39*总表!D$4</f>
        <v>33600</v>
      </c>
      <c r="G39" s="3">
        <f>$E39*总表!E$4</f>
        <v>3200</v>
      </c>
      <c r="H39" s="3">
        <f>$E39*总表!F$4</f>
        <v>960</v>
      </c>
      <c r="I39" s="3">
        <f>$E39*总表!G$4</f>
        <v>960</v>
      </c>
      <c r="Q39" s="3">
        <f t="shared" si="2"/>
        <v>132</v>
      </c>
      <c r="R39" s="3" t="s">
        <v>1506</v>
      </c>
      <c r="S39" s="3">
        <v>1</v>
      </c>
      <c r="T39" s="3">
        <v>32</v>
      </c>
      <c r="U39" s="3">
        <f t="shared" si="3"/>
        <v>27300</v>
      </c>
      <c r="V39" s="3">
        <f t="shared" si="4"/>
        <v>2600</v>
      </c>
      <c r="W39" s="3">
        <f t="shared" si="5"/>
        <v>780</v>
      </c>
      <c r="X39" s="3">
        <f t="shared" si="6"/>
        <v>780</v>
      </c>
    </row>
    <row r="40" spans="1:31" s="3" customFormat="1" ht="20.100000000000001" customHeight="1">
      <c r="A40" s="3">
        <f t="shared" si="0"/>
        <v>139</v>
      </c>
      <c r="B40" s="3">
        <v>39</v>
      </c>
      <c r="C40" s="3">
        <v>1</v>
      </c>
      <c r="D40" s="3">
        <f t="shared" si="12"/>
        <v>33</v>
      </c>
      <c r="E40" s="3">
        <f t="shared" si="1"/>
        <v>33</v>
      </c>
      <c r="F40" s="3">
        <f>$D40*总表!D$4</f>
        <v>34650</v>
      </c>
      <c r="G40" s="3">
        <f>$E40*总表!E$4</f>
        <v>3300</v>
      </c>
      <c r="H40" s="3">
        <f>$E40*总表!F$4</f>
        <v>990</v>
      </c>
      <c r="I40" s="3">
        <f>$E40*总表!G$4</f>
        <v>990</v>
      </c>
      <c r="Q40" s="3">
        <f t="shared" si="2"/>
        <v>132</v>
      </c>
      <c r="R40" s="3" t="s">
        <v>1507</v>
      </c>
      <c r="S40" s="3">
        <v>1</v>
      </c>
      <c r="T40" s="3">
        <v>32</v>
      </c>
      <c r="U40" s="3">
        <f t="shared" si="3"/>
        <v>27300</v>
      </c>
      <c r="V40" s="3">
        <f t="shared" si="4"/>
        <v>2600</v>
      </c>
      <c r="W40" s="3">
        <f t="shared" si="5"/>
        <v>780</v>
      </c>
      <c r="X40" s="3">
        <f t="shared" si="6"/>
        <v>780</v>
      </c>
    </row>
    <row r="41" spans="1:31" s="3" customFormat="1" ht="20.100000000000001" customHeight="1">
      <c r="A41" s="3">
        <f t="shared" si="0"/>
        <v>140</v>
      </c>
      <c r="B41" s="3">
        <v>40</v>
      </c>
      <c r="C41" s="3">
        <v>5</v>
      </c>
      <c r="D41" s="3">
        <f t="shared" si="12"/>
        <v>34</v>
      </c>
      <c r="E41" s="3">
        <f t="shared" si="1"/>
        <v>34</v>
      </c>
      <c r="F41" s="3">
        <f>$D41*总表!D$4</f>
        <v>35700</v>
      </c>
      <c r="G41" s="3">
        <f>$E41*总表!E$4</f>
        <v>3400</v>
      </c>
      <c r="H41" s="3">
        <f>$E41*总表!F$4</f>
        <v>1020</v>
      </c>
      <c r="I41" s="3">
        <f>$E41*总表!G$4</f>
        <v>1020</v>
      </c>
      <c r="Q41" s="3">
        <f t="shared" si="2"/>
        <v>334</v>
      </c>
      <c r="R41" s="3" t="s">
        <v>1508</v>
      </c>
      <c r="S41" s="3">
        <v>3</v>
      </c>
      <c r="T41" s="3">
        <v>34</v>
      </c>
      <c r="U41" s="3">
        <f t="shared" si="3"/>
        <v>235200</v>
      </c>
      <c r="V41" s="3">
        <f t="shared" si="4"/>
        <v>3500</v>
      </c>
      <c r="W41" s="3">
        <f t="shared" si="5"/>
        <v>1050</v>
      </c>
      <c r="X41" s="3">
        <f t="shared" si="6"/>
        <v>1050</v>
      </c>
    </row>
    <row r="42" spans="1:31" s="3" customFormat="1" ht="20.100000000000001" customHeight="1">
      <c r="A42" s="3">
        <f t="shared" si="0"/>
        <v>141</v>
      </c>
      <c r="B42" s="3">
        <v>41</v>
      </c>
      <c r="C42" s="3">
        <v>1</v>
      </c>
      <c r="D42" s="3">
        <f t="shared" si="12"/>
        <v>39</v>
      </c>
      <c r="E42" s="3">
        <f t="shared" si="1"/>
        <v>39</v>
      </c>
      <c r="F42" s="3">
        <f>$D42*总表!D$4</f>
        <v>40950</v>
      </c>
      <c r="G42" s="3">
        <f>$E42*总表!E$4</f>
        <v>3900</v>
      </c>
      <c r="H42" s="3">
        <f>$E42*总表!F$4</f>
        <v>1170</v>
      </c>
      <c r="I42" s="3">
        <f>$E42*总表!G$4</f>
        <v>1170</v>
      </c>
      <c r="Q42" s="3">
        <f t="shared" si="2"/>
        <v>134</v>
      </c>
      <c r="R42" s="3" t="s">
        <v>1509</v>
      </c>
      <c r="S42" s="3">
        <v>1</v>
      </c>
      <c r="T42" s="3">
        <v>34</v>
      </c>
      <c r="U42" s="3">
        <f t="shared" si="3"/>
        <v>29400</v>
      </c>
      <c r="V42" s="3">
        <f t="shared" si="4"/>
        <v>2800</v>
      </c>
      <c r="W42" s="3">
        <f t="shared" si="5"/>
        <v>840</v>
      </c>
      <c r="X42" s="3">
        <f t="shared" si="6"/>
        <v>840</v>
      </c>
    </row>
    <row r="43" spans="1:31" s="3" customFormat="1" ht="20.100000000000001" customHeight="1">
      <c r="A43" s="3">
        <f t="shared" si="0"/>
        <v>142</v>
      </c>
      <c r="B43" s="3">
        <v>42</v>
      </c>
      <c r="C43" s="3">
        <v>1</v>
      </c>
      <c r="D43" s="3">
        <f t="shared" si="12"/>
        <v>40</v>
      </c>
      <c r="E43" s="3">
        <f t="shared" si="1"/>
        <v>40</v>
      </c>
      <c r="F43" s="3">
        <f>$D43*总表!D$4</f>
        <v>42000</v>
      </c>
      <c r="G43" s="3">
        <f>$E43*总表!E$4</f>
        <v>4000</v>
      </c>
      <c r="H43" s="3">
        <f>$E43*总表!F$4</f>
        <v>1200</v>
      </c>
      <c r="I43" s="3">
        <f>$E43*总表!G$4</f>
        <v>1200</v>
      </c>
      <c r="Q43" s="3">
        <f t="shared" si="2"/>
        <v>134</v>
      </c>
      <c r="R43" s="3" t="s">
        <v>1510</v>
      </c>
      <c r="S43" s="3">
        <v>1</v>
      </c>
      <c r="T43" s="3">
        <v>34</v>
      </c>
      <c r="U43" s="3">
        <f t="shared" si="3"/>
        <v>29400</v>
      </c>
      <c r="V43" s="3">
        <f t="shared" si="4"/>
        <v>2800</v>
      </c>
      <c r="W43" s="3">
        <f t="shared" si="5"/>
        <v>840</v>
      </c>
      <c r="X43" s="3">
        <f t="shared" si="6"/>
        <v>840</v>
      </c>
    </row>
    <row r="44" spans="1:31" s="3" customFormat="1" ht="20.100000000000001" customHeight="1">
      <c r="A44" s="3">
        <f t="shared" si="0"/>
        <v>143</v>
      </c>
      <c r="B44" s="3">
        <v>43</v>
      </c>
      <c r="C44" s="3">
        <v>1</v>
      </c>
      <c r="D44" s="3">
        <f t="shared" si="12"/>
        <v>41</v>
      </c>
      <c r="E44" s="3">
        <f t="shared" si="1"/>
        <v>41</v>
      </c>
      <c r="F44" s="3">
        <f>$D44*总表!D$4</f>
        <v>43050</v>
      </c>
      <c r="G44" s="3">
        <f>$E44*总表!E$4</f>
        <v>4100</v>
      </c>
      <c r="H44" s="3">
        <f>$E44*总表!F$4</f>
        <v>1230</v>
      </c>
      <c r="I44" s="3">
        <f>$E44*总表!G$4</f>
        <v>1230</v>
      </c>
      <c r="Q44" s="3">
        <f t="shared" si="2"/>
        <v>135</v>
      </c>
      <c r="R44" s="3" t="s">
        <v>1511</v>
      </c>
      <c r="S44" s="3">
        <v>1</v>
      </c>
      <c r="T44" s="3">
        <v>35</v>
      </c>
      <c r="U44" s="3">
        <f t="shared" si="3"/>
        <v>30450</v>
      </c>
      <c r="V44" s="3">
        <f t="shared" si="4"/>
        <v>2900</v>
      </c>
      <c r="W44" s="3">
        <f t="shared" si="5"/>
        <v>870</v>
      </c>
      <c r="X44" s="3">
        <f t="shared" si="6"/>
        <v>870</v>
      </c>
      <c r="AD44" s="2" t="s">
        <v>1469</v>
      </c>
      <c r="AE44" s="7" t="s">
        <v>1512</v>
      </c>
    </row>
    <row r="45" spans="1:31" s="3" customFormat="1" ht="20.100000000000001" customHeight="1">
      <c r="A45" s="3">
        <f t="shared" si="0"/>
        <v>144</v>
      </c>
      <c r="B45" s="3">
        <v>44</v>
      </c>
      <c r="C45" s="3">
        <v>1</v>
      </c>
      <c r="D45" s="3">
        <f t="shared" si="12"/>
        <v>42</v>
      </c>
      <c r="E45" s="3">
        <f t="shared" si="1"/>
        <v>42</v>
      </c>
      <c r="F45" s="3">
        <f>$D45*总表!D$4</f>
        <v>44100</v>
      </c>
      <c r="G45" s="3">
        <f>$E45*总表!E$4</f>
        <v>4200</v>
      </c>
      <c r="H45" s="3">
        <f>$E45*总表!F$4</f>
        <v>1260</v>
      </c>
      <c r="I45" s="3">
        <f>$E45*总表!G$4</f>
        <v>1260</v>
      </c>
      <c r="Q45" s="3">
        <f t="shared" si="2"/>
        <v>135</v>
      </c>
      <c r="R45" s="3" t="s">
        <v>1513</v>
      </c>
      <c r="S45" s="3">
        <v>1</v>
      </c>
      <c r="T45" s="3">
        <v>35</v>
      </c>
      <c r="U45" s="3">
        <f t="shared" si="3"/>
        <v>30450</v>
      </c>
      <c r="V45" s="3">
        <f t="shared" si="4"/>
        <v>2900</v>
      </c>
      <c r="W45" s="3">
        <f t="shared" si="5"/>
        <v>870</v>
      </c>
      <c r="X45" s="3">
        <f t="shared" si="6"/>
        <v>870</v>
      </c>
      <c r="AD45" s="2" t="s">
        <v>1470</v>
      </c>
      <c r="AE45" s="7" t="s">
        <v>1512</v>
      </c>
    </row>
    <row r="46" spans="1:31" s="3" customFormat="1" ht="20.100000000000001" customHeight="1">
      <c r="A46" s="3">
        <f t="shared" si="0"/>
        <v>145</v>
      </c>
      <c r="B46" s="3">
        <v>45</v>
      </c>
      <c r="C46" s="3">
        <v>1</v>
      </c>
      <c r="D46" s="3">
        <f t="shared" si="12"/>
        <v>43</v>
      </c>
      <c r="E46" s="3">
        <f t="shared" si="1"/>
        <v>43</v>
      </c>
      <c r="F46" s="3">
        <f>$D46*总表!D$4</f>
        <v>45150</v>
      </c>
      <c r="G46" s="3">
        <f>$E46*总表!E$4</f>
        <v>4300</v>
      </c>
      <c r="H46" s="3">
        <f>$E46*总表!F$4</f>
        <v>1290</v>
      </c>
      <c r="I46" s="3">
        <f>$E46*总表!G$4</f>
        <v>1290</v>
      </c>
      <c r="Q46" s="3">
        <f t="shared" si="2"/>
        <v>136</v>
      </c>
      <c r="R46" s="3" t="s">
        <v>1514</v>
      </c>
      <c r="S46" s="3">
        <v>1</v>
      </c>
      <c r="T46" s="3">
        <v>36</v>
      </c>
      <c r="U46" s="3">
        <f t="shared" si="3"/>
        <v>31500</v>
      </c>
      <c r="V46" s="3">
        <f t="shared" si="4"/>
        <v>3000</v>
      </c>
      <c r="W46" s="3">
        <f t="shared" si="5"/>
        <v>900</v>
      </c>
      <c r="X46" s="3">
        <f t="shared" si="6"/>
        <v>900</v>
      </c>
      <c r="AD46" s="2" t="s">
        <v>1471</v>
      </c>
      <c r="AE46" s="7" t="s">
        <v>1512</v>
      </c>
    </row>
    <row r="47" spans="1:31" s="3" customFormat="1" ht="20.100000000000001" customHeight="1">
      <c r="A47" s="3">
        <f t="shared" si="0"/>
        <v>146</v>
      </c>
      <c r="B47" s="3">
        <v>46</v>
      </c>
      <c r="C47" s="3">
        <v>1</v>
      </c>
      <c r="D47" s="3">
        <f t="shared" si="12"/>
        <v>44</v>
      </c>
      <c r="E47" s="3">
        <f t="shared" si="1"/>
        <v>44</v>
      </c>
      <c r="F47" s="3">
        <f>$D47*总表!D$4</f>
        <v>46200</v>
      </c>
      <c r="G47" s="3">
        <f>$E47*总表!E$4</f>
        <v>4400</v>
      </c>
      <c r="H47" s="3">
        <f>$E47*总表!F$4</f>
        <v>1320</v>
      </c>
      <c r="I47" s="3">
        <f>$E47*总表!G$4</f>
        <v>1320</v>
      </c>
      <c r="Q47" s="3">
        <f t="shared" si="2"/>
        <v>336</v>
      </c>
      <c r="R47" s="3" t="s">
        <v>1515</v>
      </c>
      <c r="S47" s="3">
        <v>3</v>
      </c>
      <c r="T47" s="3">
        <v>36</v>
      </c>
      <c r="U47" s="3">
        <f t="shared" si="3"/>
        <v>252000</v>
      </c>
      <c r="V47" s="3">
        <f t="shared" si="4"/>
        <v>3750</v>
      </c>
      <c r="W47" s="3">
        <f t="shared" si="5"/>
        <v>1125</v>
      </c>
      <c r="X47" s="3">
        <f t="shared" si="6"/>
        <v>1125</v>
      </c>
      <c r="AD47" s="2" t="s">
        <v>1472</v>
      </c>
      <c r="AE47" s="7" t="s">
        <v>1516</v>
      </c>
    </row>
    <row r="48" spans="1:31" s="3" customFormat="1" ht="20.100000000000001" customHeight="1">
      <c r="A48" s="3">
        <f t="shared" si="0"/>
        <v>147</v>
      </c>
      <c r="B48" s="3">
        <v>47</v>
      </c>
      <c r="C48" s="3">
        <v>1</v>
      </c>
      <c r="D48" s="3">
        <f t="shared" si="12"/>
        <v>45</v>
      </c>
      <c r="E48" s="3">
        <f t="shared" si="1"/>
        <v>45</v>
      </c>
      <c r="F48" s="3">
        <f>$D48*总表!D$4</f>
        <v>47250</v>
      </c>
      <c r="G48" s="3">
        <f>$E48*总表!E$4</f>
        <v>4500</v>
      </c>
      <c r="H48" s="3">
        <f>$E48*总表!F$4</f>
        <v>1350</v>
      </c>
      <c r="I48" s="3">
        <f>$E48*总表!G$4</f>
        <v>1350</v>
      </c>
      <c r="Q48" s="3">
        <f t="shared" si="2"/>
        <v>138</v>
      </c>
      <c r="R48" s="3" t="s">
        <v>1517</v>
      </c>
      <c r="S48" s="3">
        <v>1</v>
      </c>
      <c r="T48" s="3">
        <v>38</v>
      </c>
      <c r="U48" s="3">
        <f t="shared" si="3"/>
        <v>33600</v>
      </c>
      <c r="V48" s="3">
        <f t="shared" si="4"/>
        <v>3200</v>
      </c>
      <c r="W48" s="3">
        <f t="shared" si="5"/>
        <v>960</v>
      </c>
      <c r="X48" s="3">
        <f t="shared" si="6"/>
        <v>960</v>
      </c>
      <c r="AD48" s="2" t="s">
        <v>1473</v>
      </c>
      <c r="AE48" s="7" t="s">
        <v>1512</v>
      </c>
    </row>
    <row r="49" spans="1:38" s="3" customFormat="1" ht="20.100000000000001" customHeight="1">
      <c r="A49" s="3">
        <f t="shared" si="0"/>
        <v>148</v>
      </c>
      <c r="B49" s="3">
        <v>48</v>
      </c>
      <c r="C49" s="3">
        <v>1</v>
      </c>
      <c r="D49" s="3">
        <f t="shared" si="12"/>
        <v>46</v>
      </c>
      <c r="E49" s="3">
        <f t="shared" si="1"/>
        <v>46</v>
      </c>
      <c r="F49" s="3">
        <f>$D49*总表!D$4</f>
        <v>48300</v>
      </c>
      <c r="G49" s="3">
        <f>$E49*总表!E$4</f>
        <v>4600</v>
      </c>
      <c r="H49" s="3">
        <f>$E49*总表!F$4</f>
        <v>1380</v>
      </c>
      <c r="I49" s="3">
        <f>$E49*总表!G$4</f>
        <v>1380</v>
      </c>
      <c r="Q49" s="3">
        <f t="shared" si="2"/>
        <v>137</v>
      </c>
      <c r="R49" s="3" t="s">
        <v>1518</v>
      </c>
      <c r="S49" s="3">
        <v>1</v>
      </c>
      <c r="T49" s="3">
        <v>37</v>
      </c>
      <c r="U49" s="3">
        <f t="shared" si="3"/>
        <v>32550</v>
      </c>
      <c r="V49" s="3">
        <f t="shared" si="4"/>
        <v>3100</v>
      </c>
      <c r="W49" s="3">
        <f t="shared" si="5"/>
        <v>930</v>
      </c>
      <c r="X49" s="3">
        <f t="shared" si="6"/>
        <v>930</v>
      </c>
      <c r="AD49" s="2" t="s">
        <v>1474</v>
      </c>
      <c r="AE49" s="7" t="s">
        <v>1512</v>
      </c>
    </row>
    <row r="50" spans="1:38" s="3" customFormat="1" ht="20.100000000000001" customHeight="1">
      <c r="A50" s="3">
        <f t="shared" si="0"/>
        <v>149</v>
      </c>
      <c r="B50" s="3">
        <v>49</v>
      </c>
      <c r="C50" s="3">
        <v>1</v>
      </c>
      <c r="D50" s="3">
        <f t="shared" si="12"/>
        <v>47</v>
      </c>
      <c r="E50" s="3">
        <f t="shared" si="1"/>
        <v>47</v>
      </c>
      <c r="F50" s="3">
        <f>$D50*总表!D$4</f>
        <v>49350</v>
      </c>
      <c r="G50" s="3">
        <f>$E50*总表!E$4</f>
        <v>4700</v>
      </c>
      <c r="H50" s="3">
        <f>$E50*总表!F$4</f>
        <v>1410</v>
      </c>
      <c r="I50" s="3">
        <f>$E50*总表!G$4</f>
        <v>1410</v>
      </c>
      <c r="Q50" s="3">
        <f t="shared" si="2"/>
        <v>137</v>
      </c>
      <c r="R50" s="3" t="s">
        <v>1519</v>
      </c>
      <c r="S50" s="3">
        <v>1</v>
      </c>
      <c r="T50" s="3">
        <v>37</v>
      </c>
      <c r="U50" s="3">
        <f t="shared" si="3"/>
        <v>32550</v>
      </c>
      <c r="V50" s="3">
        <f t="shared" si="4"/>
        <v>3100</v>
      </c>
      <c r="W50" s="3">
        <f t="shared" si="5"/>
        <v>930</v>
      </c>
      <c r="X50" s="3">
        <f t="shared" si="6"/>
        <v>930</v>
      </c>
      <c r="AD50" s="8" t="s">
        <v>1475</v>
      </c>
      <c r="AE50" s="9" t="s">
        <v>1520</v>
      </c>
    </row>
    <row r="51" spans="1:38" ht="20.100000000000001" customHeight="1">
      <c r="A51" s="3">
        <f t="shared" si="0"/>
        <v>150</v>
      </c>
      <c r="B51" s="3">
        <v>50</v>
      </c>
      <c r="C51" s="3">
        <v>5</v>
      </c>
      <c r="D51" s="3">
        <f t="shared" si="12"/>
        <v>48</v>
      </c>
      <c r="E51" s="3">
        <f t="shared" si="1"/>
        <v>48</v>
      </c>
      <c r="F51" s="3">
        <f>$D51*总表!D$4</f>
        <v>50400</v>
      </c>
      <c r="G51" s="3">
        <f>$E51*总表!E$4</f>
        <v>4800</v>
      </c>
      <c r="H51" s="3">
        <f>$E51*总表!F$4</f>
        <v>1440</v>
      </c>
      <c r="I51" s="3">
        <f>$E51*总表!G$4</f>
        <v>1440</v>
      </c>
      <c r="P51" s="3"/>
      <c r="Q51" s="3">
        <f t="shared" si="2"/>
        <v>339</v>
      </c>
      <c r="R51" s="3" t="s">
        <v>1521</v>
      </c>
      <c r="S51" s="3">
        <v>3</v>
      </c>
      <c r="T51" s="3">
        <v>39</v>
      </c>
      <c r="U51" s="3">
        <f t="shared" si="3"/>
        <v>277200</v>
      </c>
      <c r="V51" s="3">
        <f t="shared" si="4"/>
        <v>4125</v>
      </c>
      <c r="W51" s="3">
        <f t="shared" si="5"/>
        <v>1238</v>
      </c>
      <c r="X51" s="3">
        <f t="shared" si="6"/>
        <v>1238</v>
      </c>
      <c r="AD51" s="2" t="s">
        <v>1476</v>
      </c>
      <c r="AE51" s="7" t="s">
        <v>1512</v>
      </c>
      <c r="AF51" s="3"/>
      <c r="AI51" s="3"/>
      <c r="AJ51" s="3"/>
      <c r="AK51" s="3"/>
      <c r="AL51" s="3"/>
    </row>
    <row r="52" spans="1:38" ht="20.100000000000001" customHeight="1">
      <c r="A52" s="3">
        <f t="shared" si="0"/>
        <v>151</v>
      </c>
      <c r="B52" s="3">
        <v>51</v>
      </c>
      <c r="C52" s="3">
        <v>1</v>
      </c>
      <c r="D52" s="3">
        <f t="shared" si="12"/>
        <v>53</v>
      </c>
      <c r="E52" s="3">
        <f t="shared" si="1"/>
        <v>53</v>
      </c>
      <c r="F52" s="3">
        <f>$D52*总表!D$4</f>
        <v>55650</v>
      </c>
      <c r="G52" s="3">
        <f>$E52*总表!E$4</f>
        <v>5300</v>
      </c>
      <c r="H52" s="3">
        <f>$E52*总表!F$4</f>
        <v>1590</v>
      </c>
      <c r="I52" s="3">
        <f>$E52*总表!G$4</f>
        <v>1590</v>
      </c>
      <c r="P52" s="3"/>
      <c r="Q52" s="3">
        <f t="shared" si="2"/>
        <v>140</v>
      </c>
      <c r="R52" s="3" t="s">
        <v>1522</v>
      </c>
      <c r="S52" s="3">
        <v>1</v>
      </c>
      <c r="T52" s="3">
        <v>40</v>
      </c>
      <c r="U52" s="3">
        <f t="shared" si="3"/>
        <v>35700</v>
      </c>
      <c r="V52" s="3">
        <f t="shared" si="4"/>
        <v>3400</v>
      </c>
      <c r="W52" s="3">
        <f t="shared" si="5"/>
        <v>1020</v>
      </c>
      <c r="X52" s="3">
        <f t="shared" si="6"/>
        <v>1020</v>
      </c>
      <c r="AD52" s="2" t="s">
        <v>1477</v>
      </c>
      <c r="AE52" s="7" t="s">
        <v>1523</v>
      </c>
      <c r="AF52" s="3"/>
      <c r="AI52" s="3"/>
      <c r="AJ52" s="3"/>
      <c r="AK52" s="3"/>
      <c r="AL52" s="3"/>
    </row>
    <row r="53" spans="1:38" ht="20.100000000000001" customHeight="1">
      <c r="A53" s="3">
        <f t="shared" si="0"/>
        <v>152</v>
      </c>
      <c r="B53" s="3">
        <v>52</v>
      </c>
      <c r="C53" s="3">
        <v>1</v>
      </c>
      <c r="D53" s="3">
        <f t="shared" si="12"/>
        <v>54</v>
      </c>
      <c r="E53" s="3">
        <f t="shared" si="1"/>
        <v>54</v>
      </c>
      <c r="F53" s="3">
        <f>$D53*总表!D$4</f>
        <v>56700</v>
      </c>
      <c r="G53" s="3">
        <f>$E53*总表!E$4</f>
        <v>5400</v>
      </c>
      <c r="H53" s="3">
        <f>$E53*总表!F$4</f>
        <v>1620</v>
      </c>
      <c r="I53" s="3">
        <f>$E53*总表!G$4</f>
        <v>1620</v>
      </c>
      <c r="P53" s="3"/>
      <c r="Q53" s="3">
        <f t="shared" si="2"/>
        <v>140</v>
      </c>
      <c r="R53" s="3" t="s">
        <v>1517</v>
      </c>
      <c r="S53" s="3">
        <v>1</v>
      </c>
      <c r="T53" s="3">
        <v>40</v>
      </c>
      <c r="U53" s="3">
        <f t="shared" si="3"/>
        <v>35700</v>
      </c>
      <c r="V53" s="3">
        <f t="shared" si="4"/>
        <v>3400</v>
      </c>
      <c r="W53" s="3">
        <f t="shared" si="5"/>
        <v>1020</v>
      </c>
      <c r="X53" s="3">
        <f t="shared" si="6"/>
        <v>1020</v>
      </c>
      <c r="AD53" s="2" t="s">
        <v>1478</v>
      </c>
      <c r="AE53" s="7" t="s">
        <v>1512</v>
      </c>
      <c r="AF53" s="3"/>
      <c r="AI53" s="3"/>
      <c r="AJ53" s="3"/>
      <c r="AK53" s="3"/>
      <c r="AL53" s="3"/>
    </row>
    <row r="54" spans="1:38" ht="20.100000000000001" customHeight="1">
      <c r="A54" s="3">
        <f t="shared" si="0"/>
        <v>153</v>
      </c>
      <c r="B54" s="3">
        <v>53</v>
      </c>
      <c r="C54" s="3">
        <v>1</v>
      </c>
      <c r="D54" s="3">
        <f t="shared" si="12"/>
        <v>55</v>
      </c>
      <c r="E54" s="3">
        <f t="shared" si="1"/>
        <v>55</v>
      </c>
      <c r="F54" s="3">
        <f>$D54*总表!D$4</f>
        <v>57750</v>
      </c>
      <c r="G54" s="3">
        <f>$E54*总表!E$4</f>
        <v>5500</v>
      </c>
      <c r="H54" s="3">
        <f>$E54*总表!F$4</f>
        <v>1650</v>
      </c>
      <c r="I54" s="3">
        <f>$E54*总表!G$4</f>
        <v>1650</v>
      </c>
      <c r="P54" s="3"/>
      <c r="Q54" s="3">
        <f t="shared" si="2"/>
        <v>342</v>
      </c>
      <c r="R54" s="3" t="s">
        <v>1524</v>
      </c>
      <c r="S54" s="3">
        <v>3</v>
      </c>
      <c r="T54" s="3">
        <v>42</v>
      </c>
      <c r="U54" s="3">
        <f t="shared" si="3"/>
        <v>336000</v>
      </c>
      <c r="V54" s="3">
        <f t="shared" si="4"/>
        <v>5000</v>
      </c>
      <c r="W54" s="3">
        <f t="shared" si="5"/>
        <v>1500</v>
      </c>
      <c r="X54" s="3">
        <f t="shared" si="6"/>
        <v>1500</v>
      </c>
      <c r="AD54" s="8" t="s">
        <v>1479</v>
      </c>
      <c r="AE54" s="9" t="s">
        <v>1512</v>
      </c>
      <c r="AF54" s="3"/>
      <c r="AI54" s="3"/>
      <c r="AJ54" s="3"/>
      <c r="AK54" s="3"/>
      <c r="AL54" s="3"/>
    </row>
    <row r="55" spans="1:38" ht="20.100000000000001" customHeight="1">
      <c r="A55" s="3">
        <f t="shared" si="0"/>
        <v>154</v>
      </c>
      <c r="B55" s="3">
        <v>54</v>
      </c>
      <c r="C55" s="3">
        <v>1</v>
      </c>
      <c r="D55" s="3">
        <f t="shared" si="12"/>
        <v>56</v>
      </c>
      <c r="E55" s="3">
        <f t="shared" si="1"/>
        <v>56</v>
      </c>
      <c r="F55" s="3">
        <f>$D55*总表!D$4</f>
        <v>58800</v>
      </c>
      <c r="G55" s="3">
        <f>$E55*总表!E$4</f>
        <v>5600</v>
      </c>
      <c r="H55" s="3">
        <f>$E55*总表!F$4</f>
        <v>1680</v>
      </c>
      <c r="I55" s="3">
        <f>$E55*总表!G$4</f>
        <v>1680</v>
      </c>
      <c r="P55" s="3"/>
      <c r="Q55" s="3">
        <f t="shared" si="2"/>
        <v>142</v>
      </c>
      <c r="R55" s="3" t="s">
        <v>1525</v>
      </c>
      <c r="S55" s="3">
        <v>1</v>
      </c>
      <c r="T55" s="3">
        <v>42</v>
      </c>
      <c r="U55" s="3">
        <f t="shared" si="3"/>
        <v>42000</v>
      </c>
      <c r="V55" s="3">
        <f t="shared" si="4"/>
        <v>4000</v>
      </c>
      <c r="W55" s="3">
        <f t="shared" si="5"/>
        <v>1200</v>
      </c>
      <c r="X55" s="3">
        <f t="shared" si="6"/>
        <v>1200</v>
      </c>
      <c r="AD55" s="8" t="s">
        <v>1480</v>
      </c>
      <c r="AE55" s="9" t="s">
        <v>1512</v>
      </c>
      <c r="AF55" s="3"/>
      <c r="AI55" s="3"/>
      <c r="AJ55" s="3"/>
      <c r="AK55" s="3"/>
      <c r="AL55" s="3"/>
    </row>
    <row r="56" spans="1:38" ht="20.100000000000001" customHeight="1">
      <c r="A56" s="3">
        <f t="shared" si="0"/>
        <v>155</v>
      </c>
      <c r="B56" s="3">
        <v>55</v>
      </c>
      <c r="C56" s="3">
        <v>1</v>
      </c>
      <c r="D56" s="3">
        <f t="shared" si="12"/>
        <v>57</v>
      </c>
      <c r="E56" s="3">
        <f t="shared" si="1"/>
        <v>57</v>
      </c>
      <c r="F56" s="3">
        <f>$D56*总表!D$4</f>
        <v>59850</v>
      </c>
      <c r="G56" s="3">
        <f>$E56*总表!E$4</f>
        <v>5700</v>
      </c>
      <c r="H56" s="3">
        <f>$E56*总表!F$4</f>
        <v>1710</v>
      </c>
      <c r="I56" s="3">
        <f>$E56*总表!G$4</f>
        <v>1710</v>
      </c>
      <c r="P56" s="3"/>
      <c r="Q56" s="3">
        <f t="shared" si="2"/>
        <v>142</v>
      </c>
      <c r="R56" s="3" t="s">
        <v>1526</v>
      </c>
      <c r="S56" s="3">
        <v>1</v>
      </c>
      <c r="T56" s="3">
        <v>42</v>
      </c>
      <c r="U56" s="3">
        <f t="shared" si="3"/>
        <v>42000</v>
      </c>
      <c r="V56" s="3">
        <f t="shared" si="4"/>
        <v>4000</v>
      </c>
      <c r="W56" s="3">
        <f t="shared" si="5"/>
        <v>1200</v>
      </c>
      <c r="X56" s="3">
        <f t="shared" si="6"/>
        <v>1200</v>
      </c>
      <c r="AD56" s="2" t="s">
        <v>1481</v>
      </c>
      <c r="AE56" s="7" t="s">
        <v>1527</v>
      </c>
      <c r="AF56" s="3"/>
      <c r="AI56" s="3"/>
      <c r="AJ56" s="3"/>
      <c r="AK56" s="3"/>
      <c r="AL56" s="3"/>
    </row>
    <row r="57" spans="1:38" ht="20.100000000000001" customHeight="1">
      <c r="A57" s="3">
        <f t="shared" si="0"/>
        <v>156</v>
      </c>
      <c r="B57" s="3">
        <v>56</v>
      </c>
      <c r="C57" s="3">
        <v>1</v>
      </c>
      <c r="D57" s="3">
        <f t="shared" si="12"/>
        <v>58</v>
      </c>
      <c r="E57" s="3">
        <f t="shared" si="1"/>
        <v>58</v>
      </c>
      <c r="F57" s="3">
        <f>$D57*总表!D$4</f>
        <v>60900</v>
      </c>
      <c r="G57" s="3">
        <f>$E57*总表!E$4</f>
        <v>5800</v>
      </c>
      <c r="H57" s="3">
        <f>$E57*总表!F$4</f>
        <v>1740</v>
      </c>
      <c r="I57" s="3">
        <f>$E57*总表!G$4</f>
        <v>1740</v>
      </c>
      <c r="P57" s="3"/>
      <c r="Q57" s="3">
        <f t="shared" si="2"/>
        <v>344</v>
      </c>
      <c r="R57" s="3" t="s">
        <v>1528</v>
      </c>
      <c r="S57" s="3">
        <v>3</v>
      </c>
      <c r="T57" s="3">
        <v>44</v>
      </c>
      <c r="U57" s="3">
        <f t="shared" si="3"/>
        <v>352800</v>
      </c>
      <c r="V57" s="3">
        <f t="shared" si="4"/>
        <v>5250</v>
      </c>
      <c r="W57" s="3">
        <f t="shared" si="5"/>
        <v>1575</v>
      </c>
      <c r="X57" s="3">
        <f t="shared" si="6"/>
        <v>1575</v>
      </c>
      <c r="AD57" s="2" t="s">
        <v>1482</v>
      </c>
      <c r="AE57" s="7" t="s">
        <v>1512</v>
      </c>
      <c r="AF57" s="3"/>
      <c r="AI57" s="3"/>
      <c r="AJ57" s="3"/>
      <c r="AK57" s="3"/>
      <c r="AL57" s="3"/>
    </row>
    <row r="58" spans="1:38" ht="20.100000000000001" customHeight="1">
      <c r="A58" s="3">
        <f t="shared" si="0"/>
        <v>157</v>
      </c>
      <c r="B58" s="3">
        <v>57</v>
      </c>
      <c r="C58" s="3">
        <v>1</v>
      </c>
      <c r="D58" s="3">
        <f t="shared" si="12"/>
        <v>59</v>
      </c>
      <c r="E58" s="3">
        <f t="shared" si="1"/>
        <v>59</v>
      </c>
      <c r="F58" s="3">
        <f>$D58*总表!D$4</f>
        <v>61950</v>
      </c>
      <c r="G58" s="3">
        <f>$E58*总表!E$4</f>
        <v>5900</v>
      </c>
      <c r="H58" s="3">
        <f>$E58*总表!F$4</f>
        <v>1770</v>
      </c>
      <c r="I58" s="3">
        <f>$E58*总表!G$4</f>
        <v>1770</v>
      </c>
      <c r="P58" s="3"/>
      <c r="Q58" s="3">
        <f t="shared" si="2"/>
        <v>145</v>
      </c>
      <c r="R58" s="3" t="s">
        <v>1529</v>
      </c>
      <c r="S58" s="3">
        <v>1</v>
      </c>
      <c r="T58" s="3">
        <v>45</v>
      </c>
      <c r="U58" s="3">
        <f t="shared" si="3"/>
        <v>45150</v>
      </c>
      <c r="V58" s="3">
        <f t="shared" si="4"/>
        <v>4300</v>
      </c>
      <c r="W58" s="3">
        <f t="shared" si="5"/>
        <v>1290</v>
      </c>
      <c r="X58" s="3">
        <f t="shared" si="6"/>
        <v>1290</v>
      </c>
      <c r="AD58" s="2" t="s">
        <v>1483</v>
      </c>
      <c r="AE58" s="7" t="s">
        <v>1512</v>
      </c>
      <c r="AF58" s="3"/>
      <c r="AI58" s="3"/>
      <c r="AJ58" s="3"/>
      <c r="AK58" s="3"/>
      <c r="AL58" s="3"/>
    </row>
    <row r="59" spans="1:38" ht="20.100000000000001" customHeight="1">
      <c r="A59" s="3">
        <f t="shared" si="0"/>
        <v>158</v>
      </c>
      <c r="B59" s="3">
        <v>58</v>
      </c>
      <c r="C59" s="3">
        <v>1</v>
      </c>
      <c r="D59" s="3">
        <f t="shared" si="12"/>
        <v>60</v>
      </c>
      <c r="E59" s="3">
        <f t="shared" si="1"/>
        <v>60</v>
      </c>
      <c r="F59" s="3">
        <f>$D59*总表!D$4</f>
        <v>63000</v>
      </c>
      <c r="G59" s="3">
        <f>$E59*总表!E$4</f>
        <v>6000</v>
      </c>
      <c r="H59" s="3">
        <f>$E59*总表!F$4</f>
        <v>1800</v>
      </c>
      <c r="I59" s="3">
        <f>$E59*总表!G$4</f>
        <v>1800</v>
      </c>
      <c r="P59" s="3"/>
      <c r="Q59" s="3">
        <f t="shared" si="2"/>
        <v>144</v>
      </c>
      <c r="R59" s="3" t="s">
        <v>1530</v>
      </c>
      <c r="S59" s="3">
        <v>1</v>
      </c>
      <c r="T59" s="3">
        <v>44</v>
      </c>
      <c r="U59" s="3">
        <f t="shared" si="3"/>
        <v>44100</v>
      </c>
      <c r="V59" s="3">
        <f t="shared" si="4"/>
        <v>4200</v>
      </c>
      <c r="W59" s="3">
        <f t="shared" si="5"/>
        <v>1260</v>
      </c>
      <c r="X59" s="3">
        <f t="shared" si="6"/>
        <v>1260</v>
      </c>
      <c r="AD59" s="8" t="s">
        <v>1484</v>
      </c>
      <c r="AE59" s="9" t="s">
        <v>1512</v>
      </c>
      <c r="AF59" s="3"/>
      <c r="AI59" s="3"/>
      <c r="AJ59" s="3"/>
      <c r="AK59" s="3"/>
      <c r="AL59" s="3"/>
    </row>
    <row r="60" spans="1:38" ht="20.100000000000001" customHeight="1">
      <c r="A60" s="3">
        <f t="shared" si="0"/>
        <v>159</v>
      </c>
      <c r="B60" s="3">
        <v>59</v>
      </c>
      <c r="C60" s="3">
        <v>1</v>
      </c>
      <c r="D60" s="3">
        <f t="shared" si="12"/>
        <v>61</v>
      </c>
      <c r="E60" s="3">
        <f t="shared" si="1"/>
        <v>61</v>
      </c>
      <c r="F60" s="3">
        <f>$D60*总表!D$4</f>
        <v>64050</v>
      </c>
      <c r="G60" s="3">
        <f>$E60*总表!E$4</f>
        <v>6100</v>
      </c>
      <c r="H60" s="3">
        <f>$E60*总表!F$4</f>
        <v>1830</v>
      </c>
      <c r="I60" s="3">
        <f>$E60*总表!G$4</f>
        <v>1830</v>
      </c>
      <c r="P60" s="3"/>
      <c r="Q60" s="3">
        <f t="shared" si="2"/>
        <v>144</v>
      </c>
      <c r="R60" s="3" t="s">
        <v>1531</v>
      </c>
      <c r="S60" s="3">
        <v>1</v>
      </c>
      <c r="T60" s="3">
        <v>44</v>
      </c>
      <c r="U60" s="3">
        <f t="shared" si="3"/>
        <v>44100</v>
      </c>
      <c r="V60" s="3">
        <f t="shared" si="4"/>
        <v>4200</v>
      </c>
      <c r="W60" s="3">
        <f t="shared" si="5"/>
        <v>1260</v>
      </c>
      <c r="X60" s="3">
        <f t="shared" si="6"/>
        <v>1260</v>
      </c>
      <c r="AD60" s="8" t="s">
        <v>1485</v>
      </c>
      <c r="AE60" s="9" t="s">
        <v>1512</v>
      </c>
      <c r="AF60" s="3"/>
      <c r="AI60" s="3"/>
      <c r="AJ60" s="3"/>
      <c r="AK60" s="3"/>
      <c r="AL60" s="3"/>
    </row>
    <row r="61" spans="1:38" ht="20.100000000000001" customHeight="1">
      <c r="A61" s="3">
        <f t="shared" si="0"/>
        <v>160</v>
      </c>
      <c r="B61" s="3">
        <v>60</v>
      </c>
      <c r="C61" s="3">
        <v>1</v>
      </c>
      <c r="D61" s="3">
        <f t="shared" si="12"/>
        <v>62</v>
      </c>
      <c r="E61" s="3">
        <f t="shared" si="1"/>
        <v>62</v>
      </c>
      <c r="F61" s="3">
        <f>$D61*总表!D$4</f>
        <v>65100</v>
      </c>
      <c r="G61" s="3">
        <f>$E61*总表!E$4</f>
        <v>6200</v>
      </c>
      <c r="H61" s="3">
        <f>$E61*总表!F$4</f>
        <v>1860</v>
      </c>
      <c r="I61" s="3">
        <f>$E61*总表!G$4</f>
        <v>1860</v>
      </c>
      <c r="P61" s="3"/>
      <c r="Q61" s="3">
        <f t="shared" si="2"/>
        <v>346</v>
      </c>
      <c r="R61" s="3" t="s">
        <v>1532</v>
      </c>
      <c r="S61" s="3">
        <v>3</v>
      </c>
      <c r="T61" s="3">
        <v>46</v>
      </c>
      <c r="U61" s="3">
        <f t="shared" si="3"/>
        <v>369600</v>
      </c>
      <c r="V61" s="3">
        <f t="shared" si="4"/>
        <v>5500</v>
      </c>
      <c r="W61" s="3">
        <f t="shared" si="5"/>
        <v>1650</v>
      </c>
      <c r="X61" s="3">
        <f t="shared" si="6"/>
        <v>1650</v>
      </c>
      <c r="AD61" s="2" t="s">
        <v>1486</v>
      </c>
      <c r="AE61" s="7" t="s">
        <v>1533</v>
      </c>
      <c r="AF61" s="3"/>
      <c r="AI61" s="3"/>
      <c r="AJ61" s="3"/>
      <c r="AK61" s="3"/>
      <c r="AL61" s="3"/>
    </row>
    <row r="62" spans="1:38" ht="20.100000000000001" customHeight="1">
      <c r="A62" s="3">
        <f t="shared" si="0"/>
        <v>161</v>
      </c>
      <c r="B62" s="3">
        <v>61</v>
      </c>
      <c r="C62" s="3">
        <v>1</v>
      </c>
      <c r="D62" s="3">
        <f t="shared" si="12"/>
        <v>63</v>
      </c>
      <c r="E62" s="3">
        <f t="shared" si="1"/>
        <v>63</v>
      </c>
      <c r="F62" s="3">
        <f>$D62*总表!D$4</f>
        <v>66150</v>
      </c>
      <c r="G62" s="3">
        <f>$E62*总表!E$4</f>
        <v>6300</v>
      </c>
      <c r="H62" s="3">
        <f>$E62*总表!F$4</f>
        <v>1890</v>
      </c>
      <c r="I62" s="3">
        <f>$E62*总表!G$4</f>
        <v>1890</v>
      </c>
      <c r="P62" s="3"/>
      <c r="Q62" s="3">
        <f t="shared" si="2"/>
        <v>146</v>
      </c>
      <c r="R62" s="3" t="s">
        <v>1534</v>
      </c>
      <c r="S62" s="3">
        <v>1</v>
      </c>
      <c r="T62" s="3">
        <v>46</v>
      </c>
      <c r="U62" s="3">
        <f t="shared" si="3"/>
        <v>46200</v>
      </c>
      <c r="V62" s="3">
        <f t="shared" si="4"/>
        <v>4400</v>
      </c>
      <c r="W62" s="3">
        <f t="shared" si="5"/>
        <v>1320</v>
      </c>
      <c r="X62" s="3">
        <f t="shared" si="6"/>
        <v>1320</v>
      </c>
      <c r="AD62" s="2" t="s">
        <v>1487</v>
      </c>
      <c r="AE62" s="7" t="s">
        <v>1535</v>
      </c>
      <c r="AF62" s="3"/>
      <c r="AI62" s="3"/>
      <c r="AJ62" s="3"/>
      <c r="AK62" s="3"/>
      <c r="AL62" s="3"/>
    </row>
    <row r="63" spans="1:38" ht="20.100000000000001" customHeight="1">
      <c r="A63" s="3">
        <f t="shared" si="0"/>
        <v>162</v>
      </c>
      <c r="B63" s="3">
        <v>62</v>
      </c>
      <c r="C63" s="3">
        <v>1</v>
      </c>
      <c r="D63" s="3">
        <f t="shared" si="12"/>
        <v>64</v>
      </c>
      <c r="E63" s="3">
        <f t="shared" si="1"/>
        <v>64</v>
      </c>
      <c r="F63" s="3">
        <f>$D63*总表!D$4</f>
        <v>67200</v>
      </c>
      <c r="G63" s="3">
        <f>$E63*总表!E$4</f>
        <v>6400</v>
      </c>
      <c r="H63" s="3">
        <f>$E63*总表!F$4</f>
        <v>1920</v>
      </c>
      <c r="I63" s="3">
        <f>$E63*总表!G$4</f>
        <v>1920</v>
      </c>
      <c r="P63" s="3"/>
      <c r="Q63" s="3">
        <f t="shared" si="2"/>
        <v>147</v>
      </c>
      <c r="R63" s="3" t="s">
        <v>1536</v>
      </c>
      <c r="S63" s="3">
        <v>1</v>
      </c>
      <c r="T63" s="3">
        <v>47</v>
      </c>
      <c r="U63" s="3">
        <f t="shared" si="3"/>
        <v>47250</v>
      </c>
      <c r="V63" s="3">
        <f t="shared" si="4"/>
        <v>4500</v>
      </c>
      <c r="W63" s="3">
        <f t="shared" si="5"/>
        <v>1350</v>
      </c>
      <c r="X63" s="3">
        <f t="shared" si="6"/>
        <v>1350</v>
      </c>
      <c r="AD63" s="2" t="s">
        <v>1488</v>
      </c>
      <c r="AE63" s="7" t="s">
        <v>1512</v>
      </c>
      <c r="AF63" s="3"/>
      <c r="AI63" s="3"/>
      <c r="AJ63" s="3"/>
      <c r="AK63" s="3"/>
      <c r="AL63" s="3"/>
    </row>
    <row r="64" spans="1:38" ht="20.100000000000001" customHeight="1">
      <c r="A64" s="3">
        <f t="shared" si="0"/>
        <v>163</v>
      </c>
      <c r="B64" s="3">
        <v>63</v>
      </c>
      <c r="C64" s="3">
        <v>1</v>
      </c>
      <c r="D64" s="3">
        <f t="shared" si="12"/>
        <v>65</v>
      </c>
      <c r="E64" s="3">
        <f t="shared" si="1"/>
        <v>65</v>
      </c>
      <c r="F64" s="3">
        <f>$D64*总表!D$4</f>
        <v>68250</v>
      </c>
      <c r="G64" s="3">
        <f>$E64*总表!E$4</f>
        <v>6500</v>
      </c>
      <c r="H64" s="3">
        <f>$E64*总表!F$4</f>
        <v>1950</v>
      </c>
      <c r="I64" s="3">
        <f>$E64*总表!G$4</f>
        <v>1950</v>
      </c>
      <c r="P64" s="3"/>
      <c r="Q64" s="3">
        <f t="shared" si="2"/>
        <v>349</v>
      </c>
      <c r="R64" s="3" t="s">
        <v>1537</v>
      </c>
      <c r="S64" s="3">
        <v>3</v>
      </c>
      <c r="T64" s="3">
        <v>49</v>
      </c>
      <c r="U64" s="3">
        <f t="shared" si="3"/>
        <v>394800</v>
      </c>
      <c r="V64" s="3">
        <f t="shared" si="4"/>
        <v>5875</v>
      </c>
      <c r="W64" s="3">
        <f t="shared" si="5"/>
        <v>1763</v>
      </c>
      <c r="X64" s="3">
        <f t="shared" si="6"/>
        <v>1763</v>
      </c>
      <c r="AD64" s="8" t="s">
        <v>1489</v>
      </c>
      <c r="AE64" s="9" t="s">
        <v>1512</v>
      </c>
      <c r="AF64" s="3"/>
      <c r="AI64" s="3"/>
      <c r="AJ64" s="3"/>
      <c r="AK64" s="3"/>
      <c r="AL64" s="3"/>
    </row>
    <row r="65" spans="1:38" ht="20.100000000000001" customHeight="1">
      <c r="A65" s="3">
        <f t="shared" si="0"/>
        <v>164</v>
      </c>
      <c r="B65" s="3">
        <v>64</v>
      </c>
      <c r="C65" s="3">
        <v>1</v>
      </c>
      <c r="D65" s="3">
        <f t="shared" si="12"/>
        <v>66</v>
      </c>
      <c r="E65" s="3">
        <f t="shared" si="1"/>
        <v>66</v>
      </c>
      <c r="F65" s="3">
        <f>$D65*总表!D$4</f>
        <v>69300</v>
      </c>
      <c r="G65" s="3">
        <f>$E65*总表!E$4</f>
        <v>6600</v>
      </c>
      <c r="H65" s="3">
        <f>$E65*总表!F$4</f>
        <v>1980</v>
      </c>
      <c r="I65" s="3">
        <f>$E65*总表!G$4</f>
        <v>1980</v>
      </c>
      <c r="P65" s="3"/>
      <c r="Q65" s="3">
        <f t="shared" si="2"/>
        <v>150</v>
      </c>
      <c r="R65" s="3" t="s">
        <v>1538</v>
      </c>
      <c r="S65" s="3">
        <v>1</v>
      </c>
      <c r="T65" s="3">
        <v>50</v>
      </c>
      <c r="U65" s="3">
        <f t="shared" si="3"/>
        <v>50400</v>
      </c>
      <c r="V65" s="3">
        <f t="shared" si="4"/>
        <v>4800</v>
      </c>
      <c r="W65" s="3">
        <f t="shared" si="5"/>
        <v>1440</v>
      </c>
      <c r="X65" s="3">
        <f t="shared" si="6"/>
        <v>1440</v>
      </c>
      <c r="AD65" s="2" t="s">
        <v>1490</v>
      </c>
      <c r="AE65" s="7" t="s">
        <v>1539</v>
      </c>
      <c r="AF65" s="3"/>
      <c r="AI65" s="3"/>
      <c r="AJ65" s="3"/>
      <c r="AK65" s="3"/>
      <c r="AL65" s="3"/>
    </row>
    <row r="66" spans="1:38" ht="20.100000000000001" customHeight="1">
      <c r="A66" s="3">
        <f t="shared" si="0"/>
        <v>165</v>
      </c>
      <c r="B66" s="3">
        <v>65</v>
      </c>
      <c r="C66" s="3">
        <v>1</v>
      </c>
      <c r="D66" s="3">
        <f t="shared" si="12"/>
        <v>67</v>
      </c>
      <c r="E66" s="3">
        <f t="shared" si="1"/>
        <v>67</v>
      </c>
      <c r="F66" s="3">
        <f>$D66*总表!D$4</f>
        <v>70350</v>
      </c>
      <c r="G66" s="3">
        <f>$E66*总表!E$4</f>
        <v>6700</v>
      </c>
      <c r="H66" s="3">
        <f>$E66*总表!F$4</f>
        <v>2010</v>
      </c>
      <c r="I66" s="3">
        <f>$E66*总表!G$4</f>
        <v>2010</v>
      </c>
      <c r="P66" s="3"/>
      <c r="Q66" s="3">
        <f t="shared" si="2"/>
        <v>151</v>
      </c>
      <c r="R66" s="3" t="s">
        <v>1540</v>
      </c>
      <c r="S66" s="3">
        <v>1</v>
      </c>
      <c r="T66" s="3">
        <v>51</v>
      </c>
      <c r="U66" s="3">
        <f t="shared" si="3"/>
        <v>55650</v>
      </c>
      <c r="V66" s="3">
        <f t="shared" si="4"/>
        <v>5300</v>
      </c>
      <c r="W66" s="3">
        <f t="shared" si="5"/>
        <v>1590</v>
      </c>
      <c r="X66" s="3">
        <f t="shared" si="6"/>
        <v>1590</v>
      </c>
      <c r="AD66" s="2" t="s">
        <v>1491</v>
      </c>
      <c r="AE66" s="7" t="s">
        <v>1512</v>
      </c>
      <c r="AF66" s="3"/>
      <c r="AI66" s="3"/>
      <c r="AJ66" s="3"/>
      <c r="AK66" s="3"/>
      <c r="AL66" s="3"/>
    </row>
    <row r="67" spans="1:38" ht="20.100000000000001" customHeight="1">
      <c r="A67" s="3">
        <f t="shared" ref="A67:A71" si="13">100+B67</f>
        <v>166</v>
      </c>
      <c r="B67" s="3">
        <v>66</v>
      </c>
      <c r="C67" s="3">
        <v>1</v>
      </c>
      <c r="D67" s="3">
        <f t="shared" si="12"/>
        <v>68</v>
      </c>
      <c r="E67" s="3">
        <f t="shared" ref="E67:E71" si="14">D67</f>
        <v>68</v>
      </c>
      <c r="F67" s="3">
        <f>$D67*总表!D$4</f>
        <v>71400</v>
      </c>
      <c r="G67" s="3">
        <f>$E67*总表!E$4</f>
        <v>6800</v>
      </c>
      <c r="H67" s="3">
        <f>$E67*总表!F$4</f>
        <v>2040</v>
      </c>
      <c r="I67" s="3">
        <f>$E67*总表!G$4</f>
        <v>2040</v>
      </c>
      <c r="P67" s="3"/>
      <c r="Q67" s="3">
        <f t="shared" ref="Q67:Q76" si="15">S67*100+T67</f>
        <v>352</v>
      </c>
      <c r="R67" s="3" t="s">
        <v>1541</v>
      </c>
      <c r="S67" s="3">
        <v>3</v>
      </c>
      <c r="T67" s="3">
        <v>52</v>
      </c>
      <c r="U67" s="3">
        <f t="shared" ref="U67:U76" si="16">LOOKUP($Q67,$A:$A,F:F)</f>
        <v>453600</v>
      </c>
      <c r="V67" s="3">
        <f t="shared" ref="V67:V76" si="17">LOOKUP($Q67,$A:$A,G:G)</f>
        <v>6750</v>
      </c>
      <c r="W67" s="3">
        <f t="shared" ref="W67:W76" si="18">LOOKUP($Q67,$A:$A,H:H)</f>
        <v>2025</v>
      </c>
      <c r="X67" s="3">
        <f t="shared" ref="X67:X76" si="19">LOOKUP($Q67,$A:$A,I:I)</f>
        <v>2025</v>
      </c>
      <c r="AD67" s="2" t="s">
        <v>1492</v>
      </c>
      <c r="AE67" s="7" t="s">
        <v>1512</v>
      </c>
      <c r="AF67" s="3"/>
      <c r="AI67" s="3"/>
      <c r="AJ67" s="3"/>
      <c r="AK67" s="3"/>
      <c r="AL67" s="3"/>
    </row>
    <row r="68" spans="1:38" ht="20.100000000000001" customHeight="1">
      <c r="A68" s="3">
        <f t="shared" si="13"/>
        <v>167</v>
      </c>
      <c r="B68" s="3">
        <v>67</v>
      </c>
      <c r="C68" s="3">
        <v>1</v>
      </c>
      <c r="D68" s="3">
        <f t="shared" ref="D68:D71" si="20">D67+C67</f>
        <v>69</v>
      </c>
      <c r="E68" s="3">
        <f t="shared" si="14"/>
        <v>69</v>
      </c>
      <c r="F68" s="3">
        <f>$D68*总表!D$4</f>
        <v>72450</v>
      </c>
      <c r="G68" s="3">
        <f>$E68*总表!E$4</f>
        <v>6900</v>
      </c>
      <c r="H68" s="3">
        <f>$E68*总表!F$4</f>
        <v>2070</v>
      </c>
      <c r="I68" s="3">
        <f>$E68*总表!G$4</f>
        <v>2070</v>
      </c>
      <c r="P68" s="3"/>
      <c r="Q68" s="3">
        <f t="shared" si="15"/>
        <v>354</v>
      </c>
      <c r="R68" s="3" t="s">
        <v>1542</v>
      </c>
      <c r="S68" s="3">
        <v>3</v>
      </c>
      <c r="T68" s="3">
        <v>54</v>
      </c>
      <c r="U68" s="3">
        <f t="shared" si="16"/>
        <v>470400</v>
      </c>
      <c r="V68" s="3">
        <f t="shared" si="17"/>
        <v>7000</v>
      </c>
      <c r="W68" s="3">
        <f t="shared" si="18"/>
        <v>2100</v>
      </c>
      <c r="X68" s="3">
        <f t="shared" si="19"/>
        <v>2100</v>
      </c>
      <c r="AD68" s="2" t="s">
        <v>1493</v>
      </c>
      <c r="AE68" s="7" t="s">
        <v>1543</v>
      </c>
      <c r="AF68" s="3"/>
      <c r="AI68" s="3"/>
      <c r="AJ68" s="3"/>
      <c r="AK68" s="3"/>
      <c r="AL68" s="3"/>
    </row>
    <row r="69" spans="1:38" ht="20.100000000000001" customHeight="1">
      <c r="A69" s="3">
        <f t="shared" si="13"/>
        <v>168</v>
      </c>
      <c r="B69" s="3">
        <v>68</v>
      </c>
      <c r="C69" s="3">
        <v>1</v>
      </c>
      <c r="D69" s="3">
        <f t="shared" si="20"/>
        <v>70</v>
      </c>
      <c r="E69" s="3">
        <f t="shared" si="14"/>
        <v>70</v>
      </c>
      <c r="F69" s="3">
        <f>$D69*总表!D$4</f>
        <v>73500</v>
      </c>
      <c r="G69" s="3">
        <f>$E69*总表!E$4</f>
        <v>7000</v>
      </c>
      <c r="H69" s="3">
        <f>$E69*总表!F$4</f>
        <v>2100</v>
      </c>
      <c r="I69" s="3">
        <f>$E69*总表!G$4</f>
        <v>2100</v>
      </c>
      <c r="P69" s="3"/>
      <c r="Q69" s="3">
        <f t="shared" si="15"/>
        <v>152</v>
      </c>
      <c r="R69" s="3" t="s">
        <v>1544</v>
      </c>
      <c r="S69" s="3">
        <v>1</v>
      </c>
      <c r="T69" s="3">
        <v>52</v>
      </c>
      <c r="U69" s="3">
        <f t="shared" si="16"/>
        <v>56700</v>
      </c>
      <c r="V69" s="3">
        <f t="shared" si="17"/>
        <v>5400</v>
      </c>
      <c r="W69" s="3">
        <f t="shared" si="18"/>
        <v>1620</v>
      </c>
      <c r="X69" s="3">
        <f t="shared" si="19"/>
        <v>1620</v>
      </c>
      <c r="AD69" s="2" t="s">
        <v>1494</v>
      </c>
      <c r="AE69" s="7" t="s">
        <v>1512</v>
      </c>
      <c r="AF69" s="3"/>
      <c r="AI69" s="3"/>
      <c r="AJ69" s="3"/>
      <c r="AK69" s="3"/>
      <c r="AL69" s="3"/>
    </row>
    <row r="70" spans="1:38" ht="20.100000000000001" customHeight="1">
      <c r="A70" s="3">
        <f t="shared" si="13"/>
        <v>169</v>
      </c>
      <c r="B70" s="3">
        <v>69</v>
      </c>
      <c r="C70" s="3">
        <v>1</v>
      </c>
      <c r="D70" s="3">
        <f t="shared" si="20"/>
        <v>71</v>
      </c>
      <c r="E70" s="3">
        <f t="shared" si="14"/>
        <v>71</v>
      </c>
      <c r="F70" s="3">
        <f>$D70*总表!D$4</f>
        <v>74550</v>
      </c>
      <c r="G70" s="3">
        <f>$E70*总表!E$4</f>
        <v>7100</v>
      </c>
      <c r="H70" s="3">
        <f>$E70*总表!F$4</f>
        <v>2130</v>
      </c>
      <c r="I70" s="3">
        <f>$E70*总表!G$4</f>
        <v>2130</v>
      </c>
      <c r="P70" s="3"/>
      <c r="Q70" s="3">
        <f t="shared" si="15"/>
        <v>150</v>
      </c>
      <c r="R70" s="3" t="s">
        <v>1545</v>
      </c>
      <c r="S70" s="3">
        <v>1</v>
      </c>
      <c r="T70" s="3">
        <v>50</v>
      </c>
      <c r="U70" s="3">
        <f t="shared" si="16"/>
        <v>50400</v>
      </c>
      <c r="V70" s="3">
        <f t="shared" si="17"/>
        <v>4800</v>
      </c>
      <c r="W70" s="3">
        <f t="shared" si="18"/>
        <v>1440</v>
      </c>
      <c r="X70" s="3">
        <f t="shared" si="19"/>
        <v>1440</v>
      </c>
      <c r="AD70" s="2" t="s">
        <v>1495</v>
      </c>
      <c r="AE70" s="7" t="s">
        <v>1512</v>
      </c>
      <c r="AF70" s="3"/>
      <c r="AI70" s="3"/>
      <c r="AJ70" s="3"/>
      <c r="AK70" s="3"/>
      <c r="AL70" s="3"/>
    </row>
    <row r="71" spans="1:38" ht="20.100000000000001" customHeight="1">
      <c r="A71" s="3">
        <f t="shared" si="13"/>
        <v>170</v>
      </c>
      <c r="B71" s="3">
        <v>70</v>
      </c>
      <c r="C71" s="3">
        <v>1</v>
      </c>
      <c r="D71" s="3">
        <f t="shared" si="20"/>
        <v>72</v>
      </c>
      <c r="E71" s="3">
        <f t="shared" si="14"/>
        <v>72</v>
      </c>
      <c r="F71" s="3">
        <f>$D71*总表!D$4</f>
        <v>75600</v>
      </c>
      <c r="G71" s="3">
        <f>$E71*总表!E$4</f>
        <v>7200</v>
      </c>
      <c r="H71" s="3">
        <f>$E71*总表!F$4</f>
        <v>2160</v>
      </c>
      <c r="I71" s="3">
        <f>$E71*总表!G$4</f>
        <v>2160</v>
      </c>
      <c r="P71" s="3"/>
      <c r="Q71" s="3">
        <f t="shared" si="15"/>
        <v>150</v>
      </c>
      <c r="R71" s="3" t="s">
        <v>1546</v>
      </c>
      <c r="S71" s="3">
        <v>1</v>
      </c>
      <c r="T71" s="3">
        <v>50</v>
      </c>
      <c r="U71" s="3">
        <f t="shared" si="16"/>
        <v>50400</v>
      </c>
      <c r="V71" s="3">
        <f t="shared" si="17"/>
        <v>4800</v>
      </c>
      <c r="W71" s="3">
        <f t="shared" si="18"/>
        <v>1440</v>
      </c>
      <c r="X71" s="3">
        <f t="shared" si="19"/>
        <v>1440</v>
      </c>
      <c r="AD71" s="2" t="s">
        <v>1496</v>
      </c>
      <c r="AE71" s="7" t="s">
        <v>1547</v>
      </c>
      <c r="AF71" s="3"/>
      <c r="AI71" s="3"/>
      <c r="AJ71" s="3"/>
      <c r="AK71" s="3"/>
      <c r="AL71" s="3"/>
    </row>
    <row r="72" spans="1:38" ht="20.100000000000001" customHeight="1">
      <c r="Q72" s="3">
        <f t="shared" si="15"/>
        <v>150</v>
      </c>
      <c r="R72" s="3" t="s">
        <v>1548</v>
      </c>
      <c r="S72" s="3">
        <v>1</v>
      </c>
      <c r="T72" s="3">
        <v>50</v>
      </c>
      <c r="U72" s="3">
        <f t="shared" si="16"/>
        <v>50400</v>
      </c>
      <c r="V72" s="3">
        <f t="shared" si="17"/>
        <v>4800</v>
      </c>
      <c r="W72" s="3">
        <f t="shared" si="18"/>
        <v>1440</v>
      </c>
      <c r="X72" s="3">
        <f t="shared" si="19"/>
        <v>1440</v>
      </c>
      <c r="AD72" s="2" t="s">
        <v>1497</v>
      </c>
      <c r="AE72" s="7" t="s">
        <v>1549</v>
      </c>
      <c r="AF72" s="3"/>
      <c r="AI72" s="3"/>
      <c r="AJ72" s="3"/>
      <c r="AK72" s="3"/>
      <c r="AL72" s="3"/>
    </row>
    <row r="73" spans="1:38" ht="20.100000000000001" customHeight="1">
      <c r="Q73" s="3">
        <f t="shared" si="15"/>
        <v>155</v>
      </c>
      <c r="R73" s="3" t="s">
        <v>1550</v>
      </c>
      <c r="S73" s="3">
        <v>1</v>
      </c>
      <c r="T73" s="3">
        <v>55</v>
      </c>
      <c r="U73" s="3">
        <f t="shared" si="16"/>
        <v>59850</v>
      </c>
      <c r="V73" s="3">
        <f t="shared" si="17"/>
        <v>5700</v>
      </c>
      <c r="W73" s="3">
        <f t="shared" si="18"/>
        <v>1710</v>
      </c>
      <c r="X73" s="3">
        <f t="shared" si="19"/>
        <v>1710</v>
      </c>
      <c r="AD73" s="2" t="s">
        <v>1498</v>
      </c>
      <c r="AE73" s="7" t="s">
        <v>1512</v>
      </c>
      <c r="AF73" s="3"/>
      <c r="AI73" s="3"/>
      <c r="AJ73" s="3"/>
      <c r="AK73" s="3"/>
      <c r="AL73" s="3"/>
    </row>
    <row r="74" spans="1:38" ht="20.100000000000001" customHeight="1">
      <c r="B74" s="6" t="s">
        <v>1463</v>
      </c>
      <c r="D74" s="6" t="s">
        <v>1551</v>
      </c>
      <c r="E74" s="6" t="s">
        <v>1552</v>
      </c>
      <c r="F74" s="6" t="s">
        <v>2</v>
      </c>
      <c r="G74" s="6" t="s">
        <v>3</v>
      </c>
      <c r="H74" s="6" t="s">
        <v>28</v>
      </c>
      <c r="I74" s="6" t="s">
        <v>29</v>
      </c>
      <c r="Q74" s="3">
        <f t="shared" si="15"/>
        <v>356</v>
      </c>
      <c r="R74" s="3" t="s">
        <v>1553</v>
      </c>
      <c r="S74" s="3">
        <v>3</v>
      </c>
      <c r="T74" s="3">
        <v>56</v>
      </c>
      <c r="U74" s="3">
        <f t="shared" si="16"/>
        <v>487200</v>
      </c>
      <c r="V74" s="3">
        <f t="shared" si="17"/>
        <v>7250</v>
      </c>
      <c r="W74" s="3">
        <f t="shared" si="18"/>
        <v>2175</v>
      </c>
      <c r="X74" s="3">
        <f t="shared" si="19"/>
        <v>2175</v>
      </c>
      <c r="AD74" s="2" t="s">
        <v>1499</v>
      </c>
      <c r="AE74" s="7" t="s">
        <v>1512</v>
      </c>
      <c r="AF74" s="3"/>
      <c r="AI74" s="3"/>
      <c r="AJ74" s="3"/>
      <c r="AK74" s="3"/>
      <c r="AL74" s="3"/>
    </row>
    <row r="75" spans="1:38" ht="20.100000000000001" customHeight="1">
      <c r="A75" s="3">
        <f>B75+300</f>
        <v>301</v>
      </c>
      <c r="B75" s="3">
        <v>1</v>
      </c>
      <c r="D75" s="3">
        <v>8</v>
      </c>
      <c r="E75" s="3">
        <v>1.25</v>
      </c>
      <c r="F75" s="3">
        <f t="shared" ref="F75:F106" si="21">D75*F2</f>
        <v>8400</v>
      </c>
      <c r="G75" s="3">
        <f t="shared" ref="G75:I94" si="22">ROUND($E75*G2,0)</f>
        <v>125</v>
      </c>
      <c r="H75" s="3">
        <f t="shared" si="22"/>
        <v>38</v>
      </c>
      <c r="I75" s="3">
        <f t="shared" si="22"/>
        <v>38</v>
      </c>
      <c r="Q75" s="3">
        <f t="shared" si="15"/>
        <v>358</v>
      </c>
      <c r="R75" s="3" t="s">
        <v>1554</v>
      </c>
      <c r="S75" s="3">
        <v>3</v>
      </c>
      <c r="T75" s="3">
        <v>58</v>
      </c>
      <c r="U75" s="3">
        <f t="shared" si="16"/>
        <v>504000</v>
      </c>
      <c r="V75" s="3">
        <f t="shared" si="17"/>
        <v>7500</v>
      </c>
      <c r="W75" s="3">
        <f t="shared" si="18"/>
        <v>2250</v>
      </c>
      <c r="X75" s="3">
        <f t="shared" si="19"/>
        <v>2250</v>
      </c>
      <c r="AD75" s="2" t="s">
        <v>1500</v>
      </c>
      <c r="AE75" s="7" t="s">
        <v>1512</v>
      </c>
      <c r="AF75" s="3"/>
      <c r="AI75" s="3"/>
      <c r="AJ75" s="3"/>
      <c r="AK75" s="3"/>
      <c r="AL75" s="3"/>
    </row>
    <row r="76" spans="1:38" ht="20.100000000000001" customHeight="1">
      <c r="A76" s="3">
        <f t="shared" ref="A76:A139" si="23">B76+300</f>
        <v>302</v>
      </c>
      <c r="B76" s="3">
        <v>2</v>
      </c>
      <c r="D76" s="3">
        <v>8</v>
      </c>
      <c r="E76" s="3">
        <v>1.25</v>
      </c>
      <c r="F76" s="3">
        <f t="shared" si="21"/>
        <v>12600</v>
      </c>
      <c r="G76" s="3">
        <f t="shared" si="22"/>
        <v>188</v>
      </c>
      <c r="H76" s="3">
        <f t="shared" si="22"/>
        <v>56</v>
      </c>
      <c r="I76" s="3">
        <f t="shared" si="22"/>
        <v>56</v>
      </c>
      <c r="Q76" s="3">
        <f t="shared" si="15"/>
        <v>360</v>
      </c>
      <c r="R76" s="3" t="s">
        <v>1555</v>
      </c>
      <c r="S76" s="3">
        <v>3</v>
      </c>
      <c r="T76" s="3">
        <v>60</v>
      </c>
      <c r="U76" s="3">
        <f t="shared" si="16"/>
        <v>520800</v>
      </c>
      <c r="V76" s="3">
        <f t="shared" si="17"/>
        <v>7750</v>
      </c>
      <c r="W76" s="3">
        <f t="shared" si="18"/>
        <v>2325</v>
      </c>
      <c r="X76" s="3">
        <f t="shared" si="19"/>
        <v>2325</v>
      </c>
      <c r="AD76" s="2" t="s">
        <v>1501</v>
      </c>
      <c r="AE76" s="7" t="s">
        <v>1512</v>
      </c>
      <c r="AF76" s="3"/>
      <c r="AI76" s="3"/>
      <c r="AJ76" s="3"/>
      <c r="AK76" s="3"/>
      <c r="AL76" s="3"/>
    </row>
    <row r="77" spans="1:38" ht="20.100000000000001" customHeight="1">
      <c r="A77" s="3">
        <f t="shared" si="23"/>
        <v>303</v>
      </c>
      <c r="B77" s="3">
        <v>3</v>
      </c>
      <c r="D77" s="3">
        <v>8</v>
      </c>
      <c r="E77" s="3">
        <v>1.25</v>
      </c>
      <c r="F77" s="3">
        <f t="shared" si="21"/>
        <v>16800</v>
      </c>
      <c r="G77" s="3">
        <f t="shared" si="22"/>
        <v>250</v>
      </c>
      <c r="H77" s="3">
        <f t="shared" si="22"/>
        <v>75</v>
      </c>
      <c r="I77" s="3">
        <f t="shared" si="22"/>
        <v>75</v>
      </c>
      <c r="Q77" s="3"/>
      <c r="R77" s="3"/>
      <c r="S77" s="3"/>
      <c r="T77" s="3"/>
      <c r="AD77" s="2" t="s">
        <v>1502</v>
      </c>
      <c r="AE77" s="7" t="s">
        <v>1556</v>
      </c>
    </row>
    <row r="78" spans="1:38" ht="20.100000000000001" customHeight="1">
      <c r="A78" s="3">
        <f t="shared" si="23"/>
        <v>304</v>
      </c>
      <c r="B78" s="3">
        <v>4</v>
      </c>
      <c r="D78" s="3">
        <v>8</v>
      </c>
      <c r="E78" s="3">
        <v>1.25</v>
      </c>
      <c r="F78" s="3">
        <f t="shared" si="21"/>
        <v>21000</v>
      </c>
      <c r="G78" s="3">
        <f t="shared" si="22"/>
        <v>313</v>
      </c>
      <c r="H78" s="3">
        <f t="shared" si="22"/>
        <v>94</v>
      </c>
      <c r="I78" s="3">
        <f t="shared" si="22"/>
        <v>94</v>
      </c>
      <c r="Q78" s="3"/>
      <c r="R78" s="3"/>
      <c r="S78" s="3"/>
      <c r="T78" s="3"/>
      <c r="AD78" s="2" t="s">
        <v>1503</v>
      </c>
      <c r="AE78" s="7" t="s">
        <v>1512</v>
      </c>
    </row>
    <row r="79" spans="1:38" ht="20.100000000000001" customHeight="1">
      <c r="A79" s="3">
        <f t="shared" si="23"/>
        <v>305</v>
      </c>
      <c r="B79" s="3">
        <v>5</v>
      </c>
      <c r="D79" s="3">
        <v>8</v>
      </c>
      <c r="E79" s="3">
        <v>1.25</v>
      </c>
      <c r="F79" s="3">
        <f t="shared" si="21"/>
        <v>25200</v>
      </c>
      <c r="G79" s="3">
        <f t="shared" si="22"/>
        <v>375</v>
      </c>
      <c r="H79" s="3">
        <f t="shared" si="22"/>
        <v>113</v>
      </c>
      <c r="I79" s="3">
        <f t="shared" si="22"/>
        <v>113</v>
      </c>
      <c r="Q79" s="3" t="s">
        <v>1462</v>
      </c>
      <c r="R79" s="3" t="s">
        <v>1465</v>
      </c>
      <c r="S79" s="3" t="s">
        <v>1438</v>
      </c>
      <c r="T79" s="3" t="s">
        <v>25</v>
      </c>
      <c r="U79" s="6" t="s">
        <v>2</v>
      </c>
      <c r="V79" s="6" t="s">
        <v>3</v>
      </c>
      <c r="W79" s="6" t="s">
        <v>28</v>
      </c>
      <c r="X79" s="6" t="s">
        <v>29</v>
      </c>
      <c r="AD79" s="2" t="s">
        <v>1504</v>
      </c>
      <c r="AE79" s="7" t="s">
        <v>1512</v>
      </c>
    </row>
    <row r="80" spans="1:38" ht="20.100000000000001" customHeight="1">
      <c r="A80" s="3">
        <f t="shared" si="23"/>
        <v>306</v>
      </c>
      <c r="B80" s="3">
        <v>6</v>
      </c>
      <c r="D80" s="3">
        <v>8</v>
      </c>
      <c r="E80" s="3">
        <v>1.25</v>
      </c>
      <c r="F80" s="3">
        <f t="shared" si="21"/>
        <v>29400</v>
      </c>
      <c r="G80" s="3">
        <f t="shared" si="22"/>
        <v>438</v>
      </c>
      <c r="H80" s="3">
        <f t="shared" si="22"/>
        <v>131</v>
      </c>
      <c r="I80" s="3">
        <f t="shared" si="22"/>
        <v>131</v>
      </c>
      <c r="Q80" s="3">
        <f t="shared" ref="Q80:Q129" si="24">S80*100+T80</f>
        <v>145</v>
      </c>
      <c r="R80" s="3" t="s">
        <v>1469</v>
      </c>
      <c r="S80" s="3">
        <v>1</v>
      </c>
      <c r="T80" s="3">
        <v>45</v>
      </c>
      <c r="U80" s="3">
        <f t="shared" ref="U80:U111" si="25">LOOKUP($Q80,$A:$A,F:F)</f>
        <v>45150</v>
      </c>
      <c r="V80" s="3">
        <f t="shared" ref="V80:V111" si="26">LOOKUP($Q80,$A:$A,G:G)</f>
        <v>4300</v>
      </c>
      <c r="W80" s="3">
        <f t="shared" ref="W80:W111" si="27">LOOKUP($Q80,$A:$A,H:H)</f>
        <v>1290</v>
      </c>
      <c r="X80" s="3">
        <f t="shared" ref="X80:X111" si="28">LOOKUP($Q80,$A:$A,I:I)</f>
        <v>1290</v>
      </c>
      <c r="AD80" s="2" t="s">
        <v>1505</v>
      </c>
      <c r="AE80" s="7" t="s">
        <v>1557</v>
      </c>
    </row>
    <row r="81" spans="1:31" ht="20.100000000000001" customHeight="1">
      <c r="A81" s="3">
        <f t="shared" si="23"/>
        <v>307</v>
      </c>
      <c r="B81" s="3">
        <v>7</v>
      </c>
      <c r="D81" s="3">
        <v>8</v>
      </c>
      <c r="E81" s="3">
        <v>1.25</v>
      </c>
      <c r="F81" s="3">
        <f t="shared" si="21"/>
        <v>33600</v>
      </c>
      <c r="G81" s="3">
        <f t="shared" si="22"/>
        <v>500</v>
      </c>
      <c r="H81" s="3">
        <f t="shared" si="22"/>
        <v>150</v>
      </c>
      <c r="I81" s="3">
        <f t="shared" si="22"/>
        <v>150</v>
      </c>
      <c r="Q81" s="3">
        <f t="shared" si="24"/>
        <v>145</v>
      </c>
      <c r="R81" s="3" t="s">
        <v>1470</v>
      </c>
      <c r="S81" s="3">
        <v>1</v>
      </c>
      <c r="T81" s="3">
        <v>45</v>
      </c>
      <c r="U81" s="3">
        <f t="shared" si="25"/>
        <v>45150</v>
      </c>
      <c r="V81" s="3">
        <f t="shared" si="26"/>
        <v>4300</v>
      </c>
      <c r="W81" s="3">
        <f t="shared" si="27"/>
        <v>1290</v>
      </c>
      <c r="X81" s="3">
        <f t="shared" si="28"/>
        <v>1290</v>
      </c>
      <c r="AD81" s="2" t="s">
        <v>1506</v>
      </c>
      <c r="AE81" s="7" t="s">
        <v>1512</v>
      </c>
    </row>
    <row r="82" spans="1:31" ht="20.100000000000001" customHeight="1">
      <c r="A82" s="3">
        <f t="shared" si="23"/>
        <v>308</v>
      </c>
      <c r="B82" s="3">
        <v>8</v>
      </c>
      <c r="D82" s="3">
        <v>8</v>
      </c>
      <c r="E82" s="3">
        <v>1.25</v>
      </c>
      <c r="F82" s="3">
        <f t="shared" si="21"/>
        <v>37800</v>
      </c>
      <c r="G82" s="3">
        <f t="shared" si="22"/>
        <v>563</v>
      </c>
      <c r="H82" s="3">
        <f t="shared" si="22"/>
        <v>169</v>
      </c>
      <c r="I82" s="3">
        <f t="shared" si="22"/>
        <v>169</v>
      </c>
      <c r="Q82" s="3">
        <f t="shared" si="24"/>
        <v>145</v>
      </c>
      <c r="R82" s="3" t="s">
        <v>1471</v>
      </c>
      <c r="S82" s="3">
        <v>1</v>
      </c>
      <c r="T82" s="3">
        <v>45</v>
      </c>
      <c r="U82" s="3">
        <f t="shared" si="25"/>
        <v>45150</v>
      </c>
      <c r="V82" s="3">
        <f t="shared" si="26"/>
        <v>4300</v>
      </c>
      <c r="W82" s="3">
        <f t="shared" si="27"/>
        <v>1290</v>
      </c>
      <c r="X82" s="3">
        <f t="shared" si="28"/>
        <v>1290</v>
      </c>
      <c r="AD82" s="2" t="s">
        <v>1507</v>
      </c>
      <c r="AE82" s="7" t="s">
        <v>1512</v>
      </c>
    </row>
    <row r="83" spans="1:31" ht="20.100000000000001" customHeight="1">
      <c r="A83" s="3">
        <f t="shared" si="23"/>
        <v>309</v>
      </c>
      <c r="B83" s="3">
        <v>9</v>
      </c>
      <c r="D83" s="3">
        <v>8</v>
      </c>
      <c r="E83" s="3">
        <v>1.25</v>
      </c>
      <c r="F83" s="3">
        <f t="shared" si="21"/>
        <v>42000</v>
      </c>
      <c r="G83" s="3">
        <f t="shared" si="22"/>
        <v>625</v>
      </c>
      <c r="H83" s="3">
        <f t="shared" si="22"/>
        <v>188</v>
      </c>
      <c r="I83" s="3">
        <f t="shared" si="22"/>
        <v>188</v>
      </c>
      <c r="Q83" s="3">
        <f t="shared" si="24"/>
        <v>146</v>
      </c>
      <c r="R83" s="3" t="s">
        <v>1472</v>
      </c>
      <c r="S83" s="3">
        <v>1</v>
      </c>
      <c r="T83" s="3">
        <f t="shared" ref="T83:T112" si="29">T80+1</f>
        <v>46</v>
      </c>
      <c r="U83" s="3">
        <f t="shared" si="25"/>
        <v>46200</v>
      </c>
      <c r="V83" s="3">
        <f t="shared" si="26"/>
        <v>4400</v>
      </c>
      <c r="W83" s="3">
        <f t="shared" si="27"/>
        <v>1320</v>
      </c>
      <c r="X83" s="3">
        <f t="shared" si="28"/>
        <v>1320</v>
      </c>
      <c r="AD83" s="2" t="s">
        <v>1508</v>
      </c>
      <c r="AE83" s="7" t="s">
        <v>1558</v>
      </c>
    </row>
    <row r="84" spans="1:31" ht="20.100000000000001" customHeight="1">
      <c r="A84" s="3">
        <f t="shared" si="23"/>
        <v>310</v>
      </c>
      <c r="B84" s="3">
        <v>10</v>
      </c>
      <c r="D84" s="3">
        <v>8</v>
      </c>
      <c r="E84" s="3">
        <v>1.25</v>
      </c>
      <c r="F84" s="3">
        <f t="shared" si="21"/>
        <v>46200</v>
      </c>
      <c r="G84" s="3">
        <f t="shared" si="22"/>
        <v>688</v>
      </c>
      <c r="H84" s="3">
        <f t="shared" si="22"/>
        <v>206</v>
      </c>
      <c r="I84" s="3">
        <f t="shared" si="22"/>
        <v>206</v>
      </c>
      <c r="Q84" s="3">
        <f t="shared" si="24"/>
        <v>146</v>
      </c>
      <c r="R84" s="3" t="s">
        <v>1473</v>
      </c>
      <c r="S84" s="3">
        <v>1</v>
      </c>
      <c r="T84" s="3">
        <f t="shared" si="29"/>
        <v>46</v>
      </c>
      <c r="U84" s="3">
        <f t="shared" si="25"/>
        <v>46200</v>
      </c>
      <c r="V84" s="3">
        <f t="shared" si="26"/>
        <v>4400</v>
      </c>
      <c r="W84" s="3">
        <f t="shared" si="27"/>
        <v>1320</v>
      </c>
      <c r="X84" s="3">
        <f t="shared" si="28"/>
        <v>1320</v>
      </c>
      <c r="AD84" s="2" t="s">
        <v>1509</v>
      </c>
      <c r="AE84" s="7" t="s">
        <v>1512</v>
      </c>
    </row>
    <row r="85" spans="1:31" ht="20.100000000000001" customHeight="1">
      <c r="A85" s="3">
        <f t="shared" si="23"/>
        <v>311</v>
      </c>
      <c r="B85" s="3">
        <v>11</v>
      </c>
      <c r="D85" s="3">
        <v>8</v>
      </c>
      <c r="E85" s="3">
        <v>1.25</v>
      </c>
      <c r="F85" s="3">
        <f t="shared" si="21"/>
        <v>50400</v>
      </c>
      <c r="G85" s="3">
        <f t="shared" si="22"/>
        <v>750</v>
      </c>
      <c r="H85" s="3">
        <f t="shared" si="22"/>
        <v>225</v>
      </c>
      <c r="I85" s="3">
        <f t="shared" si="22"/>
        <v>225</v>
      </c>
      <c r="Q85" s="3">
        <f t="shared" si="24"/>
        <v>146</v>
      </c>
      <c r="R85" s="3" t="s">
        <v>1474</v>
      </c>
      <c r="S85" s="3">
        <v>1</v>
      </c>
      <c r="T85" s="3">
        <f t="shared" si="29"/>
        <v>46</v>
      </c>
      <c r="U85" s="3">
        <f t="shared" si="25"/>
        <v>46200</v>
      </c>
      <c r="V85" s="3">
        <f t="shared" si="26"/>
        <v>4400</v>
      </c>
      <c r="W85" s="3">
        <f t="shared" si="27"/>
        <v>1320</v>
      </c>
      <c r="X85" s="3">
        <f t="shared" si="28"/>
        <v>1320</v>
      </c>
      <c r="AD85" s="2" t="s">
        <v>1510</v>
      </c>
      <c r="AE85" s="7" t="s">
        <v>1512</v>
      </c>
    </row>
    <row r="86" spans="1:31" ht="20.100000000000001" customHeight="1">
      <c r="A86" s="3">
        <f t="shared" si="23"/>
        <v>312</v>
      </c>
      <c r="B86" s="3">
        <v>12</v>
      </c>
      <c r="D86" s="3">
        <v>8</v>
      </c>
      <c r="E86" s="3">
        <v>1.25</v>
      </c>
      <c r="F86" s="3">
        <f t="shared" si="21"/>
        <v>54600</v>
      </c>
      <c r="G86" s="3">
        <f t="shared" si="22"/>
        <v>813</v>
      </c>
      <c r="H86" s="3">
        <f t="shared" si="22"/>
        <v>244</v>
      </c>
      <c r="I86" s="3">
        <f t="shared" si="22"/>
        <v>244</v>
      </c>
      <c r="Q86" s="3">
        <f t="shared" si="24"/>
        <v>147</v>
      </c>
      <c r="R86" s="3" t="s">
        <v>1475</v>
      </c>
      <c r="S86" s="3">
        <v>1</v>
      </c>
      <c r="T86" s="3">
        <f t="shared" si="29"/>
        <v>47</v>
      </c>
      <c r="U86" s="3">
        <f t="shared" si="25"/>
        <v>47250</v>
      </c>
      <c r="V86" s="3">
        <f t="shared" si="26"/>
        <v>4500</v>
      </c>
      <c r="W86" s="3">
        <f t="shared" si="27"/>
        <v>1350</v>
      </c>
      <c r="X86" s="3">
        <f t="shared" si="28"/>
        <v>1350</v>
      </c>
      <c r="AD86" s="2" t="s">
        <v>1511</v>
      </c>
      <c r="AE86" s="7" t="s">
        <v>1512</v>
      </c>
    </row>
    <row r="87" spans="1:31" ht="20.100000000000001" customHeight="1">
      <c r="A87" s="3">
        <f t="shared" si="23"/>
        <v>313</v>
      </c>
      <c r="B87" s="3">
        <v>13</v>
      </c>
      <c r="D87" s="3">
        <v>8</v>
      </c>
      <c r="E87" s="3">
        <v>1.25</v>
      </c>
      <c r="F87" s="3">
        <f t="shared" si="21"/>
        <v>58800</v>
      </c>
      <c r="G87" s="3">
        <f t="shared" si="22"/>
        <v>875</v>
      </c>
      <c r="H87" s="3">
        <f t="shared" si="22"/>
        <v>263</v>
      </c>
      <c r="I87" s="3">
        <f t="shared" si="22"/>
        <v>263</v>
      </c>
      <c r="Q87" s="3">
        <f t="shared" si="24"/>
        <v>147</v>
      </c>
      <c r="R87" s="3" t="s">
        <v>1476</v>
      </c>
      <c r="S87" s="3">
        <v>1</v>
      </c>
      <c r="T87" s="3">
        <f t="shared" si="29"/>
        <v>47</v>
      </c>
      <c r="U87" s="3">
        <f t="shared" si="25"/>
        <v>47250</v>
      </c>
      <c r="V87" s="3">
        <f t="shared" si="26"/>
        <v>4500</v>
      </c>
      <c r="W87" s="3">
        <f t="shared" si="27"/>
        <v>1350</v>
      </c>
      <c r="X87" s="3">
        <f t="shared" si="28"/>
        <v>1350</v>
      </c>
      <c r="AD87" s="2" t="s">
        <v>1513</v>
      </c>
      <c r="AE87" s="7" t="s">
        <v>1512</v>
      </c>
    </row>
    <row r="88" spans="1:31" ht="20.100000000000001" customHeight="1">
      <c r="A88" s="3">
        <f t="shared" si="23"/>
        <v>314</v>
      </c>
      <c r="B88" s="3">
        <v>14</v>
      </c>
      <c r="D88" s="3">
        <v>8</v>
      </c>
      <c r="E88" s="3">
        <v>1.25</v>
      </c>
      <c r="F88" s="3">
        <f t="shared" si="21"/>
        <v>63000</v>
      </c>
      <c r="G88" s="3">
        <f t="shared" si="22"/>
        <v>938</v>
      </c>
      <c r="H88" s="3">
        <f t="shared" si="22"/>
        <v>281</v>
      </c>
      <c r="I88" s="3">
        <f t="shared" si="22"/>
        <v>281</v>
      </c>
      <c r="Q88" s="3">
        <f t="shared" si="24"/>
        <v>147</v>
      </c>
      <c r="R88" s="3" t="s">
        <v>1477</v>
      </c>
      <c r="S88" s="3">
        <v>1</v>
      </c>
      <c r="T88" s="3">
        <f t="shared" si="29"/>
        <v>47</v>
      </c>
      <c r="U88" s="3">
        <f t="shared" si="25"/>
        <v>47250</v>
      </c>
      <c r="V88" s="3">
        <f t="shared" si="26"/>
        <v>4500</v>
      </c>
      <c r="W88" s="3">
        <f t="shared" si="27"/>
        <v>1350</v>
      </c>
      <c r="X88" s="3">
        <f t="shared" si="28"/>
        <v>1350</v>
      </c>
      <c r="AD88" s="2" t="s">
        <v>1514</v>
      </c>
      <c r="AE88" s="7" t="s">
        <v>1512</v>
      </c>
    </row>
    <row r="89" spans="1:31" ht="20.100000000000001" customHeight="1">
      <c r="A89" s="3">
        <f t="shared" si="23"/>
        <v>315</v>
      </c>
      <c r="B89" s="3">
        <v>15</v>
      </c>
      <c r="D89" s="3">
        <v>8</v>
      </c>
      <c r="E89" s="3">
        <v>1.25</v>
      </c>
      <c r="F89" s="3">
        <f t="shared" si="21"/>
        <v>67200</v>
      </c>
      <c r="G89" s="3">
        <f t="shared" si="22"/>
        <v>1000</v>
      </c>
      <c r="H89" s="3">
        <f t="shared" si="22"/>
        <v>300</v>
      </c>
      <c r="I89" s="3">
        <f t="shared" si="22"/>
        <v>300</v>
      </c>
      <c r="Q89" s="3">
        <f t="shared" si="24"/>
        <v>348</v>
      </c>
      <c r="R89" s="3" t="s">
        <v>1478</v>
      </c>
      <c r="S89" s="3">
        <v>3</v>
      </c>
      <c r="T89" s="3">
        <f t="shared" si="29"/>
        <v>48</v>
      </c>
      <c r="U89" s="3">
        <f t="shared" si="25"/>
        <v>386400</v>
      </c>
      <c r="V89" s="3">
        <f t="shared" si="26"/>
        <v>5750</v>
      </c>
      <c r="W89" s="3">
        <f t="shared" si="27"/>
        <v>1725</v>
      </c>
      <c r="X89" s="3">
        <f t="shared" si="28"/>
        <v>1725</v>
      </c>
      <c r="AD89" s="2" t="s">
        <v>1515</v>
      </c>
      <c r="AE89" s="7" t="s">
        <v>1559</v>
      </c>
    </row>
    <row r="90" spans="1:31" ht="20.100000000000001" customHeight="1">
      <c r="A90" s="3">
        <f t="shared" si="23"/>
        <v>316</v>
      </c>
      <c r="B90" s="3">
        <v>16</v>
      </c>
      <c r="D90" s="3">
        <v>8</v>
      </c>
      <c r="E90" s="3">
        <v>1.25</v>
      </c>
      <c r="F90" s="3">
        <f t="shared" si="21"/>
        <v>71400</v>
      </c>
      <c r="G90" s="3">
        <f t="shared" si="22"/>
        <v>1063</v>
      </c>
      <c r="H90" s="3">
        <f t="shared" si="22"/>
        <v>319</v>
      </c>
      <c r="I90" s="3">
        <f t="shared" si="22"/>
        <v>319</v>
      </c>
      <c r="Q90" s="3">
        <f t="shared" si="24"/>
        <v>148</v>
      </c>
      <c r="R90" s="3" t="s">
        <v>1479</v>
      </c>
      <c r="S90" s="3">
        <v>1</v>
      </c>
      <c r="T90" s="3">
        <f t="shared" si="29"/>
        <v>48</v>
      </c>
      <c r="U90" s="3">
        <f t="shared" si="25"/>
        <v>48300</v>
      </c>
      <c r="V90" s="3">
        <f t="shared" si="26"/>
        <v>4600</v>
      </c>
      <c r="W90" s="3">
        <f t="shared" si="27"/>
        <v>1380</v>
      </c>
      <c r="X90" s="3">
        <f t="shared" si="28"/>
        <v>1380</v>
      </c>
      <c r="AD90" s="2" t="s">
        <v>1517</v>
      </c>
      <c r="AE90" s="7" t="s">
        <v>1512</v>
      </c>
    </row>
    <row r="91" spans="1:31" ht="20.100000000000001" customHeight="1">
      <c r="A91" s="3">
        <f t="shared" si="23"/>
        <v>317</v>
      </c>
      <c r="B91" s="3">
        <v>17</v>
      </c>
      <c r="D91" s="3">
        <v>8</v>
      </c>
      <c r="E91" s="3">
        <v>1.25</v>
      </c>
      <c r="F91" s="3">
        <f t="shared" si="21"/>
        <v>75600</v>
      </c>
      <c r="G91" s="3">
        <f t="shared" si="22"/>
        <v>1125</v>
      </c>
      <c r="H91" s="3">
        <f t="shared" si="22"/>
        <v>338</v>
      </c>
      <c r="I91" s="3">
        <f t="shared" si="22"/>
        <v>338</v>
      </c>
      <c r="Q91" s="3">
        <f t="shared" si="24"/>
        <v>148</v>
      </c>
      <c r="R91" s="3" t="s">
        <v>1480</v>
      </c>
      <c r="S91" s="3">
        <v>1</v>
      </c>
      <c r="T91" s="3">
        <f t="shared" si="29"/>
        <v>48</v>
      </c>
      <c r="U91" s="3">
        <f t="shared" si="25"/>
        <v>48300</v>
      </c>
      <c r="V91" s="3">
        <f t="shared" si="26"/>
        <v>4600</v>
      </c>
      <c r="W91" s="3">
        <f t="shared" si="27"/>
        <v>1380</v>
      </c>
      <c r="X91" s="3">
        <f t="shared" si="28"/>
        <v>1380</v>
      </c>
      <c r="AD91" s="2" t="s">
        <v>1518</v>
      </c>
      <c r="AE91" s="7" t="s">
        <v>1512</v>
      </c>
    </row>
    <row r="92" spans="1:31" ht="20.100000000000001" customHeight="1">
      <c r="A92" s="3">
        <f t="shared" si="23"/>
        <v>318</v>
      </c>
      <c r="B92" s="3">
        <v>18</v>
      </c>
      <c r="D92" s="3">
        <v>8</v>
      </c>
      <c r="E92" s="3">
        <v>1.25</v>
      </c>
      <c r="F92" s="3">
        <f t="shared" si="21"/>
        <v>79800</v>
      </c>
      <c r="G92" s="3">
        <f t="shared" si="22"/>
        <v>1188</v>
      </c>
      <c r="H92" s="3">
        <f t="shared" si="22"/>
        <v>356</v>
      </c>
      <c r="I92" s="3">
        <f t="shared" si="22"/>
        <v>356</v>
      </c>
      <c r="Q92" s="3">
        <f t="shared" si="24"/>
        <v>149</v>
      </c>
      <c r="R92" s="3" t="s">
        <v>1481</v>
      </c>
      <c r="S92" s="3">
        <v>1</v>
      </c>
      <c r="T92" s="3">
        <f t="shared" si="29"/>
        <v>49</v>
      </c>
      <c r="U92" s="3">
        <f t="shared" si="25"/>
        <v>49350</v>
      </c>
      <c r="V92" s="3">
        <f t="shared" si="26"/>
        <v>4700</v>
      </c>
      <c r="W92" s="3">
        <f t="shared" si="27"/>
        <v>1410</v>
      </c>
      <c r="X92" s="3">
        <f t="shared" si="28"/>
        <v>1410</v>
      </c>
      <c r="AD92" s="2" t="s">
        <v>1519</v>
      </c>
      <c r="AE92" s="7" t="s">
        <v>1512</v>
      </c>
    </row>
    <row r="93" spans="1:31" ht="20.100000000000001" customHeight="1">
      <c r="A93" s="3">
        <f t="shared" si="23"/>
        <v>319</v>
      </c>
      <c r="B93" s="3">
        <v>19</v>
      </c>
      <c r="D93" s="3">
        <v>8</v>
      </c>
      <c r="E93" s="3">
        <v>1.25</v>
      </c>
      <c r="F93" s="3">
        <f t="shared" si="21"/>
        <v>84000</v>
      </c>
      <c r="G93" s="3">
        <f t="shared" si="22"/>
        <v>1250</v>
      </c>
      <c r="H93" s="3">
        <f t="shared" si="22"/>
        <v>375</v>
      </c>
      <c r="I93" s="3">
        <f t="shared" si="22"/>
        <v>375</v>
      </c>
      <c r="Q93" s="3">
        <f t="shared" si="24"/>
        <v>149</v>
      </c>
      <c r="R93" s="3" t="s">
        <v>1482</v>
      </c>
      <c r="S93" s="3">
        <v>1</v>
      </c>
      <c r="T93" s="3">
        <f t="shared" si="29"/>
        <v>49</v>
      </c>
      <c r="U93" s="3">
        <f t="shared" si="25"/>
        <v>49350</v>
      </c>
      <c r="V93" s="3">
        <f t="shared" si="26"/>
        <v>4700</v>
      </c>
      <c r="W93" s="3">
        <f t="shared" si="27"/>
        <v>1410</v>
      </c>
      <c r="X93" s="3">
        <f t="shared" si="28"/>
        <v>1410</v>
      </c>
      <c r="AD93" s="2" t="s">
        <v>1521</v>
      </c>
      <c r="AE93" s="7" t="s">
        <v>1560</v>
      </c>
    </row>
    <row r="94" spans="1:31" ht="20.100000000000001" customHeight="1">
      <c r="A94" s="3">
        <f t="shared" si="23"/>
        <v>320</v>
      </c>
      <c r="B94" s="3">
        <v>20</v>
      </c>
      <c r="D94" s="3">
        <v>8</v>
      </c>
      <c r="E94" s="3">
        <v>1.25</v>
      </c>
      <c r="F94" s="3">
        <f t="shared" si="21"/>
        <v>88200</v>
      </c>
      <c r="G94" s="3">
        <f t="shared" si="22"/>
        <v>1313</v>
      </c>
      <c r="H94" s="3">
        <f t="shared" si="22"/>
        <v>394</v>
      </c>
      <c r="I94" s="3">
        <f t="shared" si="22"/>
        <v>394</v>
      </c>
      <c r="Q94" s="3">
        <f t="shared" si="24"/>
        <v>149</v>
      </c>
      <c r="R94" s="3" t="s">
        <v>1483</v>
      </c>
      <c r="S94" s="3">
        <v>1</v>
      </c>
      <c r="T94" s="3">
        <f t="shared" si="29"/>
        <v>49</v>
      </c>
      <c r="U94" s="3">
        <f t="shared" si="25"/>
        <v>49350</v>
      </c>
      <c r="V94" s="3">
        <f t="shared" si="26"/>
        <v>4700</v>
      </c>
      <c r="W94" s="3">
        <f t="shared" si="27"/>
        <v>1410</v>
      </c>
      <c r="X94" s="3">
        <f t="shared" si="28"/>
        <v>1410</v>
      </c>
      <c r="AD94" s="2" t="s">
        <v>1522</v>
      </c>
      <c r="AE94" s="7" t="s">
        <v>1512</v>
      </c>
    </row>
    <row r="95" spans="1:31" ht="20.100000000000001" customHeight="1">
      <c r="A95" s="3">
        <f t="shared" si="23"/>
        <v>321</v>
      </c>
      <c r="B95" s="3">
        <v>21</v>
      </c>
      <c r="D95" s="3">
        <v>8</v>
      </c>
      <c r="E95" s="3">
        <v>1.25</v>
      </c>
      <c r="F95" s="3">
        <f t="shared" si="21"/>
        <v>92400</v>
      </c>
      <c r="G95" s="3">
        <f t="shared" ref="G95:I114" si="30">ROUND($E95*G22,0)</f>
        <v>1375</v>
      </c>
      <c r="H95" s="3">
        <f t="shared" si="30"/>
        <v>413</v>
      </c>
      <c r="I95" s="3">
        <f t="shared" si="30"/>
        <v>413</v>
      </c>
      <c r="Q95" s="3">
        <f t="shared" si="24"/>
        <v>150</v>
      </c>
      <c r="R95" s="3" t="s">
        <v>1484</v>
      </c>
      <c r="S95" s="3">
        <v>1</v>
      </c>
      <c r="T95" s="3">
        <f t="shared" si="29"/>
        <v>50</v>
      </c>
      <c r="U95" s="3">
        <f t="shared" si="25"/>
        <v>50400</v>
      </c>
      <c r="V95" s="3">
        <f t="shared" si="26"/>
        <v>4800</v>
      </c>
      <c r="W95" s="3">
        <f t="shared" si="27"/>
        <v>1440</v>
      </c>
      <c r="X95" s="3">
        <f t="shared" si="28"/>
        <v>1440</v>
      </c>
      <c r="AD95" s="2" t="s">
        <v>1517</v>
      </c>
      <c r="AE95" s="7" t="s">
        <v>1512</v>
      </c>
    </row>
    <row r="96" spans="1:31" ht="20.100000000000001" customHeight="1">
      <c r="A96" s="3">
        <f t="shared" si="23"/>
        <v>322</v>
      </c>
      <c r="B96" s="3">
        <v>22</v>
      </c>
      <c r="D96" s="3">
        <v>8</v>
      </c>
      <c r="E96" s="3">
        <v>1.25</v>
      </c>
      <c r="F96" s="3">
        <f t="shared" si="21"/>
        <v>100800</v>
      </c>
      <c r="G96" s="3">
        <f t="shared" si="30"/>
        <v>1500</v>
      </c>
      <c r="H96" s="3">
        <f t="shared" si="30"/>
        <v>450</v>
      </c>
      <c r="I96" s="3">
        <f t="shared" si="30"/>
        <v>450</v>
      </c>
      <c r="Q96" s="3">
        <f t="shared" si="24"/>
        <v>150</v>
      </c>
      <c r="R96" s="3" t="s">
        <v>1485</v>
      </c>
      <c r="S96" s="3">
        <v>1</v>
      </c>
      <c r="T96" s="3">
        <f t="shared" si="29"/>
        <v>50</v>
      </c>
      <c r="U96" s="3">
        <f t="shared" si="25"/>
        <v>50400</v>
      </c>
      <c r="V96" s="3">
        <f t="shared" si="26"/>
        <v>4800</v>
      </c>
      <c r="W96" s="3">
        <f t="shared" si="27"/>
        <v>1440</v>
      </c>
      <c r="X96" s="3">
        <f t="shared" si="28"/>
        <v>1440</v>
      </c>
      <c r="AD96" s="2" t="s">
        <v>1524</v>
      </c>
      <c r="AE96" s="7" t="s">
        <v>1561</v>
      </c>
    </row>
    <row r="97" spans="1:31" ht="20.100000000000001" customHeight="1">
      <c r="A97" s="3">
        <f t="shared" si="23"/>
        <v>323</v>
      </c>
      <c r="B97" s="3">
        <v>23</v>
      </c>
      <c r="D97" s="3">
        <v>8</v>
      </c>
      <c r="E97" s="3">
        <v>1.25</v>
      </c>
      <c r="F97" s="3">
        <f t="shared" si="21"/>
        <v>109200</v>
      </c>
      <c r="G97" s="3">
        <f t="shared" si="30"/>
        <v>1625</v>
      </c>
      <c r="H97" s="3">
        <f t="shared" si="30"/>
        <v>488</v>
      </c>
      <c r="I97" s="3">
        <f t="shared" si="30"/>
        <v>488</v>
      </c>
      <c r="Q97" s="3">
        <f t="shared" si="24"/>
        <v>150</v>
      </c>
      <c r="R97" s="3" t="s">
        <v>1486</v>
      </c>
      <c r="S97" s="3">
        <v>1</v>
      </c>
      <c r="T97" s="3">
        <f t="shared" si="29"/>
        <v>50</v>
      </c>
      <c r="U97" s="3">
        <f t="shared" si="25"/>
        <v>50400</v>
      </c>
      <c r="V97" s="3">
        <f t="shared" si="26"/>
        <v>4800</v>
      </c>
      <c r="W97" s="3">
        <f t="shared" si="27"/>
        <v>1440</v>
      </c>
      <c r="X97" s="3">
        <f t="shared" si="28"/>
        <v>1440</v>
      </c>
      <c r="AD97" s="2" t="s">
        <v>1525</v>
      </c>
      <c r="AE97" s="7" t="s">
        <v>1512</v>
      </c>
    </row>
    <row r="98" spans="1:31" ht="20.100000000000001" customHeight="1">
      <c r="A98" s="3">
        <f t="shared" si="23"/>
        <v>324</v>
      </c>
      <c r="B98" s="3">
        <v>24</v>
      </c>
      <c r="D98" s="3">
        <v>8</v>
      </c>
      <c r="E98" s="3">
        <v>1.25</v>
      </c>
      <c r="F98" s="3">
        <f t="shared" si="21"/>
        <v>117600</v>
      </c>
      <c r="G98" s="3">
        <f t="shared" si="30"/>
        <v>1750</v>
      </c>
      <c r="H98" s="3">
        <f t="shared" si="30"/>
        <v>525</v>
      </c>
      <c r="I98" s="3">
        <f t="shared" si="30"/>
        <v>525</v>
      </c>
      <c r="Q98" s="3">
        <f t="shared" si="24"/>
        <v>151</v>
      </c>
      <c r="R98" s="3" t="s">
        <v>1487</v>
      </c>
      <c r="S98" s="3">
        <v>1</v>
      </c>
      <c r="T98" s="3">
        <f t="shared" si="29"/>
        <v>51</v>
      </c>
      <c r="U98" s="3">
        <f t="shared" si="25"/>
        <v>55650</v>
      </c>
      <c r="V98" s="3">
        <f t="shared" si="26"/>
        <v>5300</v>
      </c>
      <c r="W98" s="3">
        <f t="shared" si="27"/>
        <v>1590</v>
      </c>
      <c r="X98" s="3">
        <f t="shared" si="28"/>
        <v>1590</v>
      </c>
      <c r="AD98" s="2" t="s">
        <v>1526</v>
      </c>
      <c r="AE98" s="7" t="s">
        <v>1512</v>
      </c>
    </row>
    <row r="99" spans="1:31" ht="20.100000000000001" customHeight="1">
      <c r="A99" s="3">
        <f t="shared" si="23"/>
        <v>325</v>
      </c>
      <c r="B99" s="3">
        <v>25</v>
      </c>
      <c r="D99" s="3">
        <v>8</v>
      </c>
      <c r="E99" s="3">
        <v>1.25</v>
      </c>
      <c r="F99" s="3">
        <f t="shared" si="21"/>
        <v>126000</v>
      </c>
      <c r="G99" s="3">
        <f t="shared" si="30"/>
        <v>1875</v>
      </c>
      <c r="H99" s="3">
        <f t="shared" si="30"/>
        <v>563</v>
      </c>
      <c r="I99" s="3">
        <f t="shared" si="30"/>
        <v>563</v>
      </c>
      <c r="Q99" s="3">
        <f t="shared" si="24"/>
        <v>351</v>
      </c>
      <c r="R99" s="3" t="s">
        <v>1488</v>
      </c>
      <c r="S99" s="3">
        <v>3</v>
      </c>
      <c r="T99" s="3">
        <f t="shared" si="29"/>
        <v>51</v>
      </c>
      <c r="U99" s="3">
        <f t="shared" si="25"/>
        <v>445200</v>
      </c>
      <c r="V99" s="3">
        <f t="shared" si="26"/>
        <v>6625</v>
      </c>
      <c r="W99" s="3">
        <f t="shared" si="27"/>
        <v>1988</v>
      </c>
      <c r="X99" s="3">
        <f t="shared" si="28"/>
        <v>1988</v>
      </c>
      <c r="AD99" s="2" t="s">
        <v>1528</v>
      </c>
      <c r="AE99" s="7" t="s">
        <v>1562</v>
      </c>
    </row>
    <row r="100" spans="1:31" ht="20.100000000000001" customHeight="1">
      <c r="A100" s="3">
        <f t="shared" si="23"/>
        <v>326</v>
      </c>
      <c r="B100" s="3">
        <v>26</v>
      </c>
      <c r="D100" s="3">
        <v>8</v>
      </c>
      <c r="E100" s="3">
        <v>1.25</v>
      </c>
      <c r="F100" s="3">
        <f t="shared" si="21"/>
        <v>134400</v>
      </c>
      <c r="G100" s="3">
        <f t="shared" si="30"/>
        <v>2000</v>
      </c>
      <c r="H100" s="3">
        <f t="shared" si="30"/>
        <v>600</v>
      </c>
      <c r="I100" s="3">
        <f t="shared" si="30"/>
        <v>600</v>
      </c>
      <c r="Q100" s="3">
        <f t="shared" si="24"/>
        <v>151</v>
      </c>
      <c r="R100" s="3" t="s">
        <v>1489</v>
      </c>
      <c r="S100" s="3">
        <v>1</v>
      </c>
      <c r="T100" s="3">
        <f t="shared" si="29"/>
        <v>51</v>
      </c>
      <c r="U100" s="3">
        <f t="shared" si="25"/>
        <v>55650</v>
      </c>
      <c r="V100" s="3">
        <f t="shared" si="26"/>
        <v>5300</v>
      </c>
      <c r="W100" s="3">
        <f t="shared" si="27"/>
        <v>1590</v>
      </c>
      <c r="X100" s="3">
        <f t="shared" si="28"/>
        <v>1590</v>
      </c>
      <c r="AD100" s="2" t="s">
        <v>1529</v>
      </c>
      <c r="AE100" s="7" t="s">
        <v>1512</v>
      </c>
    </row>
    <row r="101" spans="1:31" ht="20.100000000000001" customHeight="1">
      <c r="A101" s="3">
        <f t="shared" si="23"/>
        <v>327</v>
      </c>
      <c r="B101" s="3">
        <v>27</v>
      </c>
      <c r="D101" s="3">
        <v>8</v>
      </c>
      <c r="E101" s="3">
        <v>1.25</v>
      </c>
      <c r="F101" s="3">
        <f t="shared" si="21"/>
        <v>142800</v>
      </c>
      <c r="G101" s="3">
        <f t="shared" si="30"/>
        <v>2125</v>
      </c>
      <c r="H101" s="3">
        <f t="shared" si="30"/>
        <v>638</v>
      </c>
      <c r="I101" s="3">
        <f t="shared" si="30"/>
        <v>638</v>
      </c>
      <c r="Q101" s="3">
        <f t="shared" si="24"/>
        <v>152</v>
      </c>
      <c r="R101" s="3" t="s">
        <v>1490</v>
      </c>
      <c r="S101" s="3">
        <v>1</v>
      </c>
      <c r="T101" s="3">
        <f t="shared" si="29"/>
        <v>52</v>
      </c>
      <c r="U101" s="3">
        <f t="shared" si="25"/>
        <v>56700</v>
      </c>
      <c r="V101" s="3">
        <f t="shared" si="26"/>
        <v>5400</v>
      </c>
      <c r="W101" s="3">
        <f t="shared" si="27"/>
        <v>1620</v>
      </c>
      <c r="X101" s="3">
        <f t="shared" si="28"/>
        <v>1620</v>
      </c>
      <c r="AD101" s="2" t="s">
        <v>1530</v>
      </c>
      <c r="AE101" s="7" t="s">
        <v>1512</v>
      </c>
    </row>
    <row r="102" spans="1:31" ht="20.100000000000001" customHeight="1">
      <c r="A102" s="3">
        <f t="shared" si="23"/>
        <v>328</v>
      </c>
      <c r="B102" s="3">
        <v>28</v>
      </c>
      <c r="D102" s="3">
        <v>8</v>
      </c>
      <c r="E102" s="3">
        <v>1.25</v>
      </c>
      <c r="F102" s="3">
        <f t="shared" si="21"/>
        <v>151200</v>
      </c>
      <c r="G102" s="3">
        <f t="shared" si="30"/>
        <v>2250</v>
      </c>
      <c r="H102" s="3">
        <f t="shared" si="30"/>
        <v>675</v>
      </c>
      <c r="I102" s="3">
        <f t="shared" si="30"/>
        <v>675</v>
      </c>
      <c r="Q102" s="3">
        <f t="shared" si="24"/>
        <v>152</v>
      </c>
      <c r="R102" s="3" t="s">
        <v>1491</v>
      </c>
      <c r="S102" s="3">
        <v>1</v>
      </c>
      <c r="T102" s="3">
        <f t="shared" si="29"/>
        <v>52</v>
      </c>
      <c r="U102" s="3">
        <f t="shared" si="25"/>
        <v>56700</v>
      </c>
      <c r="V102" s="3">
        <f t="shared" si="26"/>
        <v>5400</v>
      </c>
      <c r="W102" s="3">
        <f t="shared" si="27"/>
        <v>1620</v>
      </c>
      <c r="X102" s="3">
        <f t="shared" si="28"/>
        <v>1620</v>
      </c>
      <c r="AD102" s="2" t="s">
        <v>1531</v>
      </c>
      <c r="AE102" s="7" t="s">
        <v>1512</v>
      </c>
    </row>
    <row r="103" spans="1:31" ht="20.100000000000001" customHeight="1">
      <c r="A103" s="3">
        <f t="shared" si="23"/>
        <v>329</v>
      </c>
      <c r="B103" s="3">
        <v>29</v>
      </c>
      <c r="D103" s="3">
        <v>8</v>
      </c>
      <c r="E103" s="3">
        <v>1.25</v>
      </c>
      <c r="F103" s="3">
        <f t="shared" si="21"/>
        <v>159600</v>
      </c>
      <c r="G103" s="3">
        <f t="shared" si="30"/>
        <v>2375</v>
      </c>
      <c r="H103" s="3">
        <f t="shared" si="30"/>
        <v>713</v>
      </c>
      <c r="I103" s="3">
        <f t="shared" si="30"/>
        <v>713</v>
      </c>
      <c r="Q103" s="3">
        <f t="shared" si="24"/>
        <v>152</v>
      </c>
      <c r="R103" s="3" t="s">
        <v>1492</v>
      </c>
      <c r="S103" s="3">
        <v>1</v>
      </c>
      <c r="T103" s="3">
        <f t="shared" si="29"/>
        <v>52</v>
      </c>
      <c r="U103" s="3">
        <f t="shared" si="25"/>
        <v>56700</v>
      </c>
      <c r="V103" s="3">
        <f t="shared" si="26"/>
        <v>5400</v>
      </c>
      <c r="W103" s="3">
        <f t="shared" si="27"/>
        <v>1620</v>
      </c>
      <c r="X103" s="3">
        <f t="shared" si="28"/>
        <v>1620</v>
      </c>
      <c r="AD103" s="2" t="s">
        <v>1532</v>
      </c>
      <c r="AE103" s="7" t="s">
        <v>1563</v>
      </c>
    </row>
    <row r="104" spans="1:31" ht="20.100000000000001" customHeight="1">
      <c r="A104" s="3">
        <f t="shared" si="23"/>
        <v>330</v>
      </c>
      <c r="B104" s="3">
        <v>30</v>
      </c>
      <c r="D104" s="3">
        <v>8</v>
      </c>
      <c r="E104" s="3">
        <v>1.25</v>
      </c>
      <c r="F104" s="3">
        <f t="shared" si="21"/>
        <v>168000</v>
      </c>
      <c r="G104" s="3">
        <f t="shared" si="30"/>
        <v>2500</v>
      </c>
      <c r="H104" s="3">
        <f t="shared" si="30"/>
        <v>750</v>
      </c>
      <c r="I104" s="3">
        <f t="shared" si="30"/>
        <v>750</v>
      </c>
      <c r="Q104" s="3">
        <f t="shared" si="24"/>
        <v>153</v>
      </c>
      <c r="R104" s="3" t="s">
        <v>1493</v>
      </c>
      <c r="S104" s="3">
        <v>1</v>
      </c>
      <c r="T104" s="3">
        <f t="shared" si="29"/>
        <v>53</v>
      </c>
      <c r="U104" s="3">
        <f t="shared" si="25"/>
        <v>57750</v>
      </c>
      <c r="V104" s="3">
        <f t="shared" si="26"/>
        <v>5500</v>
      </c>
      <c r="W104" s="3">
        <f t="shared" si="27"/>
        <v>1650</v>
      </c>
      <c r="X104" s="3">
        <f t="shared" si="28"/>
        <v>1650</v>
      </c>
      <c r="AD104" s="2" t="s">
        <v>1534</v>
      </c>
      <c r="AE104" s="7" t="s">
        <v>1512</v>
      </c>
    </row>
    <row r="105" spans="1:31" ht="20.100000000000001" customHeight="1">
      <c r="A105" s="3">
        <f t="shared" si="23"/>
        <v>331</v>
      </c>
      <c r="B105" s="3">
        <v>31</v>
      </c>
      <c r="D105" s="3">
        <v>8</v>
      </c>
      <c r="E105" s="3">
        <v>1.25</v>
      </c>
      <c r="F105" s="3">
        <f t="shared" si="21"/>
        <v>210000</v>
      </c>
      <c r="G105" s="3">
        <f t="shared" si="30"/>
        <v>3125</v>
      </c>
      <c r="H105" s="3">
        <f t="shared" si="30"/>
        <v>938</v>
      </c>
      <c r="I105" s="3">
        <f t="shared" si="30"/>
        <v>938</v>
      </c>
      <c r="Q105" s="3">
        <f t="shared" si="24"/>
        <v>153</v>
      </c>
      <c r="R105" s="3" t="s">
        <v>1494</v>
      </c>
      <c r="S105" s="3">
        <v>1</v>
      </c>
      <c r="T105" s="3">
        <f t="shared" si="29"/>
        <v>53</v>
      </c>
      <c r="U105" s="3">
        <f t="shared" si="25"/>
        <v>57750</v>
      </c>
      <c r="V105" s="3">
        <f t="shared" si="26"/>
        <v>5500</v>
      </c>
      <c r="W105" s="3">
        <f t="shared" si="27"/>
        <v>1650</v>
      </c>
      <c r="X105" s="3">
        <f t="shared" si="28"/>
        <v>1650</v>
      </c>
      <c r="AD105" s="2" t="s">
        <v>1536</v>
      </c>
      <c r="AE105" s="7" t="s">
        <v>1512</v>
      </c>
    </row>
    <row r="106" spans="1:31" ht="20.100000000000001" customHeight="1">
      <c r="A106" s="3">
        <f t="shared" si="23"/>
        <v>332</v>
      </c>
      <c r="B106" s="3">
        <v>32</v>
      </c>
      <c r="D106" s="3">
        <v>8</v>
      </c>
      <c r="E106" s="3">
        <v>1.25</v>
      </c>
      <c r="F106" s="3">
        <f t="shared" si="21"/>
        <v>218400</v>
      </c>
      <c r="G106" s="3">
        <f t="shared" si="30"/>
        <v>3250</v>
      </c>
      <c r="H106" s="3">
        <f t="shared" si="30"/>
        <v>975</v>
      </c>
      <c r="I106" s="3">
        <f t="shared" si="30"/>
        <v>975</v>
      </c>
      <c r="Q106" s="3">
        <f t="shared" si="24"/>
        <v>153</v>
      </c>
      <c r="R106" s="3" t="s">
        <v>1495</v>
      </c>
      <c r="S106" s="3">
        <v>1</v>
      </c>
      <c r="T106" s="3">
        <f t="shared" si="29"/>
        <v>53</v>
      </c>
      <c r="U106" s="3">
        <f t="shared" si="25"/>
        <v>57750</v>
      </c>
      <c r="V106" s="3">
        <f t="shared" si="26"/>
        <v>5500</v>
      </c>
      <c r="W106" s="3">
        <f t="shared" si="27"/>
        <v>1650</v>
      </c>
      <c r="X106" s="3">
        <f t="shared" si="28"/>
        <v>1650</v>
      </c>
      <c r="AD106" s="2" t="s">
        <v>1537</v>
      </c>
      <c r="AE106" s="7" t="s">
        <v>1564</v>
      </c>
    </row>
    <row r="107" spans="1:31" ht="20.100000000000001" customHeight="1">
      <c r="A107" s="3">
        <f t="shared" si="23"/>
        <v>333</v>
      </c>
      <c r="B107" s="3">
        <v>33</v>
      </c>
      <c r="D107" s="3">
        <v>8</v>
      </c>
      <c r="E107" s="3">
        <v>1.25</v>
      </c>
      <c r="F107" s="3">
        <f t="shared" ref="F107:F138" si="31">D107*F34</f>
        <v>226800</v>
      </c>
      <c r="G107" s="3">
        <f t="shared" si="30"/>
        <v>3375</v>
      </c>
      <c r="H107" s="3">
        <f t="shared" si="30"/>
        <v>1013</v>
      </c>
      <c r="I107" s="3">
        <f t="shared" si="30"/>
        <v>1013</v>
      </c>
      <c r="Q107" s="3">
        <f t="shared" si="24"/>
        <v>154</v>
      </c>
      <c r="R107" s="3" t="s">
        <v>1496</v>
      </c>
      <c r="S107" s="3">
        <v>1</v>
      </c>
      <c r="T107" s="3">
        <f t="shared" si="29"/>
        <v>54</v>
      </c>
      <c r="U107" s="3">
        <f t="shared" si="25"/>
        <v>58800</v>
      </c>
      <c r="V107" s="3">
        <f t="shared" si="26"/>
        <v>5600</v>
      </c>
      <c r="W107" s="3">
        <f t="shared" si="27"/>
        <v>1680</v>
      </c>
      <c r="X107" s="3">
        <f t="shared" si="28"/>
        <v>1680</v>
      </c>
      <c r="AD107" s="2" t="s">
        <v>1538</v>
      </c>
      <c r="AE107" s="7" t="s">
        <v>1512</v>
      </c>
    </row>
    <row r="108" spans="1:31" ht="20.100000000000001" customHeight="1">
      <c r="A108" s="3">
        <f t="shared" si="23"/>
        <v>334</v>
      </c>
      <c r="B108" s="3">
        <v>34</v>
      </c>
      <c r="D108" s="3">
        <v>8</v>
      </c>
      <c r="E108" s="3">
        <v>1.25</v>
      </c>
      <c r="F108" s="3">
        <f t="shared" si="31"/>
        <v>235200</v>
      </c>
      <c r="G108" s="3">
        <f t="shared" si="30"/>
        <v>3500</v>
      </c>
      <c r="H108" s="3">
        <f t="shared" si="30"/>
        <v>1050</v>
      </c>
      <c r="I108" s="3">
        <f t="shared" si="30"/>
        <v>1050</v>
      </c>
      <c r="Q108" s="3">
        <f t="shared" si="24"/>
        <v>154</v>
      </c>
      <c r="R108" s="3" t="s">
        <v>1497</v>
      </c>
      <c r="S108" s="3">
        <v>1</v>
      </c>
      <c r="T108" s="3">
        <f t="shared" si="29"/>
        <v>54</v>
      </c>
      <c r="U108" s="3">
        <f t="shared" si="25"/>
        <v>58800</v>
      </c>
      <c r="V108" s="3">
        <f t="shared" si="26"/>
        <v>5600</v>
      </c>
      <c r="W108" s="3">
        <f t="shared" si="27"/>
        <v>1680</v>
      </c>
      <c r="X108" s="3">
        <f t="shared" si="28"/>
        <v>1680</v>
      </c>
      <c r="AD108" s="2" t="s">
        <v>1540</v>
      </c>
      <c r="AE108" s="7" t="s">
        <v>1512</v>
      </c>
    </row>
    <row r="109" spans="1:31" ht="20.100000000000001" customHeight="1">
      <c r="A109" s="3">
        <f t="shared" si="23"/>
        <v>335</v>
      </c>
      <c r="B109" s="3">
        <v>35</v>
      </c>
      <c r="D109" s="3">
        <v>8</v>
      </c>
      <c r="E109" s="3">
        <v>1.25</v>
      </c>
      <c r="F109" s="3">
        <f t="shared" si="31"/>
        <v>243600</v>
      </c>
      <c r="G109" s="3">
        <f t="shared" si="30"/>
        <v>3625</v>
      </c>
      <c r="H109" s="3">
        <f t="shared" si="30"/>
        <v>1088</v>
      </c>
      <c r="I109" s="3">
        <f t="shared" si="30"/>
        <v>1088</v>
      </c>
      <c r="Q109" s="3">
        <f t="shared" si="24"/>
        <v>354</v>
      </c>
      <c r="R109" s="3" t="s">
        <v>1498</v>
      </c>
      <c r="S109" s="3">
        <v>3</v>
      </c>
      <c r="T109" s="3">
        <f t="shared" si="29"/>
        <v>54</v>
      </c>
      <c r="U109" s="3">
        <f t="shared" si="25"/>
        <v>470400</v>
      </c>
      <c r="V109" s="3">
        <f t="shared" si="26"/>
        <v>7000</v>
      </c>
      <c r="W109" s="3">
        <f t="shared" si="27"/>
        <v>2100</v>
      </c>
      <c r="X109" s="3">
        <f t="shared" si="28"/>
        <v>2100</v>
      </c>
      <c r="AD109" s="2" t="s">
        <v>1541</v>
      </c>
      <c r="AE109" s="7" t="s">
        <v>1565</v>
      </c>
    </row>
    <row r="110" spans="1:31" ht="20.100000000000001" customHeight="1">
      <c r="A110" s="3">
        <f t="shared" si="23"/>
        <v>336</v>
      </c>
      <c r="B110" s="3">
        <v>36</v>
      </c>
      <c r="D110" s="3">
        <v>8</v>
      </c>
      <c r="E110" s="3">
        <v>1.25</v>
      </c>
      <c r="F110" s="3">
        <f t="shared" si="31"/>
        <v>252000</v>
      </c>
      <c r="G110" s="3">
        <f t="shared" si="30"/>
        <v>3750</v>
      </c>
      <c r="H110" s="3">
        <f t="shared" si="30"/>
        <v>1125</v>
      </c>
      <c r="I110" s="3">
        <f t="shared" si="30"/>
        <v>1125</v>
      </c>
      <c r="Q110" s="3">
        <f t="shared" si="24"/>
        <v>155</v>
      </c>
      <c r="R110" s="3" t="s">
        <v>1499</v>
      </c>
      <c r="S110" s="3">
        <v>1</v>
      </c>
      <c r="T110" s="3">
        <f t="shared" si="29"/>
        <v>55</v>
      </c>
      <c r="U110" s="3">
        <f t="shared" si="25"/>
        <v>59850</v>
      </c>
      <c r="V110" s="3">
        <f t="shared" si="26"/>
        <v>5700</v>
      </c>
      <c r="W110" s="3">
        <f t="shared" si="27"/>
        <v>1710</v>
      </c>
      <c r="X110" s="3">
        <f t="shared" si="28"/>
        <v>1710</v>
      </c>
      <c r="AD110" s="2" t="s">
        <v>1542</v>
      </c>
      <c r="AE110" s="7" t="s">
        <v>1566</v>
      </c>
    </row>
    <row r="111" spans="1:31" ht="20.100000000000001" customHeight="1">
      <c r="A111" s="3">
        <f t="shared" si="23"/>
        <v>337</v>
      </c>
      <c r="B111" s="3">
        <v>37</v>
      </c>
      <c r="D111" s="3">
        <v>8</v>
      </c>
      <c r="E111" s="3">
        <v>1.25</v>
      </c>
      <c r="F111" s="3">
        <f t="shared" si="31"/>
        <v>260400</v>
      </c>
      <c r="G111" s="3">
        <f t="shared" si="30"/>
        <v>3875</v>
      </c>
      <c r="H111" s="3">
        <f t="shared" si="30"/>
        <v>1163</v>
      </c>
      <c r="I111" s="3">
        <f t="shared" si="30"/>
        <v>1163</v>
      </c>
      <c r="Q111" s="3">
        <f t="shared" si="24"/>
        <v>155</v>
      </c>
      <c r="R111" s="3" t="s">
        <v>1500</v>
      </c>
      <c r="S111" s="3">
        <v>1</v>
      </c>
      <c r="T111" s="3">
        <f t="shared" si="29"/>
        <v>55</v>
      </c>
      <c r="U111" s="3">
        <f t="shared" si="25"/>
        <v>59850</v>
      </c>
      <c r="V111" s="3">
        <f t="shared" si="26"/>
        <v>5700</v>
      </c>
      <c r="W111" s="3">
        <f t="shared" si="27"/>
        <v>1710</v>
      </c>
      <c r="X111" s="3">
        <f t="shared" si="28"/>
        <v>1710</v>
      </c>
      <c r="AD111" s="2" t="s">
        <v>1544</v>
      </c>
      <c r="AE111" s="7" t="s">
        <v>1512</v>
      </c>
    </row>
    <row r="112" spans="1:31" ht="20.100000000000001" customHeight="1">
      <c r="A112" s="3">
        <f t="shared" si="23"/>
        <v>338</v>
      </c>
      <c r="B112" s="3">
        <v>38</v>
      </c>
      <c r="D112" s="3">
        <v>8</v>
      </c>
      <c r="E112" s="3">
        <v>1.25</v>
      </c>
      <c r="F112" s="3">
        <f t="shared" si="31"/>
        <v>268800</v>
      </c>
      <c r="G112" s="3">
        <f t="shared" si="30"/>
        <v>4000</v>
      </c>
      <c r="H112" s="3">
        <f t="shared" si="30"/>
        <v>1200</v>
      </c>
      <c r="I112" s="3">
        <f t="shared" si="30"/>
        <v>1200</v>
      </c>
      <c r="Q112" s="3">
        <f t="shared" si="24"/>
        <v>155</v>
      </c>
      <c r="R112" s="3" t="s">
        <v>1501</v>
      </c>
      <c r="S112" s="3">
        <v>1</v>
      </c>
      <c r="T112" s="3">
        <f t="shared" si="29"/>
        <v>55</v>
      </c>
      <c r="U112" s="3">
        <f t="shared" ref="U112:U129" si="32">LOOKUP($Q112,$A:$A,F:F)</f>
        <v>59850</v>
      </c>
      <c r="V112" s="3">
        <f t="shared" ref="V112:V129" si="33">LOOKUP($Q112,$A:$A,G:G)</f>
        <v>5700</v>
      </c>
      <c r="W112" s="3">
        <f t="shared" ref="W112:W129" si="34">LOOKUP($Q112,$A:$A,H:H)</f>
        <v>1710</v>
      </c>
      <c r="X112" s="3">
        <f t="shared" ref="X112:X129" si="35">LOOKUP($Q112,$A:$A,I:I)</f>
        <v>1710</v>
      </c>
      <c r="AD112" s="10" t="s">
        <v>1545</v>
      </c>
      <c r="AE112" s="11" t="s">
        <v>1512</v>
      </c>
    </row>
    <row r="113" spans="1:31" ht="20.100000000000001" customHeight="1">
      <c r="A113" s="3">
        <f t="shared" si="23"/>
        <v>339</v>
      </c>
      <c r="B113" s="3">
        <v>39</v>
      </c>
      <c r="D113" s="3">
        <v>8</v>
      </c>
      <c r="E113" s="3">
        <v>1.25</v>
      </c>
      <c r="F113" s="3">
        <f t="shared" si="31"/>
        <v>277200</v>
      </c>
      <c r="G113" s="3">
        <f t="shared" si="30"/>
        <v>4125</v>
      </c>
      <c r="H113" s="3">
        <f t="shared" si="30"/>
        <v>1238</v>
      </c>
      <c r="I113" s="3">
        <f t="shared" si="30"/>
        <v>1238</v>
      </c>
      <c r="Q113" s="3">
        <f t="shared" si="24"/>
        <v>155</v>
      </c>
      <c r="R113" s="3" t="s">
        <v>1502</v>
      </c>
      <c r="S113" s="3">
        <v>1</v>
      </c>
      <c r="T113" s="3">
        <v>55</v>
      </c>
      <c r="U113" s="3">
        <f t="shared" si="32"/>
        <v>59850</v>
      </c>
      <c r="V113" s="3">
        <f t="shared" si="33"/>
        <v>5700</v>
      </c>
      <c r="W113" s="3">
        <f t="shared" si="34"/>
        <v>1710</v>
      </c>
      <c r="X113" s="3">
        <f t="shared" si="35"/>
        <v>1710</v>
      </c>
      <c r="AD113" s="10" t="s">
        <v>1546</v>
      </c>
      <c r="AE113" s="11" t="s">
        <v>1512</v>
      </c>
    </row>
    <row r="114" spans="1:31" ht="20.100000000000001" customHeight="1">
      <c r="A114" s="3">
        <f t="shared" si="23"/>
        <v>340</v>
      </c>
      <c r="B114" s="3">
        <v>40</v>
      </c>
      <c r="D114" s="3">
        <v>8</v>
      </c>
      <c r="E114" s="3">
        <v>1.25</v>
      </c>
      <c r="F114" s="3">
        <f t="shared" si="31"/>
        <v>285600</v>
      </c>
      <c r="G114" s="3">
        <f t="shared" si="30"/>
        <v>4250</v>
      </c>
      <c r="H114" s="3">
        <f t="shared" si="30"/>
        <v>1275</v>
      </c>
      <c r="I114" s="3">
        <f t="shared" si="30"/>
        <v>1275</v>
      </c>
      <c r="Q114" s="3">
        <f t="shared" si="24"/>
        <v>156</v>
      </c>
      <c r="R114" s="3" t="s">
        <v>1503</v>
      </c>
      <c r="S114" s="3">
        <v>1</v>
      </c>
      <c r="T114" s="3">
        <f t="shared" ref="T114:T127" si="36">T111+1</f>
        <v>56</v>
      </c>
      <c r="U114" s="3">
        <f t="shared" si="32"/>
        <v>60900</v>
      </c>
      <c r="V114" s="3">
        <f t="shared" si="33"/>
        <v>5800</v>
      </c>
      <c r="W114" s="3">
        <f t="shared" si="34"/>
        <v>1740</v>
      </c>
      <c r="X114" s="3">
        <f t="shared" si="35"/>
        <v>1740</v>
      </c>
      <c r="AD114" s="10" t="s">
        <v>1548</v>
      </c>
      <c r="AE114" s="11" t="s">
        <v>1512</v>
      </c>
    </row>
    <row r="115" spans="1:31" ht="20.100000000000001" customHeight="1">
      <c r="A115" s="3">
        <f t="shared" si="23"/>
        <v>341</v>
      </c>
      <c r="B115" s="3">
        <v>41</v>
      </c>
      <c r="D115" s="3">
        <v>8</v>
      </c>
      <c r="E115" s="3">
        <v>1.25</v>
      </c>
      <c r="F115" s="3">
        <f t="shared" si="31"/>
        <v>327600</v>
      </c>
      <c r="G115" s="3">
        <f t="shared" ref="G115:I134" si="37">ROUND($E115*G42,0)</f>
        <v>4875</v>
      </c>
      <c r="H115" s="3">
        <f t="shared" si="37"/>
        <v>1463</v>
      </c>
      <c r="I115" s="3">
        <f t="shared" si="37"/>
        <v>1463</v>
      </c>
      <c r="Q115" s="3">
        <f t="shared" si="24"/>
        <v>156</v>
      </c>
      <c r="R115" s="3" t="s">
        <v>1504</v>
      </c>
      <c r="S115" s="3">
        <v>1</v>
      </c>
      <c r="T115" s="3">
        <f t="shared" si="36"/>
        <v>56</v>
      </c>
      <c r="U115" s="3">
        <f t="shared" si="32"/>
        <v>60900</v>
      </c>
      <c r="V115" s="3">
        <f t="shared" si="33"/>
        <v>5800</v>
      </c>
      <c r="W115" s="3">
        <f t="shared" si="34"/>
        <v>1740</v>
      </c>
      <c r="X115" s="3">
        <f t="shared" si="35"/>
        <v>1740</v>
      </c>
      <c r="AD115" s="2" t="s">
        <v>1550</v>
      </c>
      <c r="AE115" s="7" t="s">
        <v>1512</v>
      </c>
    </row>
    <row r="116" spans="1:31" ht="20.100000000000001" customHeight="1">
      <c r="A116" s="3">
        <f t="shared" si="23"/>
        <v>342</v>
      </c>
      <c r="B116" s="3">
        <v>42</v>
      </c>
      <c r="D116" s="3">
        <v>8</v>
      </c>
      <c r="E116" s="3">
        <v>1.25</v>
      </c>
      <c r="F116" s="3">
        <f t="shared" si="31"/>
        <v>336000</v>
      </c>
      <c r="G116" s="3">
        <f t="shared" si="37"/>
        <v>5000</v>
      </c>
      <c r="H116" s="3">
        <f t="shared" si="37"/>
        <v>1500</v>
      </c>
      <c r="I116" s="3">
        <f t="shared" si="37"/>
        <v>1500</v>
      </c>
      <c r="Q116" s="3">
        <f t="shared" si="24"/>
        <v>156</v>
      </c>
      <c r="R116" s="3" t="s">
        <v>1505</v>
      </c>
      <c r="S116" s="3">
        <v>1</v>
      </c>
      <c r="T116" s="3">
        <f t="shared" si="36"/>
        <v>56</v>
      </c>
      <c r="U116" s="3">
        <f t="shared" si="32"/>
        <v>60900</v>
      </c>
      <c r="V116" s="3">
        <f t="shared" si="33"/>
        <v>5800</v>
      </c>
      <c r="W116" s="3">
        <f t="shared" si="34"/>
        <v>1740</v>
      </c>
      <c r="X116" s="3">
        <f t="shared" si="35"/>
        <v>1740</v>
      </c>
      <c r="AD116" s="2" t="s">
        <v>1553</v>
      </c>
      <c r="AE116" s="7" t="s">
        <v>1512</v>
      </c>
    </row>
    <row r="117" spans="1:31" ht="20.100000000000001" customHeight="1">
      <c r="A117" s="3">
        <f t="shared" si="23"/>
        <v>343</v>
      </c>
      <c r="B117" s="3">
        <v>43</v>
      </c>
      <c r="D117" s="3">
        <v>8</v>
      </c>
      <c r="E117" s="3">
        <v>1.25</v>
      </c>
      <c r="F117" s="3">
        <f t="shared" si="31"/>
        <v>344400</v>
      </c>
      <c r="G117" s="3">
        <f t="shared" si="37"/>
        <v>5125</v>
      </c>
      <c r="H117" s="3">
        <f t="shared" si="37"/>
        <v>1538</v>
      </c>
      <c r="I117" s="3">
        <f t="shared" si="37"/>
        <v>1538</v>
      </c>
      <c r="Q117" s="3">
        <f t="shared" si="24"/>
        <v>157</v>
      </c>
      <c r="R117" s="3" t="s">
        <v>1506</v>
      </c>
      <c r="S117" s="3">
        <v>1</v>
      </c>
      <c r="T117" s="3">
        <f t="shared" si="36"/>
        <v>57</v>
      </c>
      <c r="U117" s="3">
        <f t="shared" si="32"/>
        <v>61950</v>
      </c>
      <c r="V117" s="3">
        <f t="shared" si="33"/>
        <v>5900</v>
      </c>
      <c r="W117" s="3">
        <f t="shared" si="34"/>
        <v>1770</v>
      </c>
      <c r="X117" s="3">
        <f t="shared" si="35"/>
        <v>1770</v>
      </c>
      <c r="AD117" s="2" t="s">
        <v>1554</v>
      </c>
      <c r="AE117" s="7" t="s">
        <v>1567</v>
      </c>
    </row>
    <row r="118" spans="1:31" ht="20.100000000000001" customHeight="1">
      <c r="A118" s="3">
        <f t="shared" si="23"/>
        <v>344</v>
      </c>
      <c r="B118" s="3">
        <v>44</v>
      </c>
      <c r="D118" s="3">
        <v>8</v>
      </c>
      <c r="E118" s="3">
        <v>1.25</v>
      </c>
      <c r="F118" s="3">
        <f t="shared" si="31"/>
        <v>352800</v>
      </c>
      <c r="G118" s="3">
        <f t="shared" si="37"/>
        <v>5250</v>
      </c>
      <c r="H118" s="3">
        <f t="shared" si="37"/>
        <v>1575</v>
      </c>
      <c r="I118" s="3">
        <f t="shared" si="37"/>
        <v>1575</v>
      </c>
      <c r="Q118" s="3">
        <f t="shared" si="24"/>
        <v>157</v>
      </c>
      <c r="R118" s="3" t="s">
        <v>1507</v>
      </c>
      <c r="S118" s="3">
        <v>1</v>
      </c>
      <c r="T118" s="3">
        <f t="shared" si="36"/>
        <v>57</v>
      </c>
      <c r="U118" s="3">
        <f t="shared" si="32"/>
        <v>61950</v>
      </c>
      <c r="V118" s="3">
        <f t="shared" si="33"/>
        <v>5900</v>
      </c>
      <c r="W118" s="3">
        <f t="shared" si="34"/>
        <v>1770</v>
      </c>
      <c r="X118" s="3">
        <f t="shared" si="35"/>
        <v>1770</v>
      </c>
      <c r="AD118" s="2" t="s">
        <v>1555</v>
      </c>
      <c r="AE118" s="7" t="s">
        <v>1568</v>
      </c>
    </row>
    <row r="119" spans="1:31" ht="20.100000000000001" customHeight="1">
      <c r="A119" s="3">
        <f t="shared" si="23"/>
        <v>345</v>
      </c>
      <c r="B119" s="3">
        <v>45</v>
      </c>
      <c r="D119" s="3">
        <v>8</v>
      </c>
      <c r="E119" s="3">
        <v>1.25</v>
      </c>
      <c r="F119" s="3">
        <f t="shared" si="31"/>
        <v>361200</v>
      </c>
      <c r="G119" s="3">
        <f t="shared" si="37"/>
        <v>5375</v>
      </c>
      <c r="H119" s="3">
        <f t="shared" si="37"/>
        <v>1613</v>
      </c>
      <c r="I119" s="3">
        <f t="shared" si="37"/>
        <v>1613</v>
      </c>
      <c r="Q119" s="3">
        <f t="shared" si="24"/>
        <v>357</v>
      </c>
      <c r="R119" s="3" t="s">
        <v>1508</v>
      </c>
      <c r="S119" s="3">
        <v>3</v>
      </c>
      <c r="T119" s="3">
        <f t="shared" si="36"/>
        <v>57</v>
      </c>
      <c r="U119" s="3">
        <f t="shared" si="32"/>
        <v>495600</v>
      </c>
      <c r="V119" s="3">
        <f t="shared" si="33"/>
        <v>7375</v>
      </c>
      <c r="W119" s="3">
        <f t="shared" si="34"/>
        <v>2213</v>
      </c>
      <c r="X119" s="3">
        <f t="shared" si="35"/>
        <v>2213</v>
      </c>
    </row>
    <row r="120" spans="1:31" ht="20.100000000000001" customHeight="1">
      <c r="A120" s="3">
        <f t="shared" si="23"/>
        <v>346</v>
      </c>
      <c r="B120" s="3">
        <v>46</v>
      </c>
      <c r="D120" s="3">
        <v>8</v>
      </c>
      <c r="E120" s="3">
        <v>1.25</v>
      </c>
      <c r="F120" s="3">
        <f t="shared" si="31"/>
        <v>369600</v>
      </c>
      <c r="G120" s="3">
        <f t="shared" si="37"/>
        <v>5500</v>
      </c>
      <c r="H120" s="3">
        <f t="shared" si="37"/>
        <v>1650</v>
      </c>
      <c r="I120" s="3">
        <f t="shared" si="37"/>
        <v>1650</v>
      </c>
      <c r="Q120" s="3">
        <f t="shared" si="24"/>
        <v>158</v>
      </c>
      <c r="R120" s="3" t="s">
        <v>1509</v>
      </c>
      <c r="S120" s="3">
        <v>1</v>
      </c>
      <c r="T120" s="3">
        <f t="shared" si="36"/>
        <v>58</v>
      </c>
      <c r="U120" s="3">
        <f t="shared" si="32"/>
        <v>63000</v>
      </c>
      <c r="V120" s="3">
        <f t="shared" si="33"/>
        <v>6000</v>
      </c>
      <c r="W120" s="3">
        <f t="shared" si="34"/>
        <v>1800</v>
      </c>
      <c r="X120" s="3">
        <f t="shared" si="35"/>
        <v>1800</v>
      </c>
    </row>
    <row r="121" spans="1:31" ht="20.100000000000001" customHeight="1">
      <c r="A121" s="3">
        <f t="shared" si="23"/>
        <v>347</v>
      </c>
      <c r="B121" s="3">
        <v>47</v>
      </c>
      <c r="D121" s="3">
        <v>8</v>
      </c>
      <c r="E121" s="3">
        <v>1.25</v>
      </c>
      <c r="F121" s="3">
        <f t="shared" si="31"/>
        <v>378000</v>
      </c>
      <c r="G121" s="3">
        <f t="shared" si="37"/>
        <v>5625</v>
      </c>
      <c r="H121" s="3">
        <f t="shared" si="37"/>
        <v>1688</v>
      </c>
      <c r="I121" s="3">
        <f t="shared" si="37"/>
        <v>1688</v>
      </c>
      <c r="Q121" s="3">
        <f t="shared" si="24"/>
        <v>158</v>
      </c>
      <c r="R121" s="3" t="s">
        <v>1510</v>
      </c>
      <c r="S121" s="3">
        <v>1</v>
      </c>
      <c r="T121" s="3">
        <f t="shared" si="36"/>
        <v>58</v>
      </c>
      <c r="U121" s="3">
        <f t="shared" si="32"/>
        <v>63000</v>
      </c>
      <c r="V121" s="3">
        <f t="shared" si="33"/>
        <v>6000</v>
      </c>
      <c r="W121" s="3">
        <f t="shared" si="34"/>
        <v>1800</v>
      </c>
      <c r="X121" s="3">
        <f t="shared" si="35"/>
        <v>1800</v>
      </c>
    </row>
    <row r="122" spans="1:31" ht="20.100000000000001" customHeight="1">
      <c r="A122" s="3">
        <f t="shared" si="23"/>
        <v>348</v>
      </c>
      <c r="B122" s="3">
        <v>48</v>
      </c>
      <c r="D122" s="3">
        <v>8</v>
      </c>
      <c r="E122" s="3">
        <v>1.25</v>
      </c>
      <c r="F122" s="3">
        <f t="shared" si="31"/>
        <v>386400</v>
      </c>
      <c r="G122" s="3">
        <f t="shared" si="37"/>
        <v>5750</v>
      </c>
      <c r="H122" s="3">
        <f t="shared" si="37"/>
        <v>1725</v>
      </c>
      <c r="I122" s="3">
        <f t="shared" si="37"/>
        <v>1725</v>
      </c>
      <c r="Q122" s="3">
        <f t="shared" si="24"/>
        <v>158</v>
      </c>
      <c r="R122" s="3" t="s">
        <v>1511</v>
      </c>
      <c r="S122" s="3">
        <v>1</v>
      </c>
      <c r="T122" s="3">
        <f t="shared" si="36"/>
        <v>58</v>
      </c>
      <c r="U122" s="3">
        <f t="shared" si="32"/>
        <v>63000</v>
      </c>
      <c r="V122" s="3">
        <f t="shared" si="33"/>
        <v>6000</v>
      </c>
      <c r="W122" s="3">
        <f t="shared" si="34"/>
        <v>1800</v>
      </c>
      <c r="X122" s="3">
        <f t="shared" si="35"/>
        <v>1800</v>
      </c>
    </row>
    <row r="123" spans="1:31" ht="20.100000000000001" customHeight="1">
      <c r="A123" s="3">
        <f t="shared" si="23"/>
        <v>349</v>
      </c>
      <c r="B123" s="3">
        <v>49</v>
      </c>
      <c r="D123" s="3">
        <v>8</v>
      </c>
      <c r="E123" s="3">
        <v>1.25</v>
      </c>
      <c r="F123" s="3">
        <f t="shared" si="31"/>
        <v>394800</v>
      </c>
      <c r="G123" s="3">
        <f t="shared" si="37"/>
        <v>5875</v>
      </c>
      <c r="H123" s="3">
        <f t="shared" si="37"/>
        <v>1763</v>
      </c>
      <c r="I123" s="3">
        <f t="shared" si="37"/>
        <v>1763</v>
      </c>
      <c r="Q123" s="3">
        <f t="shared" si="24"/>
        <v>159</v>
      </c>
      <c r="R123" s="3" t="s">
        <v>1513</v>
      </c>
      <c r="S123" s="3">
        <v>1</v>
      </c>
      <c r="T123" s="3">
        <f t="shared" si="36"/>
        <v>59</v>
      </c>
      <c r="U123" s="3">
        <f t="shared" si="32"/>
        <v>64050</v>
      </c>
      <c r="V123" s="3">
        <f t="shared" si="33"/>
        <v>6100</v>
      </c>
      <c r="W123" s="3">
        <f t="shared" si="34"/>
        <v>1830</v>
      </c>
      <c r="X123" s="3">
        <f t="shared" si="35"/>
        <v>1830</v>
      </c>
    </row>
    <row r="124" spans="1:31" ht="20.100000000000001" customHeight="1">
      <c r="A124" s="3">
        <f t="shared" si="23"/>
        <v>350</v>
      </c>
      <c r="B124" s="3">
        <v>50</v>
      </c>
      <c r="D124" s="3">
        <v>8</v>
      </c>
      <c r="E124" s="3">
        <v>1.25</v>
      </c>
      <c r="F124" s="3">
        <f t="shared" si="31"/>
        <v>403200</v>
      </c>
      <c r="G124" s="3">
        <f t="shared" si="37"/>
        <v>6000</v>
      </c>
      <c r="H124" s="3">
        <f t="shared" si="37"/>
        <v>1800</v>
      </c>
      <c r="I124" s="3">
        <f t="shared" si="37"/>
        <v>1800</v>
      </c>
      <c r="Q124" s="3">
        <f t="shared" si="24"/>
        <v>159</v>
      </c>
      <c r="R124" s="3" t="s">
        <v>1514</v>
      </c>
      <c r="S124" s="3">
        <v>1</v>
      </c>
      <c r="T124" s="3">
        <f t="shared" si="36"/>
        <v>59</v>
      </c>
      <c r="U124" s="3">
        <f t="shared" si="32"/>
        <v>64050</v>
      </c>
      <c r="V124" s="3">
        <f t="shared" si="33"/>
        <v>6100</v>
      </c>
      <c r="W124" s="3">
        <f t="shared" si="34"/>
        <v>1830</v>
      </c>
      <c r="X124" s="3">
        <f t="shared" si="35"/>
        <v>1830</v>
      </c>
    </row>
    <row r="125" spans="1:31" ht="20.100000000000001" customHeight="1">
      <c r="A125" s="3">
        <f t="shared" si="23"/>
        <v>351</v>
      </c>
      <c r="B125" s="3">
        <v>51</v>
      </c>
      <c r="D125" s="3">
        <v>8</v>
      </c>
      <c r="E125" s="3">
        <v>1.25</v>
      </c>
      <c r="F125" s="3">
        <f t="shared" si="31"/>
        <v>445200</v>
      </c>
      <c r="G125" s="3">
        <f t="shared" si="37"/>
        <v>6625</v>
      </c>
      <c r="H125" s="3">
        <f t="shared" si="37"/>
        <v>1988</v>
      </c>
      <c r="I125" s="3">
        <f t="shared" si="37"/>
        <v>1988</v>
      </c>
      <c r="Q125" s="3">
        <f t="shared" si="24"/>
        <v>159</v>
      </c>
      <c r="R125" s="3" t="s">
        <v>1515</v>
      </c>
      <c r="S125" s="3">
        <v>1</v>
      </c>
      <c r="T125" s="3">
        <f t="shared" si="36"/>
        <v>59</v>
      </c>
      <c r="U125" s="3">
        <f t="shared" si="32"/>
        <v>64050</v>
      </c>
      <c r="V125" s="3">
        <f t="shared" si="33"/>
        <v>6100</v>
      </c>
      <c r="W125" s="3">
        <f t="shared" si="34"/>
        <v>1830</v>
      </c>
      <c r="X125" s="3">
        <f t="shared" si="35"/>
        <v>1830</v>
      </c>
    </row>
    <row r="126" spans="1:31" ht="20.100000000000001" customHeight="1">
      <c r="A126" s="3">
        <f t="shared" si="23"/>
        <v>352</v>
      </c>
      <c r="B126" s="3">
        <v>52</v>
      </c>
      <c r="D126" s="3">
        <v>8</v>
      </c>
      <c r="E126" s="3">
        <v>1.25</v>
      </c>
      <c r="F126" s="3">
        <f t="shared" si="31"/>
        <v>453600</v>
      </c>
      <c r="G126" s="3">
        <f t="shared" si="37"/>
        <v>6750</v>
      </c>
      <c r="H126" s="3">
        <f t="shared" si="37"/>
        <v>2025</v>
      </c>
      <c r="I126" s="3">
        <f t="shared" si="37"/>
        <v>2025</v>
      </c>
      <c r="Q126" s="3">
        <f t="shared" si="24"/>
        <v>160</v>
      </c>
      <c r="R126" s="3" t="s">
        <v>1517</v>
      </c>
      <c r="S126" s="3">
        <v>1</v>
      </c>
      <c r="T126" s="3">
        <f t="shared" si="36"/>
        <v>60</v>
      </c>
      <c r="U126" s="3">
        <f t="shared" si="32"/>
        <v>65100</v>
      </c>
      <c r="V126" s="3">
        <f t="shared" si="33"/>
        <v>6200</v>
      </c>
      <c r="W126" s="3">
        <f t="shared" si="34"/>
        <v>1860</v>
      </c>
      <c r="X126" s="3">
        <f t="shared" si="35"/>
        <v>1860</v>
      </c>
    </row>
    <row r="127" spans="1:31" ht="20.100000000000001" customHeight="1">
      <c r="A127" s="3">
        <f t="shared" si="23"/>
        <v>353</v>
      </c>
      <c r="B127" s="3">
        <v>53</v>
      </c>
      <c r="D127" s="3">
        <v>8</v>
      </c>
      <c r="E127" s="3">
        <v>1.25</v>
      </c>
      <c r="F127" s="3">
        <f t="shared" si="31"/>
        <v>462000</v>
      </c>
      <c r="G127" s="3">
        <f t="shared" si="37"/>
        <v>6875</v>
      </c>
      <c r="H127" s="3">
        <f t="shared" si="37"/>
        <v>2063</v>
      </c>
      <c r="I127" s="3">
        <f t="shared" si="37"/>
        <v>2063</v>
      </c>
      <c r="Q127" s="3">
        <f t="shared" si="24"/>
        <v>160</v>
      </c>
      <c r="R127" s="3" t="s">
        <v>1518</v>
      </c>
      <c r="S127" s="3">
        <v>1</v>
      </c>
      <c r="T127" s="3">
        <f t="shared" si="36"/>
        <v>60</v>
      </c>
      <c r="U127" s="3">
        <f t="shared" si="32"/>
        <v>65100</v>
      </c>
      <c r="V127" s="3">
        <f t="shared" si="33"/>
        <v>6200</v>
      </c>
      <c r="W127" s="3">
        <f t="shared" si="34"/>
        <v>1860</v>
      </c>
      <c r="X127" s="3">
        <f t="shared" si="35"/>
        <v>1860</v>
      </c>
    </row>
    <row r="128" spans="1:31" ht="20.100000000000001" customHeight="1">
      <c r="A128" s="3">
        <f t="shared" si="23"/>
        <v>354</v>
      </c>
      <c r="B128" s="3">
        <v>54</v>
      </c>
      <c r="D128" s="3">
        <v>8</v>
      </c>
      <c r="E128" s="3">
        <v>1.25</v>
      </c>
      <c r="F128" s="3">
        <f t="shared" si="31"/>
        <v>470400</v>
      </c>
      <c r="G128" s="3">
        <f t="shared" si="37"/>
        <v>7000</v>
      </c>
      <c r="H128" s="3">
        <f t="shared" si="37"/>
        <v>2100</v>
      </c>
      <c r="I128" s="3">
        <f t="shared" si="37"/>
        <v>2100</v>
      </c>
      <c r="Q128" s="3">
        <f t="shared" si="24"/>
        <v>160</v>
      </c>
      <c r="R128" s="3" t="s">
        <v>1519</v>
      </c>
      <c r="S128" s="3">
        <v>1</v>
      </c>
      <c r="T128" s="3">
        <v>60</v>
      </c>
      <c r="U128" s="3">
        <f t="shared" si="32"/>
        <v>65100</v>
      </c>
      <c r="V128" s="3">
        <f t="shared" si="33"/>
        <v>6200</v>
      </c>
      <c r="W128" s="3">
        <f t="shared" si="34"/>
        <v>1860</v>
      </c>
      <c r="X128" s="3">
        <f t="shared" si="35"/>
        <v>1860</v>
      </c>
    </row>
    <row r="129" spans="1:24" ht="20.100000000000001" customHeight="1">
      <c r="A129" s="3">
        <f t="shared" si="23"/>
        <v>355</v>
      </c>
      <c r="B129" s="3">
        <v>55</v>
      </c>
      <c r="D129" s="3">
        <v>8</v>
      </c>
      <c r="E129" s="3">
        <v>1.25</v>
      </c>
      <c r="F129" s="3">
        <f t="shared" si="31"/>
        <v>478800</v>
      </c>
      <c r="G129" s="3">
        <f t="shared" si="37"/>
        <v>7125</v>
      </c>
      <c r="H129" s="3">
        <f t="shared" si="37"/>
        <v>2138</v>
      </c>
      <c r="I129" s="3">
        <f t="shared" si="37"/>
        <v>2138</v>
      </c>
      <c r="Q129" s="3">
        <f t="shared" si="24"/>
        <v>360</v>
      </c>
      <c r="R129" s="3" t="s">
        <v>1521</v>
      </c>
      <c r="S129" s="3">
        <v>3</v>
      </c>
      <c r="T129" s="3">
        <v>60</v>
      </c>
      <c r="U129" s="3">
        <f t="shared" si="32"/>
        <v>520800</v>
      </c>
      <c r="V129" s="3">
        <f t="shared" si="33"/>
        <v>7750</v>
      </c>
      <c r="W129" s="3">
        <f t="shared" si="34"/>
        <v>2325</v>
      </c>
      <c r="X129" s="3">
        <f t="shared" si="35"/>
        <v>2325</v>
      </c>
    </row>
    <row r="130" spans="1:24" ht="20.100000000000001" customHeight="1">
      <c r="A130" s="3">
        <f t="shared" si="23"/>
        <v>356</v>
      </c>
      <c r="B130" s="3">
        <v>56</v>
      </c>
      <c r="D130" s="3">
        <v>8</v>
      </c>
      <c r="E130" s="3">
        <v>1.25</v>
      </c>
      <c r="F130" s="3">
        <f t="shared" si="31"/>
        <v>487200</v>
      </c>
      <c r="G130" s="3">
        <f t="shared" si="37"/>
        <v>7250</v>
      </c>
      <c r="H130" s="3">
        <f t="shared" si="37"/>
        <v>2175</v>
      </c>
      <c r="I130" s="3">
        <f t="shared" si="37"/>
        <v>2175</v>
      </c>
      <c r="Q130" s="3"/>
      <c r="R130" s="3"/>
      <c r="S130" s="3"/>
      <c r="T130" s="3"/>
      <c r="U130" s="3"/>
      <c r="V130" s="3"/>
      <c r="W130" s="3"/>
      <c r="X130" s="3"/>
    </row>
    <row r="131" spans="1:24" ht="20.100000000000001" customHeight="1">
      <c r="A131" s="3">
        <f t="shared" si="23"/>
        <v>357</v>
      </c>
      <c r="B131" s="3">
        <v>57</v>
      </c>
      <c r="D131" s="3">
        <v>8</v>
      </c>
      <c r="E131" s="3">
        <v>1.25</v>
      </c>
      <c r="F131" s="3">
        <f t="shared" si="31"/>
        <v>495600</v>
      </c>
      <c r="G131" s="3">
        <f t="shared" si="37"/>
        <v>7375</v>
      </c>
      <c r="H131" s="3">
        <f t="shared" si="37"/>
        <v>2213</v>
      </c>
      <c r="I131" s="3">
        <f t="shared" si="37"/>
        <v>2213</v>
      </c>
      <c r="Q131" s="3"/>
      <c r="R131" s="3"/>
      <c r="S131" s="3"/>
      <c r="T131" s="3"/>
      <c r="U131" s="3"/>
      <c r="V131" s="3"/>
      <c r="W131" s="3"/>
      <c r="X131" s="3"/>
    </row>
    <row r="132" spans="1:24" ht="20.100000000000001" customHeight="1">
      <c r="A132" s="3">
        <f t="shared" si="23"/>
        <v>358</v>
      </c>
      <c r="B132" s="3">
        <v>58</v>
      </c>
      <c r="D132" s="3">
        <v>8</v>
      </c>
      <c r="E132" s="3">
        <v>1.25</v>
      </c>
      <c r="F132" s="3">
        <f t="shared" si="31"/>
        <v>504000</v>
      </c>
      <c r="G132" s="3">
        <f t="shared" si="37"/>
        <v>7500</v>
      </c>
      <c r="H132" s="3">
        <f t="shared" si="37"/>
        <v>2250</v>
      </c>
      <c r="I132" s="3">
        <f t="shared" si="37"/>
        <v>2250</v>
      </c>
      <c r="Q132" s="3"/>
      <c r="R132" s="3"/>
      <c r="S132" s="3"/>
      <c r="T132" s="3"/>
      <c r="U132" s="3"/>
      <c r="V132" s="3"/>
      <c r="W132" s="3"/>
      <c r="X132" s="3"/>
    </row>
    <row r="133" spans="1:24" ht="20.100000000000001" customHeight="1">
      <c r="A133" s="3">
        <f t="shared" si="23"/>
        <v>359</v>
      </c>
      <c r="B133" s="3">
        <v>59</v>
      </c>
      <c r="D133" s="3">
        <v>8</v>
      </c>
      <c r="E133" s="3">
        <v>1.25</v>
      </c>
      <c r="F133" s="3">
        <f t="shared" si="31"/>
        <v>512400</v>
      </c>
      <c r="G133" s="3">
        <f t="shared" si="37"/>
        <v>7625</v>
      </c>
      <c r="H133" s="3">
        <f t="shared" si="37"/>
        <v>2288</v>
      </c>
      <c r="I133" s="3">
        <f t="shared" si="37"/>
        <v>2288</v>
      </c>
      <c r="Q133" s="3"/>
      <c r="R133" s="3"/>
      <c r="S133" s="3"/>
      <c r="T133" s="3"/>
      <c r="U133" s="3"/>
      <c r="V133" s="3"/>
      <c r="W133" s="3"/>
      <c r="X133" s="3"/>
    </row>
    <row r="134" spans="1:24" ht="20.100000000000001" customHeight="1">
      <c r="A134" s="3">
        <f t="shared" si="23"/>
        <v>360</v>
      </c>
      <c r="B134" s="3">
        <v>60</v>
      </c>
      <c r="D134" s="3">
        <v>8</v>
      </c>
      <c r="E134" s="3">
        <v>1.25</v>
      </c>
      <c r="F134" s="3">
        <f t="shared" si="31"/>
        <v>520800</v>
      </c>
      <c r="G134" s="3">
        <f t="shared" si="37"/>
        <v>7750</v>
      </c>
      <c r="H134" s="3">
        <f t="shared" si="37"/>
        <v>2325</v>
      </c>
      <c r="I134" s="3">
        <f t="shared" si="37"/>
        <v>2325</v>
      </c>
      <c r="Q134" s="3"/>
      <c r="R134" s="3"/>
      <c r="S134" s="3"/>
      <c r="T134" s="3"/>
      <c r="U134" s="3"/>
      <c r="V134" s="3"/>
      <c r="W134" s="3"/>
      <c r="X134" s="3"/>
    </row>
    <row r="135" spans="1:24" ht="20.100000000000001" customHeight="1">
      <c r="A135" s="3">
        <f t="shared" si="23"/>
        <v>361</v>
      </c>
      <c r="B135" s="3">
        <v>61</v>
      </c>
      <c r="D135" s="3">
        <v>8</v>
      </c>
      <c r="E135" s="3">
        <v>1.25</v>
      </c>
      <c r="F135" s="3">
        <f t="shared" si="31"/>
        <v>529200</v>
      </c>
      <c r="G135" s="3">
        <f t="shared" ref="G135:I144" si="38">ROUND($E135*G62,0)</f>
        <v>7875</v>
      </c>
      <c r="H135" s="3">
        <f t="shared" si="38"/>
        <v>2363</v>
      </c>
      <c r="I135" s="3">
        <f t="shared" si="38"/>
        <v>2363</v>
      </c>
      <c r="Q135" s="3"/>
      <c r="R135" s="3"/>
      <c r="S135" s="3"/>
      <c r="T135" s="3"/>
      <c r="U135" s="3"/>
      <c r="V135" s="3"/>
      <c r="W135" s="3"/>
      <c r="X135" s="3"/>
    </row>
    <row r="136" spans="1:24" ht="20.100000000000001" customHeight="1">
      <c r="A136" s="3">
        <f t="shared" si="23"/>
        <v>362</v>
      </c>
      <c r="B136" s="3">
        <v>62</v>
      </c>
      <c r="D136" s="3">
        <v>8</v>
      </c>
      <c r="E136" s="3">
        <v>1.25</v>
      </c>
      <c r="F136" s="3">
        <f t="shared" si="31"/>
        <v>537600</v>
      </c>
      <c r="G136" s="3">
        <f t="shared" si="38"/>
        <v>8000</v>
      </c>
      <c r="H136" s="3">
        <f t="shared" si="38"/>
        <v>2400</v>
      </c>
      <c r="I136" s="3">
        <f t="shared" si="38"/>
        <v>2400</v>
      </c>
      <c r="Q136" s="3"/>
      <c r="R136" s="3"/>
      <c r="S136" s="3"/>
      <c r="T136" s="3"/>
      <c r="U136" s="3"/>
      <c r="V136" s="3"/>
      <c r="W136" s="3"/>
      <c r="X136" s="3"/>
    </row>
    <row r="137" spans="1:24" ht="20.100000000000001" customHeight="1">
      <c r="A137" s="3">
        <f t="shared" si="23"/>
        <v>363</v>
      </c>
      <c r="B137" s="3">
        <v>63</v>
      </c>
      <c r="D137" s="3">
        <v>8</v>
      </c>
      <c r="E137" s="3">
        <v>1.25</v>
      </c>
      <c r="F137" s="3">
        <f t="shared" si="31"/>
        <v>546000</v>
      </c>
      <c r="G137" s="3">
        <f t="shared" si="38"/>
        <v>8125</v>
      </c>
      <c r="H137" s="3">
        <f t="shared" si="38"/>
        <v>2438</v>
      </c>
      <c r="I137" s="3">
        <f t="shared" si="38"/>
        <v>2438</v>
      </c>
      <c r="Q137" s="3"/>
      <c r="R137" s="3"/>
      <c r="S137" s="3"/>
      <c r="T137" s="3"/>
      <c r="U137" s="3"/>
      <c r="V137" s="3"/>
      <c r="W137" s="3"/>
      <c r="X137" s="3"/>
    </row>
    <row r="138" spans="1:24" ht="20.100000000000001" customHeight="1">
      <c r="A138" s="3">
        <f t="shared" si="23"/>
        <v>364</v>
      </c>
      <c r="B138" s="3">
        <v>64</v>
      </c>
      <c r="D138" s="3">
        <v>8</v>
      </c>
      <c r="E138" s="3">
        <v>1.25</v>
      </c>
      <c r="F138" s="3">
        <f t="shared" si="31"/>
        <v>554400</v>
      </c>
      <c r="G138" s="3">
        <f t="shared" si="38"/>
        <v>8250</v>
      </c>
      <c r="H138" s="3">
        <f t="shared" si="38"/>
        <v>2475</v>
      </c>
      <c r="I138" s="3">
        <f t="shared" si="38"/>
        <v>2475</v>
      </c>
      <c r="Q138" s="3"/>
      <c r="R138" s="3"/>
      <c r="S138" s="3"/>
      <c r="T138" s="3"/>
      <c r="U138" s="3"/>
      <c r="V138" s="3"/>
      <c r="W138" s="3"/>
      <c r="X138" s="3"/>
    </row>
    <row r="139" spans="1:24" ht="20.100000000000001" customHeight="1">
      <c r="A139" s="3">
        <f t="shared" si="23"/>
        <v>365</v>
      </c>
      <c r="B139" s="3">
        <v>65</v>
      </c>
      <c r="D139" s="3">
        <v>8</v>
      </c>
      <c r="E139" s="3">
        <v>1.25</v>
      </c>
      <c r="F139" s="3">
        <f t="shared" ref="F139:F144" si="39">D139*F66</f>
        <v>562800</v>
      </c>
      <c r="G139" s="3">
        <f t="shared" si="38"/>
        <v>8375</v>
      </c>
      <c r="H139" s="3">
        <f t="shared" si="38"/>
        <v>2513</v>
      </c>
      <c r="I139" s="3">
        <f t="shared" si="38"/>
        <v>2513</v>
      </c>
      <c r="Q139" s="3"/>
      <c r="R139" s="3"/>
      <c r="S139" s="3"/>
      <c r="T139" s="3"/>
      <c r="U139" s="3"/>
      <c r="V139" s="3"/>
      <c r="W139" s="3"/>
      <c r="X139" s="3"/>
    </row>
    <row r="140" spans="1:24" ht="20.100000000000001" customHeight="1">
      <c r="A140" s="3">
        <f t="shared" ref="A140:A144" si="40">B140+300</f>
        <v>366</v>
      </c>
      <c r="B140" s="3">
        <v>66</v>
      </c>
      <c r="D140" s="3">
        <v>8</v>
      </c>
      <c r="E140" s="3">
        <v>1.25</v>
      </c>
      <c r="F140" s="3">
        <f t="shared" si="39"/>
        <v>571200</v>
      </c>
      <c r="G140" s="3">
        <f t="shared" si="38"/>
        <v>8500</v>
      </c>
      <c r="H140" s="3">
        <f t="shared" si="38"/>
        <v>2550</v>
      </c>
      <c r="I140" s="3">
        <f t="shared" si="38"/>
        <v>2550</v>
      </c>
      <c r="Q140" s="3"/>
      <c r="R140" s="3"/>
      <c r="S140" s="3"/>
      <c r="T140" s="3"/>
      <c r="U140" s="3"/>
      <c r="V140" s="3"/>
      <c r="W140" s="3"/>
      <c r="X140" s="3"/>
    </row>
    <row r="141" spans="1:24" ht="20.100000000000001" customHeight="1">
      <c r="A141" s="3">
        <f t="shared" si="40"/>
        <v>367</v>
      </c>
      <c r="B141" s="3">
        <v>67</v>
      </c>
      <c r="D141" s="3">
        <v>8</v>
      </c>
      <c r="E141" s="3">
        <v>1.25</v>
      </c>
      <c r="F141" s="3">
        <f t="shared" si="39"/>
        <v>579600</v>
      </c>
      <c r="G141" s="3">
        <f t="shared" si="38"/>
        <v>8625</v>
      </c>
      <c r="H141" s="3">
        <f t="shared" si="38"/>
        <v>2588</v>
      </c>
      <c r="I141" s="3">
        <f t="shared" si="38"/>
        <v>2588</v>
      </c>
      <c r="Q141" s="3"/>
      <c r="R141" s="3"/>
      <c r="S141" s="3"/>
      <c r="T141" s="3"/>
      <c r="U141" s="3"/>
      <c r="V141" s="3"/>
      <c r="W141" s="3"/>
      <c r="X141" s="3"/>
    </row>
    <row r="142" spans="1:24" ht="20.100000000000001" customHeight="1">
      <c r="A142" s="3">
        <f t="shared" si="40"/>
        <v>368</v>
      </c>
      <c r="B142" s="3">
        <v>68</v>
      </c>
      <c r="D142" s="3">
        <v>8</v>
      </c>
      <c r="E142" s="3">
        <v>1.25</v>
      </c>
      <c r="F142" s="3">
        <f t="shared" si="39"/>
        <v>588000</v>
      </c>
      <c r="G142" s="3">
        <f t="shared" si="38"/>
        <v>8750</v>
      </c>
      <c r="H142" s="3">
        <f t="shared" si="38"/>
        <v>2625</v>
      </c>
      <c r="I142" s="3">
        <f t="shared" si="38"/>
        <v>2625</v>
      </c>
      <c r="Q142" s="3"/>
      <c r="R142" s="3"/>
      <c r="S142" s="3"/>
      <c r="T142" s="3"/>
      <c r="U142" s="3"/>
      <c r="V142" s="3"/>
      <c r="W142" s="3"/>
      <c r="X142" s="3"/>
    </row>
    <row r="143" spans="1:24" ht="20.100000000000001" customHeight="1">
      <c r="A143" s="3">
        <f t="shared" si="40"/>
        <v>369</v>
      </c>
      <c r="B143" s="3">
        <v>69</v>
      </c>
      <c r="D143" s="3">
        <v>8</v>
      </c>
      <c r="E143" s="3">
        <v>1.25</v>
      </c>
      <c r="F143" s="3">
        <f t="shared" si="39"/>
        <v>596400</v>
      </c>
      <c r="G143" s="3">
        <f t="shared" si="38"/>
        <v>8875</v>
      </c>
      <c r="H143" s="3">
        <f t="shared" si="38"/>
        <v>2663</v>
      </c>
      <c r="I143" s="3">
        <f t="shared" si="38"/>
        <v>2663</v>
      </c>
      <c r="Q143" s="3"/>
      <c r="R143" s="3"/>
      <c r="S143" s="3"/>
      <c r="T143" s="3"/>
      <c r="U143" s="3"/>
      <c r="V143" s="3"/>
      <c r="W143" s="3"/>
      <c r="X143" s="3"/>
    </row>
    <row r="144" spans="1:24" ht="20.100000000000001" customHeight="1">
      <c r="A144" s="3">
        <f t="shared" si="40"/>
        <v>370</v>
      </c>
      <c r="B144" s="3">
        <v>70</v>
      </c>
      <c r="D144" s="3">
        <v>8</v>
      </c>
      <c r="E144" s="3">
        <v>1.25</v>
      </c>
      <c r="F144" s="3">
        <f t="shared" si="39"/>
        <v>604800</v>
      </c>
      <c r="G144" s="3">
        <f t="shared" si="38"/>
        <v>9000</v>
      </c>
      <c r="H144" s="3">
        <f t="shared" si="38"/>
        <v>2700</v>
      </c>
      <c r="I144" s="3">
        <f t="shared" si="38"/>
        <v>2700</v>
      </c>
      <c r="Q144" s="3"/>
      <c r="R144" s="3"/>
      <c r="S144" s="3"/>
      <c r="T144" s="3"/>
      <c r="U144" s="3"/>
      <c r="V144" s="3"/>
      <c r="W144" s="3"/>
      <c r="X144" s="3"/>
    </row>
    <row r="145" spans="17:24" ht="20.100000000000001" customHeight="1">
      <c r="Q145" s="3"/>
      <c r="R145" s="3"/>
      <c r="S145" s="3"/>
      <c r="T145" s="3"/>
      <c r="U145" s="3"/>
      <c r="V145" s="3"/>
      <c r="W145" s="3"/>
      <c r="X145" s="3"/>
    </row>
    <row r="146" spans="17:24" ht="20.100000000000001" customHeight="1">
      <c r="Q146" s="3"/>
      <c r="R146" s="3"/>
      <c r="S146" s="3"/>
      <c r="T146" s="3"/>
      <c r="U146" s="3"/>
      <c r="V146" s="3"/>
      <c r="W146" s="3"/>
      <c r="X146" s="3"/>
    </row>
    <row r="147" spans="17:24" ht="20.100000000000001" customHeight="1">
      <c r="Q147" s="3"/>
      <c r="R147" s="3"/>
      <c r="S147" s="3"/>
      <c r="T147" s="3"/>
      <c r="U147" s="3"/>
      <c r="V147" s="3"/>
      <c r="W147" s="3"/>
      <c r="X147" s="3"/>
    </row>
    <row r="148" spans="17:24" ht="20.100000000000001" customHeight="1">
      <c r="Q148" s="3"/>
      <c r="R148" s="3"/>
      <c r="S148" s="3"/>
      <c r="T148" s="3"/>
      <c r="U148" s="3"/>
      <c r="V148" s="3"/>
      <c r="W148" s="3"/>
      <c r="X148" s="3"/>
    </row>
    <row r="149" spans="17:24" ht="20.100000000000001" customHeight="1">
      <c r="Q149" s="3"/>
      <c r="R149" s="3"/>
      <c r="S149" s="3"/>
      <c r="T149" s="3"/>
      <c r="U149" s="3"/>
      <c r="V149" s="3"/>
      <c r="W149" s="3"/>
      <c r="X149" s="3"/>
    </row>
    <row r="150" spans="17:24" ht="20.100000000000001" customHeight="1">
      <c r="Q150" s="3"/>
      <c r="R150" s="3"/>
      <c r="S150" s="3"/>
      <c r="T150" s="3"/>
      <c r="U150" s="3"/>
      <c r="V150" s="3"/>
      <c r="W150" s="3"/>
      <c r="X150" s="3"/>
    </row>
    <row r="151" spans="17:24">
      <c r="Q151" s="3"/>
      <c r="R151" s="3"/>
      <c r="S151" s="3"/>
      <c r="T151" s="3"/>
      <c r="U151" s="3"/>
      <c r="V151" s="3"/>
      <c r="W151" s="3"/>
      <c r="X151" s="3"/>
    </row>
    <row r="152" spans="17:24">
      <c r="Q152" s="3"/>
      <c r="R152" s="3"/>
      <c r="S152" s="3"/>
      <c r="T152" s="3"/>
      <c r="U152" s="3"/>
      <c r="V152" s="3"/>
      <c r="W152" s="3"/>
      <c r="X152" s="3"/>
    </row>
    <row r="153" spans="17:24">
      <c r="Q153" s="3"/>
      <c r="R153" s="3"/>
      <c r="S153" s="3"/>
      <c r="T153" s="3"/>
      <c r="U153" s="3"/>
      <c r="V153" s="3"/>
      <c r="W153" s="3"/>
      <c r="X153" s="3"/>
    </row>
    <row r="154" spans="17:24">
      <c r="Q154" s="3"/>
      <c r="R154" s="3"/>
      <c r="S154" s="3"/>
      <c r="T154" s="3"/>
      <c r="U154" s="3"/>
      <c r="V154" s="3"/>
      <c r="W154" s="3"/>
      <c r="X154" s="3"/>
    </row>
  </sheetData>
  <phoneticPr fontId="27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1" customFormat="1" ht="20.100000000000001" customHeight="1"/>
    <row r="2" spans="2:24" s="1" customFormat="1" ht="20.100000000000001" customHeight="1">
      <c r="B2" s="2">
        <v>72001011</v>
      </c>
      <c r="C2" s="2" t="s">
        <v>1569</v>
      </c>
      <c r="H2" s="2">
        <v>72002011</v>
      </c>
      <c r="I2" s="2" t="s">
        <v>1570</v>
      </c>
      <c r="N2" s="2">
        <v>72003011</v>
      </c>
      <c r="O2" s="2" t="s">
        <v>1571</v>
      </c>
      <c r="S2" s="2">
        <v>72004011</v>
      </c>
      <c r="T2" s="2" t="s">
        <v>1572</v>
      </c>
    </row>
    <row r="3" spans="2:24" s="1" customFormat="1" ht="20.100000000000001" customHeight="1">
      <c r="I3" s="3" t="s">
        <v>1573</v>
      </c>
      <c r="P3" s="4" t="s">
        <v>1574</v>
      </c>
      <c r="U3" s="1" t="s">
        <v>1575</v>
      </c>
    </row>
    <row r="4" spans="2:24" s="1" customFormat="1" ht="20.100000000000001" customHeight="1">
      <c r="C4" s="3" t="s">
        <v>1325</v>
      </c>
      <c r="I4" s="3" t="s">
        <v>1576</v>
      </c>
      <c r="P4" s="4" t="s">
        <v>1577</v>
      </c>
      <c r="U4" s="1" t="s">
        <v>1578</v>
      </c>
    </row>
    <row r="5" spans="2:24" s="1" customFormat="1" ht="20.100000000000001" customHeight="1">
      <c r="C5" s="3" t="s">
        <v>94</v>
      </c>
      <c r="I5" s="3" t="s">
        <v>1579</v>
      </c>
      <c r="P5" s="1" t="s">
        <v>1580</v>
      </c>
      <c r="U5" s="1" t="s">
        <v>81</v>
      </c>
    </row>
    <row r="6" spans="2:24" s="1" customFormat="1" ht="20.100000000000001" customHeight="1">
      <c r="C6" s="3" t="s">
        <v>1581</v>
      </c>
      <c r="I6" s="3" t="s">
        <v>1336</v>
      </c>
      <c r="O6" s="3" t="s">
        <v>159</v>
      </c>
      <c r="P6" s="4" t="s">
        <v>1582</v>
      </c>
    </row>
    <row r="7" spans="2:24" s="1" customFormat="1" ht="20.100000000000001" customHeight="1"/>
    <row r="8" spans="2:24" s="1" customFormat="1" ht="20.100000000000001" customHeight="1"/>
    <row r="9" spans="2:24" s="1" customFormat="1" ht="20.100000000000001" customHeight="1"/>
    <row r="10" spans="2:24" s="1" customFormat="1" ht="20.100000000000001" customHeight="1"/>
    <row r="11" spans="2:24" s="1" customFormat="1" ht="20.100000000000001" customHeight="1">
      <c r="B11" s="2">
        <v>72001012</v>
      </c>
      <c r="C11" s="2" t="s">
        <v>1583</v>
      </c>
      <c r="H11" s="2">
        <v>72002012</v>
      </c>
      <c r="I11" s="2" t="s">
        <v>1584</v>
      </c>
      <c r="N11" s="2">
        <v>72003012</v>
      </c>
      <c r="O11" s="2" t="s">
        <v>1585</v>
      </c>
      <c r="S11" s="2">
        <v>72004012</v>
      </c>
      <c r="T11" s="2" t="s">
        <v>1586</v>
      </c>
      <c r="X11" s="1" t="s">
        <v>1587</v>
      </c>
    </row>
    <row r="12" spans="2:24" s="1" customFormat="1" ht="20.100000000000001" customHeight="1">
      <c r="I12" s="1" t="s">
        <v>1588</v>
      </c>
      <c r="O12" s="3"/>
      <c r="P12" s="5" t="s">
        <v>1589</v>
      </c>
      <c r="U12" s="1" t="s">
        <v>1590</v>
      </c>
    </row>
    <row r="13" spans="2:24" s="1" customFormat="1" ht="20.100000000000001" customHeight="1">
      <c r="C13" s="3" t="s">
        <v>1591</v>
      </c>
      <c r="O13" s="3" t="s">
        <v>1592</v>
      </c>
      <c r="P13" s="5" t="s">
        <v>1593</v>
      </c>
      <c r="U13" s="1" t="s">
        <v>159</v>
      </c>
    </row>
    <row r="14" spans="2:24" s="1" customFormat="1" ht="20.100000000000001" customHeight="1">
      <c r="C14" s="3" t="s">
        <v>1594</v>
      </c>
      <c r="O14" s="3"/>
      <c r="P14" s="4" t="s">
        <v>1595</v>
      </c>
      <c r="U14" s="1" t="s">
        <v>1596</v>
      </c>
    </row>
    <row r="15" spans="2:24" s="1" customFormat="1" ht="20.100000000000001" customHeight="1">
      <c r="C15" s="3" t="s">
        <v>1597</v>
      </c>
      <c r="P15" s="1" t="s">
        <v>1598</v>
      </c>
      <c r="U15" s="1" t="s">
        <v>1599</v>
      </c>
    </row>
    <row r="16" spans="2:24" s="1" customFormat="1" ht="20.100000000000001" customHeight="1">
      <c r="C16" s="3" t="s">
        <v>1600</v>
      </c>
      <c r="P16" s="4"/>
    </row>
    <row r="17" spans="2:21" s="1" customFormat="1" ht="20.100000000000001" customHeight="1">
      <c r="C17" s="3" t="s">
        <v>81</v>
      </c>
    </row>
    <row r="18" spans="2:21" s="1" customFormat="1" ht="20.100000000000001" customHeight="1"/>
    <row r="19" spans="2:21" s="1" customFormat="1" ht="20.100000000000001" customHeight="1"/>
    <row r="20" spans="2:21" s="1" customFormat="1" ht="20.100000000000001" customHeight="1"/>
    <row r="21" spans="2:21" s="1" customFormat="1" ht="20.100000000000001" customHeight="1">
      <c r="B21" s="2">
        <v>72001013</v>
      </c>
      <c r="C21" s="2" t="s">
        <v>1601</v>
      </c>
      <c r="H21" s="2">
        <v>72002013</v>
      </c>
      <c r="I21" s="2" t="s">
        <v>1602</v>
      </c>
      <c r="M21" s="4" t="s">
        <v>1603</v>
      </c>
      <c r="N21" s="2">
        <v>72003013</v>
      </c>
      <c r="O21" s="2" t="s">
        <v>1604</v>
      </c>
      <c r="S21" s="2">
        <v>72004013</v>
      </c>
      <c r="T21" s="2" t="s">
        <v>1605</v>
      </c>
    </row>
    <row r="22" spans="2:21" s="1" customFormat="1" ht="20.100000000000001" customHeight="1">
      <c r="I22" s="3" t="s">
        <v>1606</v>
      </c>
      <c r="J22" s="5" t="s">
        <v>1607</v>
      </c>
      <c r="P22" s="4" t="s">
        <v>1608</v>
      </c>
      <c r="U22" s="1" t="s">
        <v>1609</v>
      </c>
    </row>
    <row r="23" spans="2:21" s="1" customFormat="1" ht="20.100000000000001" customHeight="1">
      <c r="C23" s="3" t="s">
        <v>1610</v>
      </c>
      <c r="I23" s="3" t="s">
        <v>1594</v>
      </c>
      <c r="O23" s="3" t="s">
        <v>1611</v>
      </c>
      <c r="P23" s="5" t="s">
        <v>1612</v>
      </c>
      <c r="U23" s="1" t="s">
        <v>1613</v>
      </c>
    </row>
    <row r="24" spans="2:21" s="1" customFormat="1" ht="20.100000000000001" customHeight="1">
      <c r="C24" s="3" t="s">
        <v>1614</v>
      </c>
      <c r="I24" s="1" t="s">
        <v>1615</v>
      </c>
      <c r="O24" s="3" t="s">
        <v>1616</v>
      </c>
      <c r="P24" s="5" t="s">
        <v>1617</v>
      </c>
      <c r="U24" s="1" t="s">
        <v>1618</v>
      </c>
    </row>
    <row r="25" spans="2:21" s="1" customFormat="1" ht="20.100000000000001" customHeight="1">
      <c r="C25" s="3" t="s">
        <v>1619</v>
      </c>
      <c r="I25" s="3" t="s">
        <v>1620</v>
      </c>
      <c r="P25" s="4" t="s">
        <v>1621</v>
      </c>
      <c r="T25" s="1" t="s">
        <v>1622</v>
      </c>
      <c r="U25" s="1" t="s">
        <v>1623</v>
      </c>
    </row>
    <row r="26" spans="2:21" s="1" customFormat="1" ht="20.100000000000001" customHeight="1">
      <c r="C26" s="3" t="s">
        <v>1620</v>
      </c>
      <c r="I26" s="3" t="s">
        <v>1624</v>
      </c>
      <c r="P26" s="1" t="s">
        <v>1625</v>
      </c>
      <c r="U26" s="4" t="s">
        <v>1625</v>
      </c>
    </row>
    <row r="27" spans="2:21" s="1" customFormat="1" ht="20.100000000000001" customHeight="1">
      <c r="C27" s="3" t="s">
        <v>1624</v>
      </c>
      <c r="P27" s="4" t="s">
        <v>1626</v>
      </c>
      <c r="U27" s="5" t="s">
        <v>1620</v>
      </c>
    </row>
    <row r="28" spans="2:21" s="1" customFormat="1" ht="20.100000000000001" customHeight="1">
      <c r="C28" s="3" t="s">
        <v>1627</v>
      </c>
      <c r="U28" s="5" t="s">
        <v>1624</v>
      </c>
    </row>
    <row r="29" spans="2:21" s="1" customFormat="1" ht="20.100000000000001" customHeight="1"/>
    <row r="30" spans="2:21" s="1" customFormat="1" ht="20.100000000000001" customHeight="1"/>
    <row r="31" spans="2:21" s="1" customFormat="1" ht="20.100000000000001" customHeight="1"/>
    <row r="32" spans="2:21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2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topLeftCell="A7" workbookViewId="0">
      <selection activeCell="B27" sqref="B27"/>
    </sheetView>
  </sheetViews>
  <sheetFormatPr defaultColWidth="9" defaultRowHeight="14.25"/>
  <cols>
    <col min="1" max="7" width="9" style="12"/>
  </cols>
  <sheetData>
    <row r="1" spans="1:8" s="1" customFormat="1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</row>
    <row r="2" spans="1:8" s="1" customFormat="1" ht="20.100000000000001" customHeight="1">
      <c r="A2" s="3">
        <v>1</v>
      </c>
      <c r="B2" s="3">
        <v>5</v>
      </c>
      <c r="C2" s="3">
        <v>5</v>
      </c>
      <c r="D2" s="3">
        <f>B2*[1]属性总表!$E$5</f>
        <v>5250</v>
      </c>
      <c r="E2" s="3">
        <f>ROUND([1]等级属性!C2*[1]属性总表!$F$5,0)</f>
        <v>500</v>
      </c>
      <c r="F2" s="3">
        <f>ROUND(C2*[1]属性总表!$G$5,0)</f>
        <v>150</v>
      </c>
      <c r="G2" s="3">
        <f>ROUND(C2*[1]属性总表!$H$5,0)</f>
        <v>150</v>
      </c>
    </row>
    <row r="3" spans="1:8" s="1" customFormat="1" ht="20.100000000000001" customHeight="1">
      <c r="A3" s="3">
        <v>2</v>
      </c>
      <c r="B3" s="3">
        <f>B2+0.25</f>
        <v>5.25</v>
      </c>
      <c r="C3" s="3">
        <f>C2+0.12</f>
        <v>5.12</v>
      </c>
      <c r="D3" s="3">
        <f>B3*[1]属性总表!$E$5</f>
        <v>5512.5</v>
      </c>
      <c r="E3" s="3">
        <f>ROUND([1]等级属性!C3*[1]属性总表!$F$5,0)</f>
        <v>512</v>
      </c>
      <c r="F3" s="3">
        <f>ROUND(C3*[1]属性总表!$G$5,0)</f>
        <v>154</v>
      </c>
      <c r="G3" s="3">
        <f>ROUND(C3*[1]属性总表!$H$5,0)</f>
        <v>154</v>
      </c>
      <c r="H3" s="1">
        <f>D3-D2</f>
        <v>262.5</v>
      </c>
    </row>
    <row r="4" spans="1:8" s="1" customFormat="1" ht="20.100000000000001" customHeight="1">
      <c r="A4" s="3">
        <v>3</v>
      </c>
      <c r="B4" s="3">
        <f t="shared" ref="B4:B67" si="0">B3+0.25</f>
        <v>5.5</v>
      </c>
      <c r="C4" s="3">
        <f t="shared" ref="C4:C67" si="1">C3+0.12</f>
        <v>5.24</v>
      </c>
      <c r="D4" s="3">
        <f>B4*[1]属性总表!$E$5</f>
        <v>5775</v>
      </c>
      <c r="E4" s="3">
        <f>ROUND([1]等级属性!C4*[1]属性总表!$F$5,0)</f>
        <v>524</v>
      </c>
      <c r="F4" s="3">
        <f>ROUND(C4*[1]属性总表!$G$5,0)</f>
        <v>157</v>
      </c>
      <c r="G4" s="3">
        <f>ROUND(C4*[1]属性总表!$H$5,0)</f>
        <v>157</v>
      </c>
    </row>
    <row r="5" spans="1:8" s="1" customFormat="1" ht="20.100000000000001" customHeight="1">
      <c r="A5" s="3">
        <v>4</v>
      </c>
      <c r="B5" s="3">
        <f t="shared" si="0"/>
        <v>5.75</v>
      </c>
      <c r="C5" s="3">
        <f t="shared" si="1"/>
        <v>5.36</v>
      </c>
      <c r="D5" s="3">
        <f>B5*[1]属性总表!$E$5</f>
        <v>6037.5</v>
      </c>
      <c r="E5" s="3">
        <f>ROUND([1]等级属性!C5*[1]属性总表!$F$5,0)</f>
        <v>536</v>
      </c>
      <c r="F5" s="3">
        <f>ROUND(C5*[1]属性总表!$G$5,0)</f>
        <v>161</v>
      </c>
      <c r="G5" s="3">
        <f>ROUND(C5*[1]属性总表!$H$5,0)</f>
        <v>161</v>
      </c>
    </row>
    <row r="6" spans="1:8" s="1" customFormat="1" ht="20.100000000000001" customHeight="1">
      <c r="A6" s="3">
        <v>5</v>
      </c>
      <c r="B6" s="3">
        <f t="shared" si="0"/>
        <v>6</v>
      </c>
      <c r="C6" s="3">
        <f t="shared" si="1"/>
        <v>5.48</v>
      </c>
      <c r="D6" s="3">
        <f>B6*[1]属性总表!$E$5</f>
        <v>6300</v>
      </c>
      <c r="E6" s="3">
        <f>ROUND([1]等级属性!C6*[1]属性总表!$F$5,0)</f>
        <v>548</v>
      </c>
      <c r="F6" s="3">
        <f>ROUND(C6*[1]属性总表!$G$5,0)</f>
        <v>164</v>
      </c>
      <c r="G6" s="3">
        <f>ROUND(C6*[1]属性总表!$H$5,0)</f>
        <v>164</v>
      </c>
    </row>
    <row r="7" spans="1:8" s="1" customFormat="1" ht="20.100000000000001" customHeight="1">
      <c r="A7" s="3">
        <v>6</v>
      </c>
      <c r="B7" s="3">
        <f t="shared" si="0"/>
        <v>6.25</v>
      </c>
      <c r="C7" s="3">
        <f t="shared" si="1"/>
        <v>5.6000000000000005</v>
      </c>
      <c r="D7" s="3">
        <f>B7*[1]属性总表!$E$5</f>
        <v>6562.5</v>
      </c>
      <c r="E7" s="3">
        <f>ROUND([1]等级属性!C7*[1]属性总表!$F$5,0)</f>
        <v>560</v>
      </c>
      <c r="F7" s="3">
        <f>ROUND(C7*[1]属性总表!$G$5,0)</f>
        <v>168</v>
      </c>
      <c r="G7" s="3">
        <f>ROUND(C7*[1]属性总表!$H$5,0)</f>
        <v>168</v>
      </c>
    </row>
    <row r="8" spans="1:8" s="1" customFormat="1" ht="20.100000000000001" customHeight="1">
      <c r="A8" s="3">
        <v>7</v>
      </c>
      <c r="B8" s="3">
        <f t="shared" si="0"/>
        <v>6.5</v>
      </c>
      <c r="C8" s="3">
        <f t="shared" si="1"/>
        <v>5.7200000000000006</v>
      </c>
      <c r="D8" s="3">
        <f>B8*[1]属性总表!$E$5</f>
        <v>6825</v>
      </c>
      <c r="E8" s="3">
        <f>ROUND([1]等级属性!C8*[1]属性总表!$F$5,0)</f>
        <v>572</v>
      </c>
      <c r="F8" s="3">
        <f>ROUND(C8*[1]属性总表!$G$5,0)</f>
        <v>172</v>
      </c>
      <c r="G8" s="3">
        <f>ROUND(C8*[1]属性总表!$H$5,0)</f>
        <v>172</v>
      </c>
    </row>
    <row r="9" spans="1:8" s="1" customFormat="1" ht="20.100000000000001" customHeight="1">
      <c r="A9" s="3">
        <v>8</v>
      </c>
      <c r="B9" s="3">
        <f t="shared" si="0"/>
        <v>6.75</v>
      </c>
      <c r="C9" s="3">
        <f t="shared" si="1"/>
        <v>5.8400000000000007</v>
      </c>
      <c r="D9" s="3">
        <f>B9*[1]属性总表!$E$5</f>
        <v>7087.5</v>
      </c>
      <c r="E9" s="3">
        <f>ROUND([1]等级属性!C9*[1]属性总表!$F$5,0)</f>
        <v>584</v>
      </c>
      <c r="F9" s="3">
        <f>ROUND(C9*[1]属性总表!$G$5,0)</f>
        <v>175</v>
      </c>
      <c r="G9" s="3">
        <f>ROUND(C9*[1]属性总表!$H$5,0)</f>
        <v>175</v>
      </c>
    </row>
    <row r="10" spans="1:8" s="1" customFormat="1" ht="20.100000000000001" customHeight="1">
      <c r="A10" s="3">
        <v>9</v>
      </c>
      <c r="B10" s="3">
        <f t="shared" si="0"/>
        <v>7</v>
      </c>
      <c r="C10" s="3">
        <f t="shared" si="1"/>
        <v>5.9600000000000009</v>
      </c>
      <c r="D10" s="3">
        <f>B10*[1]属性总表!$E$5</f>
        <v>7350</v>
      </c>
      <c r="E10" s="3">
        <f>ROUND([1]等级属性!C10*[1]属性总表!$F$5,0)</f>
        <v>596</v>
      </c>
      <c r="F10" s="3">
        <f>ROUND(C10*[1]属性总表!$G$5,0)</f>
        <v>179</v>
      </c>
      <c r="G10" s="3">
        <f>ROUND(C10*[1]属性总表!$H$5,0)</f>
        <v>179</v>
      </c>
    </row>
    <row r="11" spans="1:8" s="1" customFormat="1" ht="20.100000000000001" customHeight="1">
      <c r="A11" s="3">
        <v>10</v>
      </c>
      <c r="B11" s="3">
        <f t="shared" si="0"/>
        <v>7.25</v>
      </c>
      <c r="C11" s="3">
        <f t="shared" si="1"/>
        <v>6.080000000000001</v>
      </c>
      <c r="D11" s="3">
        <f>B11*[1]属性总表!$E$5</f>
        <v>7612.5</v>
      </c>
      <c r="E11" s="3">
        <f>ROUND([1]等级属性!C11*[1]属性总表!$F$5,0)</f>
        <v>608</v>
      </c>
      <c r="F11" s="3">
        <f>ROUND(C11*[1]属性总表!$G$5,0)</f>
        <v>182</v>
      </c>
      <c r="G11" s="3">
        <f>ROUND(C11*[1]属性总表!$H$5,0)</f>
        <v>182</v>
      </c>
    </row>
    <row r="12" spans="1:8" s="1" customFormat="1" ht="20.100000000000001" customHeight="1">
      <c r="A12" s="3">
        <v>11</v>
      </c>
      <c r="B12" s="3">
        <f t="shared" si="0"/>
        <v>7.5</v>
      </c>
      <c r="C12" s="3">
        <f t="shared" si="1"/>
        <v>6.2000000000000011</v>
      </c>
      <c r="D12" s="3">
        <f>B12*[1]属性总表!$E$5</f>
        <v>7875</v>
      </c>
      <c r="E12" s="3">
        <f>ROUND([1]等级属性!C12*[1]属性总表!$F$5,0)</f>
        <v>620</v>
      </c>
      <c r="F12" s="3">
        <f>ROUND(C12*[1]属性总表!$G$5,0)</f>
        <v>186</v>
      </c>
      <c r="G12" s="3">
        <f>ROUND(C12*[1]属性总表!$H$5,0)</f>
        <v>186</v>
      </c>
    </row>
    <row r="13" spans="1:8" s="1" customFormat="1" ht="20.100000000000001" customHeight="1">
      <c r="A13" s="3">
        <v>12</v>
      </c>
      <c r="B13" s="3">
        <f t="shared" si="0"/>
        <v>7.75</v>
      </c>
      <c r="C13" s="3">
        <f t="shared" si="1"/>
        <v>6.3200000000000012</v>
      </c>
      <c r="D13" s="3">
        <f>B13*[1]属性总表!$E$5</f>
        <v>8137.5</v>
      </c>
      <c r="E13" s="3">
        <f>ROUND([1]等级属性!C13*[1]属性总表!$F$5,0)</f>
        <v>632</v>
      </c>
      <c r="F13" s="3">
        <f>ROUND(C13*[1]属性总表!$G$5,0)</f>
        <v>190</v>
      </c>
      <c r="G13" s="3">
        <f>ROUND(C13*[1]属性总表!$H$5,0)</f>
        <v>190</v>
      </c>
    </row>
    <row r="14" spans="1:8" s="1" customFormat="1" ht="20.100000000000001" customHeight="1">
      <c r="A14" s="3">
        <v>13</v>
      </c>
      <c r="B14" s="3">
        <f t="shared" si="0"/>
        <v>8</v>
      </c>
      <c r="C14" s="3">
        <f t="shared" si="1"/>
        <v>6.4400000000000013</v>
      </c>
      <c r="D14" s="3">
        <f>B14*[1]属性总表!$E$5</f>
        <v>8400</v>
      </c>
      <c r="E14" s="3">
        <f>ROUND([1]等级属性!C14*[1]属性总表!$F$5,0)</f>
        <v>644</v>
      </c>
      <c r="F14" s="3">
        <f>ROUND(C14*[1]属性总表!$G$5,0)</f>
        <v>193</v>
      </c>
      <c r="G14" s="3">
        <f>ROUND(C14*[1]属性总表!$H$5,0)</f>
        <v>193</v>
      </c>
    </row>
    <row r="15" spans="1:8" s="1" customFormat="1" ht="20.100000000000001" customHeight="1">
      <c r="A15" s="3">
        <v>14</v>
      </c>
      <c r="B15" s="3">
        <f t="shared" si="0"/>
        <v>8.25</v>
      </c>
      <c r="C15" s="3">
        <f t="shared" si="1"/>
        <v>6.5600000000000014</v>
      </c>
      <c r="D15" s="3">
        <f>B15*[1]属性总表!$E$5</f>
        <v>8662.5</v>
      </c>
      <c r="E15" s="3">
        <f>ROUND([1]等级属性!C15*[1]属性总表!$F$5,0)</f>
        <v>656</v>
      </c>
      <c r="F15" s="3">
        <f>ROUND(C15*[1]属性总表!$G$5,0)</f>
        <v>197</v>
      </c>
      <c r="G15" s="3">
        <f>ROUND(C15*[1]属性总表!$H$5,0)</f>
        <v>197</v>
      </c>
    </row>
    <row r="16" spans="1:8" s="1" customFormat="1" ht="20.100000000000001" customHeight="1">
      <c r="A16" s="3">
        <v>15</v>
      </c>
      <c r="B16" s="3">
        <f t="shared" si="0"/>
        <v>8.5</v>
      </c>
      <c r="C16" s="3">
        <f t="shared" si="1"/>
        <v>6.6800000000000015</v>
      </c>
      <c r="D16" s="3">
        <f>B16*[1]属性总表!$E$5</f>
        <v>8925</v>
      </c>
      <c r="E16" s="3">
        <f>ROUND([1]等级属性!C16*[1]属性总表!$F$5,0)</f>
        <v>668</v>
      </c>
      <c r="F16" s="3">
        <f>ROUND(C16*[1]属性总表!$G$5,0)</f>
        <v>200</v>
      </c>
      <c r="G16" s="3">
        <f>ROUND(C16*[1]属性总表!$H$5,0)</f>
        <v>200</v>
      </c>
    </row>
    <row r="17" spans="1:7" s="1" customFormat="1" ht="20.100000000000001" customHeight="1">
      <c r="A17" s="3">
        <v>16</v>
      </c>
      <c r="B17" s="3">
        <f t="shared" si="0"/>
        <v>8.75</v>
      </c>
      <c r="C17" s="3">
        <f t="shared" si="1"/>
        <v>6.8000000000000016</v>
      </c>
      <c r="D17" s="3">
        <f>B17*[1]属性总表!$E$5</f>
        <v>9187.5</v>
      </c>
      <c r="E17" s="3">
        <f>ROUND([1]等级属性!C17*[1]属性总表!$F$5,0)</f>
        <v>680</v>
      </c>
      <c r="F17" s="3">
        <f>ROUND(C17*[1]属性总表!$G$5,0)</f>
        <v>204</v>
      </c>
      <c r="G17" s="3">
        <f>ROUND(C17*[1]属性总表!$H$5,0)</f>
        <v>204</v>
      </c>
    </row>
    <row r="18" spans="1:7" s="1" customFormat="1" ht="20.100000000000001" customHeight="1">
      <c r="A18" s="3">
        <v>17</v>
      </c>
      <c r="B18" s="3">
        <f t="shared" si="0"/>
        <v>9</v>
      </c>
      <c r="C18" s="3">
        <f t="shared" si="1"/>
        <v>6.9200000000000017</v>
      </c>
      <c r="D18" s="3">
        <f>B18*[1]属性总表!$E$5</f>
        <v>9450</v>
      </c>
      <c r="E18" s="3">
        <f>ROUND([1]等级属性!C18*[1]属性总表!$F$5,0)</f>
        <v>692</v>
      </c>
      <c r="F18" s="3">
        <f>ROUND(C18*[1]属性总表!$G$5,0)</f>
        <v>208</v>
      </c>
      <c r="G18" s="3">
        <f>ROUND(C18*[1]属性总表!$H$5,0)</f>
        <v>208</v>
      </c>
    </row>
    <row r="19" spans="1:7" s="1" customFormat="1" ht="20.100000000000001" customHeight="1">
      <c r="A19" s="3">
        <v>18</v>
      </c>
      <c r="B19" s="3">
        <f t="shared" si="0"/>
        <v>9.25</v>
      </c>
      <c r="C19" s="3">
        <f t="shared" si="1"/>
        <v>7.0400000000000018</v>
      </c>
      <c r="D19" s="3">
        <f>B19*[1]属性总表!$E$5</f>
        <v>9712.5</v>
      </c>
      <c r="E19" s="3">
        <f>ROUND([1]等级属性!C19*[1]属性总表!$F$5,0)</f>
        <v>704</v>
      </c>
      <c r="F19" s="3">
        <f>ROUND(C19*[1]属性总表!$G$5,0)</f>
        <v>211</v>
      </c>
      <c r="G19" s="3">
        <f>ROUND(C19*[1]属性总表!$H$5,0)</f>
        <v>211</v>
      </c>
    </row>
    <row r="20" spans="1:7" s="1" customFormat="1" ht="20.100000000000001" customHeight="1">
      <c r="A20" s="3">
        <v>19</v>
      </c>
      <c r="B20" s="3">
        <f t="shared" si="0"/>
        <v>9.5</v>
      </c>
      <c r="C20" s="3">
        <f t="shared" si="1"/>
        <v>7.1600000000000019</v>
      </c>
      <c r="D20" s="3">
        <f>B20*[1]属性总表!$E$5</f>
        <v>9975</v>
      </c>
      <c r="E20" s="3">
        <f>ROUND([1]等级属性!C20*[1]属性总表!$F$5,0)</f>
        <v>716</v>
      </c>
      <c r="F20" s="3">
        <f>ROUND(C20*[1]属性总表!$G$5,0)</f>
        <v>215</v>
      </c>
      <c r="G20" s="3">
        <f>ROUND(C20*[1]属性总表!$H$5,0)</f>
        <v>215</v>
      </c>
    </row>
    <row r="21" spans="1:7" s="1" customFormat="1" ht="20.100000000000001" customHeight="1">
      <c r="A21" s="3">
        <v>20</v>
      </c>
      <c r="B21" s="3">
        <f t="shared" si="0"/>
        <v>9.75</v>
      </c>
      <c r="C21" s="3">
        <f t="shared" si="1"/>
        <v>7.280000000000002</v>
      </c>
      <c r="D21" s="3">
        <f>B21*[1]属性总表!$E$5</f>
        <v>10237.5</v>
      </c>
      <c r="E21" s="3">
        <f>ROUND([1]等级属性!C21*[1]属性总表!$F$5,0)</f>
        <v>728</v>
      </c>
      <c r="F21" s="3">
        <f>ROUND(C21*[1]属性总表!$G$5,0)</f>
        <v>218</v>
      </c>
      <c r="G21" s="3">
        <f>ROUND(C21*[1]属性总表!$H$5,0)</f>
        <v>218</v>
      </c>
    </row>
    <row r="22" spans="1:7" s="1" customFormat="1" ht="20.100000000000001" customHeight="1">
      <c r="A22" s="3">
        <v>21</v>
      </c>
      <c r="B22" s="3">
        <f t="shared" si="0"/>
        <v>10</v>
      </c>
      <c r="C22" s="3">
        <f t="shared" si="1"/>
        <v>7.4000000000000021</v>
      </c>
      <c r="D22" s="3">
        <f>B22*[1]属性总表!$E$5</f>
        <v>10500</v>
      </c>
      <c r="E22" s="3">
        <f>ROUND([1]等级属性!C22*[1]属性总表!$F$5,0)</f>
        <v>740</v>
      </c>
      <c r="F22" s="3">
        <f>ROUND(C22*[1]属性总表!$G$5,0)</f>
        <v>222</v>
      </c>
      <c r="G22" s="3">
        <f>ROUND(C22*[1]属性总表!$H$5,0)</f>
        <v>222</v>
      </c>
    </row>
    <row r="23" spans="1:7" s="1" customFormat="1" ht="20.100000000000001" customHeight="1">
      <c r="A23" s="3">
        <v>22</v>
      </c>
      <c r="B23" s="3">
        <f t="shared" si="0"/>
        <v>10.25</v>
      </c>
      <c r="C23" s="3">
        <f t="shared" si="1"/>
        <v>7.5200000000000022</v>
      </c>
      <c r="D23" s="3">
        <f>B23*[1]属性总表!$E$5</f>
        <v>10762.5</v>
      </c>
      <c r="E23" s="3">
        <f>ROUND([1]等级属性!C23*[1]属性总表!$F$5,0)</f>
        <v>752</v>
      </c>
      <c r="F23" s="3">
        <f>ROUND(C23*[1]属性总表!$G$5,0)</f>
        <v>226</v>
      </c>
      <c r="G23" s="3">
        <f>ROUND(C23*[1]属性总表!$H$5,0)</f>
        <v>226</v>
      </c>
    </row>
    <row r="24" spans="1:7" s="1" customFormat="1" ht="20.100000000000001" customHeight="1">
      <c r="A24" s="3">
        <v>23</v>
      </c>
      <c r="B24" s="3">
        <f t="shared" si="0"/>
        <v>10.5</v>
      </c>
      <c r="C24" s="3">
        <f t="shared" si="1"/>
        <v>7.6400000000000023</v>
      </c>
      <c r="D24" s="3">
        <f>B24*[1]属性总表!$E$5</f>
        <v>11025</v>
      </c>
      <c r="E24" s="3">
        <f>ROUND([1]等级属性!C24*[1]属性总表!$F$5,0)</f>
        <v>764</v>
      </c>
      <c r="F24" s="3">
        <f>ROUND(C24*[1]属性总表!$G$5,0)</f>
        <v>229</v>
      </c>
      <c r="G24" s="3">
        <f>ROUND(C24*[1]属性总表!$H$5,0)</f>
        <v>229</v>
      </c>
    </row>
    <row r="25" spans="1:7" s="1" customFormat="1" ht="20.100000000000001" customHeight="1">
      <c r="A25" s="3">
        <v>24</v>
      </c>
      <c r="B25" s="3">
        <f t="shared" si="0"/>
        <v>10.75</v>
      </c>
      <c r="C25" s="3">
        <f t="shared" si="1"/>
        <v>7.7600000000000025</v>
      </c>
      <c r="D25" s="3">
        <f>B25*[1]属性总表!$E$5</f>
        <v>11287.5</v>
      </c>
      <c r="E25" s="3">
        <f>ROUND([1]等级属性!C25*[1]属性总表!$F$5,0)</f>
        <v>776</v>
      </c>
      <c r="F25" s="3">
        <f>ROUND(C25*[1]属性总表!$G$5,0)</f>
        <v>233</v>
      </c>
      <c r="G25" s="3">
        <f>ROUND(C25*[1]属性总表!$H$5,0)</f>
        <v>233</v>
      </c>
    </row>
    <row r="26" spans="1:7" s="1" customFormat="1" ht="20.100000000000001" customHeight="1">
      <c r="A26" s="3">
        <v>25</v>
      </c>
      <c r="B26" s="3">
        <f t="shared" si="0"/>
        <v>11</v>
      </c>
      <c r="C26" s="3">
        <f t="shared" si="1"/>
        <v>7.8800000000000026</v>
      </c>
      <c r="D26" s="3">
        <f>B26*[1]属性总表!$E$5</f>
        <v>11550</v>
      </c>
      <c r="E26" s="3">
        <f>ROUND([1]等级属性!C26*[1]属性总表!$F$5,0)</f>
        <v>788</v>
      </c>
      <c r="F26" s="3">
        <f>ROUND(C26*[1]属性总表!$G$5,0)</f>
        <v>236</v>
      </c>
      <c r="G26" s="3">
        <f>ROUND(C26*[1]属性总表!$H$5,0)</f>
        <v>236</v>
      </c>
    </row>
    <row r="27" spans="1:7" s="1" customFormat="1" ht="20.100000000000001" customHeight="1">
      <c r="A27" s="3">
        <v>26</v>
      </c>
      <c r="B27" s="3">
        <f t="shared" si="0"/>
        <v>11.25</v>
      </c>
      <c r="C27" s="3">
        <f t="shared" si="1"/>
        <v>8.0000000000000018</v>
      </c>
      <c r="D27" s="3">
        <f>B27*[1]属性总表!$E$5</f>
        <v>11812.5</v>
      </c>
      <c r="E27" s="3">
        <f>ROUND([1]等级属性!C27*[1]属性总表!$F$5,0)</f>
        <v>800</v>
      </c>
      <c r="F27" s="3">
        <f>ROUND(C27*[1]属性总表!$G$5,0)</f>
        <v>240</v>
      </c>
      <c r="G27" s="3">
        <f>ROUND(C27*[1]属性总表!$H$5,0)</f>
        <v>240</v>
      </c>
    </row>
    <row r="28" spans="1:7" s="1" customFormat="1" ht="20.100000000000001" customHeight="1">
      <c r="A28" s="3">
        <v>27</v>
      </c>
      <c r="B28" s="3">
        <f t="shared" si="0"/>
        <v>11.5</v>
      </c>
      <c r="C28" s="3">
        <f t="shared" si="1"/>
        <v>8.120000000000001</v>
      </c>
      <c r="D28" s="3">
        <f>B28*[1]属性总表!$E$5</f>
        <v>12075</v>
      </c>
      <c r="E28" s="3">
        <f>ROUND([1]等级属性!C28*[1]属性总表!$F$5,0)</f>
        <v>812</v>
      </c>
      <c r="F28" s="3">
        <f>ROUND(C28*[1]属性总表!$G$5,0)</f>
        <v>244</v>
      </c>
      <c r="G28" s="3">
        <f>ROUND(C28*[1]属性总表!$H$5,0)</f>
        <v>244</v>
      </c>
    </row>
    <row r="29" spans="1:7" s="1" customFormat="1" ht="20.100000000000001" customHeight="1">
      <c r="A29" s="3">
        <v>28</v>
      </c>
      <c r="B29" s="3">
        <f t="shared" si="0"/>
        <v>11.75</v>
      </c>
      <c r="C29" s="3">
        <f t="shared" si="1"/>
        <v>8.24</v>
      </c>
      <c r="D29" s="3">
        <f>B29*[1]属性总表!$E$5</f>
        <v>12337.5</v>
      </c>
      <c r="E29" s="3">
        <f>ROUND([1]等级属性!C29*[1]属性总表!$F$5,0)</f>
        <v>824</v>
      </c>
      <c r="F29" s="3">
        <f>ROUND(C29*[1]属性总表!$G$5,0)</f>
        <v>247</v>
      </c>
      <c r="G29" s="3">
        <f>ROUND(C29*[1]属性总表!$H$5,0)</f>
        <v>247</v>
      </c>
    </row>
    <row r="30" spans="1:7" s="1" customFormat="1" ht="20.100000000000001" customHeight="1">
      <c r="A30" s="3">
        <v>29</v>
      </c>
      <c r="B30" s="3">
        <f t="shared" si="0"/>
        <v>12</v>
      </c>
      <c r="C30" s="3">
        <f t="shared" si="1"/>
        <v>8.36</v>
      </c>
      <c r="D30" s="3">
        <f>B30*[1]属性总表!$E$5</f>
        <v>12600</v>
      </c>
      <c r="E30" s="3">
        <f>ROUND([1]等级属性!C30*[1]属性总表!$F$5,0)</f>
        <v>836</v>
      </c>
      <c r="F30" s="3">
        <f>ROUND(C30*[1]属性总表!$G$5,0)</f>
        <v>251</v>
      </c>
      <c r="G30" s="3">
        <f>ROUND(C30*[1]属性总表!$H$5,0)</f>
        <v>251</v>
      </c>
    </row>
    <row r="31" spans="1:7" s="1" customFormat="1" ht="20.100000000000001" customHeight="1">
      <c r="A31" s="3">
        <v>30</v>
      </c>
      <c r="B31" s="3">
        <f t="shared" si="0"/>
        <v>12.25</v>
      </c>
      <c r="C31" s="3">
        <f t="shared" si="1"/>
        <v>8.4799999999999986</v>
      </c>
      <c r="D31" s="3">
        <f>B31*[1]属性总表!$E$5</f>
        <v>12862.5</v>
      </c>
      <c r="E31" s="3">
        <f>ROUND([1]等级属性!C31*[1]属性总表!$F$5,0)</f>
        <v>848</v>
      </c>
      <c r="F31" s="3">
        <f>ROUND(C31*[1]属性总表!$G$5,0)</f>
        <v>254</v>
      </c>
      <c r="G31" s="3">
        <f>ROUND(C31*[1]属性总表!$H$5,0)</f>
        <v>254</v>
      </c>
    </row>
    <row r="32" spans="1:7" s="1" customFormat="1" ht="20.100000000000001" customHeight="1">
      <c r="A32" s="3">
        <v>31</v>
      </c>
      <c r="B32" s="3">
        <f t="shared" si="0"/>
        <v>12.5</v>
      </c>
      <c r="C32" s="3">
        <f t="shared" si="1"/>
        <v>8.5999999999999979</v>
      </c>
      <c r="D32" s="3">
        <f>B32*[1]属性总表!$E$5</f>
        <v>13125</v>
      </c>
      <c r="E32" s="3">
        <f>ROUND([1]等级属性!C32*[1]属性总表!$F$5,0)</f>
        <v>860</v>
      </c>
      <c r="F32" s="3">
        <f>ROUND(C32*[1]属性总表!$G$5,0)</f>
        <v>258</v>
      </c>
      <c r="G32" s="3">
        <f>ROUND(C32*[1]属性总表!$H$5,0)</f>
        <v>258</v>
      </c>
    </row>
    <row r="33" spans="1:7" s="1" customFormat="1" ht="20.100000000000001" customHeight="1">
      <c r="A33" s="3">
        <v>32</v>
      </c>
      <c r="B33" s="3">
        <f t="shared" si="0"/>
        <v>12.75</v>
      </c>
      <c r="C33" s="3">
        <f t="shared" si="1"/>
        <v>8.7199999999999971</v>
      </c>
      <c r="D33" s="3">
        <f>B33*[1]属性总表!$E$5</f>
        <v>13387.5</v>
      </c>
      <c r="E33" s="3">
        <f>ROUND([1]等级属性!C33*[1]属性总表!$F$5,0)</f>
        <v>872</v>
      </c>
      <c r="F33" s="3">
        <f>ROUND(C33*[1]属性总表!$G$5,0)</f>
        <v>262</v>
      </c>
      <c r="G33" s="3">
        <f>ROUND(C33*[1]属性总表!$H$5,0)</f>
        <v>262</v>
      </c>
    </row>
    <row r="34" spans="1:7" s="1" customFormat="1" ht="20.100000000000001" customHeight="1">
      <c r="A34" s="3">
        <v>33</v>
      </c>
      <c r="B34" s="3">
        <f t="shared" si="0"/>
        <v>13</v>
      </c>
      <c r="C34" s="3">
        <f t="shared" si="1"/>
        <v>8.8399999999999963</v>
      </c>
      <c r="D34" s="3">
        <f>B34*[1]属性总表!$E$5</f>
        <v>13650</v>
      </c>
      <c r="E34" s="3">
        <f>ROUND([1]等级属性!C34*[1]属性总表!$F$5,0)</f>
        <v>884</v>
      </c>
      <c r="F34" s="3">
        <f>ROUND(C34*[1]属性总表!$G$5,0)</f>
        <v>265</v>
      </c>
      <c r="G34" s="3">
        <f>ROUND(C34*[1]属性总表!$H$5,0)</f>
        <v>265</v>
      </c>
    </row>
    <row r="35" spans="1:7" s="1" customFormat="1" ht="20.100000000000001" customHeight="1">
      <c r="A35" s="3">
        <v>34</v>
      </c>
      <c r="B35" s="3">
        <f t="shared" si="0"/>
        <v>13.25</v>
      </c>
      <c r="C35" s="3">
        <f t="shared" si="1"/>
        <v>8.9599999999999955</v>
      </c>
      <c r="D35" s="3">
        <f>B35*[1]属性总表!$E$5</f>
        <v>13912.5</v>
      </c>
      <c r="E35" s="3">
        <f>ROUND([1]等级属性!C35*[1]属性总表!$F$5,0)</f>
        <v>896</v>
      </c>
      <c r="F35" s="3">
        <f>ROUND(C35*[1]属性总表!$G$5,0)</f>
        <v>269</v>
      </c>
      <c r="G35" s="3">
        <f>ROUND(C35*[1]属性总表!$H$5,0)</f>
        <v>269</v>
      </c>
    </row>
    <row r="36" spans="1:7" s="1" customFormat="1" ht="20.100000000000001" customHeight="1">
      <c r="A36" s="3">
        <v>35</v>
      </c>
      <c r="B36" s="3">
        <f t="shared" si="0"/>
        <v>13.5</v>
      </c>
      <c r="C36" s="3">
        <f t="shared" si="1"/>
        <v>9.0799999999999947</v>
      </c>
      <c r="D36" s="3">
        <f>B36*[1]属性总表!$E$5</f>
        <v>14175</v>
      </c>
      <c r="E36" s="3">
        <f>ROUND([1]等级属性!C36*[1]属性总表!$F$5,0)</f>
        <v>908</v>
      </c>
      <c r="F36" s="3">
        <f>ROUND(C36*[1]属性总表!$G$5,0)</f>
        <v>272</v>
      </c>
      <c r="G36" s="3">
        <f>ROUND(C36*[1]属性总表!$H$5,0)</f>
        <v>272</v>
      </c>
    </row>
    <row r="37" spans="1:7" s="1" customFormat="1" ht="20.100000000000001" customHeight="1">
      <c r="A37" s="3">
        <v>36</v>
      </c>
      <c r="B37" s="3">
        <f t="shared" si="0"/>
        <v>13.75</v>
      </c>
      <c r="C37" s="3">
        <f t="shared" si="1"/>
        <v>9.199999999999994</v>
      </c>
      <c r="D37" s="3">
        <f>B37*[1]属性总表!$E$5</f>
        <v>14437.5</v>
      </c>
      <c r="E37" s="3">
        <f>ROUND([1]等级属性!C37*[1]属性总表!$F$5,0)</f>
        <v>920</v>
      </c>
      <c r="F37" s="3">
        <f>ROUND(C37*[1]属性总表!$G$5,0)</f>
        <v>276</v>
      </c>
      <c r="G37" s="3">
        <f>ROUND(C37*[1]属性总表!$H$5,0)</f>
        <v>276</v>
      </c>
    </row>
    <row r="38" spans="1:7" s="1" customFormat="1" ht="20.100000000000001" customHeight="1">
      <c r="A38" s="3">
        <v>37</v>
      </c>
      <c r="B38" s="3">
        <f t="shared" si="0"/>
        <v>14</v>
      </c>
      <c r="C38" s="3">
        <f t="shared" si="1"/>
        <v>9.3199999999999932</v>
      </c>
      <c r="D38" s="3">
        <f>B38*[1]属性总表!$E$5</f>
        <v>14700</v>
      </c>
      <c r="E38" s="3">
        <f>ROUND([1]等级属性!C38*[1]属性总表!$F$5,0)</f>
        <v>932</v>
      </c>
      <c r="F38" s="3">
        <f>ROUND(C38*[1]属性总表!$G$5,0)</f>
        <v>280</v>
      </c>
      <c r="G38" s="3">
        <f>ROUND(C38*[1]属性总表!$H$5,0)</f>
        <v>280</v>
      </c>
    </row>
    <row r="39" spans="1:7" s="1" customFormat="1" ht="20.100000000000001" customHeight="1">
      <c r="A39" s="3">
        <v>38</v>
      </c>
      <c r="B39" s="3">
        <f t="shared" si="0"/>
        <v>14.25</v>
      </c>
      <c r="C39" s="3">
        <f t="shared" si="1"/>
        <v>9.4399999999999924</v>
      </c>
      <c r="D39" s="3">
        <f>B39*[1]属性总表!$E$5</f>
        <v>14962.5</v>
      </c>
      <c r="E39" s="3">
        <f>ROUND([1]等级属性!C39*[1]属性总表!$F$5,0)</f>
        <v>944</v>
      </c>
      <c r="F39" s="3">
        <f>ROUND(C39*[1]属性总表!$G$5,0)</f>
        <v>283</v>
      </c>
      <c r="G39" s="3">
        <f>ROUND(C39*[1]属性总表!$H$5,0)</f>
        <v>283</v>
      </c>
    </row>
    <row r="40" spans="1:7" s="1" customFormat="1" ht="20.100000000000001" customHeight="1">
      <c r="A40" s="3">
        <v>39</v>
      </c>
      <c r="B40" s="3">
        <f t="shared" si="0"/>
        <v>14.5</v>
      </c>
      <c r="C40" s="3">
        <f t="shared" si="1"/>
        <v>9.5599999999999916</v>
      </c>
      <c r="D40" s="3">
        <f>B40*[1]属性总表!$E$5</f>
        <v>15225</v>
      </c>
      <c r="E40" s="3">
        <f>ROUND([1]等级属性!C40*[1]属性总表!$F$5,0)</f>
        <v>956</v>
      </c>
      <c r="F40" s="3">
        <f>ROUND(C40*[1]属性总表!$G$5,0)</f>
        <v>287</v>
      </c>
      <c r="G40" s="3">
        <f>ROUND(C40*[1]属性总表!$H$5,0)</f>
        <v>287</v>
      </c>
    </row>
    <row r="41" spans="1:7" s="1" customFormat="1" ht="20.100000000000001" customHeight="1">
      <c r="A41" s="3">
        <v>40</v>
      </c>
      <c r="B41" s="3">
        <f t="shared" si="0"/>
        <v>14.75</v>
      </c>
      <c r="C41" s="3">
        <f t="shared" si="1"/>
        <v>9.6799999999999908</v>
      </c>
      <c r="D41" s="3">
        <f>B41*[1]属性总表!$E$5</f>
        <v>15487.5</v>
      </c>
      <c r="E41" s="3">
        <f>ROUND([1]等级属性!C41*[1]属性总表!$F$5,0)</f>
        <v>968</v>
      </c>
      <c r="F41" s="3">
        <f>ROUND(C41*[1]属性总表!$G$5,0)</f>
        <v>290</v>
      </c>
      <c r="G41" s="3">
        <f>ROUND(C41*[1]属性总表!$H$5,0)</f>
        <v>290</v>
      </c>
    </row>
    <row r="42" spans="1:7" s="1" customFormat="1" ht="20.100000000000001" customHeight="1">
      <c r="A42" s="3">
        <v>41</v>
      </c>
      <c r="B42" s="3">
        <f t="shared" si="0"/>
        <v>15</v>
      </c>
      <c r="C42" s="3">
        <f t="shared" si="1"/>
        <v>9.7999999999999901</v>
      </c>
      <c r="D42" s="3">
        <f>B42*[1]属性总表!$E$5</f>
        <v>15750</v>
      </c>
      <c r="E42" s="3">
        <f>ROUND([1]等级属性!C42*[1]属性总表!$F$5,0)</f>
        <v>980</v>
      </c>
      <c r="F42" s="3">
        <f>ROUND(C42*[1]属性总表!$G$5,0)</f>
        <v>294</v>
      </c>
      <c r="G42" s="3">
        <f>ROUND(C42*[1]属性总表!$H$5,0)</f>
        <v>294</v>
      </c>
    </row>
    <row r="43" spans="1:7" s="1" customFormat="1" ht="20.100000000000001" customHeight="1">
      <c r="A43" s="3">
        <v>42</v>
      </c>
      <c r="B43" s="3">
        <f t="shared" si="0"/>
        <v>15.25</v>
      </c>
      <c r="C43" s="3">
        <f t="shared" si="1"/>
        <v>9.9199999999999893</v>
      </c>
      <c r="D43" s="3">
        <f>B43*[1]属性总表!$E$5</f>
        <v>16012.5</v>
      </c>
      <c r="E43" s="3">
        <f>ROUND([1]等级属性!C43*[1]属性总表!$F$5,0)</f>
        <v>992</v>
      </c>
      <c r="F43" s="3">
        <f>ROUND(C43*[1]属性总表!$G$5,0)</f>
        <v>298</v>
      </c>
      <c r="G43" s="3">
        <f>ROUND(C43*[1]属性总表!$H$5,0)</f>
        <v>298</v>
      </c>
    </row>
    <row r="44" spans="1:7" s="1" customFormat="1" ht="20.100000000000001" customHeight="1">
      <c r="A44" s="3">
        <v>43</v>
      </c>
      <c r="B44" s="3">
        <f t="shared" si="0"/>
        <v>15.5</v>
      </c>
      <c r="C44" s="3">
        <f t="shared" si="1"/>
        <v>10.039999999999988</v>
      </c>
      <c r="D44" s="3">
        <f>B44*[1]属性总表!$E$5</f>
        <v>16275</v>
      </c>
      <c r="E44" s="3">
        <f>ROUND([1]等级属性!C44*[1]属性总表!$F$5,0)</f>
        <v>1004</v>
      </c>
      <c r="F44" s="3">
        <f>ROUND(C44*[1]属性总表!$G$5,0)</f>
        <v>301</v>
      </c>
      <c r="G44" s="3">
        <f>ROUND(C44*[1]属性总表!$H$5,0)</f>
        <v>301</v>
      </c>
    </row>
    <row r="45" spans="1:7" s="1" customFormat="1" ht="20.100000000000001" customHeight="1">
      <c r="A45" s="3">
        <v>44</v>
      </c>
      <c r="B45" s="3">
        <f t="shared" si="0"/>
        <v>15.75</v>
      </c>
      <c r="C45" s="3">
        <f t="shared" si="1"/>
        <v>10.159999999999988</v>
      </c>
      <c r="D45" s="3">
        <f>B45*[1]属性总表!$E$5</f>
        <v>16537.5</v>
      </c>
      <c r="E45" s="3">
        <f>ROUND([1]等级属性!C45*[1]属性总表!$F$5,0)</f>
        <v>1016</v>
      </c>
      <c r="F45" s="3">
        <f>ROUND(C45*[1]属性总表!$G$5,0)</f>
        <v>305</v>
      </c>
      <c r="G45" s="3">
        <f>ROUND(C45*[1]属性总表!$H$5,0)</f>
        <v>305</v>
      </c>
    </row>
    <row r="46" spans="1:7" s="1" customFormat="1" ht="20.100000000000001" customHeight="1">
      <c r="A46" s="3">
        <v>45</v>
      </c>
      <c r="B46" s="3">
        <f t="shared" si="0"/>
        <v>16</v>
      </c>
      <c r="C46" s="3">
        <f t="shared" si="1"/>
        <v>10.279999999999987</v>
      </c>
      <c r="D46" s="3">
        <f>B46*[1]属性总表!$E$5</f>
        <v>16800</v>
      </c>
      <c r="E46" s="3">
        <f>ROUND([1]等级属性!C46*[1]属性总表!$F$5,0)</f>
        <v>1028</v>
      </c>
      <c r="F46" s="3">
        <f>ROUND(C46*[1]属性总表!$G$5,0)</f>
        <v>308</v>
      </c>
      <c r="G46" s="3">
        <f>ROUND(C46*[1]属性总表!$H$5,0)</f>
        <v>308</v>
      </c>
    </row>
    <row r="47" spans="1:7" s="1" customFormat="1" ht="20.100000000000001" customHeight="1">
      <c r="A47" s="3">
        <v>46</v>
      </c>
      <c r="B47" s="3">
        <f t="shared" si="0"/>
        <v>16.25</v>
      </c>
      <c r="C47" s="3">
        <f t="shared" si="1"/>
        <v>10.399999999999986</v>
      </c>
      <c r="D47" s="3">
        <f>B47*[1]属性总表!$E$5</f>
        <v>17062.5</v>
      </c>
      <c r="E47" s="3">
        <f>ROUND([1]等级属性!C47*[1]属性总表!$F$5,0)</f>
        <v>1040</v>
      </c>
      <c r="F47" s="3">
        <f>ROUND(C47*[1]属性总表!$G$5,0)</f>
        <v>312</v>
      </c>
      <c r="G47" s="3">
        <f>ROUND(C47*[1]属性总表!$H$5,0)</f>
        <v>312</v>
      </c>
    </row>
    <row r="48" spans="1:7" s="1" customFormat="1" ht="20.100000000000001" customHeight="1">
      <c r="A48" s="3">
        <v>47</v>
      </c>
      <c r="B48" s="3">
        <f t="shared" si="0"/>
        <v>16.5</v>
      </c>
      <c r="C48" s="3">
        <f t="shared" si="1"/>
        <v>10.519999999999985</v>
      </c>
      <c r="D48" s="3">
        <f>B48*[1]属性总表!$E$5</f>
        <v>17325</v>
      </c>
      <c r="E48" s="3">
        <f>ROUND([1]等级属性!C48*[1]属性总表!$F$5,0)</f>
        <v>1052</v>
      </c>
      <c r="F48" s="3">
        <f>ROUND(C48*[1]属性总表!$G$5,0)</f>
        <v>316</v>
      </c>
      <c r="G48" s="3">
        <f>ROUND(C48*[1]属性总表!$H$5,0)</f>
        <v>316</v>
      </c>
    </row>
    <row r="49" spans="1:7" s="1" customFormat="1" ht="20.100000000000001" customHeight="1">
      <c r="A49" s="3">
        <v>48</v>
      </c>
      <c r="B49" s="3">
        <f t="shared" si="0"/>
        <v>16.75</v>
      </c>
      <c r="C49" s="3">
        <f t="shared" si="1"/>
        <v>10.639999999999985</v>
      </c>
      <c r="D49" s="3">
        <f>B49*[1]属性总表!$E$5</f>
        <v>17587.5</v>
      </c>
      <c r="E49" s="3">
        <f>ROUND([1]等级属性!C49*[1]属性总表!$F$5,0)</f>
        <v>1064</v>
      </c>
      <c r="F49" s="3">
        <f>ROUND(C49*[1]属性总表!$G$5,0)</f>
        <v>319</v>
      </c>
      <c r="G49" s="3">
        <f>ROUND(C49*[1]属性总表!$H$5,0)</f>
        <v>319</v>
      </c>
    </row>
    <row r="50" spans="1:7" s="1" customFormat="1" ht="20.100000000000001" customHeight="1">
      <c r="A50" s="3">
        <v>49</v>
      </c>
      <c r="B50" s="3">
        <f t="shared" si="0"/>
        <v>17</v>
      </c>
      <c r="C50" s="3">
        <f t="shared" si="1"/>
        <v>10.759999999999984</v>
      </c>
      <c r="D50" s="3">
        <f>B50*[1]属性总表!$E$5</f>
        <v>17850</v>
      </c>
      <c r="E50" s="3">
        <f>ROUND([1]等级属性!C50*[1]属性总表!$F$5,0)</f>
        <v>1076</v>
      </c>
      <c r="F50" s="3">
        <f>ROUND(C50*[1]属性总表!$G$5,0)</f>
        <v>323</v>
      </c>
      <c r="G50" s="3">
        <f>ROUND(C50*[1]属性总表!$H$5,0)</f>
        <v>323</v>
      </c>
    </row>
    <row r="51" spans="1:7" s="1" customFormat="1" ht="20.100000000000001" customHeight="1">
      <c r="A51" s="3">
        <v>50</v>
      </c>
      <c r="B51" s="3">
        <f t="shared" si="0"/>
        <v>17.25</v>
      </c>
      <c r="C51" s="3">
        <f t="shared" si="1"/>
        <v>10.879999999999983</v>
      </c>
      <c r="D51" s="3">
        <f>B51*[1]属性总表!$E$5</f>
        <v>18112.5</v>
      </c>
      <c r="E51" s="3">
        <f>ROUND([1]等级属性!C51*[1]属性总表!$F$5,0)</f>
        <v>1088</v>
      </c>
      <c r="F51" s="3">
        <f>ROUND(C51*[1]属性总表!$G$5,0)</f>
        <v>326</v>
      </c>
      <c r="G51" s="3">
        <f>ROUND(C51*[1]属性总表!$H$5,0)</f>
        <v>326</v>
      </c>
    </row>
    <row r="52" spans="1:7" s="1" customFormat="1" ht="20.100000000000001" customHeight="1">
      <c r="A52" s="3">
        <v>51</v>
      </c>
      <c r="B52" s="3">
        <f t="shared" si="0"/>
        <v>17.5</v>
      </c>
      <c r="C52" s="3">
        <f t="shared" si="1"/>
        <v>10.999999999999982</v>
      </c>
      <c r="D52" s="3">
        <f>B52*[1]属性总表!$E$5</f>
        <v>18375</v>
      </c>
      <c r="E52" s="3">
        <f>ROUND([1]等级属性!C52*[1]属性总表!$F$5,0)</f>
        <v>1100</v>
      </c>
      <c r="F52" s="3">
        <f>ROUND(C52*[1]属性总表!$G$5,0)</f>
        <v>330</v>
      </c>
      <c r="G52" s="3">
        <f>ROUND(C52*[1]属性总表!$H$5,0)</f>
        <v>330</v>
      </c>
    </row>
    <row r="53" spans="1:7" ht="20.100000000000001" customHeight="1">
      <c r="A53" s="3">
        <v>52</v>
      </c>
      <c r="B53" s="3">
        <f t="shared" si="0"/>
        <v>17.75</v>
      </c>
      <c r="C53" s="3">
        <f t="shared" si="1"/>
        <v>11.119999999999981</v>
      </c>
      <c r="D53" s="3">
        <f>B53*[1]属性总表!$E$5</f>
        <v>18637.5</v>
      </c>
      <c r="E53" s="3">
        <f>ROUND([1]等级属性!C53*[1]属性总表!$F$5,0)</f>
        <v>1112</v>
      </c>
      <c r="F53" s="3">
        <f>ROUND(C53*[1]属性总表!$G$5,0)</f>
        <v>334</v>
      </c>
      <c r="G53" s="3">
        <f>ROUND(C53*[1]属性总表!$H$5,0)</f>
        <v>334</v>
      </c>
    </row>
    <row r="54" spans="1:7" ht="20.100000000000001" customHeight="1">
      <c r="A54" s="3">
        <v>53</v>
      </c>
      <c r="B54" s="3">
        <f t="shared" si="0"/>
        <v>18</v>
      </c>
      <c r="C54" s="3">
        <f t="shared" si="1"/>
        <v>11.239999999999981</v>
      </c>
      <c r="D54" s="3">
        <f>B54*[1]属性总表!$E$5</f>
        <v>18900</v>
      </c>
      <c r="E54" s="3">
        <f>ROUND([1]等级属性!C54*[1]属性总表!$F$5,0)</f>
        <v>1124</v>
      </c>
      <c r="F54" s="3">
        <f>ROUND(C54*[1]属性总表!$G$5,0)</f>
        <v>337</v>
      </c>
      <c r="G54" s="3">
        <f>ROUND(C54*[1]属性总表!$H$5,0)</f>
        <v>337</v>
      </c>
    </row>
    <row r="55" spans="1:7" ht="20.100000000000001" customHeight="1">
      <c r="A55" s="3">
        <v>54</v>
      </c>
      <c r="B55" s="3">
        <f t="shared" si="0"/>
        <v>18.25</v>
      </c>
      <c r="C55" s="3">
        <f t="shared" si="1"/>
        <v>11.35999999999998</v>
      </c>
      <c r="D55" s="3">
        <f>B55*[1]属性总表!$E$5</f>
        <v>19162.5</v>
      </c>
      <c r="E55" s="3">
        <f>ROUND([1]等级属性!C55*[1]属性总表!$F$5,0)</f>
        <v>1136</v>
      </c>
      <c r="F55" s="3">
        <f>ROUND(C55*[1]属性总表!$G$5,0)</f>
        <v>341</v>
      </c>
      <c r="G55" s="3">
        <f>ROUND(C55*[1]属性总表!$H$5,0)</f>
        <v>341</v>
      </c>
    </row>
    <row r="56" spans="1:7" ht="20.100000000000001" customHeight="1">
      <c r="A56" s="3">
        <v>55</v>
      </c>
      <c r="B56" s="3">
        <f t="shared" si="0"/>
        <v>18.5</v>
      </c>
      <c r="C56" s="3">
        <f t="shared" si="1"/>
        <v>11.479999999999979</v>
      </c>
      <c r="D56" s="3">
        <f>B56*[1]属性总表!$E$5</f>
        <v>19425</v>
      </c>
      <c r="E56" s="3">
        <f>ROUND([1]等级属性!C56*[1]属性总表!$F$5,0)</f>
        <v>1148</v>
      </c>
      <c r="F56" s="3">
        <f>ROUND(C56*[1]属性总表!$G$5,0)</f>
        <v>344</v>
      </c>
      <c r="G56" s="3">
        <f>ROUND(C56*[1]属性总表!$H$5,0)</f>
        <v>344</v>
      </c>
    </row>
    <row r="57" spans="1:7" ht="20.100000000000001" customHeight="1">
      <c r="A57" s="3">
        <v>56</v>
      </c>
      <c r="B57" s="3">
        <f t="shared" si="0"/>
        <v>18.75</v>
      </c>
      <c r="C57" s="3">
        <f t="shared" si="1"/>
        <v>11.599999999999978</v>
      </c>
      <c r="D57" s="3">
        <f>B57*[1]属性总表!$E$5</f>
        <v>19687.5</v>
      </c>
      <c r="E57" s="3">
        <f>ROUND([1]等级属性!C57*[1]属性总表!$F$5,0)</f>
        <v>1160</v>
      </c>
      <c r="F57" s="3">
        <f>ROUND(C57*[1]属性总表!$G$5,0)</f>
        <v>348</v>
      </c>
      <c r="G57" s="3">
        <f>ROUND(C57*[1]属性总表!$H$5,0)</f>
        <v>348</v>
      </c>
    </row>
    <row r="58" spans="1:7" ht="20.100000000000001" customHeight="1">
      <c r="A58" s="3">
        <v>57</v>
      </c>
      <c r="B58" s="3">
        <f t="shared" si="0"/>
        <v>19</v>
      </c>
      <c r="C58" s="3">
        <f t="shared" si="1"/>
        <v>11.719999999999978</v>
      </c>
      <c r="D58" s="3">
        <f>B58*[1]属性总表!$E$5</f>
        <v>19950</v>
      </c>
      <c r="E58" s="3">
        <f>ROUND([1]等级属性!C58*[1]属性总表!$F$5,0)</f>
        <v>1172</v>
      </c>
      <c r="F58" s="3">
        <f>ROUND(C58*[1]属性总表!$G$5,0)</f>
        <v>352</v>
      </c>
      <c r="G58" s="3">
        <f>ROUND(C58*[1]属性总表!$H$5,0)</f>
        <v>352</v>
      </c>
    </row>
    <row r="59" spans="1:7" ht="20.100000000000001" customHeight="1">
      <c r="A59" s="3">
        <v>58</v>
      </c>
      <c r="B59" s="3">
        <f t="shared" si="0"/>
        <v>19.25</v>
      </c>
      <c r="C59" s="3">
        <f t="shared" si="1"/>
        <v>11.839999999999977</v>
      </c>
      <c r="D59" s="3">
        <f>B59*[1]属性总表!$E$5</f>
        <v>20212.5</v>
      </c>
      <c r="E59" s="3">
        <f>ROUND([1]等级属性!C59*[1]属性总表!$F$5,0)</f>
        <v>1184</v>
      </c>
      <c r="F59" s="3">
        <f>ROUND(C59*[1]属性总表!$G$5,0)</f>
        <v>355</v>
      </c>
      <c r="G59" s="3">
        <f>ROUND(C59*[1]属性总表!$H$5,0)</f>
        <v>355</v>
      </c>
    </row>
    <row r="60" spans="1:7" ht="20.100000000000001" customHeight="1">
      <c r="A60" s="3">
        <v>59</v>
      </c>
      <c r="B60" s="3">
        <f t="shared" si="0"/>
        <v>19.5</v>
      </c>
      <c r="C60" s="3">
        <f t="shared" si="1"/>
        <v>11.959999999999976</v>
      </c>
      <c r="D60" s="3">
        <f>B60*[1]属性总表!$E$5</f>
        <v>20475</v>
      </c>
      <c r="E60" s="3">
        <f>ROUND([1]等级属性!C60*[1]属性总表!$F$5,0)</f>
        <v>1196</v>
      </c>
      <c r="F60" s="3">
        <f>ROUND(C60*[1]属性总表!$G$5,0)</f>
        <v>359</v>
      </c>
      <c r="G60" s="3">
        <f>ROUND(C60*[1]属性总表!$H$5,0)</f>
        <v>359</v>
      </c>
    </row>
    <row r="61" spans="1:7" ht="20.100000000000001" customHeight="1">
      <c r="A61" s="3">
        <v>60</v>
      </c>
      <c r="B61" s="3">
        <f t="shared" si="0"/>
        <v>19.75</v>
      </c>
      <c r="C61" s="3">
        <f t="shared" si="1"/>
        <v>12.079999999999975</v>
      </c>
      <c r="D61" s="3">
        <f>B61*[1]属性总表!$E$5</f>
        <v>20737.5</v>
      </c>
      <c r="E61" s="3">
        <f>ROUND([1]等级属性!C61*[1]属性总表!$F$5,0)</f>
        <v>1208</v>
      </c>
      <c r="F61" s="3">
        <f>ROUND(C61*[1]属性总表!$G$5,0)</f>
        <v>362</v>
      </c>
      <c r="G61" s="3">
        <f>ROUND(C61*[1]属性总表!$H$5,0)</f>
        <v>362</v>
      </c>
    </row>
    <row r="62" spans="1:7" ht="20.100000000000001" customHeight="1">
      <c r="A62" s="3">
        <v>61</v>
      </c>
      <c r="B62" s="3">
        <f t="shared" si="0"/>
        <v>20</v>
      </c>
      <c r="C62" s="3">
        <f t="shared" si="1"/>
        <v>12.199999999999974</v>
      </c>
      <c r="D62" s="3">
        <f>B62*[1]属性总表!$E$5</f>
        <v>21000</v>
      </c>
      <c r="E62" s="3">
        <f>ROUND([1]等级属性!C62*[1]属性总表!$F$5,0)</f>
        <v>1220</v>
      </c>
      <c r="F62" s="3">
        <f>ROUND(C62*[1]属性总表!$G$5,0)</f>
        <v>366</v>
      </c>
      <c r="G62" s="3">
        <f>ROUND(C62*[1]属性总表!$H$5,0)</f>
        <v>366</v>
      </c>
    </row>
    <row r="63" spans="1:7" ht="20.100000000000001" customHeight="1">
      <c r="A63" s="3">
        <v>62</v>
      </c>
      <c r="B63" s="3">
        <f t="shared" si="0"/>
        <v>20.25</v>
      </c>
      <c r="C63" s="3">
        <f t="shared" si="1"/>
        <v>12.319999999999974</v>
      </c>
      <c r="D63" s="3">
        <f>B63*[1]属性总表!$E$5</f>
        <v>21262.5</v>
      </c>
      <c r="E63" s="3">
        <f>ROUND([1]等级属性!C63*[1]属性总表!$F$5,0)</f>
        <v>1232</v>
      </c>
      <c r="F63" s="3">
        <f>ROUND(C63*[1]属性总表!$G$5,0)</f>
        <v>370</v>
      </c>
      <c r="G63" s="3">
        <f>ROUND(C63*[1]属性总表!$H$5,0)</f>
        <v>370</v>
      </c>
    </row>
    <row r="64" spans="1:7" ht="20.100000000000001" customHeight="1">
      <c r="A64" s="3">
        <v>63</v>
      </c>
      <c r="B64" s="3">
        <f t="shared" si="0"/>
        <v>20.5</v>
      </c>
      <c r="C64" s="3">
        <f t="shared" si="1"/>
        <v>12.439999999999973</v>
      </c>
      <c r="D64" s="3">
        <f>B64*[1]属性总表!$E$5</f>
        <v>21525</v>
      </c>
      <c r="E64" s="3">
        <f>ROUND([1]等级属性!C64*[1]属性总表!$F$5,0)</f>
        <v>1244</v>
      </c>
      <c r="F64" s="3">
        <f>ROUND(C64*[1]属性总表!$G$5,0)</f>
        <v>373</v>
      </c>
      <c r="G64" s="3">
        <f>ROUND(C64*[1]属性总表!$H$5,0)</f>
        <v>373</v>
      </c>
    </row>
    <row r="65" spans="1:7" ht="20.100000000000001" customHeight="1">
      <c r="A65" s="3">
        <v>64</v>
      </c>
      <c r="B65" s="3">
        <f t="shared" si="0"/>
        <v>20.75</v>
      </c>
      <c r="C65" s="3">
        <f t="shared" si="1"/>
        <v>12.559999999999972</v>
      </c>
      <c r="D65" s="3">
        <f>B65*[1]属性总表!$E$5</f>
        <v>21787.5</v>
      </c>
      <c r="E65" s="3">
        <f>ROUND([1]等级属性!C65*[1]属性总表!$F$5,0)</f>
        <v>1256</v>
      </c>
      <c r="F65" s="3">
        <f>ROUND(C65*[1]属性总表!$G$5,0)</f>
        <v>377</v>
      </c>
      <c r="G65" s="3">
        <f>ROUND(C65*[1]属性总表!$H$5,0)</f>
        <v>377</v>
      </c>
    </row>
    <row r="66" spans="1:7" ht="20.100000000000001" customHeight="1">
      <c r="A66" s="3">
        <v>65</v>
      </c>
      <c r="B66" s="3">
        <f t="shared" si="0"/>
        <v>21</v>
      </c>
      <c r="C66" s="3">
        <f t="shared" si="1"/>
        <v>12.679999999999971</v>
      </c>
      <c r="D66" s="3">
        <f>B66*[1]属性总表!$E$5</f>
        <v>22050</v>
      </c>
      <c r="E66" s="3">
        <f>ROUND([1]等级属性!C66*[1]属性总表!$F$5,0)</f>
        <v>1268</v>
      </c>
      <c r="F66" s="3">
        <f>ROUND(C66*[1]属性总表!$G$5,0)</f>
        <v>380</v>
      </c>
      <c r="G66" s="3">
        <f>ROUND(C66*[1]属性总表!$H$5,0)</f>
        <v>380</v>
      </c>
    </row>
    <row r="67" spans="1:7" ht="20.100000000000001" customHeight="1">
      <c r="A67" s="3">
        <v>66</v>
      </c>
      <c r="B67" s="3">
        <f t="shared" si="0"/>
        <v>21.25</v>
      </c>
      <c r="C67" s="3">
        <f t="shared" si="1"/>
        <v>12.799999999999971</v>
      </c>
      <c r="D67" s="3">
        <f>B67*[1]属性总表!$E$5</f>
        <v>22312.5</v>
      </c>
      <c r="E67" s="3">
        <f>ROUND([1]等级属性!C67*[1]属性总表!$F$5,0)</f>
        <v>1280</v>
      </c>
      <c r="F67" s="3">
        <f>ROUND(C67*[1]属性总表!$G$5,0)</f>
        <v>384</v>
      </c>
      <c r="G67" s="3">
        <f>ROUND(C67*[1]属性总表!$H$5,0)</f>
        <v>384</v>
      </c>
    </row>
    <row r="68" spans="1:7" ht="20.100000000000001" customHeight="1">
      <c r="A68" s="3">
        <v>67</v>
      </c>
      <c r="B68" s="3">
        <f t="shared" ref="B68:B71" si="2">B67+0.25</f>
        <v>21.5</v>
      </c>
      <c r="C68" s="3">
        <f t="shared" ref="C68:C71" si="3">C67+0.12</f>
        <v>12.91999999999997</v>
      </c>
      <c r="D68" s="3">
        <f>B68*[1]属性总表!$E$5</f>
        <v>22575</v>
      </c>
      <c r="E68" s="3">
        <f>ROUND([1]等级属性!C68*[1]属性总表!$F$5,0)</f>
        <v>1292</v>
      </c>
      <c r="F68" s="3">
        <f>ROUND(C68*[1]属性总表!$G$5,0)</f>
        <v>388</v>
      </c>
      <c r="G68" s="3">
        <f>ROUND(C68*[1]属性总表!$H$5,0)</f>
        <v>388</v>
      </c>
    </row>
    <row r="69" spans="1:7" ht="20.100000000000001" customHeight="1">
      <c r="A69" s="3">
        <v>68</v>
      </c>
      <c r="B69" s="3">
        <f t="shared" si="2"/>
        <v>21.75</v>
      </c>
      <c r="C69" s="3">
        <f t="shared" si="3"/>
        <v>13.039999999999969</v>
      </c>
      <c r="D69" s="3">
        <f>B69*[1]属性总表!$E$5</f>
        <v>22837.5</v>
      </c>
      <c r="E69" s="3">
        <f>ROUND([1]等级属性!C69*[1]属性总表!$F$5,0)</f>
        <v>1304</v>
      </c>
      <c r="F69" s="3">
        <f>ROUND(C69*[1]属性总表!$G$5,0)</f>
        <v>391</v>
      </c>
      <c r="G69" s="3">
        <f>ROUND(C69*[1]属性总表!$H$5,0)</f>
        <v>391</v>
      </c>
    </row>
    <row r="70" spans="1:7" ht="20.100000000000001" customHeight="1">
      <c r="A70" s="3">
        <v>69</v>
      </c>
      <c r="B70" s="3">
        <f t="shared" si="2"/>
        <v>22</v>
      </c>
      <c r="C70" s="3">
        <f t="shared" si="3"/>
        <v>13.159999999999968</v>
      </c>
      <c r="D70" s="3">
        <f>B70*[1]属性总表!$E$5</f>
        <v>23100</v>
      </c>
      <c r="E70" s="3">
        <f>ROUND([1]等级属性!C70*[1]属性总表!$F$5,0)</f>
        <v>1316</v>
      </c>
      <c r="F70" s="3">
        <f>ROUND(C70*[1]属性总表!$G$5,0)</f>
        <v>395</v>
      </c>
      <c r="G70" s="3">
        <f>ROUND(C70*[1]属性总表!$H$5,0)</f>
        <v>395</v>
      </c>
    </row>
    <row r="71" spans="1:7" ht="20.100000000000001" customHeight="1">
      <c r="A71" s="3">
        <v>70</v>
      </c>
      <c r="B71" s="3">
        <f t="shared" si="2"/>
        <v>22.25</v>
      </c>
      <c r="C71" s="3">
        <f t="shared" si="3"/>
        <v>13.279999999999967</v>
      </c>
      <c r="D71" s="3">
        <f>B71*[1]属性总表!$E$5</f>
        <v>23362.5</v>
      </c>
      <c r="E71" s="3">
        <f>ROUND([1]等级属性!C71*[1]属性总表!$F$5,0)</f>
        <v>1328</v>
      </c>
      <c r="F71" s="3">
        <f>ROUND(C71*[1]属性总表!$G$5,0)</f>
        <v>398</v>
      </c>
      <c r="G71" s="3">
        <f>ROUND(C71*[1]属性总表!$H$5,0)</f>
        <v>398</v>
      </c>
    </row>
  </sheetData>
  <phoneticPr fontId="27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4" customFormat="1" ht="20.100000000000001" customHeight="1"/>
    <row r="2" spans="2:18" s="4" customFormat="1" ht="20.100000000000001" customHeight="1">
      <c r="B2" s="4" t="s">
        <v>30</v>
      </c>
      <c r="F2" s="4" t="s">
        <v>31</v>
      </c>
      <c r="K2" s="3" t="s">
        <v>25</v>
      </c>
      <c r="L2" s="4" t="s">
        <v>32</v>
      </c>
      <c r="M2" s="3"/>
      <c r="N2" s="3"/>
      <c r="O2" s="3"/>
      <c r="P2" s="3"/>
      <c r="Q2" s="3"/>
      <c r="R2" s="3"/>
    </row>
    <row r="3" spans="2:18" s="4" customFormat="1" ht="20.100000000000001" customHeight="1">
      <c r="F3" s="4" t="s">
        <v>33</v>
      </c>
      <c r="K3" s="3">
        <v>20</v>
      </c>
      <c r="L3" s="3">
        <v>200</v>
      </c>
      <c r="M3" s="3"/>
      <c r="N3" s="3">
        <v>150</v>
      </c>
      <c r="O3" s="3"/>
      <c r="P3" s="3">
        <f>N3/L3*50</f>
        <v>37.5</v>
      </c>
      <c r="Q3" s="3">
        <f>N3/L3*100</f>
        <v>75</v>
      </c>
      <c r="R3" s="3"/>
    </row>
    <row r="4" spans="2:18" s="4" customFormat="1" ht="20.100000000000001" customHeight="1">
      <c r="K4" s="3">
        <v>30</v>
      </c>
      <c r="L4" s="3">
        <v>300</v>
      </c>
      <c r="M4" s="3"/>
      <c r="N4" s="3"/>
      <c r="O4" s="3"/>
      <c r="P4" s="3"/>
      <c r="Q4" s="3"/>
      <c r="R4" s="3"/>
    </row>
    <row r="5" spans="2:18" s="4" customFormat="1" ht="20.100000000000001" customHeight="1">
      <c r="I5" s="4">
        <f>500/3</f>
        <v>166.66666666666666</v>
      </c>
      <c r="K5" s="3">
        <v>40</v>
      </c>
      <c r="L5" s="3">
        <v>400</v>
      </c>
    </row>
    <row r="6" spans="2:18" s="4" customFormat="1" ht="20.100000000000001" customHeight="1">
      <c r="K6" s="3">
        <v>50</v>
      </c>
      <c r="L6" s="3">
        <v>500</v>
      </c>
    </row>
    <row r="7" spans="2:18" s="4" customFormat="1" ht="20.100000000000001" customHeight="1"/>
    <row r="8" spans="2:18" s="4" customFormat="1" ht="20.100000000000001" customHeight="1"/>
    <row r="9" spans="2:18" s="4" customFormat="1" ht="20.100000000000001" customHeight="1"/>
    <row r="10" spans="2:18" s="4" customFormat="1" ht="20.100000000000001" customHeight="1"/>
    <row r="11" spans="2:18" s="4" customFormat="1" ht="20.100000000000001" customHeight="1"/>
    <row r="12" spans="2:18" s="4" customFormat="1" ht="20.100000000000001" customHeight="1"/>
    <row r="13" spans="2:18" s="4" customFormat="1" ht="20.100000000000001" customHeight="1"/>
    <row r="14" spans="2:18" s="4" customFormat="1" ht="20.100000000000001" customHeight="1"/>
    <row r="15" spans="2:18" s="4" customFormat="1" ht="20.100000000000001" customHeight="1"/>
    <row r="16" spans="2:18" s="4" customFormat="1" ht="20.100000000000001" customHeight="1"/>
    <row r="17" s="4" customFormat="1" ht="20.100000000000001" customHeight="1"/>
    <row r="18" s="4" customFormat="1" ht="20.100000000000001" customHeight="1"/>
    <row r="19" s="4" customFormat="1" ht="20.100000000000001" customHeight="1"/>
    <row r="20" s="4" customFormat="1" ht="20.100000000000001" customHeight="1"/>
    <row r="21" s="4" customFormat="1" ht="20.100000000000001" customHeight="1"/>
    <row r="22" s="4" customFormat="1" ht="20.100000000000001" customHeight="1"/>
    <row r="23" s="4" customFormat="1" ht="20.100000000000001" customHeight="1"/>
    <row r="24" s="4" customFormat="1" ht="20.100000000000001" customHeight="1"/>
    <row r="25" s="4" customFormat="1" ht="20.100000000000001" customHeight="1"/>
    <row r="26" s="4" customFormat="1" ht="20.100000000000001" customHeight="1"/>
    <row r="27" s="4" customFormat="1" ht="20.100000000000001" customHeight="1"/>
    <row r="28" s="4" customFormat="1" ht="20.100000000000001" customHeight="1"/>
    <row r="29" s="4" customFormat="1" ht="20.100000000000001" customHeight="1"/>
    <row r="30" s="4" customFormat="1" ht="20.100000000000001" customHeight="1"/>
  </sheetData>
  <phoneticPr fontId="27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80"/>
  <sheetViews>
    <sheetView workbookViewId="0">
      <selection activeCell="AL22" sqref="A18:AL22"/>
    </sheetView>
  </sheetViews>
  <sheetFormatPr defaultColWidth="9" defaultRowHeight="16.5"/>
  <cols>
    <col min="1" max="1" width="9" style="49"/>
    <col min="2" max="2" width="14.875" style="49" customWidth="1"/>
    <col min="3" max="3" width="9" style="49"/>
    <col min="4" max="4" width="9.5" style="49" customWidth="1"/>
    <col min="5" max="5" width="17.875" style="49" customWidth="1"/>
    <col min="6" max="6" width="11.375" style="49" customWidth="1"/>
    <col min="7" max="7" width="86.375" style="49" customWidth="1"/>
    <col min="8" max="8" width="10.125" style="49" customWidth="1"/>
    <col min="9" max="13" width="9" style="49"/>
    <col min="14" max="14" width="81.875" style="49" customWidth="1"/>
    <col min="15" max="19" width="9" style="49"/>
    <col min="20" max="20" width="29.125" style="49" customWidth="1"/>
    <col min="21" max="25" width="9" style="49"/>
    <col min="26" max="26" width="9.5" style="49" customWidth="1"/>
    <col min="27" max="27" width="10.625" style="49" customWidth="1"/>
    <col min="28" max="29" width="9" style="49"/>
    <col min="30" max="30" width="11.375" style="49" customWidth="1"/>
    <col min="31" max="38" width="9" style="49"/>
    <col min="39" max="39" width="11.125" style="49" customWidth="1"/>
    <col min="40" max="40" width="10.5" style="49" customWidth="1"/>
    <col min="41" max="41" width="11.125" style="49" customWidth="1"/>
    <col min="42" max="42" width="10.75" style="49" customWidth="1"/>
    <col min="43" max="43" width="9" style="49"/>
    <col min="44" max="44" width="11.375" style="49" customWidth="1"/>
    <col min="45" max="45" width="82.375" style="49" customWidth="1"/>
    <col min="46" max="16384" width="9" style="49"/>
  </cols>
  <sheetData>
    <row r="1" spans="2:53">
      <c r="AC1" s="49" t="s">
        <v>34</v>
      </c>
      <c r="AD1" s="49" t="s">
        <v>35</v>
      </c>
    </row>
    <row r="2" spans="2:53" ht="20.100000000000001" customHeight="1">
      <c r="S2" s="49" t="s">
        <v>36</v>
      </c>
      <c r="AC2" s="49" t="s">
        <v>37</v>
      </c>
      <c r="AD2" s="49" t="s">
        <v>38</v>
      </c>
      <c r="AR2" s="49" t="s">
        <v>39</v>
      </c>
    </row>
    <row r="3" spans="2:53" ht="20.100000000000001" customHeight="1">
      <c r="B3" s="50" t="s">
        <v>40</v>
      </c>
      <c r="C3" s="50" t="s">
        <v>41</v>
      </c>
      <c r="D3" s="50" t="s">
        <v>25</v>
      </c>
      <c r="E3" s="50" t="s">
        <v>42</v>
      </c>
      <c r="F3" s="50" t="s">
        <v>43</v>
      </c>
      <c r="G3" s="50" t="s">
        <v>44</v>
      </c>
      <c r="I3" s="59">
        <v>10001</v>
      </c>
      <c r="J3" s="50" t="s">
        <v>45</v>
      </c>
      <c r="K3" s="72" t="s">
        <v>46</v>
      </c>
      <c r="L3" s="49" t="s">
        <v>47</v>
      </c>
      <c r="M3" s="49" t="s">
        <v>48</v>
      </c>
      <c r="N3" s="53" t="s">
        <v>49</v>
      </c>
      <c r="R3" s="49" t="s">
        <v>50</v>
      </c>
      <c r="S3" s="49">
        <v>1</v>
      </c>
      <c r="T3" s="53" t="s">
        <v>51</v>
      </c>
      <c r="V3" s="49" t="str">
        <f>T3&amp;","&amp;T4&amp;","&amp;T5</f>
        <v>速度专精：移动速度提升10%,装备精通：布甲,移动光环：小队内移动速度提升10%</v>
      </c>
      <c r="AB3" s="50" t="s">
        <v>52</v>
      </c>
      <c r="AC3" s="50" t="s">
        <v>41</v>
      </c>
      <c r="AD3" s="50" t="s">
        <v>25</v>
      </c>
      <c r="AE3" s="50" t="s">
        <v>42</v>
      </c>
      <c r="AF3" s="50" t="s">
        <v>43</v>
      </c>
      <c r="AG3" s="50" t="s">
        <v>44</v>
      </c>
      <c r="AN3" s="49" t="s">
        <v>53</v>
      </c>
      <c r="AS3" s="53"/>
    </row>
    <row r="4" spans="2:53" ht="20.100000000000001" customHeight="1">
      <c r="C4" s="49" t="s">
        <v>54</v>
      </c>
      <c r="D4" s="49">
        <v>1</v>
      </c>
      <c r="F4" s="51" t="s">
        <v>55</v>
      </c>
      <c r="G4" s="52" t="s">
        <v>56</v>
      </c>
      <c r="I4" s="59">
        <v>10002</v>
      </c>
      <c r="K4" s="72"/>
      <c r="L4" s="49" t="s">
        <v>57</v>
      </c>
      <c r="M4" s="49" t="s">
        <v>58</v>
      </c>
      <c r="N4" s="53" t="s">
        <v>59</v>
      </c>
      <c r="S4" s="49">
        <v>2</v>
      </c>
      <c r="T4" s="53" t="s">
        <v>60</v>
      </c>
      <c r="Z4" s="49">
        <v>22000010</v>
      </c>
      <c r="AA4" s="49">
        <v>22000010</v>
      </c>
      <c r="AC4" s="49" t="s">
        <v>34</v>
      </c>
      <c r="AD4" s="49">
        <v>1</v>
      </c>
      <c r="AF4" s="49" t="s">
        <v>61</v>
      </c>
      <c r="AG4" s="53" t="s">
        <v>62</v>
      </c>
      <c r="AN4" s="54" t="s">
        <v>63</v>
      </c>
      <c r="AO4" s="49" t="s">
        <v>64</v>
      </c>
      <c r="AP4" s="49">
        <v>20</v>
      </c>
      <c r="AR4" s="49" t="s">
        <v>65</v>
      </c>
      <c r="AS4" s="53" t="s">
        <v>66</v>
      </c>
      <c r="AV4" s="49">
        <v>10001</v>
      </c>
      <c r="AW4" s="50" t="s">
        <v>45</v>
      </c>
      <c r="AX4" s="72" t="s">
        <v>46</v>
      </c>
      <c r="AY4" s="49" t="s">
        <v>47</v>
      </c>
      <c r="AZ4" s="49" t="s">
        <v>67</v>
      </c>
      <c r="BA4" s="53" t="s">
        <v>68</v>
      </c>
    </row>
    <row r="5" spans="2:53" ht="20.100000000000001" customHeight="1">
      <c r="C5" s="49" t="s">
        <v>69</v>
      </c>
      <c r="D5" s="49">
        <v>1</v>
      </c>
      <c r="F5" s="49" t="s">
        <v>70</v>
      </c>
      <c r="G5" s="53" t="s">
        <v>71</v>
      </c>
      <c r="I5" s="59">
        <v>10003</v>
      </c>
      <c r="K5" s="72"/>
      <c r="L5" s="49" t="s">
        <v>72</v>
      </c>
      <c r="M5" s="49" t="s">
        <v>73</v>
      </c>
      <c r="N5" s="53" t="s">
        <v>74</v>
      </c>
      <c r="S5" s="49">
        <v>3</v>
      </c>
      <c r="T5" s="53" t="s">
        <v>75</v>
      </c>
      <c r="Z5" s="49">
        <v>22000020</v>
      </c>
      <c r="AA5" s="49" t="s">
        <v>76</v>
      </c>
      <c r="AC5" s="49" t="s">
        <v>37</v>
      </c>
      <c r="AD5" s="49">
        <v>1</v>
      </c>
      <c r="AF5" s="49" t="s">
        <v>77</v>
      </c>
      <c r="AG5" s="53" t="s">
        <v>78</v>
      </c>
      <c r="AM5" s="49" t="s">
        <v>79</v>
      </c>
      <c r="AN5" s="49" t="s">
        <v>80</v>
      </c>
      <c r="AP5" s="49">
        <v>25</v>
      </c>
      <c r="AR5" s="49" t="s">
        <v>81</v>
      </c>
      <c r="AS5" s="53" t="s">
        <v>82</v>
      </c>
      <c r="AV5" s="49">
        <v>10002</v>
      </c>
      <c r="AX5" s="72"/>
      <c r="AY5" s="49" t="s">
        <v>57</v>
      </c>
      <c r="AZ5" s="49" t="s">
        <v>83</v>
      </c>
      <c r="BA5" s="53" t="s">
        <v>84</v>
      </c>
    </row>
    <row r="6" spans="2:53" ht="20.100000000000001" customHeight="1">
      <c r="G6" s="53"/>
      <c r="I6" s="59">
        <v>10011</v>
      </c>
      <c r="K6" s="72" t="s">
        <v>85</v>
      </c>
      <c r="L6" s="49" t="s">
        <v>47</v>
      </c>
      <c r="M6" s="49" t="s">
        <v>86</v>
      </c>
      <c r="N6" s="53" t="s">
        <v>87</v>
      </c>
      <c r="AL6" s="49" t="s">
        <v>88</v>
      </c>
      <c r="AN6" s="49" t="s">
        <v>89</v>
      </c>
      <c r="AP6" s="49">
        <v>30</v>
      </c>
      <c r="AR6" s="49" t="s">
        <v>90</v>
      </c>
      <c r="AS6" s="53" t="s">
        <v>91</v>
      </c>
      <c r="AV6" s="49">
        <v>10003</v>
      </c>
      <c r="AX6" s="72"/>
      <c r="AY6" s="49" t="s">
        <v>72</v>
      </c>
      <c r="AZ6" s="49" t="s">
        <v>92</v>
      </c>
      <c r="BA6" s="53" t="s">
        <v>93</v>
      </c>
    </row>
    <row r="7" spans="2:53" ht="20.100000000000001" customHeight="1">
      <c r="C7" s="49" t="s">
        <v>54</v>
      </c>
      <c r="D7" s="49">
        <v>7</v>
      </c>
      <c r="F7" s="51" t="s">
        <v>94</v>
      </c>
      <c r="G7" s="52" t="s">
        <v>95</v>
      </c>
      <c r="I7" s="59">
        <v>10012</v>
      </c>
      <c r="K7" s="72"/>
      <c r="L7" s="49" t="s">
        <v>57</v>
      </c>
      <c r="M7" s="49" t="s">
        <v>96</v>
      </c>
      <c r="N7" s="53" t="s">
        <v>97</v>
      </c>
      <c r="Z7" s="49">
        <v>22000030</v>
      </c>
      <c r="AA7" s="49" t="s">
        <v>98</v>
      </c>
      <c r="AC7" s="49" t="s">
        <v>34</v>
      </c>
      <c r="AD7" s="49">
        <v>7</v>
      </c>
      <c r="AF7" s="49" t="s">
        <v>99</v>
      </c>
      <c r="AG7" s="53" t="s">
        <v>95</v>
      </c>
      <c r="AM7" s="49" t="s">
        <v>100</v>
      </c>
      <c r="AN7" s="49" t="s">
        <v>101</v>
      </c>
      <c r="AP7" s="49">
        <v>35</v>
      </c>
      <c r="AR7" s="59" t="s">
        <v>102</v>
      </c>
      <c r="AS7" s="57" t="s">
        <v>103</v>
      </c>
      <c r="AV7" s="49">
        <v>10011</v>
      </c>
      <c r="AX7" s="72" t="s">
        <v>85</v>
      </c>
      <c r="AY7" s="49" t="s">
        <v>47</v>
      </c>
      <c r="AZ7" s="49" t="s">
        <v>104</v>
      </c>
      <c r="BA7" s="53" t="s">
        <v>105</v>
      </c>
    </row>
    <row r="8" spans="2:53" ht="20.100000000000001" customHeight="1">
      <c r="C8" s="49" t="s">
        <v>69</v>
      </c>
      <c r="D8" s="49">
        <v>7</v>
      </c>
      <c r="F8" s="49" t="s">
        <v>106</v>
      </c>
      <c r="G8" s="53" t="s">
        <v>107</v>
      </c>
      <c r="I8" s="59">
        <v>10013</v>
      </c>
      <c r="K8" s="72"/>
      <c r="L8" s="49" t="s">
        <v>72</v>
      </c>
      <c r="M8" s="49" t="s">
        <v>108</v>
      </c>
      <c r="N8" s="53" t="s">
        <v>109</v>
      </c>
      <c r="Z8" s="49">
        <v>22000040</v>
      </c>
      <c r="AA8" s="49" t="s">
        <v>110</v>
      </c>
      <c r="AC8" s="49" t="s">
        <v>37</v>
      </c>
      <c r="AD8" s="49">
        <v>7</v>
      </c>
      <c r="AF8" s="3" t="s">
        <v>111</v>
      </c>
      <c r="AG8" s="53" t="s">
        <v>112</v>
      </c>
      <c r="AP8" s="49" t="s">
        <v>113</v>
      </c>
      <c r="AR8" s="49" t="s">
        <v>114</v>
      </c>
      <c r="AS8" s="53" t="s">
        <v>115</v>
      </c>
      <c r="AV8" s="49">
        <v>10012</v>
      </c>
      <c r="AX8" s="72"/>
      <c r="AY8" s="49" t="s">
        <v>57</v>
      </c>
      <c r="AZ8" s="49" t="s">
        <v>116</v>
      </c>
      <c r="BA8" s="53" t="s">
        <v>117</v>
      </c>
    </row>
    <row r="9" spans="2:53" ht="20.100000000000001" customHeight="1">
      <c r="G9" s="53"/>
      <c r="I9" s="59">
        <v>10021</v>
      </c>
      <c r="K9" s="72" t="s">
        <v>118</v>
      </c>
      <c r="L9" s="49" t="s">
        <v>47</v>
      </c>
      <c r="M9" s="49" t="s">
        <v>119</v>
      </c>
      <c r="N9" s="53" t="s">
        <v>120</v>
      </c>
      <c r="S9" s="49" t="s">
        <v>121</v>
      </c>
      <c r="AR9" s="49" t="s">
        <v>122</v>
      </c>
      <c r="AS9" s="53" t="s">
        <v>123</v>
      </c>
      <c r="AV9" s="49">
        <v>10013</v>
      </c>
      <c r="AX9" s="72"/>
      <c r="AY9" s="49" t="s">
        <v>72</v>
      </c>
      <c r="AZ9" s="49" t="s">
        <v>124</v>
      </c>
      <c r="BA9" s="53" t="s">
        <v>125</v>
      </c>
    </row>
    <row r="10" spans="2:53" ht="20.100000000000001" customHeight="1">
      <c r="C10" s="49" t="s">
        <v>54</v>
      </c>
      <c r="D10" s="49">
        <v>12</v>
      </c>
      <c r="F10" s="49" t="s">
        <v>126</v>
      </c>
      <c r="G10" s="53" t="s">
        <v>127</v>
      </c>
      <c r="I10" s="59">
        <v>10022</v>
      </c>
      <c r="K10" s="72"/>
      <c r="L10" s="49" t="s">
        <v>57</v>
      </c>
      <c r="M10" s="49" t="s">
        <v>128</v>
      </c>
      <c r="N10" s="53" t="s">
        <v>129</v>
      </c>
      <c r="S10" s="49">
        <v>1</v>
      </c>
      <c r="T10" s="53" t="s">
        <v>130</v>
      </c>
      <c r="V10" s="49" t="str">
        <f>T10&amp;","&amp;T11&amp;","&amp;T12</f>
        <v>刀类专精：使用剑类武器伤害提升5%,装备精通：轻甲,暴击光环：小队内暴击概率提升5%</v>
      </c>
      <c r="Z10" s="49">
        <v>22000050</v>
      </c>
      <c r="AA10" s="49" t="s">
        <v>131</v>
      </c>
      <c r="AC10" s="49" t="s">
        <v>34</v>
      </c>
      <c r="AD10" s="49">
        <v>12</v>
      </c>
      <c r="AF10" s="49" t="s">
        <v>132</v>
      </c>
      <c r="AG10" s="53" t="s">
        <v>133</v>
      </c>
      <c r="AM10" s="49" t="s">
        <v>134</v>
      </c>
      <c r="AV10" s="49">
        <v>10021</v>
      </c>
      <c r="AX10" s="72" t="s">
        <v>118</v>
      </c>
      <c r="AY10" s="49" t="s">
        <v>47</v>
      </c>
      <c r="AZ10" s="49" t="s">
        <v>135</v>
      </c>
      <c r="BA10" s="53" t="s">
        <v>136</v>
      </c>
    </row>
    <row r="11" spans="2:53" ht="20.100000000000001" customHeight="1">
      <c r="C11" s="49" t="s">
        <v>69</v>
      </c>
      <c r="D11" s="49">
        <v>12</v>
      </c>
      <c r="F11" s="49" t="s">
        <v>137</v>
      </c>
      <c r="G11" s="53" t="s">
        <v>138</v>
      </c>
      <c r="I11" s="59">
        <v>10023</v>
      </c>
      <c r="K11" s="72"/>
      <c r="L11" s="49" t="s">
        <v>72</v>
      </c>
      <c r="M11" s="49" t="s">
        <v>139</v>
      </c>
      <c r="N11" s="53" t="s">
        <v>140</v>
      </c>
      <c r="S11" s="49">
        <v>2</v>
      </c>
      <c r="T11" s="53" t="s">
        <v>141</v>
      </c>
      <c r="Z11" s="49">
        <v>22000060</v>
      </c>
      <c r="AA11" s="49" t="s">
        <v>142</v>
      </c>
      <c r="AC11" s="49" t="s">
        <v>37</v>
      </c>
      <c r="AD11" s="49">
        <v>12</v>
      </c>
      <c r="AF11" s="49" t="s">
        <v>143</v>
      </c>
      <c r="AG11" s="53" t="s">
        <v>144</v>
      </c>
      <c r="AM11" s="49" t="s">
        <v>145</v>
      </c>
      <c r="AN11" s="54" t="s">
        <v>146</v>
      </c>
      <c r="AP11" s="49">
        <v>20</v>
      </c>
      <c r="AR11" s="49" t="s">
        <v>147</v>
      </c>
      <c r="AS11" s="53" t="s">
        <v>148</v>
      </c>
      <c r="AV11" s="49">
        <v>10022</v>
      </c>
      <c r="AX11" s="72"/>
      <c r="AY11" s="49" t="s">
        <v>57</v>
      </c>
      <c r="AZ11" s="49" t="s">
        <v>139</v>
      </c>
      <c r="BA11" s="53" t="s">
        <v>149</v>
      </c>
    </row>
    <row r="12" spans="2:53" ht="20.100000000000001" customHeight="1">
      <c r="G12" s="53"/>
      <c r="H12" s="53"/>
      <c r="I12" s="59">
        <v>10031</v>
      </c>
      <c r="K12" s="72" t="s">
        <v>150</v>
      </c>
      <c r="L12" s="49" t="s">
        <v>47</v>
      </c>
      <c r="M12" s="49" t="s">
        <v>151</v>
      </c>
      <c r="N12" s="53" t="s">
        <v>152</v>
      </c>
      <c r="S12" s="49">
        <v>3</v>
      </c>
      <c r="T12" s="53" t="s">
        <v>153</v>
      </c>
      <c r="AN12" s="49" t="s">
        <v>154</v>
      </c>
      <c r="AP12" s="49">
        <v>25</v>
      </c>
      <c r="AR12" s="49" t="s">
        <v>155</v>
      </c>
      <c r="AS12" s="53" t="s">
        <v>156</v>
      </c>
      <c r="AV12" s="49">
        <v>10023</v>
      </c>
      <c r="AX12" s="72"/>
      <c r="AY12" s="49" t="s">
        <v>72</v>
      </c>
      <c r="AZ12" s="49" t="s">
        <v>157</v>
      </c>
      <c r="BA12" s="53" t="s">
        <v>158</v>
      </c>
    </row>
    <row r="13" spans="2:53" ht="20.100000000000001" customHeight="1">
      <c r="B13" s="49" t="s">
        <v>53</v>
      </c>
      <c r="G13" s="53"/>
      <c r="H13" s="53"/>
      <c r="I13" s="59">
        <v>10032</v>
      </c>
      <c r="K13" s="72"/>
      <c r="L13" s="49" t="s">
        <v>57</v>
      </c>
      <c r="M13" s="49" t="s">
        <v>159</v>
      </c>
      <c r="N13" s="53" t="s">
        <v>160</v>
      </c>
      <c r="AM13" s="49" t="s">
        <v>161</v>
      </c>
      <c r="AN13" s="49" t="s">
        <v>79</v>
      </c>
      <c r="AP13" s="49">
        <v>30</v>
      </c>
      <c r="AR13" s="49" t="s">
        <v>162</v>
      </c>
      <c r="AS13" s="53" t="s">
        <v>163</v>
      </c>
      <c r="AV13" s="49">
        <v>10031</v>
      </c>
      <c r="AX13" s="72" t="s">
        <v>150</v>
      </c>
      <c r="AY13" s="49" t="s">
        <v>47</v>
      </c>
      <c r="AZ13" s="49" t="s">
        <v>164</v>
      </c>
      <c r="BA13" s="53" t="s">
        <v>165</v>
      </c>
    </row>
    <row r="14" spans="2:53" ht="20.100000000000001" customHeight="1">
      <c r="B14" s="54" t="s">
        <v>166</v>
      </c>
      <c r="C14" s="49" t="s">
        <v>64</v>
      </c>
      <c r="D14" s="49">
        <v>20</v>
      </c>
      <c r="F14" s="49" t="s">
        <v>167</v>
      </c>
      <c r="G14" s="53" t="s">
        <v>168</v>
      </c>
      <c r="H14" s="53"/>
      <c r="I14" s="59">
        <v>10033</v>
      </c>
      <c r="K14" s="72"/>
      <c r="L14" s="49" t="s">
        <v>72</v>
      </c>
      <c r="M14" s="49" t="s">
        <v>169</v>
      </c>
      <c r="N14" s="53" t="s">
        <v>170</v>
      </c>
      <c r="AB14" s="49" t="s">
        <v>171</v>
      </c>
      <c r="AC14" s="49" t="s">
        <v>172</v>
      </c>
      <c r="AN14" s="49" t="s">
        <v>173</v>
      </c>
      <c r="AP14" s="49">
        <v>35</v>
      </c>
      <c r="AR14" s="49" t="s">
        <v>174</v>
      </c>
      <c r="AS14" s="53" t="s">
        <v>175</v>
      </c>
      <c r="AV14" s="49">
        <v>10032</v>
      </c>
      <c r="AX14" s="72"/>
      <c r="AY14" s="49" t="s">
        <v>57</v>
      </c>
      <c r="AZ14" s="49" t="s">
        <v>139</v>
      </c>
      <c r="BA14" s="53" t="s">
        <v>176</v>
      </c>
    </row>
    <row r="15" spans="2:53" ht="20.100000000000001" customHeight="1">
      <c r="D15" s="49">
        <v>25</v>
      </c>
      <c r="F15" s="49" t="s">
        <v>177</v>
      </c>
      <c r="G15" s="53" t="s">
        <v>178</v>
      </c>
      <c r="H15" s="53"/>
      <c r="I15" s="59">
        <v>10041</v>
      </c>
      <c r="K15" s="72" t="s">
        <v>179</v>
      </c>
      <c r="L15" s="49" t="s">
        <v>47</v>
      </c>
      <c r="M15" s="49" t="s">
        <v>180</v>
      </c>
      <c r="N15" s="53" t="s">
        <v>181</v>
      </c>
      <c r="AB15" s="49" t="s">
        <v>134</v>
      </c>
      <c r="AC15" s="49" t="s">
        <v>182</v>
      </c>
      <c r="AP15" s="49" t="s">
        <v>113</v>
      </c>
      <c r="AR15" s="49" t="s">
        <v>114</v>
      </c>
      <c r="AS15" s="53" t="s">
        <v>183</v>
      </c>
      <c r="AV15" s="49">
        <v>10033</v>
      </c>
      <c r="AX15" s="72"/>
      <c r="AY15" s="49" t="s">
        <v>72</v>
      </c>
      <c r="AZ15" s="49" t="s">
        <v>184</v>
      </c>
      <c r="BA15" s="53" t="s">
        <v>185</v>
      </c>
    </row>
    <row r="16" spans="2:53" ht="20.100000000000001" customHeight="1">
      <c r="D16" s="49">
        <v>30</v>
      </c>
      <c r="F16" s="55" t="s">
        <v>186</v>
      </c>
      <c r="G16" s="56" t="s">
        <v>187</v>
      </c>
      <c r="H16" s="57"/>
      <c r="I16" s="59">
        <v>10042</v>
      </c>
      <c r="K16" s="72"/>
      <c r="L16" s="49" t="s">
        <v>57</v>
      </c>
      <c r="M16" s="49" t="s">
        <v>188</v>
      </c>
      <c r="N16" s="53" t="s">
        <v>189</v>
      </c>
      <c r="S16" s="49" t="s">
        <v>190</v>
      </c>
      <c r="AB16" s="49" t="s">
        <v>191</v>
      </c>
      <c r="AC16" s="49" t="s">
        <v>192</v>
      </c>
      <c r="AR16" s="49" t="s">
        <v>122</v>
      </c>
      <c r="AS16" s="53" t="s">
        <v>193</v>
      </c>
      <c r="AV16" s="49">
        <v>10041</v>
      </c>
      <c r="AX16" s="72" t="s">
        <v>179</v>
      </c>
      <c r="AY16" s="49" t="s">
        <v>47</v>
      </c>
      <c r="AZ16" s="49" t="s">
        <v>132</v>
      </c>
      <c r="BA16" s="53" t="s">
        <v>194</v>
      </c>
    </row>
    <row r="17" spans="2:53" ht="20.100000000000001" customHeight="1">
      <c r="D17" s="49">
        <v>35</v>
      </c>
      <c r="F17" s="49" t="s">
        <v>195</v>
      </c>
      <c r="G17" s="53" t="s">
        <v>196</v>
      </c>
      <c r="H17" s="53"/>
      <c r="I17" s="59">
        <v>10043</v>
      </c>
      <c r="K17" s="72"/>
      <c r="L17" s="49" t="s">
        <v>72</v>
      </c>
      <c r="M17" s="49" t="s">
        <v>128</v>
      </c>
      <c r="N17" s="53" t="s">
        <v>197</v>
      </c>
      <c r="S17" s="49">
        <v>1</v>
      </c>
      <c r="T17" s="53" t="s">
        <v>198</v>
      </c>
      <c r="V17" s="49" t="str">
        <f>T17&amp;","&amp;T18&amp;","&amp;T19</f>
        <v>刀类专精：使用刀类武器伤害提升5%,装备精通：重甲,伤害光环：小队内造成伤害提升5%</v>
      </c>
      <c r="AV17" s="49">
        <v>10042</v>
      </c>
      <c r="AX17" s="72"/>
      <c r="AY17" s="49" t="s">
        <v>57</v>
      </c>
      <c r="AZ17" s="49" t="s">
        <v>139</v>
      </c>
      <c r="BA17" s="53" t="s">
        <v>199</v>
      </c>
    </row>
    <row r="18" spans="2:53" ht="20.100000000000001" customHeight="1">
      <c r="D18" s="49" t="s">
        <v>113</v>
      </c>
      <c r="F18" s="49" t="s">
        <v>114</v>
      </c>
      <c r="G18" s="53" t="s">
        <v>200</v>
      </c>
      <c r="H18" s="53"/>
      <c r="I18" s="49">
        <v>10051</v>
      </c>
      <c r="K18" s="72" t="s">
        <v>201</v>
      </c>
      <c r="L18" s="49" t="s">
        <v>47</v>
      </c>
      <c r="M18" s="49" t="s">
        <v>202</v>
      </c>
      <c r="N18" s="53" t="s">
        <v>203</v>
      </c>
      <c r="S18" s="49">
        <v>2</v>
      </c>
      <c r="T18" s="53" t="s">
        <v>204</v>
      </c>
      <c r="AM18" s="49" t="s">
        <v>154</v>
      </c>
      <c r="AN18" s="54" t="s">
        <v>205</v>
      </c>
      <c r="AP18" s="49">
        <v>20</v>
      </c>
      <c r="AR18" s="49" t="s">
        <v>206</v>
      </c>
      <c r="AS18" s="53" t="s">
        <v>207</v>
      </c>
      <c r="AV18" s="49">
        <v>10043</v>
      </c>
      <c r="AX18" s="72"/>
      <c r="AY18" s="49" t="s">
        <v>72</v>
      </c>
      <c r="AZ18" s="49" t="s">
        <v>208</v>
      </c>
      <c r="BA18" s="53" t="s">
        <v>209</v>
      </c>
    </row>
    <row r="19" spans="2:53" ht="20.100000000000001" customHeight="1">
      <c r="F19" s="49" t="s">
        <v>122</v>
      </c>
      <c r="G19" s="53" t="s">
        <v>210</v>
      </c>
      <c r="H19" s="53"/>
      <c r="I19" s="49">
        <v>10052</v>
      </c>
      <c r="K19" s="72"/>
      <c r="L19" s="49" t="s">
        <v>57</v>
      </c>
      <c r="M19" s="49" t="s">
        <v>211</v>
      </c>
      <c r="N19" s="53" t="s">
        <v>212</v>
      </c>
      <c r="S19" s="49">
        <v>3</v>
      </c>
      <c r="T19" s="53" t="s">
        <v>213</v>
      </c>
      <c r="AM19" s="49" t="s">
        <v>214</v>
      </c>
      <c r="AO19" s="49" t="s">
        <v>215</v>
      </c>
      <c r="AP19" s="49">
        <v>25</v>
      </c>
      <c r="AR19" s="49" t="s">
        <v>216</v>
      </c>
      <c r="AS19" s="53" t="s">
        <v>217</v>
      </c>
      <c r="AV19" s="49">
        <v>10051</v>
      </c>
      <c r="AX19" s="72" t="s">
        <v>201</v>
      </c>
      <c r="AY19" s="49" t="s">
        <v>47</v>
      </c>
      <c r="AZ19" s="49" t="s">
        <v>218</v>
      </c>
      <c r="BA19" s="53" t="s">
        <v>219</v>
      </c>
    </row>
    <row r="20" spans="2:53" ht="20.100000000000001" customHeight="1">
      <c r="I20" s="49">
        <v>10053</v>
      </c>
      <c r="K20" s="72"/>
      <c r="L20" s="49" t="s">
        <v>72</v>
      </c>
      <c r="M20" s="49" t="s">
        <v>220</v>
      </c>
      <c r="N20" s="53" t="s">
        <v>221</v>
      </c>
      <c r="AB20" s="49" t="s">
        <v>222</v>
      </c>
      <c r="AC20" s="49" t="s">
        <v>223</v>
      </c>
      <c r="AN20" s="49" t="s">
        <v>154</v>
      </c>
      <c r="AP20" s="49">
        <v>30</v>
      </c>
      <c r="AR20" s="49" t="s">
        <v>224</v>
      </c>
      <c r="AS20" s="53" t="s">
        <v>225</v>
      </c>
      <c r="AV20" s="49">
        <v>10052</v>
      </c>
      <c r="AX20" s="72"/>
      <c r="AY20" s="49" t="s">
        <v>57</v>
      </c>
      <c r="AZ20" s="49" t="s">
        <v>139</v>
      </c>
      <c r="BA20" s="53" t="s">
        <v>226</v>
      </c>
    </row>
    <row r="21" spans="2:53" ht="20.100000000000001" customHeight="1">
      <c r="B21" s="54" t="s">
        <v>227</v>
      </c>
      <c r="D21" s="49">
        <v>20</v>
      </c>
      <c r="F21" s="49" t="s">
        <v>228</v>
      </c>
      <c r="G21" s="53" t="s">
        <v>229</v>
      </c>
      <c r="H21" s="53"/>
      <c r="N21" s="53"/>
      <c r="AN21" s="49" t="s">
        <v>230</v>
      </c>
      <c r="AP21" s="49">
        <v>35</v>
      </c>
      <c r="AR21" s="49" t="s">
        <v>231</v>
      </c>
      <c r="AS21" s="53" t="s">
        <v>232</v>
      </c>
      <c r="AV21" s="49">
        <v>10053</v>
      </c>
      <c r="AX21" s="72"/>
      <c r="AY21" s="49" t="s">
        <v>72</v>
      </c>
      <c r="AZ21" s="49" t="s">
        <v>233</v>
      </c>
      <c r="BA21" s="53" t="s">
        <v>234</v>
      </c>
    </row>
    <row r="22" spans="2:53" ht="20.100000000000001" customHeight="1">
      <c r="D22" s="49">
        <v>25</v>
      </c>
      <c r="F22" s="49" t="s">
        <v>235</v>
      </c>
      <c r="G22" s="53" t="s">
        <v>236</v>
      </c>
      <c r="H22" s="53"/>
      <c r="N22" s="49" t="s">
        <v>237</v>
      </c>
      <c r="AG22" s="53"/>
      <c r="AP22" s="49" t="s">
        <v>113</v>
      </c>
      <c r="AR22" s="49" t="s">
        <v>114</v>
      </c>
      <c r="AS22" s="53" t="s">
        <v>238</v>
      </c>
    </row>
    <row r="23" spans="2:53" ht="20.100000000000001" customHeight="1">
      <c r="D23" s="49">
        <v>30</v>
      </c>
      <c r="F23" s="49" t="s">
        <v>239</v>
      </c>
      <c r="G23" s="53" t="s">
        <v>240</v>
      </c>
      <c r="H23" s="53"/>
      <c r="I23" s="53"/>
      <c r="N23" s="49" t="s">
        <v>241</v>
      </c>
      <c r="AF23" s="49" t="s">
        <v>242</v>
      </c>
      <c r="AG23" s="53"/>
      <c r="AI23" s="49" t="s">
        <v>242</v>
      </c>
      <c r="AK23" s="49" t="s">
        <v>243</v>
      </c>
      <c r="AL23" s="49" t="s">
        <v>242</v>
      </c>
      <c r="AM23" s="53"/>
      <c r="AR23" s="49" t="s">
        <v>122</v>
      </c>
      <c r="AS23" s="53" t="s">
        <v>244</v>
      </c>
    </row>
    <row r="24" spans="2:53" ht="20.100000000000001" customHeight="1">
      <c r="D24" s="49">
        <v>35</v>
      </c>
      <c r="F24" s="49" t="s">
        <v>245</v>
      </c>
      <c r="G24" s="53" t="s">
        <v>246</v>
      </c>
      <c r="H24" s="53"/>
      <c r="I24" s="53"/>
      <c r="N24" s="49" t="s">
        <v>247</v>
      </c>
      <c r="AD24" s="49" t="s">
        <v>248</v>
      </c>
      <c r="AF24" s="49">
        <v>2.5</v>
      </c>
      <c r="AG24" s="49">
        <v>300</v>
      </c>
      <c r="AI24" s="49">
        <v>2.5</v>
      </c>
      <c r="AJ24" s="49">
        <v>1500</v>
      </c>
      <c r="AK24" s="49">
        <v>3</v>
      </c>
      <c r="AL24" s="49">
        <v>2.5</v>
      </c>
      <c r="AM24" s="49">
        <v>300</v>
      </c>
      <c r="AN24" s="49">
        <f>AL24*1500</f>
        <v>3750</v>
      </c>
      <c r="AO24" s="49">
        <f>AM24</f>
        <v>300</v>
      </c>
      <c r="AP24" s="49">
        <f>AO24+AN24</f>
        <v>4050</v>
      </c>
    </row>
    <row r="25" spans="2:53" ht="20.100000000000001" customHeight="1">
      <c r="D25" s="49" t="s">
        <v>113</v>
      </c>
      <c r="F25" s="49" t="s">
        <v>114</v>
      </c>
      <c r="G25" s="53" t="s">
        <v>249</v>
      </c>
      <c r="H25" s="53"/>
      <c r="N25" s="49" t="s">
        <v>250</v>
      </c>
      <c r="S25" s="49" t="s">
        <v>40</v>
      </c>
      <c r="AE25" s="49">
        <f>AF25-AF24</f>
        <v>0</v>
      </c>
      <c r="AF25" s="49">
        <v>2.5</v>
      </c>
      <c r="AG25" s="49">
        <v>300</v>
      </c>
      <c r="AI25" s="49">
        <v>2.5</v>
      </c>
      <c r="AJ25" s="49">
        <v>1500</v>
      </c>
      <c r="AK25" s="49">
        <v>3</v>
      </c>
      <c r="AL25" s="49">
        <v>2.5</v>
      </c>
      <c r="AM25" s="49">
        <v>300</v>
      </c>
      <c r="AN25" s="49">
        <f t="shared" ref="AN25:AN29" si="0">AL25*1500</f>
        <v>3750</v>
      </c>
      <c r="AO25" s="49">
        <f t="shared" ref="AO25:AO29" si="1">AM25</f>
        <v>300</v>
      </c>
      <c r="AP25" s="49">
        <f t="shared" ref="AP25:AP29" si="2">AO25+AN25</f>
        <v>4050</v>
      </c>
    </row>
    <row r="26" spans="2:53" ht="20.100000000000001" customHeight="1">
      <c r="F26" s="49" t="s">
        <v>122</v>
      </c>
      <c r="G26" s="53" t="s">
        <v>251</v>
      </c>
      <c r="H26" s="53"/>
      <c r="N26" s="49" t="s">
        <v>252</v>
      </c>
      <c r="R26" s="49" t="s">
        <v>253</v>
      </c>
      <c r="S26" s="49">
        <v>1</v>
      </c>
      <c r="T26" s="49" t="s">
        <v>254</v>
      </c>
      <c r="U26" s="53" t="s">
        <v>255</v>
      </c>
      <c r="AD26" s="49">
        <f>1000*AE26</f>
        <v>0</v>
      </c>
      <c r="AE26" s="49">
        <f t="shared" ref="AE26:AE29" si="3">AF26-AF25</f>
        <v>0</v>
      </c>
      <c r="AF26" s="49">
        <v>2.5</v>
      </c>
      <c r="AG26" s="49">
        <v>600</v>
      </c>
      <c r="AI26" s="49">
        <v>2.5</v>
      </c>
      <c r="AJ26" s="49">
        <v>2000</v>
      </c>
      <c r="AK26" s="49">
        <v>3</v>
      </c>
      <c r="AL26" s="49">
        <v>2.5</v>
      </c>
      <c r="AM26" s="49">
        <v>600</v>
      </c>
      <c r="AN26" s="49">
        <f t="shared" si="0"/>
        <v>3750</v>
      </c>
      <c r="AO26" s="49">
        <f t="shared" si="1"/>
        <v>600</v>
      </c>
      <c r="AP26" s="49">
        <f t="shared" si="2"/>
        <v>4350</v>
      </c>
      <c r="AZ26" s="49" t="s">
        <v>48</v>
      </c>
      <c r="BA26" s="53" t="s">
        <v>49</v>
      </c>
    </row>
    <row r="27" spans="2:53" ht="20.100000000000001" customHeight="1">
      <c r="K27" s="57" t="s">
        <v>256</v>
      </c>
      <c r="L27" s="59"/>
      <c r="M27" s="59"/>
      <c r="N27" s="60"/>
      <c r="S27" s="49">
        <v>2</v>
      </c>
      <c r="T27" s="49" t="s">
        <v>257</v>
      </c>
      <c r="U27" s="53" t="s">
        <v>258</v>
      </c>
      <c r="AE27" s="49">
        <f t="shared" si="3"/>
        <v>0</v>
      </c>
      <c r="AF27" s="49">
        <v>2.5</v>
      </c>
      <c r="AG27" s="49">
        <v>1000</v>
      </c>
      <c r="AI27" s="49">
        <v>2.5</v>
      </c>
      <c r="AJ27" s="49">
        <v>2500</v>
      </c>
      <c r="AK27" s="49">
        <v>3</v>
      </c>
      <c r="AL27" s="49">
        <v>2.5</v>
      </c>
      <c r="AM27" s="49">
        <v>1000</v>
      </c>
      <c r="AN27" s="49">
        <f t="shared" si="0"/>
        <v>3750</v>
      </c>
      <c r="AO27" s="49">
        <f t="shared" si="1"/>
        <v>1000</v>
      </c>
      <c r="AP27" s="49">
        <f t="shared" si="2"/>
        <v>4750</v>
      </c>
      <c r="AR27" s="49" t="s">
        <v>259</v>
      </c>
      <c r="AS27" s="53" t="s">
        <v>260</v>
      </c>
      <c r="AZ27" s="49" t="s">
        <v>58</v>
      </c>
      <c r="BA27" s="53" t="s">
        <v>59</v>
      </c>
    </row>
    <row r="28" spans="2:53" ht="20.100000000000001" customHeight="1">
      <c r="B28" s="54" t="s">
        <v>261</v>
      </c>
      <c r="D28" s="49">
        <v>20</v>
      </c>
      <c r="F28" s="49" t="s">
        <v>262</v>
      </c>
      <c r="G28" s="53" t="s">
        <v>263</v>
      </c>
      <c r="H28" s="53"/>
      <c r="K28" s="57" t="s">
        <v>264</v>
      </c>
      <c r="L28" s="59"/>
      <c r="M28" s="59"/>
      <c r="N28" s="49" t="s">
        <v>265</v>
      </c>
      <c r="S28" s="49">
        <v>3</v>
      </c>
      <c r="AE28" s="49">
        <f t="shared" si="3"/>
        <v>0</v>
      </c>
      <c r="AF28" s="49">
        <v>2.5</v>
      </c>
      <c r="AG28" s="49">
        <v>1500</v>
      </c>
      <c r="AI28" s="49">
        <v>2.5</v>
      </c>
      <c r="AJ28" s="49">
        <v>3000</v>
      </c>
      <c r="AK28" s="49">
        <v>3</v>
      </c>
      <c r="AL28" s="49">
        <v>2.5</v>
      </c>
      <c r="AM28" s="49">
        <v>1500</v>
      </c>
      <c r="AN28" s="49">
        <f t="shared" si="0"/>
        <v>3750</v>
      </c>
      <c r="AO28" s="49">
        <f t="shared" si="1"/>
        <v>1500</v>
      </c>
      <c r="AP28" s="49">
        <f t="shared" si="2"/>
        <v>5250</v>
      </c>
      <c r="AS28" s="53"/>
      <c r="AZ28" s="49" t="s">
        <v>73</v>
      </c>
      <c r="BA28" s="53" t="s">
        <v>74</v>
      </c>
    </row>
    <row r="29" spans="2:53" ht="20.100000000000001" customHeight="1">
      <c r="D29" s="49">
        <v>25</v>
      </c>
      <c r="F29" s="49" t="s">
        <v>266</v>
      </c>
      <c r="G29" s="53" t="s">
        <v>267</v>
      </c>
      <c r="H29" s="53"/>
      <c r="K29" s="53"/>
      <c r="S29" s="49">
        <v>4</v>
      </c>
      <c r="AE29" s="49">
        <f t="shared" si="3"/>
        <v>0</v>
      </c>
      <c r="AF29" s="49">
        <v>2.5</v>
      </c>
      <c r="AG29" s="49">
        <v>2000</v>
      </c>
      <c r="AI29" s="49">
        <v>2.5</v>
      </c>
      <c r="AJ29" s="49">
        <v>3500</v>
      </c>
      <c r="AK29" s="49">
        <v>3</v>
      </c>
      <c r="AL29" s="49">
        <v>2.5</v>
      </c>
      <c r="AM29" s="49">
        <v>2000</v>
      </c>
      <c r="AN29" s="49">
        <f t="shared" si="0"/>
        <v>3750</v>
      </c>
      <c r="AO29" s="49">
        <f t="shared" si="1"/>
        <v>2000</v>
      </c>
      <c r="AP29" s="49">
        <f t="shared" si="2"/>
        <v>5750</v>
      </c>
      <c r="AR29" s="59"/>
      <c r="AS29" s="57"/>
      <c r="AZ29" s="49" t="s">
        <v>86</v>
      </c>
      <c r="BA29" s="53" t="s">
        <v>87</v>
      </c>
    </row>
    <row r="30" spans="2:53" ht="20.100000000000001" customHeight="1">
      <c r="D30" s="49">
        <v>30</v>
      </c>
      <c r="F30" s="49" t="s">
        <v>268</v>
      </c>
      <c r="G30" s="53" t="s">
        <v>269</v>
      </c>
      <c r="H30" s="53"/>
      <c r="S30" s="49">
        <v>5</v>
      </c>
      <c r="AS30" s="53"/>
      <c r="AZ30" s="49" t="s">
        <v>96</v>
      </c>
      <c r="BA30" s="53" t="s">
        <v>97</v>
      </c>
    </row>
    <row r="31" spans="2:53" ht="20.100000000000001" customHeight="1">
      <c r="D31" s="49">
        <v>35</v>
      </c>
      <c r="F31" s="49" t="s">
        <v>270</v>
      </c>
      <c r="G31" s="53" t="s">
        <v>271</v>
      </c>
      <c r="H31" s="53"/>
      <c r="J31" s="49" t="s">
        <v>272</v>
      </c>
      <c r="K31" s="49" t="s">
        <v>171</v>
      </c>
      <c r="L31" s="49" t="s">
        <v>273</v>
      </c>
      <c r="S31" s="49">
        <v>6</v>
      </c>
      <c r="AF31" s="49" t="s">
        <v>274</v>
      </c>
      <c r="AI31" s="49" t="s">
        <v>274</v>
      </c>
      <c r="AS31" s="53"/>
      <c r="AZ31" s="49" t="s">
        <v>108</v>
      </c>
      <c r="BA31" s="53" t="s">
        <v>109</v>
      </c>
    </row>
    <row r="32" spans="2:53" ht="20.100000000000001" customHeight="1">
      <c r="D32" s="49" t="s">
        <v>113</v>
      </c>
      <c r="F32" s="49" t="s">
        <v>114</v>
      </c>
      <c r="G32" s="53" t="s">
        <v>275</v>
      </c>
      <c r="H32" s="53"/>
      <c r="I32" s="49">
        <f>K32/5*2</f>
        <v>60</v>
      </c>
      <c r="J32" s="49">
        <v>1</v>
      </c>
      <c r="K32" s="49">
        <v>150</v>
      </c>
      <c r="L32" s="49">
        <v>200</v>
      </c>
      <c r="S32" s="49">
        <v>7</v>
      </c>
      <c r="AF32" s="49">
        <v>2</v>
      </c>
      <c r="AG32" s="49">
        <v>210</v>
      </c>
      <c r="AI32" s="49">
        <v>2</v>
      </c>
      <c r="AJ32" s="49">
        <v>1050</v>
      </c>
      <c r="AL32" s="49">
        <v>2</v>
      </c>
      <c r="AM32" s="49">
        <f>AM24*0.7</f>
        <v>210</v>
      </c>
      <c r="AO32" s="49">
        <v>2136</v>
      </c>
      <c r="AP32" s="49">
        <v>836</v>
      </c>
      <c r="AQ32" s="49">
        <f>AO32-AP32</f>
        <v>1300</v>
      </c>
      <c r="AS32" s="53"/>
      <c r="AZ32" s="49" t="s">
        <v>119</v>
      </c>
      <c r="BA32" s="53" t="s">
        <v>120</v>
      </c>
    </row>
    <row r="33" spans="4:53" ht="20.100000000000001" customHeight="1">
      <c r="F33" s="49" t="s">
        <v>122</v>
      </c>
      <c r="G33" s="53" t="s">
        <v>276</v>
      </c>
      <c r="H33" s="53"/>
      <c r="I33" s="49">
        <f t="shared" ref="I33:I36" si="4">K33/5*2</f>
        <v>70</v>
      </c>
      <c r="J33" s="49">
        <v>2</v>
      </c>
      <c r="K33" s="49">
        <v>175</v>
      </c>
      <c r="L33" s="49">
        <v>280</v>
      </c>
      <c r="Q33" s="49" t="s">
        <v>277</v>
      </c>
      <c r="S33" s="49">
        <v>8</v>
      </c>
      <c r="AE33" s="49">
        <f t="shared" ref="AE33:AE37" si="5">AF33-AF32</f>
        <v>0</v>
      </c>
      <c r="AF33" s="49">
        <v>2</v>
      </c>
      <c r="AG33" s="49">
        <v>210</v>
      </c>
      <c r="AI33" s="49">
        <v>2</v>
      </c>
      <c r="AJ33" s="49">
        <v>1050</v>
      </c>
      <c r="AL33" s="49">
        <v>2</v>
      </c>
      <c r="AM33" s="49">
        <f t="shared" ref="AM33:AM37" si="6">AM25*0.7</f>
        <v>210</v>
      </c>
      <c r="AQ33" s="49">
        <f>AQ32*2.25</f>
        <v>2925</v>
      </c>
      <c r="AR33" s="49">
        <f>AQ33*0.3</f>
        <v>877.5</v>
      </c>
      <c r="AZ33" s="49" t="s">
        <v>128</v>
      </c>
      <c r="BA33" s="53" t="s">
        <v>129</v>
      </c>
    </row>
    <row r="34" spans="4:53" ht="20.100000000000001" customHeight="1">
      <c r="I34" s="49">
        <f t="shared" si="4"/>
        <v>80</v>
      </c>
      <c r="J34" s="49">
        <v>3</v>
      </c>
      <c r="K34" s="49">
        <v>200</v>
      </c>
      <c r="L34" s="49">
        <v>360</v>
      </c>
      <c r="S34" s="49">
        <v>9</v>
      </c>
      <c r="AE34" s="49">
        <f t="shared" si="5"/>
        <v>0</v>
      </c>
      <c r="AF34" s="49">
        <v>2</v>
      </c>
      <c r="AG34" s="49">
        <v>420</v>
      </c>
      <c r="AI34" s="49">
        <v>2</v>
      </c>
      <c r="AJ34" s="49">
        <v>1400</v>
      </c>
      <c r="AK34" s="49">
        <f t="shared" ref="AK34:AK37" si="7">AJ34-AJ33</f>
        <v>350</v>
      </c>
      <c r="AL34" s="49">
        <v>2</v>
      </c>
      <c r="AM34" s="49">
        <f t="shared" si="6"/>
        <v>420</v>
      </c>
      <c r="AS34" s="53"/>
      <c r="AZ34" s="49" t="s">
        <v>139</v>
      </c>
      <c r="BA34" s="53" t="s">
        <v>140</v>
      </c>
    </row>
    <row r="35" spans="4:53" ht="20.100000000000001" customHeight="1">
      <c r="I35" s="49">
        <f t="shared" si="4"/>
        <v>90</v>
      </c>
      <c r="J35" s="49">
        <v>4</v>
      </c>
      <c r="K35" s="49">
        <v>225</v>
      </c>
      <c r="L35" s="49">
        <v>420</v>
      </c>
      <c r="S35" s="49">
        <v>10</v>
      </c>
      <c r="AE35" s="49">
        <f t="shared" si="5"/>
        <v>0</v>
      </c>
      <c r="AF35" s="49">
        <v>2</v>
      </c>
      <c r="AG35" s="49">
        <v>700</v>
      </c>
      <c r="AI35" s="49">
        <v>2</v>
      </c>
      <c r="AJ35" s="49">
        <v>1750</v>
      </c>
      <c r="AK35" s="49">
        <f t="shared" si="7"/>
        <v>350</v>
      </c>
      <c r="AL35" s="49">
        <v>2</v>
      </c>
      <c r="AM35" s="49">
        <f t="shared" si="6"/>
        <v>700</v>
      </c>
      <c r="AS35" s="53"/>
      <c r="AZ35" s="49" t="s">
        <v>151</v>
      </c>
      <c r="BA35" s="53" t="s">
        <v>152</v>
      </c>
    </row>
    <row r="36" spans="4:53" ht="20.100000000000001" customHeight="1">
      <c r="I36" s="49">
        <f t="shared" si="4"/>
        <v>100</v>
      </c>
      <c r="J36" s="49">
        <v>5</v>
      </c>
      <c r="K36" s="49">
        <v>250</v>
      </c>
      <c r="L36" s="49">
        <v>500</v>
      </c>
      <c r="AE36" s="49">
        <f t="shared" si="5"/>
        <v>0</v>
      </c>
      <c r="AF36" s="49">
        <v>2</v>
      </c>
      <c r="AG36" s="49">
        <v>1050</v>
      </c>
      <c r="AI36" s="49">
        <v>2</v>
      </c>
      <c r="AJ36" s="49">
        <v>2100</v>
      </c>
      <c r="AK36" s="49">
        <f t="shared" si="7"/>
        <v>350</v>
      </c>
      <c r="AL36" s="49">
        <v>2</v>
      </c>
      <c r="AM36" s="49">
        <f t="shared" si="6"/>
        <v>1050</v>
      </c>
      <c r="AS36" s="53"/>
      <c r="AZ36" s="49" t="s">
        <v>159</v>
      </c>
      <c r="BA36" s="53" t="s">
        <v>160</v>
      </c>
    </row>
    <row r="37" spans="4:53" ht="20.100000000000001" customHeight="1">
      <c r="F37" s="49" t="s">
        <v>278</v>
      </c>
      <c r="AE37" s="49">
        <f t="shared" si="5"/>
        <v>0</v>
      </c>
      <c r="AF37" s="49">
        <v>2</v>
      </c>
      <c r="AG37" s="49">
        <v>1400</v>
      </c>
      <c r="AI37" s="49">
        <v>2</v>
      </c>
      <c r="AJ37" s="49">
        <v>2450</v>
      </c>
      <c r="AK37" s="49">
        <f t="shared" si="7"/>
        <v>350</v>
      </c>
      <c r="AL37" s="49">
        <v>2</v>
      </c>
      <c r="AM37" s="49">
        <f t="shared" si="6"/>
        <v>1400</v>
      </c>
      <c r="AS37" s="53"/>
      <c r="AZ37" s="49" t="s">
        <v>169</v>
      </c>
      <c r="BA37" s="53" t="s">
        <v>170</v>
      </c>
    </row>
    <row r="38" spans="4:53" ht="20.100000000000001" customHeight="1">
      <c r="D38" s="49">
        <v>14080001</v>
      </c>
      <c r="E38" s="49" t="s">
        <v>279</v>
      </c>
      <c r="F38" s="49" t="s">
        <v>280</v>
      </c>
      <c r="G38" s="53" t="s">
        <v>281</v>
      </c>
      <c r="J38" s="49" t="s">
        <v>282</v>
      </c>
      <c r="AS38" s="53"/>
      <c r="AZ38" s="49" t="s">
        <v>180</v>
      </c>
      <c r="BA38" s="53" t="s">
        <v>181</v>
      </c>
    </row>
    <row r="39" spans="4:53" ht="20.100000000000001" customHeight="1">
      <c r="D39" s="49">
        <v>14080002</v>
      </c>
      <c r="E39" s="49" t="s">
        <v>283</v>
      </c>
      <c r="G39" s="53" t="s">
        <v>284</v>
      </c>
      <c r="J39" s="49">
        <v>1</v>
      </c>
      <c r="K39" s="49">
        <v>120</v>
      </c>
      <c r="L39" s="49">
        <v>100</v>
      </c>
      <c r="AS39" s="53"/>
      <c r="AZ39" s="49" t="s">
        <v>188</v>
      </c>
      <c r="BA39" s="53" t="s">
        <v>189</v>
      </c>
    </row>
    <row r="40" spans="4:53" ht="20.100000000000001" customHeight="1">
      <c r="D40" s="49">
        <v>14080003</v>
      </c>
      <c r="E40" s="49" t="s">
        <v>285</v>
      </c>
      <c r="G40" s="53" t="s">
        <v>286</v>
      </c>
      <c r="J40" s="49">
        <v>2</v>
      </c>
      <c r="K40" s="49">
        <v>140</v>
      </c>
      <c r="L40" s="49">
        <v>150</v>
      </c>
      <c r="T40"/>
      <c r="AZ40" s="49" t="s">
        <v>128</v>
      </c>
      <c r="BA40" s="53" t="s">
        <v>197</v>
      </c>
    </row>
    <row r="41" spans="4:53" ht="20.100000000000001" customHeight="1">
      <c r="D41" s="49">
        <v>15208001</v>
      </c>
      <c r="E41" s="49" t="s">
        <v>287</v>
      </c>
      <c r="G41" s="53" t="s">
        <v>288</v>
      </c>
      <c r="J41" s="49">
        <v>3</v>
      </c>
      <c r="K41" s="49">
        <v>160</v>
      </c>
      <c r="L41" s="49">
        <v>200</v>
      </c>
      <c r="T41" s="61"/>
      <c r="AS41" s="53"/>
      <c r="AZ41" s="49" t="s">
        <v>202</v>
      </c>
      <c r="BA41" s="53" t="s">
        <v>203</v>
      </c>
    </row>
    <row r="42" spans="4:53" ht="20.100000000000001" customHeight="1">
      <c r="D42" s="49">
        <v>15208002</v>
      </c>
      <c r="E42" s="49" t="s">
        <v>289</v>
      </c>
      <c r="F42" s="49" t="s">
        <v>290</v>
      </c>
      <c r="G42" s="53" t="s">
        <v>291</v>
      </c>
      <c r="J42" s="49">
        <v>4</v>
      </c>
      <c r="K42" s="49">
        <v>180</v>
      </c>
      <c r="L42" s="49">
        <v>250</v>
      </c>
      <c r="T42" s="62"/>
      <c r="AS42" s="53"/>
      <c r="AZ42" s="49" t="s">
        <v>211</v>
      </c>
      <c r="BA42" s="53" t="s">
        <v>212</v>
      </c>
    </row>
    <row r="43" spans="4:53" ht="20.100000000000001" customHeight="1">
      <c r="D43" s="49">
        <v>15308001</v>
      </c>
      <c r="E43" s="49" t="s">
        <v>292</v>
      </c>
      <c r="G43" s="53" t="s">
        <v>293</v>
      </c>
      <c r="J43" s="49">
        <v>5</v>
      </c>
      <c r="K43" s="49">
        <v>200</v>
      </c>
      <c r="L43" s="49">
        <v>300</v>
      </c>
      <c r="T43" s="63"/>
      <c r="AS43" s="53"/>
      <c r="AZ43" s="49" t="s">
        <v>220</v>
      </c>
      <c r="BA43" s="53" t="s">
        <v>294</v>
      </c>
    </row>
    <row r="44" spans="4:53" ht="20.100000000000001" customHeight="1">
      <c r="D44" s="49">
        <v>15308002</v>
      </c>
      <c r="E44" s="49" t="s">
        <v>295</v>
      </c>
      <c r="G44" s="53" t="s">
        <v>296</v>
      </c>
      <c r="T44" s="64"/>
      <c r="AS44" s="53"/>
    </row>
    <row r="45" spans="4:53" ht="20.100000000000001" customHeight="1">
      <c r="D45" s="49">
        <v>15408001</v>
      </c>
      <c r="E45" s="49" t="s">
        <v>297</v>
      </c>
      <c r="G45" s="53" t="s">
        <v>298</v>
      </c>
      <c r="T45" s="65"/>
      <c r="AS45" s="53"/>
    </row>
    <row r="46" spans="4:53" ht="20.100000000000001" customHeight="1">
      <c r="D46" s="49">
        <v>15408002</v>
      </c>
      <c r="E46" s="49" t="s">
        <v>299</v>
      </c>
      <c r="G46" s="53" t="s">
        <v>300</v>
      </c>
      <c r="T46" s="61"/>
      <c r="AS46" s="53"/>
    </row>
    <row r="47" spans="4:53" ht="20.100000000000001" customHeight="1">
      <c r="D47" s="49">
        <v>15508001</v>
      </c>
      <c r="E47" s="49" t="s">
        <v>301</v>
      </c>
      <c r="F47" s="49" t="s">
        <v>280</v>
      </c>
      <c r="G47" s="53" t="s">
        <v>302</v>
      </c>
      <c r="T47" s="62"/>
    </row>
    <row r="48" spans="4:53" ht="20.100000000000001" customHeight="1">
      <c r="D48" s="49">
        <v>15508002</v>
      </c>
      <c r="E48" s="49" t="s">
        <v>303</v>
      </c>
      <c r="G48" s="53" t="s">
        <v>304</v>
      </c>
    </row>
    <row r="49" spans="1:7" ht="20.100000000000001" customHeight="1"/>
    <row r="50" spans="1:7" ht="20.100000000000001" customHeight="1"/>
    <row r="51" spans="1:7" ht="20.100000000000001" customHeight="1">
      <c r="B51" s="49" t="s">
        <v>305</v>
      </c>
      <c r="C51" s="49" t="s">
        <v>306</v>
      </c>
      <c r="D51" s="53" t="s">
        <v>307</v>
      </c>
      <c r="G51" s="49" t="s">
        <v>308</v>
      </c>
    </row>
    <row r="52" spans="1:7" ht="20.100000000000001" customHeight="1">
      <c r="B52" s="49" t="s">
        <v>215</v>
      </c>
      <c r="C52" s="49" t="s">
        <v>309</v>
      </c>
      <c r="D52" s="53" t="s">
        <v>310</v>
      </c>
    </row>
    <row r="53" spans="1:7" ht="20.100000000000001" customHeight="1">
      <c r="B53" s="49" t="s">
        <v>311</v>
      </c>
      <c r="C53" s="49" t="s">
        <v>312</v>
      </c>
      <c r="D53" s="53" t="s">
        <v>313</v>
      </c>
    </row>
    <row r="54" spans="1:7" ht="20.100000000000001" customHeight="1">
      <c r="B54" s="49" t="s">
        <v>314</v>
      </c>
      <c r="C54" s="49" t="s">
        <v>315</v>
      </c>
      <c r="D54" s="53" t="s">
        <v>316</v>
      </c>
      <c r="F54" s="49" t="s">
        <v>317</v>
      </c>
    </row>
    <row r="55" spans="1:7" ht="20.100000000000001" customHeight="1">
      <c r="B55" s="49" t="s">
        <v>318</v>
      </c>
      <c r="C55" s="49" t="s">
        <v>319</v>
      </c>
      <c r="D55" s="53" t="s">
        <v>320</v>
      </c>
    </row>
    <row r="56" spans="1:7" ht="20.100000000000001" customHeight="1">
      <c r="D56" s="53" t="s">
        <v>321</v>
      </c>
    </row>
    <row r="57" spans="1:7" ht="20.100000000000001" customHeight="1">
      <c r="B57" s="49" t="s">
        <v>322</v>
      </c>
      <c r="C57" s="49" t="s">
        <v>323</v>
      </c>
      <c r="D57" s="53" t="s">
        <v>324</v>
      </c>
      <c r="E57" s="49" t="s">
        <v>325</v>
      </c>
    </row>
    <row r="58" spans="1:7" ht="20.100000000000001" customHeight="1">
      <c r="D58" s="53"/>
    </row>
    <row r="59" spans="1:7" ht="20.100000000000001" customHeight="1">
      <c r="B59" s="49" t="s">
        <v>326</v>
      </c>
      <c r="C59" s="49" t="s">
        <v>327</v>
      </c>
      <c r="D59" s="53" t="s">
        <v>328</v>
      </c>
    </row>
    <row r="60" spans="1:7" ht="20.100000000000001" customHeight="1"/>
    <row r="61" spans="1:7" ht="20.100000000000001" customHeight="1">
      <c r="D61" s="53" t="s">
        <v>329</v>
      </c>
    </row>
    <row r="62" spans="1:7" ht="20.100000000000001" customHeight="1">
      <c r="A62" s="49" t="s">
        <v>330</v>
      </c>
      <c r="B62" s="49" t="s">
        <v>331</v>
      </c>
      <c r="D62" s="49" t="s">
        <v>332</v>
      </c>
      <c r="E62" s="58" t="s">
        <v>326</v>
      </c>
    </row>
    <row r="63" spans="1:7" ht="20.100000000000001" customHeight="1">
      <c r="D63" s="49" t="s">
        <v>333</v>
      </c>
      <c r="E63" s="58" t="s">
        <v>334</v>
      </c>
    </row>
    <row r="64" spans="1:7" ht="20.100000000000001" customHeight="1">
      <c r="A64" s="49" t="s">
        <v>335</v>
      </c>
      <c r="B64" s="49" t="s">
        <v>336</v>
      </c>
      <c r="D64" s="49" t="s">
        <v>337</v>
      </c>
      <c r="E64" s="58" t="s">
        <v>338</v>
      </c>
      <c r="G64" s="49" t="s">
        <v>339</v>
      </c>
    </row>
    <row r="65" spans="2:7" ht="20.100000000000001" customHeight="1">
      <c r="D65" s="49" t="s">
        <v>340</v>
      </c>
      <c r="E65" s="58" t="s">
        <v>341</v>
      </c>
    </row>
    <row r="66" spans="2:7" ht="20.100000000000001" customHeight="1">
      <c r="D66" s="49" t="s">
        <v>342</v>
      </c>
      <c r="E66" s="58" t="s">
        <v>343</v>
      </c>
      <c r="G66" s="49" t="s">
        <v>344</v>
      </c>
    </row>
    <row r="67" spans="2:7" ht="20.100000000000001" customHeight="1">
      <c r="D67" s="49" t="s">
        <v>345</v>
      </c>
      <c r="E67" s="58" t="s">
        <v>346</v>
      </c>
      <c r="F67" s="49" t="s">
        <v>347</v>
      </c>
      <c r="G67" s="49" t="s">
        <v>348</v>
      </c>
    </row>
    <row r="68" spans="2:7" ht="20.100000000000001" customHeight="1"/>
    <row r="69" spans="2:7" ht="20.100000000000001" customHeight="1"/>
    <row r="70" spans="2:7" ht="20.100000000000001" customHeight="1">
      <c r="B70" s="49" t="s">
        <v>349</v>
      </c>
      <c r="E70" s="49" t="s">
        <v>350</v>
      </c>
    </row>
    <row r="71" spans="2:7" ht="20.100000000000001" customHeight="1"/>
    <row r="72" spans="2:7" ht="20.100000000000001" customHeight="1"/>
    <row r="73" spans="2:7" ht="20.100000000000001" customHeight="1"/>
    <row r="74" spans="2:7" ht="20.100000000000001" customHeight="1"/>
    <row r="75" spans="2:7" ht="20.100000000000001" customHeight="1"/>
    <row r="76" spans="2:7" ht="20.100000000000001" customHeight="1"/>
    <row r="77" spans="2:7" ht="20.100000000000001" customHeight="1"/>
    <row r="78" spans="2:7" ht="20.100000000000001" customHeight="1"/>
    <row r="79" spans="2:7" ht="20.100000000000001" customHeight="1"/>
    <row r="80" spans="2:7" ht="20.100000000000001" customHeight="1"/>
  </sheetData>
  <mergeCells count="12">
    <mergeCell ref="K18:K20"/>
    <mergeCell ref="AX4:AX6"/>
    <mergeCell ref="AX7:AX9"/>
    <mergeCell ref="AX10:AX12"/>
    <mergeCell ref="AX13:AX15"/>
    <mergeCell ref="AX16:AX18"/>
    <mergeCell ref="AX19:AX21"/>
    <mergeCell ref="K3:K5"/>
    <mergeCell ref="K6:K8"/>
    <mergeCell ref="K9:K11"/>
    <mergeCell ref="K12:K14"/>
    <mergeCell ref="K15:K17"/>
  </mergeCells>
  <phoneticPr fontId="2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H1" workbookViewId="0">
      <selection activeCell="P23" sqref="P23"/>
    </sheetView>
  </sheetViews>
  <sheetFormatPr defaultColWidth="9" defaultRowHeight="14.25"/>
  <cols>
    <col min="1" max="4" width="9" style="1"/>
    <col min="5" max="5" width="12.5" style="1" customWidth="1"/>
    <col min="6" max="6" width="18.625" style="1" customWidth="1"/>
    <col min="7" max="15" width="9" style="1"/>
    <col min="16" max="16" width="59.5" style="1" customWidth="1"/>
    <col min="17" max="21" width="9" style="1"/>
  </cols>
  <sheetData>
    <row r="1" spans="5:16" ht="20.100000000000001" customHeight="1"/>
    <row r="2" spans="5:16" ht="20.100000000000001" customHeight="1">
      <c r="E2" s="3" t="s">
        <v>351</v>
      </c>
      <c r="M2" s="3" t="s">
        <v>352</v>
      </c>
      <c r="O2" s="3" t="s">
        <v>353</v>
      </c>
    </row>
    <row r="3" spans="5:16" ht="20.100000000000001" customHeight="1">
      <c r="E3" s="45">
        <v>1001</v>
      </c>
      <c r="F3" s="45" t="s">
        <v>354</v>
      </c>
      <c r="K3" s="3">
        <v>1</v>
      </c>
      <c r="L3" s="3">
        <v>0.01</v>
      </c>
      <c r="M3" s="46">
        <v>2001</v>
      </c>
      <c r="N3" s="46" t="s">
        <v>355</v>
      </c>
      <c r="O3" s="3" t="s">
        <v>41</v>
      </c>
      <c r="P3" s="3" t="s">
        <v>356</v>
      </c>
    </row>
    <row r="4" spans="5:16" ht="20.100000000000001" customHeight="1">
      <c r="E4" s="45">
        <v>1002</v>
      </c>
      <c r="F4" s="45" t="s">
        <v>3</v>
      </c>
      <c r="K4" s="3">
        <v>6</v>
      </c>
      <c r="L4" s="3">
        <v>0.03</v>
      </c>
      <c r="M4" s="46">
        <v>2003</v>
      </c>
      <c r="N4" s="46" t="s">
        <v>357</v>
      </c>
      <c r="O4" s="3" t="s">
        <v>358</v>
      </c>
      <c r="P4" s="3" t="s">
        <v>359</v>
      </c>
    </row>
    <row r="5" spans="5:16" ht="20.100000000000001" customHeight="1">
      <c r="E5" s="45">
        <v>1003</v>
      </c>
      <c r="F5" s="45" t="s">
        <v>28</v>
      </c>
      <c r="K5" s="3">
        <v>6</v>
      </c>
      <c r="L5" s="3">
        <v>0.01</v>
      </c>
      <c r="M5" s="46">
        <v>2004</v>
      </c>
      <c r="N5" s="46" t="s">
        <v>360</v>
      </c>
      <c r="O5" s="3" t="s">
        <v>41</v>
      </c>
      <c r="P5" s="3" t="s">
        <v>361</v>
      </c>
    </row>
    <row r="6" spans="5:16" ht="20.100000000000001" customHeight="1">
      <c r="E6" s="45">
        <v>1004</v>
      </c>
      <c r="F6" s="45" t="s">
        <v>29</v>
      </c>
      <c r="K6" s="3">
        <v>1</v>
      </c>
      <c r="L6" s="3">
        <v>0.03</v>
      </c>
      <c r="M6" s="46">
        <v>2005</v>
      </c>
      <c r="N6" s="46" t="s">
        <v>362</v>
      </c>
      <c r="O6" s="3" t="s">
        <v>363</v>
      </c>
      <c r="P6" s="3" t="s">
        <v>364</v>
      </c>
    </row>
    <row r="7" spans="5:16" ht="20.100000000000001" customHeight="1">
      <c r="E7" s="45">
        <v>1005</v>
      </c>
      <c r="F7" s="45" t="s">
        <v>365</v>
      </c>
      <c r="K7" s="3">
        <v>0</v>
      </c>
      <c r="L7" s="3">
        <v>0.03</v>
      </c>
      <c r="M7" s="46">
        <v>2006</v>
      </c>
      <c r="N7" s="46" t="s">
        <v>366</v>
      </c>
      <c r="O7" s="3" t="s">
        <v>367</v>
      </c>
      <c r="P7" s="3" t="s">
        <v>368</v>
      </c>
    </row>
    <row r="8" spans="5:16" ht="20.100000000000001" customHeight="1">
      <c r="E8" s="45">
        <v>1006</v>
      </c>
      <c r="F8" s="45" t="s">
        <v>369</v>
      </c>
      <c r="K8" s="3">
        <v>0</v>
      </c>
      <c r="L8" s="3">
        <v>0.01</v>
      </c>
      <c r="M8" s="46">
        <v>2007</v>
      </c>
      <c r="N8" s="46" t="s">
        <v>370</v>
      </c>
      <c r="O8" s="3" t="s">
        <v>371</v>
      </c>
      <c r="P8" s="3" t="s">
        <v>372</v>
      </c>
    </row>
    <row r="9" spans="5:16" ht="20.100000000000001" customHeight="1">
      <c r="E9" s="45">
        <v>1007</v>
      </c>
      <c r="F9" s="45" t="s">
        <v>373</v>
      </c>
      <c r="K9" s="3">
        <v>2</v>
      </c>
      <c r="L9" s="3">
        <v>0.01</v>
      </c>
      <c r="M9" s="46">
        <v>2008</v>
      </c>
      <c r="N9" s="46" t="s">
        <v>374</v>
      </c>
      <c r="O9" s="3" t="s">
        <v>371</v>
      </c>
      <c r="P9" s="3" t="s">
        <v>375</v>
      </c>
    </row>
    <row r="10" spans="5:16" ht="20.100000000000001" customHeight="1">
      <c r="E10" s="45">
        <v>1008</v>
      </c>
      <c r="F10" s="45" t="s">
        <v>376</v>
      </c>
      <c r="K10" s="3">
        <v>7</v>
      </c>
      <c r="L10" s="3">
        <v>0.03</v>
      </c>
      <c r="M10" s="46">
        <v>2009</v>
      </c>
      <c r="N10" s="46" t="s">
        <v>377</v>
      </c>
      <c r="O10" s="3" t="s">
        <v>378</v>
      </c>
      <c r="P10" s="3" t="s">
        <v>379</v>
      </c>
    </row>
    <row r="11" spans="5:16" ht="20.100000000000001" customHeight="1">
      <c r="E11" s="45">
        <v>1009</v>
      </c>
      <c r="F11" s="45" t="s">
        <v>380</v>
      </c>
      <c r="K11" s="3">
        <v>2</v>
      </c>
      <c r="L11" s="3">
        <v>0.01</v>
      </c>
      <c r="M11" s="46">
        <v>2016</v>
      </c>
      <c r="N11" s="46" t="s">
        <v>381</v>
      </c>
      <c r="O11" s="3" t="s">
        <v>41</v>
      </c>
      <c r="P11" s="3" t="s">
        <v>382</v>
      </c>
    </row>
    <row r="12" spans="5:16" ht="20.100000000000001" customHeight="1">
      <c r="E12" s="45">
        <v>1010</v>
      </c>
      <c r="F12" s="45" t="s">
        <v>383</v>
      </c>
      <c r="K12" s="3">
        <v>0</v>
      </c>
      <c r="L12" s="3">
        <v>0.03</v>
      </c>
      <c r="M12" s="47">
        <v>2018</v>
      </c>
      <c r="N12" s="47" t="s">
        <v>384</v>
      </c>
      <c r="O12" s="48" t="s">
        <v>385</v>
      </c>
      <c r="P12" s="48" t="s">
        <v>386</v>
      </c>
    </row>
    <row r="13" spans="5:16" ht="20.100000000000001" customHeight="1">
      <c r="E13" s="45">
        <v>1011</v>
      </c>
      <c r="F13" s="45" t="s">
        <v>387</v>
      </c>
      <c r="K13" s="3">
        <v>7</v>
      </c>
      <c r="L13" s="3">
        <v>0.01</v>
      </c>
      <c r="M13" s="46">
        <v>2022</v>
      </c>
      <c r="N13" s="46" t="s">
        <v>388</v>
      </c>
      <c r="O13" s="3" t="s">
        <v>371</v>
      </c>
      <c r="P13" s="3" t="s">
        <v>389</v>
      </c>
    </row>
    <row r="14" spans="5:16" ht="20.100000000000001" customHeight="1">
      <c r="E14" s="45">
        <v>1012</v>
      </c>
      <c r="F14" s="45" t="s">
        <v>390</v>
      </c>
      <c r="K14" s="3">
        <v>3</v>
      </c>
      <c r="L14" s="3">
        <v>0.03</v>
      </c>
      <c r="M14" s="46">
        <v>2019</v>
      </c>
      <c r="N14" s="46" t="s">
        <v>391</v>
      </c>
      <c r="O14" s="3" t="s">
        <v>392</v>
      </c>
      <c r="P14" s="3" t="s">
        <v>393</v>
      </c>
    </row>
    <row r="15" spans="5:16" ht="20.100000000000001" customHeight="1">
      <c r="E15" s="45">
        <v>1013</v>
      </c>
      <c r="F15" s="45" t="s">
        <v>394</v>
      </c>
      <c r="K15" s="3">
        <v>4</v>
      </c>
      <c r="L15" s="3">
        <v>0.03</v>
      </c>
      <c r="M15" s="46">
        <v>2020</v>
      </c>
      <c r="N15" s="46" t="s">
        <v>395</v>
      </c>
      <c r="O15" s="3" t="s">
        <v>392</v>
      </c>
      <c r="P15" s="3" t="s">
        <v>396</v>
      </c>
    </row>
    <row r="16" spans="5:16" ht="20.100000000000001" customHeight="1">
      <c r="E16" s="45">
        <v>1014</v>
      </c>
      <c r="F16" s="45" t="s">
        <v>397</v>
      </c>
      <c r="K16" s="3">
        <v>3</v>
      </c>
      <c r="L16" s="3">
        <v>0.03</v>
      </c>
      <c r="N16" s="3" t="s">
        <v>398</v>
      </c>
      <c r="O16" s="3" t="s">
        <v>399</v>
      </c>
      <c r="P16" s="3" t="s">
        <v>400</v>
      </c>
    </row>
    <row r="17" spans="5:16" ht="20.100000000000001" customHeight="1">
      <c r="E17" s="45">
        <v>1015</v>
      </c>
      <c r="F17" s="45" t="s">
        <v>401</v>
      </c>
      <c r="K17" s="3">
        <v>4</v>
      </c>
      <c r="L17" s="3">
        <v>0.03</v>
      </c>
      <c r="N17" s="3" t="s">
        <v>402</v>
      </c>
      <c r="O17" s="3" t="s">
        <v>403</v>
      </c>
      <c r="P17" s="3" t="s">
        <v>404</v>
      </c>
    </row>
    <row r="18" spans="5:16" ht="20.100000000000001" customHeight="1">
      <c r="E18" s="45">
        <v>1016</v>
      </c>
      <c r="F18" s="45" t="s">
        <v>405</v>
      </c>
      <c r="K18" s="3">
        <v>5</v>
      </c>
      <c r="L18" s="3">
        <v>0.03</v>
      </c>
      <c r="N18" s="46" t="s">
        <v>406</v>
      </c>
      <c r="O18" s="3" t="s">
        <v>407</v>
      </c>
      <c r="P18" s="3" t="s">
        <v>408</v>
      </c>
    </row>
    <row r="19" spans="5:16" ht="20.100000000000001" customHeight="1">
      <c r="E19" s="45">
        <v>1017</v>
      </c>
      <c r="F19" s="45" t="s">
        <v>409</v>
      </c>
      <c r="K19" s="3">
        <v>5</v>
      </c>
      <c r="L19" s="3">
        <v>0.01</v>
      </c>
      <c r="N19" s="46" t="s">
        <v>410</v>
      </c>
      <c r="O19" s="3" t="s">
        <v>371</v>
      </c>
      <c r="P19" s="3" t="s">
        <v>411</v>
      </c>
    </row>
    <row r="20" spans="5:16" ht="20.100000000000001" customHeight="1">
      <c r="E20" s="45">
        <v>1018</v>
      </c>
      <c r="F20" s="45" t="s">
        <v>412</v>
      </c>
      <c r="K20" s="3"/>
    </row>
    <row r="21" spans="5:16" ht="20.100000000000001" customHeight="1">
      <c r="E21" s="45">
        <v>1019</v>
      </c>
      <c r="F21" s="45" t="s">
        <v>413</v>
      </c>
      <c r="K21" s="3"/>
    </row>
    <row r="22" spans="5:16" ht="20.100000000000001" customHeight="1">
      <c r="E22" s="45">
        <v>1020</v>
      </c>
      <c r="F22" s="45" t="s">
        <v>414</v>
      </c>
      <c r="K22" s="3">
        <v>0</v>
      </c>
      <c r="L22" s="3">
        <v>0.02</v>
      </c>
      <c r="M22" s="46">
        <v>2024</v>
      </c>
      <c r="N22" s="46" t="s">
        <v>415</v>
      </c>
      <c r="O22" s="3" t="s">
        <v>416</v>
      </c>
      <c r="P22" s="3" t="s">
        <v>417</v>
      </c>
    </row>
    <row r="23" spans="5:16" ht="20.100000000000001" customHeight="1">
      <c r="E23" s="45">
        <v>1021</v>
      </c>
      <c r="F23" s="45" t="s">
        <v>418</v>
      </c>
      <c r="K23" s="3">
        <v>1</v>
      </c>
      <c r="L23" s="3">
        <v>0.05</v>
      </c>
      <c r="N23" s="3" t="s">
        <v>419</v>
      </c>
      <c r="O23" s="3" t="s">
        <v>416</v>
      </c>
      <c r="P23" s="3" t="s">
        <v>420</v>
      </c>
    </row>
    <row r="24" spans="5:16" ht="20.100000000000001" customHeight="1">
      <c r="E24" s="45">
        <v>1022</v>
      </c>
      <c r="F24" s="45" t="s">
        <v>421</v>
      </c>
      <c r="K24" s="3">
        <v>2</v>
      </c>
      <c r="L24" s="3">
        <v>0.05</v>
      </c>
      <c r="N24" s="3" t="s">
        <v>422</v>
      </c>
      <c r="O24" s="3" t="s">
        <v>416</v>
      </c>
      <c r="P24" s="3" t="s">
        <v>423</v>
      </c>
    </row>
    <row r="25" spans="5:16" ht="20.100000000000001" customHeight="1">
      <c r="E25" s="45">
        <v>1023</v>
      </c>
      <c r="F25" s="45" t="s">
        <v>424</v>
      </c>
      <c r="K25" s="3">
        <v>0</v>
      </c>
      <c r="L25" s="3">
        <v>0.01</v>
      </c>
      <c r="N25" s="3" t="s">
        <v>425</v>
      </c>
      <c r="O25" s="3" t="s">
        <v>416</v>
      </c>
      <c r="P25" s="3" t="s">
        <v>426</v>
      </c>
    </row>
    <row r="26" spans="5:16" ht="20.100000000000001" customHeight="1">
      <c r="E26" s="45">
        <v>1024</v>
      </c>
      <c r="F26" s="45" t="s">
        <v>427</v>
      </c>
      <c r="K26" s="3">
        <v>0</v>
      </c>
      <c r="L26" s="3">
        <v>0.02</v>
      </c>
      <c r="N26" s="3" t="s">
        <v>428</v>
      </c>
      <c r="O26" s="3" t="s">
        <v>416</v>
      </c>
      <c r="P26" s="3" t="s">
        <v>429</v>
      </c>
    </row>
    <row r="27" spans="5:16" ht="20.100000000000001" customHeight="1">
      <c r="E27" s="45">
        <v>1025</v>
      </c>
      <c r="F27" s="45" t="s">
        <v>430</v>
      </c>
      <c r="K27" s="3">
        <v>0</v>
      </c>
      <c r="L27" s="3">
        <v>0.02</v>
      </c>
      <c r="N27" s="3" t="s">
        <v>431</v>
      </c>
      <c r="O27" s="3" t="s">
        <v>416</v>
      </c>
      <c r="P27" s="3" t="s">
        <v>432</v>
      </c>
    </row>
    <row r="28" spans="5:16" ht="20.100000000000001" customHeight="1">
      <c r="E28" s="45">
        <v>1026</v>
      </c>
      <c r="F28" s="45" t="s">
        <v>433</v>
      </c>
      <c r="K28" s="3">
        <v>0</v>
      </c>
      <c r="L28" s="3">
        <v>0.03</v>
      </c>
      <c r="N28" s="3" t="s">
        <v>434</v>
      </c>
      <c r="O28" s="3" t="s">
        <v>416</v>
      </c>
      <c r="P28" s="3" t="s">
        <v>435</v>
      </c>
    </row>
    <row r="29" spans="5:16" ht="20.100000000000001" customHeight="1">
      <c r="E29" s="45">
        <v>1027</v>
      </c>
      <c r="F29" s="45" t="s">
        <v>436</v>
      </c>
      <c r="K29" s="3">
        <v>0</v>
      </c>
      <c r="L29" s="3">
        <v>0.02</v>
      </c>
      <c r="N29" s="3" t="s">
        <v>437</v>
      </c>
      <c r="O29" s="3" t="s">
        <v>416</v>
      </c>
      <c r="P29" s="3" t="s">
        <v>438</v>
      </c>
    </row>
    <row r="30" spans="5:16" ht="20.100000000000001" customHeight="1">
      <c r="E30" s="45">
        <v>1028</v>
      </c>
      <c r="F30" s="45" t="s">
        <v>439</v>
      </c>
      <c r="K30" s="3">
        <v>0</v>
      </c>
      <c r="L30" s="3">
        <v>0.04</v>
      </c>
      <c r="M30" s="46">
        <v>2002</v>
      </c>
      <c r="N30" s="46" t="s">
        <v>440</v>
      </c>
      <c r="O30" s="3" t="s">
        <v>416</v>
      </c>
      <c r="P30" s="3" t="s">
        <v>441</v>
      </c>
    </row>
    <row r="31" spans="5:16" ht="20.100000000000001" customHeight="1">
      <c r="E31" s="45">
        <v>1030</v>
      </c>
      <c r="F31" s="45" t="s">
        <v>442</v>
      </c>
      <c r="K31" s="3">
        <v>3</v>
      </c>
      <c r="L31" s="3">
        <v>0.02</v>
      </c>
      <c r="N31" s="3" t="s">
        <v>443</v>
      </c>
      <c r="O31" s="3"/>
      <c r="P31" s="3" t="s">
        <v>444</v>
      </c>
    </row>
    <row r="32" spans="5:16" ht="20.100000000000001" customHeight="1">
      <c r="E32" s="45">
        <v>1031</v>
      </c>
      <c r="F32" s="45" t="s">
        <v>445</v>
      </c>
      <c r="K32" s="3">
        <v>4</v>
      </c>
      <c r="L32" s="3">
        <v>0.02</v>
      </c>
      <c r="N32" s="3" t="s">
        <v>446</v>
      </c>
      <c r="O32" s="3"/>
      <c r="P32" s="3" t="s">
        <v>447</v>
      </c>
    </row>
    <row r="33" spans="5:16" ht="20.100000000000001" customHeight="1">
      <c r="E33" s="45">
        <v>1032</v>
      </c>
      <c r="F33" s="45" t="s">
        <v>448</v>
      </c>
      <c r="K33" s="3">
        <v>5</v>
      </c>
      <c r="L33" s="3">
        <v>0.02</v>
      </c>
      <c r="N33" s="3" t="s">
        <v>449</v>
      </c>
      <c r="O33" s="3"/>
      <c r="P33" s="3" t="s">
        <v>450</v>
      </c>
    </row>
    <row r="34" spans="5:16" ht="20.100000000000001" customHeight="1">
      <c r="E34" s="45">
        <v>1033</v>
      </c>
      <c r="F34" s="45" t="s">
        <v>451</v>
      </c>
      <c r="K34" s="3">
        <v>6</v>
      </c>
      <c r="L34" s="3">
        <v>0.02</v>
      </c>
      <c r="N34" s="3" t="s">
        <v>452</v>
      </c>
      <c r="P34" s="3" t="s">
        <v>453</v>
      </c>
    </row>
    <row r="35" spans="5:16" ht="20.100000000000001" customHeight="1">
      <c r="E35" s="45">
        <v>1034</v>
      </c>
      <c r="F35" s="45" t="s">
        <v>454</v>
      </c>
    </row>
    <row r="36" spans="5:16" ht="20.100000000000001" customHeight="1">
      <c r="E36" s="45">
        <v>1035</v>
      </c>
      <c r="F36" s="45" t="s">
        <v>455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3">
        <v>0.1</v>
      </c>
      <c r="N45" s="3" t="s">
        <v>419</v>
      </c>
      <c r="O45" s="3" t="s">
        <v>416</v>
      </c>
      <c r="P45" s="3" t="s">
        <v>456</v>
      </c>
    </row>
    <row r="46" spans="5:16" ht="20.100000000000001" customHeight="1">
      <c r="M46" s="3">
        <v>0.05</v>
      </c>
      <c r="N46" s="3" t="s">
        <v>422</v>
      </c>
      <c r="O46" s="3" t="s">
        <v>416</v>
      </c>
      <c r="P46" s="3" t="s">
        <v>423</v>
      </c>
    </row>
    <row r="47" spans="5:16" ht="20.100000000000001" customHeight="1">
      <c r="M47" s="3">
        <v>0.02</v>
      </c>
      <c r="N47" s="3" t="s">
        <v>425</v>
      </c>
      <c r="O47" s="3" t="s">
        <v>416</v>
      </c>
      <c r="P47" s="3" t="s">
        <v>457</v>
      </c>
    </row>
    <row r="48" spans="5:16" ht="20.100000000000001" customHeight="1">
      <c r="M48" s="3">
        <v>0.02</v>
      </c>
      <c r="N48" s="3" t="s">
        <v>428</v>
      </c>
      <c r="O48" s="3" t="s">
        <v>416</v>
      </c>
      <c r="P48" s="3" t="s">
        <v>429</v>
      </c>
    </row>
    <row r="49" spans="12:16" ht="20.100000000000001" customHeight="1">
      <c r="M49" s="3">
        <v>1E-3</v>
      </c>
      <c r="N49" s="3" t="s">
        <v>431</v>
      </c>
      <c r="O49" s="3" t="s">
        <v>416</v>
      </c>
      <c r="P49" s="3" t="s">
        <v>432</v>
      </c>
    </row>
    <row r="50" spans="12:16" ht="20.100000000000001" customHeight="1">
      <c r="M50" s="3">
        <v>0.03</v>
      </c>
      <c r="N50" s="3" t="s">
        <v>434</v>
      </c>
      <c r="O50" s="3" t="s">
        <v>416</v>
      </c>
      <c r="P50" s="3" t="s">
        <v>432</v>
      </c>
    </row>
    <row r="51" spans="12:16" ht="20.100000000000001" customHeight="1">
      <c r="N51" s="3" t="s">
        <v>458</v>
      </c>
      <c r="O51" s="3" t="s">
        <v>371</v>
      </c>
      <c r="P51" s="3" t="s">
        <v>459</v>
      </c>
    </row>
    <row r="52" spans="12:16" ht="20.100000000000001" customHeight="1">
      <c r="N52" s="3" t="s">
        <v>460</v>
      </c>
      <c r="O52" s="3" t="s">
        <v>371</v>
      </c>
      <c r="P52" s="3" t="s">
        <v>461</v>
      </c>
    </row>
    <row r="53" spans="12:16" ht="20.100000000000001" customHeight="1"/>
    <row r="54" spans="12:16" ht="20.100000000000001" customHeight="1"/>
    <row r="55" spans="12:16" ht="20.100000000000001" customHeight="1">
      <c r="L55" s="3">
        <v>1E-4</v>
      </c>
      <c r="M55" s="46">
        <v>2025</v>
      </c>
      <c r="N55" s="46" t="s">
        <v>462</v>
      </c>
      <c r="O55" s="3" t="s">
        <v>371</v>
      </c>
      <c r="P55" s="3" t="s">
        <v>463</v>
      </c>
    </row>
    <row r="56" spans="12:16" ht="20.100000000000001" customHeight="1">
      <c r="L56" s="3">
        <v>0.1</v>
      </c>
      <c r="M56" s="46">
        <v>2026</v>
      </c>
      <c r="N56" s="46" t="s">
        <v>458</v>
      </c>
      <c r="O56" s="3" t="s">
        <v>371</v>
      </c>
      <c r="P56" s="3" t="s">
        <v>459</v>
      </c>
    </row>
    <row r="57" spans="12:16" ht="20.100000000000001" customHeight="1">
      <c r="L57" s="3">
        <v>0</v>
      </c>
      <c r="M57" s="46">
        <v>2027</v>
      </c>
      <c r="N57" s="46" t="s">
        <v>464</v>
      </c>
      <c r="O57" s="3" t="s">
        <v>371</v>
      </c>
      <c r="P57" s="3" t="s">
        <v>465</v>
      </c>
    </row>
    <row r="58" spans="12:16" ht="20.100000000000001" customHeight="1">
      <c r="L58" s="3">
        <v>0.1</v>
      </c>
      <c r="M58" s="46">
        <v>2028</v>
      </c>
      <c r="N58" s="46" t="s">
        <v>460</v>
      </c>
      <c r="O58" s="3" t="s">
        <v>371</v>
      </c>
      <c r="P58" s="3" t="s">
        <v>466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27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I12" sqref="I12"/>
    </sheetView>
  </sheetViews>
  <sheetFormatPr defaultColWidth="9" defaultRowHeight="14.25"/>
  <sheetData>
    <row r="1" spans="2:51" ht="20.100000000000001" customHeight="1">
      <c r="S1" s="1"/>
      <c r="T1" s="1"/>
      <c r="U1" s="1"/>
      <c r="V1" s="1"/>
      <c r="W1" s="1"/>
      <c r="X1" s="1"/>
      <c r="Y1" s="1"/>
      <c r="Z1" s="1"/>
      <c r="AA1" s="1"/>
      <c r="AB1" s="1"/>
    </row>
    <row r="2" spans="2:51" ht="20.100000000000001" customHeight="1">
      <c r="B2" s="6" t="s">
        <v>467</v>
      </c>
      <c r="C2" s="6" t="s">
        <v>7</v>
      </c>
      <c r="D2" s="6" t="s">
        <v>6</v>
      </c>
      <c r="E2" s="34"/>
      <c r="F2" s="6" t="s">
        <v>2</v>
      </c>
      <c r="G2" s="6" t="s">
        <v>3</v>
      </c>
      <c r="H2" s="6" t="s">
        <v>28</v>
      </c>
      <c r="I2" s="6" t="s">
        <v>29</v>
      </c>
      <c r="J2" s="6"/>
      <c r="L2" s="4"/>
      <c r="M2" s="6" t="s">
        <v>2</v>
      </c>
      <c r="N2" s="6" t="s">
        <v>3</v>
      </c>
      <c r="O2" s="6" t="s">
        <v>28</v>
      </c>
      <c r="P2" s="6" t="s">
        <v>29</v>
      </c>
      <c r="Q2" s="3" t="s">
        <v>468</v>
      </c>
      <c r="S2" s="1"/>
      <c r="T2" s="1"/>
      <c r="U2" s="3" t="s">
        <v>469</v>
      </c>
      <c r="V2" s="3" t="s">
        <v>2</v>
      </c>
      <c r="W2" s="3" t="s">
        <v>470</v>
      </c>
      <c r="X2" s="3" t="s">
        <v>471</v>
      </c>
      <c r="Y2" s="3" t="s">
        <v>472</v>
      </c>
      <c r="Z2" s="1"/>
      <c r="AA2" s="3" t="s">
        <v>473</v>
      </c>
      <c r="AB2" s="1"/>
      <c r="AE2" s="3"/>
      <c r="AF2" s="3" t="s">
        <v>2</v>
      </c>
      <c r="AG2" s="3" t="s">
        <v>470</v>
      </c>
      <c r="AH2" s="3" t="s">
        <v>471</v>
      </c>
      <c r="AI2" s="3" t="s">
        <v>472</v>
      </c>
    </row>
    <row r="3" spans="2:51" ht="20.100000000000001" customHeight="1">
      <c r="B3" s="3">
        <v>1</v>
      </c>
      <c r="C3" s="3">
        <v>5</v>
      </c>
      <c r="D3" s="3">
        <v>5</v>
      </c>
      <c r="E3" s="1"/>
      <c r="F3" s="3">
        <f>C3*总表!D4</f>
        <v>5250</v>
      </c>
      <c r="G3" s="3">
        <f>总表!E$4*$D3</f>
        <v>500</v>
      </c>
      <c r="H3" s="3">
        <f>总表!F$4*$D3</f>
        <v>150</v>
      </c>
      <c r="I3" s="3">
        <f>总表!G$4*$D3</f>
        <v>150</v>
      </c>
      <c r="J3" s="3"/>
      <c r="L3" s="3" t="s">
        <v>392</v>
      </c>
      <c r="M3" s="3">
        <v>0</v>
      </c>
      <c r="N3" s="3">
        <v>0.05</v>
      </c>
      <c r="O3" s="3">
        <v>0.1</v>
      </c>
      <c r="P3" s="3">
        <v>0.1</v>
      </c>
      <c r="Q3" s="3">
        <f t="shared" ref="Q3:Q13" si="0">SUM(M3:P3)</f>
        <v>0.25</v>
      </c>
      <c r="S3" s="1"/>
      <c r="T3" s="3" t="s">
        <v>474</v>
      </c>
      <c r="U3" s="3" t="s">
        <v>475</v>
      </c>
      <c r="V3" s="3">
        <v>0.5</v>
      </c>
      <c r="W3" s="3">
        <v>1.35</v>
      </c>
      <c r="X3" s="3">
        <v>0.75</v>
      </c>
      <c r="Y3" s="3">
        <v>0.75</v>
      </c>
      <c r="Z3" s="1"/>
      <c r="AA3" s="3">
        <f>W3+(X3+Y3+V3)/3</f>
        <v>2.0166666666666666</v>
      </c>
      <c r="AB3" s="1"/>
      <c r="AE3" s="33" t="s">
        <v>392</v>
      </c>
      <c r="AF3" s="3">
        <f>ROUND(M3*F$3,0)</f>
        <v>0</v>
      </c>
      <c r="AG3" s="3">
        <f>ROUND(N3*G$3,0)</f>
        <v>25</v>
      </c>
      <c r="AH3" s="3">
        <f t="shared" ref="AH3:AI3" si="1">ROUND(O3*H$3,0)</f>
        <v>15</v>
      </c>
      <c r="AI3" s="3">
        <f t="shared" si="1"/>
        <v>15</v>
      </c>
    </row>
    <row r="4" spans="2:51" ht="20.100000000000001" customHeight="1">
      <c r="B4" s="3">
        <v>10</v>
      </c>
      <c r="C4" s="3">
        <v>10</v>
      </c>
      <c r="D4" s="3">
        <v>10</v>
      </c>
      <c r="E4" s="1"/>
      <c r="F4" s="3">
        <f>C4*[1]属性总表!$E$5</f>
        <v>10500</v>
      </c>
      <c r="G4" s="3">
        <f>总表!E$4*$D4</f>
        <v>1000</v>
      </c>
      <c r="H4" s="3">
        <f>总表!F$4*$D4</f>
        <v>300</v>
      </c>
      <c r="I4" s="3">
        <f>总表!G$4*$D4</f>
        <v>300</v>
      </c>
      <c r="J4" s="3"/>
      <c r="L4" s="3" t="s">
        <v>403</v>
      </c>
      <c r="M4" s="3">
        <v>0</v>
      </c>
      <c r="N4" s="3">
        <v>6.5000000000000002E-2</v>
      </c>
      <c r="O4" s="3">
        <v>0</v>
      </c>
      <c r="P4" s="3">
        <v>0.3</v>
      </c>
      <c r="Q4" s="3">
        <f t="shared" si="0"/>
        <v>0.36499999999999999</v>
      </c>
      <c r="S4" s="1"/>
      <c r="T4" s="1"/>
      <c r="U4" s="3" t="s">
        <v>476</v>
      </c>
      <c r="V4" s="3">
        <v>1</v>
      </c>
      <c r="W4" s="3">
        <v>1</v>
      </c>
      <c r="X4" s="3">
        <v>1</v>
      </c>
      <c r="Y4" s="3">
        <v>1</v>
      </c>
      <c r="Z4" s="1"/>
      <c r="AA4" s="3">
        <f t="shared" ref="AA4:AA5" si="2">W4+(X4+Y4+V4)/3</f>
        <v>2</v>
      </c>
      <c r="AB4" s="1"/>
      <c r="AE4" s="33" t="s">
        <v>477</v>
      </c>
      <c r="AF4" s="3">
        <f t="shared" ref="AF4:AF13" si="3">ROUND(M4*F$3,0)</f>
        <v>0</v>
      </c>
      <c r="AG4" s="3">
        <f t="shared" ref="AG4:AG13" si="4">ROUND(N4*G$3,0)</f>
        <v>33</v>
      </c>
      <c r="AH4" s="3">
        <f t="shared" ref="AH4:AH13" si="5">ROUND(O4*H$3,0)</f>
        <v>0</v>
      </c>
      <c r="AI4" s="3">
        <f t="shared" ref="AI4:AI13" si="6">ROUND(P4*I$3,0)</f>
        <v>45</v>
      </c>
    </row>
    <row r="5" spans="2:51" ht="20.100000000000001" customHeight="1">
      <c r="B5" s="3">
        <v>20</v>
      </c>
      <c r="C5" s="3">
        <v>15</v>
      </c>
      <c r="D5" s="3">
        <v>15</v>
      </c>
      <c r="E5" s="1"/>
      <c r="F5" s="3">
        <f>C5*[1]属性总表!$E$5</f>
        <v>15750</v>
      </c>
      <c r="G5" s="3">
        <f>总表!E$4*$D5</f>
        <v>1500</v>
      </c>
      <c r="H5" s="3">
        <f>总表!F$4*$D5</f>
        <v>450</v>
      </c>
      <c r="I5" s="3">
        <f>总表!G$4*$D5</f>
        <v>450</v>
      </c>
      <c r="J5" s="3"/>
      <c r="L5" s="3" t="s">
        <v>385</v>
      </c>
      <c r="M5" s="3">
        <v>0.1</v>
      </c>
      <c r="N5" s="3">
        <v>3.5000000000000003E-2</v>
      </c>
      <c r="O5" s="3">
        <v>0.2</v>
      </c>
      <c r="P5" s="3">
        <v>0</v>
      </c>
      <c r="Q5" s="3">
        <f t="shared" si="0"/>
        <v>0.33500000000000002</v>
      </c>
      <c r="S5" s="1"/>
      <c r="T5" s="1"/>
      <c r="U5" s="3" t="s">
        <v>478</v>
      </c>
      <c r="V5" s="3">
        <v>1.5</v>
      </c>
      <c r="W5" s="3">
        <v>0.75</v>
      </c>
      <c r="X5" s="3">
        <v>1.25</v>
      </c>
      <c r="Y5" s="3">
        <v>1.25</v>
      </c>
      <c r="Z5" s="1"/>
      <c r="AA5" s="3">
        <f t="shared" si="2"/>
        <v>2.083333333333333</v>
      </c>
      <c r="AB5" s="1"/>
      <c r="AE5" s="33" t="s">
        <v>385</v>
      </c>
      <c r="AF5" s="3">
        <f t="shared" si="3"/>
        <v>525</v>
      </c>
      <c r="AG5" s="3">
        <f t="shared" si="4"/>
        <v>18</v>
      </c>
      <c r="AH5" s="3">
        <f t="shared" si="5"/>
        <v>30</v>
      </c>
      <c r="AI5" s="3">
        <f t="shared" si="6"/>
        <v>0</v>
      </c>
    </row>
    <row r="6" spans="2:51" ht="20.100000000000001" customHeight="1">
      <c r="B6" s="3">
        <v>30</v>
      </c>
      <c r="C6" s="3">
        <v>20</v>
      </c>
      <c r="D6" s="3">
        <v>20</v>
      </c>
      <c r="E6" s="1"/>
      <c r="F6" s="3">
        <f>C6*[1]属性总表!$E$5</f>
        <v>21000</v>
      </c>
      <c r="G6" s="3">
        <f>总表!E$4*$D6</f>
        <v>2000</v>
      </c>
      <c r="H6" s="3">
        <f>总表!F$4*$D6</f>
        <v>600</v>
      </c>
      <c r="I6" s="3">
        <f>总表!G$4*$D6</f>
        <v>600</v>
      </c>
      <c r="J6" s="3"/>
      <c r="L6" s="3" t="s">
        <v>479</v>
      </c>
      <c r="M6" s="3">
        <v>0</v>
      </c>
      <c r="N6" s="3">
        <v>5.5E-2</v>
      </c>
      <c r="O6" s="3">
        <v>0.2</v>
      </c>
      <c r="P6" s="3">
        <v>0.2</v>
      </c>
      <c r="Q6" s="3">
        <f t="shared" si="0"/>
        <v>0.45500000000000002</v>
      </c>
      <c r="S6" s="1"/>
      <c r="T6" s="1"/>
      <c r="U6" s="1"/>
      <c r="V6" s="1"/>
      <c r="W6" s="1"/>
      <c r="X6" s="1"/>
      <c r="Y6" s="1"/>
      <c r="Z6" s="1"/>
      <c r="AA6" s="1"/>
      <c r="AB6" s="1"/>
      <c r="AE6" s="33" t="s">
        <v>480</v>
      </c>
      <c r="AF6" s="3">
        <f t="shared" si="3"/>
        <v>0</v>
      </c>
      <c r="AG6" s="3">
        <f t="shared" si="4"/>
        <v>28</v>
      </c>
      <c r="AH6" s="3">
        <f t="shared" si="5"/>
        <v>30</v>
      </c>
      <c r="AI6" s="3">
        <f t="shared" si="6"/>
        <v>30</v>
      </c>
    </row>
    <row r="7" spans="2:51" ht="20.100000000000001" customHeight="1">
      <c r="B7" s="3">
        <v>40</v>
      </c>
      <c r="C7" s="3">
        <v>25</v>
      </c>
      <c r="D7" s="3">
        <v>25</v>
      </c>
      <c r="E7" s="1"/>
      <c r="F7" s="3">
        <f>C7*[1]属性总表!$E$5</f>
        <v>26250</v>
      </c>
      <c r="G7" s="3">
        <f>总表!E$4*$D7</f>
        <v>2500</v>
      </c>
      <c r="H7" s="3">
        <f>总表!F$4*$D7</f>
        <v>750</v>
      </c>
      <c r="I7" s="3">
        <f>总表!G$4*$D7</f>
        <v>750</v>
      </c>
      <c r="J7" s="3"/>
      <c r="L7" s="3" t="s">
        <v>407</v>
      </c>
      <c r="M7" s="3">
        <v>0.25</v>
      </c>
      <c r="N7" s="3">
        <v>7.4999999999999997E-2</v>
      </c>
      <c r="O7" s="3">
        <v>0.1</v>
      </c>
      <c r="P7" s="3">
        <v>0</v>
      </c>
      <c r="Q7" s="3">
        <f t="shared" si="0"/>
        <v>0.42500000000000004</v>
      </c>
      <c r="S7" s="1"/>
      <c r="T7" s="1"/>
      <c r="U7" s="1"/>
      <c r="V7" s="1"/>
      <c r="W7" s="1"/>
      <c r="X7" s="1"/>
      <c r="Y7" s="1"/>
      <c r="Z7" s="1"/>
      <c r="AA7" s="1"/>
      <c r="AB7" s="1"/>
      <c r="AE7" s="33" t="s">
        <v>481</v>
      </c>
      <c r="AF7" s="3">
        <f t="shared" si="3"/>
        <v>1313</v>
      </c>
      <c r="AG7" s="3">
        <f t="shared" si="4"/>
        <v>38</v>
      </c>
      <c r="AH7" s="3">
        <f t="shared" si="5"/>
        <v>15</v>
      </c>
      <c r="AI7" s="3">
        <f t="shared" si="6"/>
        <v>0</v>
      </c>
    </row>
    <row r="8" spans="2:51" ht="20.100000000000001" customHeight="1">
      <c r="B8" s="3">
        <v>50</v>
      </c>
      <c r="C8" s="3">
        <v>30</v>
      </c>
      <c r="D8" s="3">
        <v>30</v>
      </c>
      <c r="E8" s="1"/>
      <c r="F8" s="3">
        <f>C8*[1]属性总表!$E$5</f>
        <v>31500</v>
      </c>
      <c r="G8" s="3">
        <f>总表!E$4*$D8</f>
        <v>3000</v>
      </c>
      <c r="H8" s="3">
        <f>总表!F$4*$D8</f>
        <v>900</v>
      </c>
      <c r="I8" s="3">
        <f>总表!G$4*$D8</f>
        <v>900</v>
      </c>
      <c r="J8" s="3"/>
      <c r="L8" s="3" t="s">
        <v>363</v>
      </c>
      <c r="M8" s="3">
        <v>0</v>
      </c>
      <c r="N8" s="3">
        <v>0.15</v>
      </c>
      <c r="O8" s="3">
        <v>0.15</v>
      </c>
      <c r="P8" s="3">
        <v>0</v>
      </c>
      <c r="Q8" s="3">
        <f t="shared" si="0"/>
        <v>0.3</v>
      </c>
      <c r="S8" s="1"/>
      <c r="T8" s="1"/>
      <c r="U8" s="3" t="s">
        <v>482</v>
      </c>
      <c r="V8" s="3" t="s">
        <v>483</v>
      </c>
      <c r="W8" s="1"/>
      <c r="X8" s="1"/>
      <c r="Y8" s="1"/>
      <c r="Z8" s="1"/>
      <c r="AA8" s="1"/>
      <c r="AB8" s="1"/>
      <c r="AE8" s="3" t="s">
        <v>363</v>
      </c>
      <c r="AF8" s="3">
        <f t="shared" si="3"/>
        <v>0</v>
      </c>
      <c r="AG8" s="3">
        <f t="shared" si="4"/>
        <v>75</v>
      </c>
      <c r="AH8" s="3">
        <f t="shared" si="5"/>
        <v>23</v>
      </c>
      <c r="AI8" s="3">
        <f t="shared" si="6"/>
        <v>0</v>
      </c>
    </row>
    <row r="9" spans="2:51" ht="20.100000000000001" customHeight="1">
      <c r="L9" s="3" t="s">
        <v>399</v>
      </c>
      <c r="M9" s="3">
        <v>0</v>
      </c>
      <c r="N9" s="3">
        <v>0.15</v>
      </c>
      <c r="O9" s="3">
        <v>0</v>
      </c>
      <c r="P9" s="3">
        <v>0.15</v>
      </c>
      <c r="Q9" s="3">
        <f t="shared" si="0"/>
        <v>0.3</v>
      </c>
      <c r="S9" s="1"/>
      <c r="T9" s="3" t="s">
        <v>40</v>
      </c>
      <c r="U9" s="3" t="s">
        <v>476</v>
      </c>
      <c r="V9" s="1"/>
      <c r="W9" s="1"/>
      <c r="X9" s="1"/>
      <c r="Y9" s="1"/>
      <c r="Z9" s="1"/>
      <c r="AA9" s="1"/>
      <c r="AB9" s="1"/>
      <c r="AE9" s="3" t="s">
        <v>399</v>
      </c>
      <c r="AF9" s="3">
        <f t="shared" si="3"/>
        <v>0</v>
      </c>
      <c r="AG9" s="3">
        <f t="shared" si="4"/>
        <v>75</v>
      </c>
      <c r="AH9" s="3">
        <f t="shared" si="5"/>
        <v>0</v>
      </c>
      <c r="AI9" s="3">
        <f t="shared" si="6"/>
        <v>23</v>
      </c>
    </row>
    <row r="10" spans="2:51" ht="20.100000000000001" customHeight="1">
      <c r="L10" s="3" t="s">
        <v>371</v>
      </c>
      <c r="M10" s="3">
        <v>0</v>
      </c>
      <c r="N10" s="3">
        <v>0</v>
      </c>
      <c r="O10" s="3">
        <v>0</v>
      </c>
      <c r="P10" s="3">
        <v>0</v>
      </c>
      <c r="Q10" s="3">
        <f t="shared" si="0"/>
        <v>0</v>
      </c>
      <c r="S10" s="1"/>
      <c r="T10" s="12"/>
      <c r="U10" s="3" t="s">
        <v>476</v>
      </c>
      <c r="V10" s="1"/>
      <c r="W10" s="1"/>
      <c r="X10" s="1"/>
      <c r="Y10" s="1"/>
      <c r="Z10" s="1"/>
      <c r="AA10" s="1"/>
      <c r="AB10" s="1"/>
      <c r="AE10" s="3" t="s">
        <v>371</v>
      </c>
      <c r="AF10" s="3">
        <f t="shared" si="3"/>
        <v>0</v>
      </c>
      <c r="AG10" s="3">
        <f t="shared" si="4"/>
        <v>0</v>
      </c>
      <c r="AH10" s="3">
        <f t="shared" si="5"/>
        <v>0</v>
      </c>
      <c r="AI10" s="3">
        <f t="shared" si="6"/>
        <v>0</v>
      </c>
    </row>
    <row r="11" spans="2:51" ht="20.100000000000001" customHeight="1">
      <c r="B11" s="3" t="s">
        <v>484</v>
      </c>
      <c r="C11" s="14"/>
      <c r="D11" s="3">
        <v>2000</v>
      </c>
      <c r="L11" s="3" t="s">
        <v>367</v>
      </c>
      <c r="M11" s="3">
        <v>0.4</v>
      </c>
      <c r="N11" s="3">
        <v>0</v>
      </c>
      <c r="O11" s="3">
        <v>0</v>
      </c>
      <c r="P11" s="3">
        <v>0</v>
      </c>
      <c r="Q11" s="3">
        <f t="shared" si="0"/>
        <v>0.4</v>
      </c>
      <c r="S11" s="1"/>
      <c r="T11" s="3"/>
      <c r="U11" s="3" t="s">
        <v>478</v>
      </c>
      <c r="V11" s="1"/>
      <c r="W11" s="1"/>
      <c r="X11" s="1"/>
      <c r="Y11" s="1"/>
      <c r="Z11" s="1"/>
      <c r="AA11" s="1"/>
      <c r="AB11" s="1"/>
      <c r="AE11" s="3" t="s">
        <v>367</v>
      </c>
      <c r="AF11" s="3">
        <f t="shared" si="3"/>
        <v>2100</v>
      </c>
      <c r="AG11" s="3">
        <f t="shared" si="4"/>
        <v>0</v>
      </c>
      <c r="AH11" s="3">
        <f t="shared" si="5"/>
        <v>0</v>
      </c>
      <c r="AI11" s="3">
        <f t="shared" si="6"/>
        <v>0</v>
      </c>
    </row>
    <row r="12" spans="2:51" ht="20.100000000000001" customHeight="1">
      <c r="B12" s="3" t="s">
        <v>15</v>
      </c>
      <c r="C12" s="3">
        <v>0.8</v>
      </c>
      <c r="D12" s="3">
        <f>C12*$D$11</f>
        <v>1600</v>
      </c>
      <c r="L12" s="3" t="s">
        <v>41</v>
      </c>
      <c r="M12" s="3">
        <v>0</v>
      </c>
      <c r="N12" s="3">
        <v>0.42</v>
      </c>
      <c r="O12" s="3">
        <v>0</v>
      </c>
      <c r="P12" s="3">
        <v>0</v>
      </c>
      <c r="Q12" s="3">
        <f t="shared" si="0"/>
        <v>0.42</v>
      </c>
      <c r="T12" s="12"/>
      <c r="U12" s="12"/>
      <c r="AE12" s="33" t="s">
        <v>41</v>
      </c>
      <c r="AF12" s="3">
        <f t="shared" si="3"/>
        <v>0</v>
      </c>
      <c r="AG12" s="3">
        <f t="shared" si="4"/>
        <v>210</v>
      </c>
      <c r="AH12" s="3">
        <f t="shared" si="5"/>
        <v>0</v>
      </c>
      <c r="AI12" s="3">
        <f t="shared" si="6"/>
        <v>0</v>
      </c>
    </row>
    <row r="13" spans="2:51" ht="20.100000000000001" customHeight="1">
      <c r="B13" s="3" t="s">
        <v>485</v>
      </c>
      <c r="C13" s="3">
        <v>1</v>
      </c>
      <c r="D13" s="3">
        <f t="shared" ref="D13:D14" si="7">C13*$D$11</f>
        <v>2000</v>
      </c>
      <c r="L13" s="3" t="s">
        <v>358</v>
      </c>
      <c r="M13" s="3">
        <v>0.25</v>
      </c>
      <c r="N13" s="3">
        <v>0</v>
      </c>
      <c r="O13" s="3">
        <v>0.25</v>
      </c>
      <c r="P13" s="3">
        <v>0.25</v>
      </c>
      <c r="Q13" s="3">
        <f t="shared" si="0"/>
        <v>0.75</v>
      </c>
      <c r="T13" s="3" t="s">
        <v>52</v>
      </c>
      <c r="U13" s="3" t="s">
        <v>475</v>
      </c>
      <c r="AE13" s="33" t="s">
        <v>358</v>
      </c>
      <c r="AF13" s="3">
        <f t="shared" si="3"/>
        <v>1313</v>
      </c>
      <c r="AG13" s="3">
        <f t="shared" si="4"/>
        <v>0</v>
      </c>
      <c r="AH13" s="3">
        <f t="shared" si="5"/>
        <v>38</v>
      </c>
      <c r="AI13" s="3">
        <f t="shared" si="6"/>
        <v>38</v>
      </c>
    </row>
    <row r="14" spans="2:51" ht="20.100000000000001" customHeight="1">
      <c r="B14" s="3" t="s">
        <v>486</v>
      </c>
      <c r="C14" s="3">
        <v>1.2</v>
      </c>
      <c r="D14" s="3">
        <f t="shared" si="7"/>
        <v>2400</v>
      </c>
      <c r="L14" s="3"/>
      <c r="T14" s="12"/>
      <c r="U14" s="3" t="s">
        <v>475</v>
      </c>
    </row>
    <row r="15" spans="2:51" ht="20.100000000000001" customHeight="1">
      <c r="L15" s="3" t="s">
        <v>487</v>
      </c>
      <c r="M15" s="3">
        <f>SUM(M3:M13)</f>
        <v>1</v>
      </c>
      <c r="N15" s="3">
        <f t="shared" ref="N15:Q15" si="8">SUM(N3:N13)</f>
        <v>1</v>
      </c>
      <c r="O15" s="3">
        <f t="shared" si="8"/>
        <v>1</v>
      </c>
      <c r="P15" s="3">
        <f t="shared" si="8"/>
        <v>1</v>
      </c>
      <c r="Q15" s="3">
        <f t="shared" si="8"/>
        <v>3.9999999999999996</v>
      </c>
      <c r="T15" s="12"/>
      <c r="U15" s="3" t="s">
        <v>478</v>
      </c>
    </row>
    <row r="16" spans="2:51" ht="20.100000000000001" customHeight="1">
      <c r="AC16" s="14"/>
      <c r="AD16" s="14"/>
      <c r="AE16" s="35" t="s">
        <v>392</v>
      </c>
      <c r="AF16" s="3"/>
      <c r="AG16" s="3"/>
      <c r="AH16" s="3"/>
      <c r="AJ16" s="3"/>
      <c r="AK16" s="3"/>
      <c r="AL16" s="3"/>
      <c r="AM16" s="3" t="s">
        <v>475</v>
      </c>
      <c r="AN16" s="3">
        <v>0.5</v>
      </c>
      <c r="AO16" s="3">
        <v>1.35</v>
      </c>
      <c r="AP16" s="3">
        <v>0.75</v>
      </c>
      <c r="AQ16" s="3">
        <v>0.75</v>
      </c>
      <c r="AR16" s="1"/>
      <c r="AS16" s="1"/>
      <c r="AT16" s="1"/>
      <c r="AU16" s="3" t="s">
        <v>478</v>
      </c>
      <c r="AV16" s="3">
        <v>1.5</v>
      </c>
      <c r="AW16" s="3">
        <v>0.75</v>
      </c>
      <c r="AX16" s="3">
        <v>1.25</v>
      </c>
      <c r="AY16" s="3">
        <v>1.25</v>
      </c>
    </row>
    <row r="17" spans="2:51" ht="20.100000000000001" customHeight="1">
      <c r="B17" s="3" t="s">
        <v>488</v>
      </c>
      <c r="C17" s="3" t="s">
        <v>489</v>
      </c>
      <c r="D17" s="3" t="s">
        <v>490</v>
      </c>
      <c r="E17" s="1"/>
      <c r="AC17" s="3" t="s">
        <v>491</v>
      </c>
      <c r="AD17" s="3" t="s">
        <v>492</v>
      </c>
      <c r="AE17" s="3" t="s">
        <v>493</v>
      </c>
      <c r="AF17" s="3">
        <v>0</v>
      </c>
      <c r="AG17" s="3">
        <v>10</v>
      </c>
      <c r="AH17" s="3">
        <v>6</v>
      </c>
      <c r="AI17" s="3">
        <v>6</v>
      </c>
      <c r="AJ17" s="3"/>
      <c r="AK17" s="3" t="s">
        <v>491</v>
      </c>
      <c r="AL17" s="3" t="s">
        <v>492</v>
      </c>
      <c r="AM17" s="3" t="s">
        <v>494</v>
      </c>
      <c r="AN17" s="3">
        <f t="shared" ref="AN17:AQ20" ca="1" si="9">ROUND(AF17*AN$23,0)</f>
        <v>0</v>
      </c>
      <c r="AO17" s="3">
        <f t="shared" ca="1" si="9"/>
        <v>14</v>
      </c>
      <c r="AP17" s="3">
        <f t="shared" ca="1" si="9"/>
        <v>5</v>
      </c>
      <c r="AQ17" s="3">
        <f t="shared" ca="1" si="9"/>
        <v>5</v>
      </c>
      <c r="AS17" s="3" t="s">
        <v>491</v>
      </c>
      <c r="AT17" s="3" t="s">
        <v>492</v>
      </c>
      <c r="AU17" s="3" t="s">
        <v>495</v>
      </c>
      <c r="AV17" s="3">
        <f t="shared" ref="AV17:AY20" ca="1" si="10">ROUND(AF17*AV$23,0)</f>
        <v>0</v>
      </c>
      <c r="AW17" s="3">
        <f t="shared" ca="1" si="10"/>
        <v>8</v>
      </c>
      <c r="AX17" s="3">
        <f t="shared" ca="1" si="10"/>
        <v>8</v>
      </c>
      <c r="AY17" s="3">
        <f t="shared" ca="1" si="10"/>
        <v>8</v>
      </c>
    </row>
    <row r="18" spans="2:51" ht="20.100000000000001" customHeight="1">
      <c r="C18" s="3">
        <v>1</v>
      </c>
      <c r="D18" s="3">
        <v>15</v>
      </c>
      <c r="E18" s="1"/>
      <c r="AC18" s="3" t="s">
        <v>491</v>
      </c>
      <c r="AD18" s="3" t="s">
        <v>492</v>
      </c>
      <c r="AE18" s="3" t="s">
        <v>496</v>
      </c>
      <c r="AF18" s="3">
        <v>0</v>
      </c>
      <c r="AG18" s="3">
        <v>18</v>
      </c>
      <c r="AH18" s="3">
        <v>10</v>
      </c>
      <c r="AI18" s="3">
        <v>10</v>
      </c>
      <c r="AJ18" s="3"/>
      <c r="AK18" s="3" t="s">
        <v>491</v>
      </c>
      <c r="AL18" s="3" t="s">
        <v>492</v>
      </c>
      <c r="AM18" s="3" t="s">
        <v>497</v>
      </c>
      <c r="AN18" s="3">
        <f t="shared" ca="1" si="9"/>
        <v>0</v>
      </c>
      <c r="AO18" s="3">
        <f t="shared" ca="1" si="9"/>
        <v>24</v>
      </c>
      <c r="AP18" s="3">
        <f t="shared" ca="1" si="9"/>
        <v>8</v>
      </c>
      <c r="AQ18" s="3">
        <f t="shared" ca="1" si="9"/>
        <v>8</v>
      </c>
      <c r="AS18" s="3" t="s">
        <v>491</v>
      </c>
      <c r="AT18" s="3" t="s">
        <v>492</v>
      </c>
      <c r="AU18" s="3" t="s">
        <v>498</v>
      </c>
      <c r="AV18" s="3">
        <f t="shared" ca="1" si="10"/>
        <v>0</v>
      </c>
      <c r="AW18" s="3">
        <f t="shared" ca="1" si="10"/>
        <v>14</v>
      </c>
      <c r="AX18" s="3">
        <f t="shared" ca="1" si="10"/>
        <v>13</v>
      </c>
      <c r="AY18" s="3">
        <f t="shared" ca="1" si="10"/>
        <v>13</v>
      </c>
    </row>
    <row r="19" spans="2:51" ht="20.100000000000001" customHeight="1">
      <c r="B19" s="1"/>
      <c r="C19" s="3">
        <v>2</v>
      </c>
      <c r="D19" s="3">
        <v>25</v>
      </c>
      <c r="E19" s="1"/>
      <c r="AC19" s="36" t="s">
        <v>499</v>
      </c>
      <c r="AD19" s="36" t="s">
        <v>485</v>
      </c>
      <c r="AE19" s="36" t="s">
        <v>500</v>
      </c>
      <c r="AF19" s="36">
        <v>0</v>
      </c>
      <c r="AG19" s="36">
        <v>20</v>
      </c>
      <c r="AH19" s="36">
        <v>12</v>
      </c>
      <c r="AI19" s="36">
        <v>12</v>
      </c>
      <c r="AJ19" s="3"/>
      <c r="AK19" s="36" t="s">
        <v>499</v>
      </c>
      <c r="AL19" s="36" t="s">
        <v>485</v>
      </c>
      <c r="AM19" s="36" t="s">
        <v>501</v>
      </c>
      <c r="AN19" s="3">
        <f t="shared" ca="1" si="9"/>
        <v>0</v>
      </c>
      <c r="AO19" s="3">
        <f t="shared" ca="1" si="9"/>
        <v>27</v>
      </c>
      <c r="AP19" s="3">
        <f t="shared" ca="1" si="9"/>
        <v>9</v>
      </c>
      <c r="AQ19" s="3">
        <f t="shared" ca="1" si="9"/>
        <v>9</v>
      </c>
      <c r="AS19" s="36" t="s">
        <v>499</v>
      </c>
      <c r="AT19" s="36" t="s">
        <v>485</v>
      </c>
      <c r="AU19" s="36" t="s">
        <v>500</v>
      </c>
      <c r="AV19" s="3">
        <f t="shared" ca="1" si="10"/>
        <v>0</v>
      </c>
      <c r="AW19" s="3">
        <f t="shared" ca="1" si="10"/>
        <v>15</v>
      </c>
      <c r="AX19" s="3">
        <f t="shared" ca="1" si="10"/>
        <v>15</v>
      </c>
      <c r="AY19" s="3">
        <f t="shared" ca="1" si="10"/>
        <v>15</v>
      </c>
    </row>
    <row r="20" spans="2:51" ht="20.100000000000001" customHeight="1">
      <c r="B20" s="1"/>
      <c r="C20" s="3">
        <v>3</v>
      </c>
      <c r="D20" s="3">
        <v>32</v>
      </c>
      <c r="E20" s="1"/>
      <c r="AC20" s="37" t="s">
        <v>491</v>
      </c>
      <c r="AD20" s="37" t="s">
        <v>485</v>
      </c>
      <c r="AE20" s="37" t="s">
        <v>502</v>
      </c>
      <c r="AF20" s="37">
        <v>0</v>
      </c>
      <c r="AG20" s="37">
        <v>25</v>
      </c>
      <c r="AH20" s="37">
        <v>15</v>
      </c>
      <c r="AI20" s="37">
        <v>15</v>
      </c>
      <c r="AJ20" s="3"/>
      <c r="AK20" s="37" t="s">
        <v>491</v>
      </c>
      <c r="AL20" s="37" t="s">
        <v>485</v>
      </c>
      <c r="AM20" s="37" t="s">
        <v>503</v>
      </c>
      <c r="AN20" s="3">
        <f t="shared" ca="1" si="9"/>
        <v>0</v>
      </c>
      <c r="AO20" s="3">
        <f t="shared" ca="1" si="9"/>
        <v>34</v>
      </c>
      <c r="AP20" s="3">
        <f t="shared" ca="1" si="9"/>
        <v>11</v>
      </c>
      <c r="AQ20" s="3">
        <f t="shared" ca="1" si="9"/>
        <v>11</v>
      </c>
      <c r="AS20" s="37" t="s">
        <v>491</v>
      </c>
      <c r="AT20" s="37" t="s">
        <v>485</v>
      </c>
      <c r="AU20" s="37" t="s">
        <v>504</v>
      </c>
      <c r="AV20" s="3">
        <f t="shared" ca="1" si="10"/>
        <v>0</v>
      </c>
      <c r="AW20" s="3">
        <f t="shared" ca="1" si="10"/>
        <v>19</v>
      </c>
      <c r="AX20" s="3">
        <f t="shared" ca="1" si="10"/>
        <v>19</v>
      </c>
      <c r="AY20" s="3">
        <f t="shared" ca="1" si="10"/>
        <v>19</v>
      </c>
    </row>
    <row r="21" spans="2:51" ht="20.100000000000001" customHeight="1">
      <c r="B21" s="1"/>
      <c r="C21" s="3">
        <v>4</v>
      </c>
      <c r="D21" s="3">
        <v>40</v>
      </c>
      <c r="E21" s="1"/>
      <c r="AC21" s="3"/>
      <c r="AD21" s="3"/>
      <c r="AE21" s="38"/>
      <c r="AF21" s="38"/>
      <c r="AG21" s="38"/>
      <c r="AH21" s="38"/>
      <c r="AI21" s="38"/>
      <c r="AJ21" s="3"/>
      <c r="AK21" s="3"/>
      <c r="AN21" s="4"/>
    </row>
    <row r="22" spans="2:51" ht="20.100000000000001" customHeight="1">
      <c r="B22" s="1"/>
      <c r="C22" s="3">
        <v>5</v>
      </c>
      <c r="D22" s="3">
        <v>50</v>
      </c>
      <c r="AC22" s="14"/>
      <c r="AD22" s="3"/>
      <c r="AE22" s="35" t="s">
        <v>403</v>
      </c>
      <c r="AF22" s="3" t="s">
        <v>505</v>
      </c>
      <c r="AG22" s="3" t="s">
        <v>505</v>
      </c>
      <c r="AH22" s="3" t="s">
        <v>505</v>
      </c>
      <c r="AI22" s="3" t="s">
        <v>505</v>
      </c>
      <c r="AJ22" s="3"/>
      <c r="AK22" s="3"/>
      <c r="AN22" s="14"/>
    </row>
    <row r="23" spans="2:51" ht="20.100000000000001" customHeight="1">
      <c r="AC23" s="3" t="s">
        <v>491</v>
      </c>
      <c r="AD23" s="3" t="s">
        <v>492</v>
      </c>
      <c r="AE23" s="3" t="s">
        <v>506</v>
      </c>
      <c r="AF23" s="3">
        <v>0</v>
      </c>
      <c r="AG23" s="3">
        <v>12</v>
      </c>
      <c r="AH23" s="3">
        <v>0</v>
      </c>
      <c r="AI23" s="3">
        <v>20</v>
      </c>
      <c r="AJ23" s="3"/>
      <c r="AK23" s="3" t="s">
        <v>491</v>
      </c>
      <c r="AL23" s="3" t="s">
        <v>492</v>
      </c>
      <c r="AM23" s="3" t="s">
        <v>507</v>
      </c>
      <c r="AN23" s="3">
        <f t="shared" ref="AN23:AQ26" ca="1" si="11">ROUND(AF23*AN$23,0)</f>
        <v>0</v>
      </c>
      <c r="AO23" s="3">
        <f t="shared" ca="1" si="11"/>
        <v>16</v>
      </c>
      <c r="AP23" s="3">
        <f t="shared" ca="1" si="11"/>
        <v>0</v>
      </c>
      <c r="AQ23" s="3">
        <f t="shared" ca="1" si="11"/>
        <v>15</v>
      </c>
      <c r="AS23" s="3" t="s">
        <v>491</v>
      </c>
      <c r="AT23" s="3" t="s">
        <v>492</v>
      </c>
      <c r="AU23" s="3" t="s">
        <v>508</v>
      </c>
      <c r="AV23" s="3">
        <f t="shared" ref="AV23:AY26" ca="1" si="12">ROUND(AF23*AV$23,0)</f>
        <v>0</v>
      </c>
      <c r="AW23" s="3">
        <f t="shared" ca="1" si="12"/>
        <v>9</v>
      </c>
      <c r="AX23" s="3">
        <f t="shared" ca="1" si="12"/>
        <v>0</v>
      </c>
      <c r="AY23" s="3">
        <f t="shared" ca="1" si="12"/>
        <v>25</v>
      </c>
    </row>
    <row r="24" spans="2:51" ht="20.100000000000001" customHeight="1">
      <c r="AC24" s="3" t="s">
        <v>491</v>
      </c>
      <c r="AD24" s="3" t="s">
        <v>492</v>
      </c>
      <c r="AE24" s="38" t="s">
        <v>509</v>
      </c>
      <c r="AF24" s="3">
        <v>0</v>
      </c>
      <c r="AG24" s="3">
        <v>24</v>
      </c>
      <c r="AH24" s="3">
        <v>0</v>
      </c>
      <c r="AI24" s="3">
        <v>30</v>
      </c>
      <c r="AJ24" s="3"/>
      <c r="AK24" s="3" t="s">
        <v>491</v>
      </c>
      <c r="AL24" s="3" t="s">
        <v>492</v>
      </c>
      <c r="AM24" s="38" t="s">
        <v>510</v>
      </c>
      <c r="AN24" s="3">
        <f t="shared" ca="1" si="11"/>
        <v>0</v>
      </c>
      <c r="AO24" s="3">
        <f t="shared" ca="1" si="11"/>
        <v>32</v>
      </c>
      <c r="AP24" s="3">
        <f t="shared" ca="1" si="11"/>
        <v>0</v>
      </c>
      <c r="AQ24" s="3">
        <f t="shared" ca="1" si="11"/>
        <v>23</v>
      </c>
      <c r="AS24" s="3" t="s">
        <v>491</v>
      </c>
      <c r="AT24" s="3" t="s">
        <v>492</v>
      </c>
      <c r="AU24" s="38" t="s">
        <v>511</v>
      </c>
      <c r="AV24" s="3">
        <f t="shared" ca="1" si="12"/>
        <v>0</v>
      </c>
      <c r="AW24" s="3">
        <f t="shared" ca="1" si="12"/>
        <v>18</v>
      </c>
      <c r="AX24" s="3">
        <f t="shared" ca="1" si="12"/>
        <v>0</v>
      </c>
      <c r="AY24" s="3">
        <f t="shared" ca="1" si="12"/>
        <v>38</v>
      </c>
    </row>
    <row r="25" spans="2:51" ht="20.100000000000001" customHeight="1">
      <c r="AC25" s="36" t="s">
        <v>499</v>
      </c>
      <c r="AD25" s="36" t="s">
        <v>485</v>
      </c>
      <c r="AE25" s="39" t="s">
        <v>512</v>
      </c>
      <c r="AF25" s="36">
        <v>0</v>
      </c>
      <c r="AG25" s="36">
        <v>27</v>
      </c>
      <c r="AH25" s="36">
        <v>0</v>
      </c>
      <c r="AI25" s="36">
        <v>35</v>
      </c>
      <c r="AJ25" s="3"/>
      <c r="AK25" s="36" t="s">
        <v>499</v>
      </c>
      <c r="AL25" s="36" t="s">
        <v>485</v>
      </c>
      <c r="AM25" s="39" t="s">
        <v>513</v>
      </c>
      <c r="AN25" s="3">
        <f t="shared" ca="1" si="11"/>
        <v>0</v>
      </c>
      <c r="AO25" s="3">
        <f t="shared" ca="1" si="11"/>
        <v>36</v>
      </c>
      <c r="AP25" s="3">
        <f t="shared" ca="1" si="11"/>
        <v>0</v>
      </c>
      <c r="AQ25" s="3">
        <f t="shared" ca="1" si="11"/>
        <v>26</v>
      </c>
      <c r="AS25" s="36" t="s">
        <v>499</v>
      </c>
      <c r="AT25" s="36" t="s">
        <v>485</v>
      </c>
      <c r="AU25" s="39" t="s">
        <v>512</v>
      </c>
      <c r="AV25" s="3">
        <f t="shared" ca="1" si="12"/>
        <v>0</v>
      </c>
      <c r="AW25" s="3">
        <f t="shared" ca="1" si="12"/>
        <v>20</v>
      </c>
      <c r="AX25" s="3">
        <f t="shared" ca="1" si="12"/>
        <v>0</v>
      </c>
      <c r="AY25" s="3">
        <f t="shared" ca="1" si="12"/>
        <v>44</v>
      </c>
    </row>
    <row r="26" spans="2:51" ht="20.100000000000001" customHeight="1">
      <c r="AC26" s="37" t="s">
        <v>491</v>
      </c>
      <c r="AD26" s="37" t="s">
        <v>485</v>
      </c>
      <c r="AE26" s="37" t="s">
        <v>514</v>
      </c>
      <c r="AF26" s="37">
        <v>0</v>
      </c>
      <c r="AG26" s="37">
        <v>33</v>
      </c>
      <c r="AH26" s="37">
        <v>0</v>
      </c>
      <c r="AI26" s="37">
        <v>45</v>
      </c>
      <c r="AJ26" s="14"/>
      <c r="AK26" s="37" t="s">
        <v>491</v>
      </c>
      <c r="AL26" s="37" t="s">
        <v>485</v>
      </c>
      <c r="AM26" s="37" t="s">
        <v>515</v>
      </c>
      <c r="AN26" s="3">
        <f t="shared" ca="1" si="11"/>
        <v>0</v>
      </c>
      <c r="AO26" s="3">
        <f t="shared" ca="1" si="11"/>
        <v>45</v>
      </c>
      <c r="AP26" s="3">
        <f t="shared" ca="1" si="11"/>
        <v>0</v>
      </c>
      <c r="AQ26" s="3">
        <f t="shared" ca="1" si="11"/>
        <v>34</v>
      </c>
      <c r="AS26" s="37" t="s">
        <v>491</v>
      </c>
      <c r="AT26" s="37" t="s">
        <v>485</v>
      </c>
      <c r="AU26" s="37" t="s">
        <v>516</v>
      </c>
      <c r="AV26" s="3">
        <f t="shared" ca="1" si="12"/>
        <v>0</v>
      </c>
      <c r="AW26" s="3">
        <f t="shared" ca="1" si="12"/>
        <v>25</v>
      </c>
      <c r="AX26" s="3">
        <f t="shared" ca="1" si="12"/>
        <v>0</v>
      </c>
      <c r="AY26" s="3">
        <f t="shared" ca="1" si="12"/>
        <v>56</v>
      </c>
    </row>
    <row r="27" spans="2:51" ht="20.100000000000001" customHeight="1">
      <c r="AC27" s="3"/>
      <c r="AD27" s="3"/>
      <c r="AE27" s="38"/>
      <c r="AF27" s="38"/>
      <c r="AG27" s="38"/>
      <c r="AH27" s="38"/>
      <c r="AI27" s="38"/>
      <c r="AJ27" s="14"/>
      <c r="AK27" s="14"/>
      <c r="AN27" s="4"/>
      <c r="AV27" s="4"/>
    </row>
    <row r="28" spans="2:51" ht="20.100000000000001" customHeight="1">
      <c r="AC28" s="12"/>
      <c r="AD28" s="3"/>
      <c r="AE28" s="35" t="s">
        <v>385</v>
      </c>
      <c r="AF28" s="3"/>
      <c r="AG28" s="3"/>
      <c r="AH28" s="3"/>
      <c r="AI28" s="3"/>
      <c r="AJ28" s="3"/>
      <c r="AK28" s="3"/>
      <c r="AN28" s="4"/>
      <c r="AV28" s="4"/>
    </row>
    <row r="29" spans="2:51" ht="20.100000000000001" customHeight="1">
      <c r="AC29" s="3" t="s">
        <v>491</v>
      </c>
      <c r="AD29" s="3" t="s">
        <v>492</v>
      </c>
      <c r="AE29" s="3" t="s">
        <v>517</v>
      </c>
      <c r="AF29" s="3">
        <v>150</v>
      </c>
      <c r="AG29" s="3">
        <v>6</v>
      </c>
      <c r="AH29" s="3">
        <v>10</v>
      </c>
      <c r="AI29" s="3">
        <v>0</v>
      </c>
      <c r="AJ29" s="3"/>
      <c r="AK29" s="3" t="s">
        <v>491</v>
      </c>
      <c r="AL29" s="3" t="s">
        <v>492</v>
      </c>
      <c r="AM29" s="3" t="s">
        <v>518</v>
      </c>
      <c r="AN29" s="3">
        <f t="shared" ref="AN29:AN32" ca="1" si="13">ROUND(AF29*AN$23,-1)</f>
        <v>80</v>
      </c>
      <c r="AO29" s="3">
        <f t="shared" ref="AO29:AQ32" ca="1" si="14">ROUND(AG29*AO$23,0)</f>
        <v>8</v>
      </c>
      <c r="AP29" s="3">
        <f t="shared" ca="1" si="14"/>
        <v>8</v>
      </c>
      <c r="AQ29" s="3">
        <f t="shared" ca="1" si="14"/>
        <v>0</v>
      </c>
      <c r="AS29" s="3" t="s">
        <v>491</v>
      </c>
      <c r="AT29" s="3" t="s">
        <v>492</v>
      </c>
      <c r="AU29" s="3" t="s">
        <v>519</v>
      </c>
      <c r="AV29" s="3">
        <f t="shared" ref="AV29:AV32" ca="1" si="15">ROUND(AF29*AV$23,-1)</f>
        <v>230</v>
      </c>
      <c r="AW29" s="3">
        <f t="shared" ref="AW29:AY32" ca="1" si="16">ROUND(AG29*AW$23,0)</f>
        <v>5</v>
      </c>
      <c r="AX29" s="3">
        <f t="shared" ca="1" si="16"/>
        <v>13</v>
      </c>
      <c r="AY29" s="3">
        <f t="shared" ca="1" si="16"/>
        <v>0</v>
      </c>
    </row>
    <row r="30" spans="2:51" ht="20.100000000000001" customHeight="1">
      <c r="AC30" s="3" t="s">
        <v>491</v>
      </c>
      <c r="AD30" s="3" t="s">
        <v>492</v>
      </c>
      <c r="AE30" s="40" t="s">
        <v>520</v>
      </c>
      <c r="AF30" s="3">
        <v>375</v>
      </c>
      <c r="AG30" s="3">
        <v>10</v>
      </c>
      <c r="AH30" s="3">
        <v>15</v>
      </c>
      <c r="AI30" s="3">
        <v>0</v>
      </c>
      <c r="AJ30" s="3"/>
      <c r="AK30" s="3" t="s">
        <v>491</v>
      </c>
      <c r="AL30" s="3" t="s">
        <v>492</v>
      </c>
      <c r="AM30" s="40" t="s">
        <v>521</v>
      </c>
      <c r="AN30" s="3">
        <f t="shared" ca="1" si="13"/>
        <v>190</v>
      </c>
      <c r="AO30" s="3">
        <f t="shared" ca="1" si="14"/>
        <v>14</v>
      </c>
      <c r="AP30" s="3">
        <f t="shared" ca="1" si="14"/>
        <v>11</v>
      </c>
      <c r="AQ30" s="3">
        <f t="shared" ca="1" si="14"/>
        <v>0</v>
      </c>
      <c r="AS30" s="3" t="s">
        <v>491</v>
      </c>
      <c r="AT30" s="3" t="s">
        <v>492</v>
      </c>
      <c r="AU30" s="40" t="s">
        <v>522</v>
      </c>
      <c r="AV30" s="3">
        <f t="shared" ca="1" si="15"/>
        <v>560</v>
      </c>
      <c r="AW30" s="3">
        <f t="shared" ca="1" si="16"/>
        <v>8</v>
      </c>
      <c r="AX30" s="3">
        <f t="shared" ca="1" si="16"/>
        <v>19</v>
      </c>
      <c r="AY30" s="3">
        <f t="shared" ca="1" si="16"/>
        <v>0</v>
      </c>
    </row>
    <row r="31" spans="2:51" ht="20.100000000000001" customHeight="1">
      <c r="AC31" s="36" t="s">
        <v>499</v>
      </c>
      <c r="AD31" s="36" t="s">
        <v>485</v>
      </c>
      <c r="AE31" s="39" t="s">
        <v>523</v>
      </c>
      <c r="AF31" s="36">
        <v>425</v>
      </c>
      <c r="AG31" s="36">
        <v>12</v>
      </c>
      <c r="AH31" s="36">
        <v>15</v>
      </c>
      <c r="AI31" s="36">
        <v>0</v>
      </c>
      <c r="AJ31" s="3"/>
      <c r="AK31" s="36" t="s">
        <v>499</v>
      </c>
      <c r="AL31" s="36" t="s">
        <v>485</v>
      </c>
      <c r="AM31" s="39" t="s">
        <v>524</v>
      </c>
      <c r="AN31" s="3">
        <f t="shared" ca="1" si="13"/>
        <v>210</v>
      </c>
      <c r="AO31" s="3">
        <f t="shared" ca="1" si="14"/>
        <v>16</v>
      </c>
      <c r="AP31" s="3">
        <f t="shared" ca="1" si="14"/>
        <v>11</v>
      </c>
      <c r="AQ31" s="3">
        <f t="shared" ca="1" si="14"/>
        <v>0</v>
      </c>
      <c r="AS31" s="36" t="s">
        <v>499</v>
      </c>
      <c r="AT31" s="36" t="s">
        <v>485</v>
      </c>
      <c r="AU31" s="39" t="s">
        <v>523</v>
      </c>
      <c r="AV31" s="3">
        <f t="shared" ca="1" si="15"/>
        <v>640</v>
      </c>
      <c r="AW31" s="3">
        <f t="shared" ca="1" si="16"/>
        <v>9</v>
      </c>
      <c r="AX31" s="3">
        <f t="shared" ca="1" si="16"/>
        <v>19</v>
      </c>
      <c r="AY31" s="3">
        <f t="shared" ca="1" si="16"/>
        <v>0</v>
      </c>
    </row>
    <row r="32" spans="2:51" ht="20.100000000000001" customHeight="1">
      <c r="AC32" s="37" t="s">
        <v>491</v>
      </c>
      <c r="AD32" s="37" t="s">
        <v>485</v>
      </c>
      <c r="AE32" s="37" t="s">
        <v>525</v>
      </c>
      <c r="AF32" s="37">
        <v>525</v>
      </c>
      <c r="AG32" s="37">
        <v>18</v>
      </c>
      <c r="AH32" s="37">
        <v>30</v>
      </c>
      <c r="AI32" s="37">
        <v>0</v>
      </c>
      <c r="AJ32" s="3"/>
      <c r="AK32" s="37" t="s">
        <v>491</v>
      </c>
      <c r="AL32" s="37" t="s">
        <v>485</v>
      </c>
      <c r="AM32" s="37" t="s">
        <v>526</v>
      </c>
      <c r="AN32" s="3">
        <f t="shared" ca="1" si="13"/>
        <v>260</v>
      </c>
      <c r="AO32" s="3">
        <f t="shared" ca="1" si="14"/>
        <v>24</v>
      </c>
      <c r="AP32" s="3">
        <f t="shared" ca="1" si="14"/>
        <v>23</v>
      </c>
      <c r="AQ32" s="3">
        <f t="shared" ca="1" si="14"/>
        <v>0</v>
      </c>
      <c r="AS32" s="37" t="s">
        <v>491</v>
      </c>
      <c r="AT32" s="37" t="s">
        <v>485</v>
      </c>
      <c r="AU32" s="37" t="s">
        <v>527</v>
      </c>
      <c r="AV32" s="3">
        <f t="shared" ca="1" si="15"/>
        <v>790</v>
      </c>
      <c r="AW32" s="3">
        <f t="shared" ca="1" si="16"/>
        <v>14</v>
      </c>
      <c r="AX32" s="3">
        <f t="shared" ca="1" si="16"/>
        <v>38</v>
      </c>
      <c r="AY32" s="3">
        <f t="shared" ca="1" si="16"/>
        <v>0</v>
      </c>
    </row>
    <row r="33" spans="29:51" ht="20.100000000000001" customHeight="1">
      <c r="AC33" s="3"/>
      <c r="AD33" s="3"/>
      <c r="AE33" s="38"/>
      <c r="AF33" s="38"/>
      <c r="AG33" s="38"/>
      <c r="AH33" s="38"/>
      <c r="AI33" s="38"/>
      <c r="AJ33" s="3"/>
      <c r="AK33" s="3"/>
      <c r="AN33" s="4"/>
      <c r="AV33" s="4"/>
    </row>
    <row r="34" spans="29:51" ht="20.100000000000001" customHeight="1">
      <c r="AC34" s="14"/>
      <c r="AD34" s="3"/>
      <c r="AE34" s="35" t="s">
        <v>480</v>
      </c>
      <c r="AF34" s="3"/>
      <c r="AG34" s="3"/>
      <c r="AH34" s="3"/>
      <c r="AI34" s="3"/>
      <c r="AJ34" s="3"/>
      <c r="AK34" s="3"/>
      <c r="AN34" s="4"/>
      <c r="AV34" s="4"/>
    </row>
    <row r="35" spans="29:51" ht="20.100000000000001" customHeight="1">
      <c r="AC35" s="3" t="s">
        <v>491</v>
      </c>
      <c r="AD35" s="3" t="s">
        <v>492</v>
      </c>
      <c r="AE35" s="3" t="s">
        <v>528</v>
      </c>
      <c r="AF35" s="3">
        <v>0</v>
      </c>
      <c r="AG35" s="3">
        <v>12</v>
      </c>
      <c r="AH35" s="3">
        <v>0</v>
      </c>
      <c r="AI35" s="3">
        <v>12</v>
      </c>
      <c r="AJ35" s="3"/>
      <c r="AK35" s="3" t="s">
        <v>491</v>
      </c>
      <c r="AL35" s="3" t="s">
        <v>492</v>
      </c>
      <c r="AM35" s="3" t="s">
        <v>480</v>
      </c>
      <c r="AN35" s="3">
        <f t="shared" ref="AN35:AN38" ca="1" si="17">ROUND(AF35*AN$23,-1)</f>
        <v>0</v>
      </c>
      <c r="AO35" s="3">
        <f t="shared" ref="AO35:AQ38" ca="1" si="18">ROUND(AG35*AO$23,0)</f>
        <v>16</v>
      </c>
      <c r="AP35" s="3">
        <f t="shared" ca="1" si="18"/>
        <v>0</v>
      </c>
      <c r="AQ35" s="3">
        <f t="shared" ca="1" si="18"/>
        <v>9</v>
      </c>
      <c r="AS35" s="3" t="s">
        <v>491</v>
      </c>
      <c r="AT35" s="3" t="s">
        <v>492</v>
      </c>
      <c r="AU35" s="3" t="s">
        <v>529</v>
      </c>
      <c r="AV35" s="3">
        <f t="shared" ref="AV35:AV38" ca="1" si="19">ROUND(AF35*AV$23,-1)</f>
        <v>0</v>
      </c>
      <c r="AW35" s="3">
        <f t="shared" ref="AW35:AY38" ca="1" si="20">ROUND(AG35*AW$23,0)</f>
        <v>9</v>
      </c>
      <c r="AX35" s="3">
        <f t="shared" ca="1" si="20"/>
        <v>0</v>
      </c>
      <c r="AY35" s="3">
        <f t="shared" ca="1" si="20"/>
        <v>15</v>
      </c>
    </row>
    <row r="36" spans="29:51" ht="20.100000000000001" customHeight="1">
      <c r="AC36" s="3" t="s">
        <v>491</v>
      </c>
      <c r="AD36" s="3" t="s">
        <v>492</v>
      </c>
      <c r="AE36" s="41" t="s">
        <v>530</v>
      </c>
      <c r="AF36" s="38">
        <v>0</v>
      </c>
      <c r="AG36" s="38">
        <v>20</v>
      </c>
      <c r="AH36" s="38">
        <v>0</v>
      </c>
      <c r="AI36" s="38">
        <v>20</v>
      </c>
      <c r="AJ36" s="3"/>
      <c r="AK36" s="3" t="s">
        <v>491</v>
      </c>
      <c r="AL36" s="3" t="s">
        <v>492</v>
      </c>
      <c r="AM36" s="41" t="s">
        <v>531</v>
      </c>
      <c r="AN36" s="3">
        <f t="shared" ca="1" si="17"/>
        <v>0</v>
      </c>
      <c r="AO36" s="3">
        <f t="shared" ca="1" si="18"/>
        <v>27</v>
      </c>
      <c r="AP36" s="3">
        <f t="shared" ca="1" si="18"/>
        <v>0</v>
      </c>
      <c r="AQ36" s="3">
        <f t="shared" ca="1" si="18"/>
        <v>15</v>
      </c>
      <c r="AS36" s="3" t="s">
        <v>491</v>
      </c>
      <c r="AT36" s="3" t="s">
        <v>492</v>
      </c>
      <c r="AU36" s="41" t="s">
        <v>532</v>
      </c>
      <c r="AV36" s="3">
        <f t="shared" ca="1" si="19"/>
        <v>0</v>
      </c>
      <c r="AW36" s="3">
        <f t="shared" ca="1" si="20"/>
        <v>15</v>
      </c>
      <c r="AX36" s="3">
        <f t="shared" ca="1" si="20"/>
        <v>0</v>
      </c>
      <c r="AY36" s="3">
        <f t="shared" ca="1" si="20"/>
        <v>25</v>
      </c>
    </row>
    <row r="37" spans="29:51" ht="20.100000000000001" customHeight="1">
      <c r="AC37" s="36" t="s">
        <v>499</v>
      </c>
      <c r="AD37" s="36" t="s">
        <v>485</v>
      </c>
      <c r="AE37" s="36" t="s">
        <v>533</v>
      </c>
      <c r="AF37" s="36">
        <v>0</v>
      </c>
      <c r="AG37" s="36">
        <v>22</v>
      </c>
      <c r="AH37" s="36">
        <v>0</v>
      </c>
      <c r="AI37" s="36">
        <v>23</v>
      </c>
      <c r="AJ37" s="3"/>
      <c r="AK37" s="36" t="s">
        <v>499</v>
      </c>
      <c r="AL37" s="36" t="s">
        <v>485</v>
      </c>
      <c r="AM37" s="36" t="s">
        <v>534</v>
      </c>
      <c r="AN37" s="3">
        <f t="shared" ca="1" si="17"/>
        <v>0</v>
      </c>
      <c r="AO37" s="3">
        <f t="shared" ca="1" si="18"/>
        <v>30</v>
      </c>
      <c r="AP37" s="3">
        <f t="shared" ca="1" si="18"/>
        <v>0</v>
      </c>
      <c r="AQ37" s="3">
        <f t="shared" ca="1" si="18"/>
        <v>17</v>
      </c>
      <c r="AS37" s="36" t="s">
        <v>499</v>
      </c>
      <c r="AT37" s="36" t="s">
        <v>485</v>
      </c>
      <c r="AU37" s="36" t="s">
        <v>533</v>
      </c>
      <c r="AV37" s="3">
        <f t="shared" ca="1" si="19"/>
        <v>0</v>
      </c>
      <c r="AW37" s="3">
        <f t="shared" ca="1" si="20"/>
        <v>17</v>
      </c>
      <c r="AX37" s="3">
        <f t="shared" ca="1" si="20"/>
        <v>0</v>
      </c>
      <c r="AY37" s="3">
        <f t="shared" ca="1" si="20"/>
        <v>29</v>
      </c>
    </row>
    <row r="38" spans="29:51" ht="20.100000000000001" customHeight="1">
      <c r="AC38" s="37" t="s">
        <v>491</v>
      </c>
      <c r="AD38" s="37" t="s">
        <v>485</v>
      </c>
      <c r="AE38" s="37" t="s">
        <v>535</v>
      </c>
      <c r="AF38" s="37">
        <v>0</v>
      </c>
      <c r="AG38" s="37">
        <v>28</v>
      </c>
      <c r="AH38" s="37">
        <v>0</v>
      </c>
      <c r="AI38" s="37">
        <v>30</v>
      </c>
      <c r="AJ38" s="3"/>
      <c r="AK38" s="37" t="s">
        <v>491</v>
      </c>
      <c r="AL38" s="37" t="s">
        <v>485</v>
      </c>
      <c r="AM38" s="37" t="s">
        <v>536</v>
      </c>
      <c r="AN38" s="3">
        <f t="shared" ca="1" si="17"/>
        <v>0</v>
      </c>
      <c r="AO38" s="3">
        <f t="shared" ca="1" si="18"/>
        <v>38</v>
      </c>
      <c r="AP38" s="3">
        <f t="shared" ca="1" si="18"/>
        <v>0</v>
      </c>
      <c r="AQ38" s="3">
        <f t="shared" ca="1" si="18"/>
        <v>23</v>
      </c>
      <c r="AS38" s="37" t="s">
        <v>491</v>
      </c>
      <c r="AT38" s="37" t="s">
        <v>485</v>
      </c>
      <c r="AU38" s="37" t="s">
        <v>537</v>
      </c>
      <c r="AV38" s="3">
        <f t="shared" ca="1" si="19"/>
        <v>0</v>
      </c>
      <c r="AW38" s="3">
        <f t="shared" ca="1" si="20"/>
        <v>21</v>
      </c>
      <c r="AX38" s="3">
        <f t="shared" ca="1" si="20"/>
        <v>0</v>
      </c>
      <c r="AY38" s="3">
        <f t="shared" ca="1" si="20"/>
        <v>38</v>
      </c>
    </row>
    <row r="39" spans="29:51" ht="20.100000000000001" customHeight="1">
      <c r="AC39" s="3"/>
      <c r="AD39" s="3"/>
      <c r="AE39" s="38"/>
      <c r="AF39" s="38"/>
      <c r="AG39" s="38"/>
      <c r="AH39" s="38"/>
      <c r="AI39" s="38"/>
      <c r="AJ39" s="3"/>
      <c r="AK39" s="3"/>
      <c r="AN39" s="3"/>
      <c r="AO39" s="3"/>
      <c r="AP39" s="3"/>
      <c r="AQ39" s="3"/>
      <c r="AV39" s="3"/>
      <c r="AW39" s="3"/>
      <c r="AX39" s="3"/>
      <c r="AY39" s="3"/>
    </row>
    <row r="40" spans="29:51" ht="20.100000000000001" customHeight="1">
      <c r="AC40" s="14"/>
      <c r="AD40" s="3"/>
      <c r="AE40" s="35" t="s">
        <v>481</v>
      </c>
      <c r="AF40" s="3" t="s">
        <v>505</v>
      </c>
      <c r="AG40" s="3" t="s">
        <v>505</v>
      </c>
      <c r="AH40" s="3" t="s">
        <v>505</v>
      </c>
      <c r="AI40" s="3" t="s">
        <v>505</v>
      </c>
      <c r="AJ40" s="3"/>
      <c r="AK40" s="3"/>
      <c r="AN40" s="4"/>
      <c r="AV40" s="4"/>
    </row>
    <row r="41" spans="29:51" ht="20.100000000000001" customHeight="1">
      <c r="AC41" s="3" t="s">
        <v>491</v>
      </c>
      <c r="AD41" s="3" t="s">
        <v>492</v>
      </c>
      <c r="AE41" s="3" t="s">
        <v>538</v>
      </c>
      <c r="AF41" s="3">
        <v>550</v>
      </c>
      <c r="AG41" s="3">
        <v>15</v>
      </c>
      <c r="AH41" s="3">
        <v>5</v>
      </c>
      <c r="AI41" s="3">
        <v>5</v>
      </c>
      <c r="AJ41" s="12"/>
      <c r="AK41" s="3" t="s">
        <v>491</v>
      </c>
      <c r="AL41" s="3" t="s">
        <v>492</v>
      </c>
      <c r="AM41" s="3" t="s">
        <v>539</v>
      </c>
      <c r="AN41" s="3">
        <f t="shared" ref="AN41:AN44" ca="1" si="21">ROUND(AF41*AN$23,-1)</f>
        <v>280</v>
      </c>
      <c r="AO41" s="3">
        <f t="shared" ref="AO41:AQ44" ca="1" si="22">ROUND(AG41*AO$23,0)</f>
        <v>20</v>
      </c>
      <c r="AP41" s="3">
        <f t="shared" ca="1" si="22"/>
        <v>4</v>
      </c>
      <c r="AQ41" s="3">
        <f t="shared" ca="1" si="22"/>
        <v>4</v>
      </c>
      <c r="AS41" s="3" t="s">
        <v>491</v>
      </c>
      <c r="AT41" s="3" t="s">
        <v>492</v>
      </c>
      <c r="AU41" s="3" t="s">
        <v>540</v>
      </c>
      <c r="AV41" s="3">
        <f t="shared" ref="AV41:AV44" ca="1" si="23">ROUND(AF41*AV$23,-1)</f>
        <v>830</v>
      </c>
      <c r="AW41" s="3">
        <f t="shared" ref="AW41:AY44" ca="1" si="24">ROUND(AG41*AW$23,0)</f>
        <v>11</v>
      </c>
      <c r="AX41" s="3">
        <f t="shared" ca="1" si="24"/>
        <v>6</v>
      </c>
      <c r="AY41" s="3">
        <f t="shared" ca="1" si="24"/>
        <v>6</v>
      </c>
    </row>
    <row r="42" spans="29:51" ht="20.100000000000001" customHeight="1">
      <c r="AC42" s="3" t="s">
        <v>491</v>
      </c>
      <c r="AD42" s="3" t="s">
        <v>492</v>
      </c>
      <c r="AE42" s="38" t="s">
        <v>541</v>
      </c>
      <c r="AF42" s="38">
        <v>920</v>
      </c>
      <c r="AG42" s="38">
        <v>28</v>
      </c>
      <c r="AH42" s="38">
        <v>8</v>
      </c>
      <c r="AI42" s="38">
        <v>8</v>
      </c>
      <c r="AJ42" s="12"/>
      <c r="AK42" s="3" t="s">
        <v>491</v>
      </c>
      <c r="AL42" s="3" t="s">
        <v>492</v>
      </c>
      <c r="AM42" s="38" t="s">
        <v>542</v>
      </c>
      <c r="AN42" s="3">
        <f t="shared" ca="1" si="21"/>
        <v>460</v>
      </c>
      <c r="AO42" s="3">
        <f t="shared" ca="1" si="22"/>
        <v>38</v>
      </c>
      <c r="AP42" s="3">
        <f t="shared" ca="1" si="22"/>
        <v>6</v>
      </c>
      <c r="AQ42" s="3">
        <f t="shared" ca="1" si="22"/>
        <v>6</v>
      </c>
      <c r="AS42" s="3" t="s">
        <v>491</v>
      </c>
      <c r="AT42" s="3" t="s">
        <v>492</v>
      </c>
      <c r="AU42" s="38" t="s">
        <v>543</v>
      </c>
      <c r="AV42" s="3">
        <f t="shared" ca="1" si="23"/>
        <v>1380</v>
      </c>
      <c r="AW42" s="3">
        <f t="shared" ca="1" si="24"/>
        <v>21</v>
      </c>
      <c r="AX42" s="3">
        <f t="shared" ca="1" si="24"/>
        <v>10</v>
      </c>
      <c r="AY42" s="3">
        <f t="shared" ca="1" si="24"/>
        <v>10</v>
      </c>
    </row>
    <row r="43" spans="29:51" ht="20.100000000000001" customHeight="1">
      <c r="AC43" s="36" t="s">
        <v>499</v>
      </c>
      <c r="AD43" s="36" t="s">
        <v>485</v>
      </c>
      <c r="AE43" s="36" t="s">
        <v>544</v>
      </c>
      <c r="AF43" s="36">
        <v>1050</v>
      </c>
      <c r="AG43" s="36">
        <v>32</v>
      </c>
      <c r="AH43" s="36">
        <v>10</v>
      </c>
      <c r="AI43" s="36">
        <v>10</v>
      </c>
      <c r="AJ43" s="3"/>
      <c r="AK43" s="36" t="s">
        <v>499</v>
      </c>
      <c r="AL43" s="36" t="s">
        <v>485</v>
      </c>
      <c r="AM43" s="36" t="s">
        <v>545</v>
      </c>
      <c r="AN43" s="3">
        <f t="shared" ca="1" si="21"/>
        <v>530</v>
      </c>
      <c r="AO43" s="3">
        <f t="shared" ca="1" si="22"/>
        <v>43</v>
      </c>
      <c r="AP43" s="3">
        <f t="shared" ca="1" si="22"/>
        <v>8</v>
      </c>
      <c r="AQ43" s="3">
        <f t="shared" ca="1" si="22"/>
        <v>8</v>
      </c>
      <c r="AS43" s="36" t="s">
        <v>499</v>
      </c>
      <c r="AT43" s="36" t="s">
        <v>485</v>
      </c>
      <c r="AU43" s="36" t="s">
        <v>544</v>
      </c>
      <c r="AV43" s="3">
        <f t="shared" ca="1" si="23"/>
        <v>1580</v>
      </c>
      <c r="AW43" s="3">
        <f t="shared" ca="1" si="24"/>
        <v>24</v>
      </c>
      <c r="AX43" s="3">
        <f t="shared" ca="1" si="24"/>
        <v>13</v>
      </c>
      <c r="AY43" s="3">
        <f t="shared" ca="1" si="24"/>
        <v>13</v>
      </c>
    </row>
    <row r="44" spans="29:51" ht="20.100000000000001" customHeight="1">
      <c r="AC44" s="37" t="s">
        <v>491</v>
      </c>
      <c r="AD44" s="37" t="s">
        <v>485</v>
      </c>
      <c r="AE44" s="37" t="s">
        <v>546</v>
      </c>
      <c r="AF44" s="37">
        <v>1315</v>
      </c>
      <c r="AG44" s="37">
        <v>38</v>
      </c>
      <c r="AH44" s="37">
        <v>15</v>
      </c>
      <c r="AI44" s="37">
        <v>15</v>
      </c>
      <c r="AJ44" s="3"/>
      <c r="AK44" s="37" t="s">
        <v>491</v>
      </c>
      <c r="AL44" s="37" t="s">
        <v>485</v>
      </c>
      <c r="AM44" s="37" t="s">
        <v>547</v>
      </c>
      <c r="AN44" s="3">
        <f t="shared" ca="1" si="21"/>
        <v>660</v>
      </c>
      <c r="AO44" s="3">
        <f t="shared" ca="1" si="22"/>
        <v>51</v>
      </c>
      <c r="AP44" s="3">
        <f t="shared" ca="1" si="22"/>
        <v>11</v>
      </c>
      <c r="AQ44" s="3">
        <f t="shared" ca="1" si="22"/>
        <v>11</v>
      </c>
      <c r="AS44" s="37" t="s">
        <v>491</v>
      </c>
      <c r="AT44" s="37" t="s">
        <v>485</v>
      </c>
      <c r="AU44" s="37" t="s">
        <v>548</v>
      </c>
      <c r="AV44" s="3">
        <f t="shared" ca="1" si="23"/>
        <v>1970</v>
      </c>
      <c r="AW44" s="3">
        <f t="shared" ca="1" si="24"/>
        <v>29</v>
      </c>
      <c r="AX44" s="3">
        <f t="shared" ca="1" si="24"/>
        <v>19</v>
      </c>
      <c r="AY44" s="3">
        <f t="shared" ca="1" si="24"/>
        <v>19</v>
      </c>
    </row>
    <row r="45" spans="29:51" ht="20.100000000000001" customHeight="1">
      <c r="AC45" s="3"/>
      <c r="AD45" s="3"/>
      <c r="AE45" s="38"/>
      <c r="AF45" s="38"/>
      <c r="AG45" s="38"/>
      <c r="AH45" s="38"/>
      <c r="AI45" s="38"/>
      <c r="AJ45" s="3"/>
      <c r="AK45" s="3"/>
      <c r="AN45" s="4"/>
      <c r="AV45" s="4"/>
    </row>
    <row r="46" spans="29:51" ht="20.100000000000001" customHeight="1">
      <c r="AC46" s="14"/>
      <c r="AD46" s="3"/>
      <c r="AE46" s="35" t="s">
        <v>363</v>
      </c>
      <c r="AF46" s="3" t="s">
        <v>505</v>
      </c>
      <c r="AG46" s="3" t="s">
        <v>505</v>
      </c>
      <c r="AH46" s="3" t="s">
        <v>505</v>
      </c>
      <c r="AI46" s="3" t="s">
        <v>505</v>
      </c>
      <c r="AJ46" s="3"/>
      <c r="AK46" s="3"/>
      <c r="AN46" s="4"/>
      <c r="AV46" s="4"/>
    </row>
    <row r="47" spans="29:51" ht="20.100000000000001" customHeight="1">
      <c r="AC47" s="3" t="s">
        <v>491</v>
      </c>
      <c r="AD47" s="3" t="s">
        <v>492</v>
      </c>
      <c r="AE47" s="3" t="s">
        <v>549</v>
      </c>
      <c r="AF47" s="3">
        <v>0</v>
      </c>
      <c r="AG47" s="3">
        <v>25</v>
      </c>
      <c r="AH47" s="3">
        <v>8</v>
      </c>
      <c r="AI47" s="3">
        <v>0</v>
      </c>
      <c r="AJ47" s="12"/>
      <c r="AK47" s="12"/>
      <c r="AN47" s="4"/>
      <c r="AV47" s="4"/>
    </row>
    <row r="48" spans="29:51" ht="20.100000000000001" customHeight="1">
      <c r="AC48" s="3" t="s">
        <v>491</v>
      </c>
      <c r="AD48" s="3" t="s">
        <v>492</v>
      </c>
      <c r="AE48" s="3" t="s">
        <v>550</v>
      </c>
      <c r="AF48" s="3">
        <v>0</v>
      </c>
      <c r="AG48" s="3">
        <v>50</v>
      </c>
      <c r="AH48" s="3">
        <v>12</v>
      </c>
      <c r="AI48" s="3">
        <v>0</v>
      </c>
      <c r="AJ48" s="3"/>
      <c r="AK48" s="3"/>
      <c r="AN48" s="4"/>
      <c r="AV48" s="4"/>
    </row>
    <row r="49" spans="29:48" ht="20.100000000000001" customHeight="1">
      <c r="AC49" s="3" t="s">
        <v>499</v>
      </c>
      <c r="AD49" s="3" t="s">
        <v>492</v>
      </c>
      <c r="AE49" s="40" t="s">
        <v>551</v>
      </c>
      <c r="AF49" s="3">
        <v>0</v>
      </c>
      <c r="AG49" s="3">
        <v>60</v>
      </c>
      <c r="AH49" s="3">
        <v>15</v>
      </c>
      <c r="AI49" s="3">
        <v>0</v>
      </c>
      <c r="AJ49" s="3"/>
      <c r="AK49" s="3"/>
      <c r="AN49" s="4"/>
      <c r="AV49" s="4"/>
    </row>
    <row r="50" spans="29:48" ht="20.100000000000001" customHeight="1">
      <c r="AC50" s="37" t="s">
        <v>491</v>
      </c>
      <c r="AD50" s="37" t="s">
        <v>485</v>
      </c>
      <c r="AE50" s="37" t="s">
        <v>552</v>
      </c>
      <c r="AF50" s="37">
        <v>0</v>
      </c>
      <c r="AG50" s="37">
        <v>75</v>
      </c>
      <c r="AH50" s="37">
        <v>23</v>
      </c>
      <c r="AI50" s="37">
        <v>0</v>
      </c>
      <c r="AJ50" s="3"/>
      <c r="AK50" s="3"/>
      <c r="AN50" s="4"/>
      <c r="AV50" s="4"/>
    </row>
    <row r="51" spans="29:48" ht="20.100000000000001" customHeight="1">
      <c r="AC51" s="42"/>
      <c r="AD51" s="42"/>
      <c r="AE51" s="42"/>
      <c r="AF51" s="42"/>
      <c r="AG51" s="42"/>
      <c r="AH51" s="42"/>
      <c r="AI51" s="42"/>
      <c r="AJ51" s="3"/>
      <c r="AK51" s="3"/>
      <c r="AN51" s="4"/>
      <c r="AV51" s="4"/>
    </row>
    <row r="52" spans="29:48" ht="20.100000000000001" customHeight="1">
      <c r="AC52" s="4"/>
      <c r="AD52" s="3"/>
      <c r="AE52" s="35" t="s">
        <v>399</v>
      </c>
      <c r="AF52" s="3"/>
      <c r="AG52" s="3"/>
      <c r="AH52" s="3"/>
      <c r="AI52" s="3"/>
      <c r="AJ52" s="12"/>
      <c r="AK52" s="12"/>
      <c r="AN52" s="4"/>
      <c r="AV52" s="4"/>
    </row>
    <row r="53" spans="29:48" ht="20.100000000000001" customHeight="1">
      <c r="AC53" s="3" t="s">
        <v>499</v>
      </c>
      <c r="AD53" s="3" t="s">
        <v>492</v>
      </c>
      <c r="AE53" s="40" t="s">
        <v>553</v>
      </c>
      <c r="AF53" s="3">
        <v>0</v>
      </c>
      <c r="AG53" s="3">
        <v>25</v>
      </c>
      <c r="AH53" s="3">
        <v>0</v>
      </c>
      <c r="AI53" s="3">
        <v>8</v>
      </c>
      <c r="AJ53" s="12"/>
      <c r="AK53" s="12"/>
      <c r="AN53" s="4"/>
      <c r="AV53" s="4"/>
    </row>
    <row r="54" spans="29:48" ht="20.100000000000001" customHeight="1">
      <c r="AC54" s="3" t="s">
        <v>491</v>
      </c>
      <c r="AD54" s="3" t="s">
        <v>492</v>
      </c>
      <c r="AE54" s="3" t="s">
        <v>554</v>
      </c>
      <c r="AF54" s="3">
        <v>0</v>
      </c>
      <c r="AG54" s="3">
        <v>50</v>
      </c>
      <c r="AH54" s="3">
        <v>0</v>
      </c>
      <c r="AI54" s="3">
        <v>12</v>
      </c>
      <c r="AJ54" s="12"/>
      <c r="AK54" s="12"/>
      <c r="AN54" s="4"/>
      <c r="AV54" s="4"/>
    </row>
    <row r="55" spans="29:48" ht="20.100000000000001" customHeight="1">
      <c r="AC55" s="3" t="s">
        <v>499</v>
      </c>
      <c r="AD55" s="3" t="s">
        <v>492</v>
      </c>
      <c r="AE55" s="40" t="s">
        <v>555</v>
      </c>
      <c r="AF55" s="3">
        <v>0</v>
      </c>
      <c r="AG55" s="3">
        <v>60</v>
      </c>
      <c r="AH55" s="3">
        <v>0</v>
      </c>
      <c r="AI55" s="3">
        <v>15</v>
      </c>
      <c r="AJ55" s="3"/>
      <c r="AK55" s="3"/>
      <c r="AN55" s="4"/>
      <c r="AV55" s="4"/>
    </row>
    <row r="56" spans="29:48" ht="20.100000000000001" customHeight="1">
      <c r="AC56" s="37" t="s">
        <v>491</v>
      </c>
      <c r="AD56" s="37" t="s">
        <v>485</v>
      </c>
      <c r="AE56" s="37" t="s">
        <v>556</v>
      </c>
      <c r="AF56" s="37">
        <v>0</v>
      </c>
      <c r="AG56" s="37">
        <v>75</v>
      </c>
      <c r="AH56" s="37">
        <v>0</v>
      </c>
      <c r="AI56" s="37">
        <v>23</v>
      </c>
      <c r="AJ56" s="14"/>
      <c r="AK56" s="14"/>
      <c r="AN56" s="4"/>
      <c r="AV56" s="4"/>
    </row>
    <row r="57" spans="29:48" ht="20.100000000000001" customHeight="1">
      <c r="AC57" s="3"/>
      <c r="AD57" s="3"/>
      <c r="AE57" s="3"/>
      <c r="AF57" s="3"/>
      <c r="AG57" s="3"/>
      <c r="AH57" s="3"/>
      <c r="AI57" s="3"/>
      <c r="AJ57" s="14"/>
      <c r="AK57" s="14"/>
      <c r="AN57" s="4"/>
      <c r="AV57" s="4"/>
    </row>
    <row r="58" spans="29:48" ht="20.100000000000001" customHeight="1">
      <c r="AC58" s="14"/>
      <c r="AD58" s="3"/>
      <c r="AE58" s="35" t="s">
        <v>371</v>
      </c>
      <c r="AF58" s="3" t="s">
        <v>505</v>
      </c>
      <c r="AG58" s="3" t="s">
        <v>505</v>
      </c>
      <c r="AH58" s="3" t="s">
        <v>505</v>
      </c>
      <c r="AI58" s="3" t="s">
        <v>505</v>
      </c>
      <c r="AJ58" s="12"/>
      <c r="AK58" s="12"/>
      <c r="AN58" s="4"/>
      <c r="AV58" s="4"/>
    </row>
    <row r="59" spans="29:48" ht="20.100000000000001" customHeight="1">
      <c r="AC59" s="3" t="s">
        <v>491</v>
      </c>
      <c r="AD59" s="3" t="s">
        <v>492</v>
      </c>
      <c r="AE59" s="43" t="s">
        <v>279</v>
      </c>
      <c r="AF59" s="3">
        <v>0</v>
      </c>
      <c r="AG59" s="3">
        <v>10</v>
      </c>
      <c r="AH59" s="3">
        <v>0</v>
      </c>
      <c r="AI59" s="3">
        <v>0</v>
      </c>
      <c r="AJ59" s="12"/>
      <c r="AK59" s="12"/>
      <c r="AN59" s="4"/>
      <c r="AV59" s="4"/>
    </row>
    <row r="60" spans="29:48" ht="20.100000000000001" customHeight="1">
      <c r="AC60" s="3" t="s">
        <v>499</v>
      </c>
      <c r="AD60" s="3" t="s">
        <v>492</v>
      </c>
      <c r="AE60" s="43" t="s">
        <v>283</v>
      </c>
      <c r="AF60" s="3">
        <v>0</v>
      </c>
      <c r="AG60" s="3">
        <v>15</v>
      </c>
      <c r="AH60" s="3">
        <v>0</v>
      </c>
      <c r="AI60" s="3">
        <v>0</v>
      </c>
      <c r="AJ60" s="3"/>
      <c r="AK60" s="3"/>
      <c r="AN60" s="4"/>
      <c r="AV60" s="4"/>
    </row>
    <row r="61" spans="29:48" ht="20.100000000000001" customHeight="1">
      <c r="AC61" s="37" t="s">
        <v>491</v>
      </c>
      <c r="AD61" s="37" t="s">
        <v>485</v>
      </c>
      <c r="AE61" s="37" t="s">
        <v>285</v>
      </c>
      <c r="AF61" s="37">
        <v>0</v>
      </c>
      <c r="AG61" s="37">
        <v>20</v>
      </c>
      <c r="AH61" s="37">
        <v>0</v>
      </c>
      <c r="AI61" s="37">
        <v>0</v>
      </c>
      <c r="AJ61" s="3"/>
      <c r="AK61" s="3"/>
      <c r="AN61" s="4"/>
      <c r="AV61" s="4"/>
    </row>
    <row r="62" spans="29:48" ht="20.100000000000001" customHeight="1">
      <c r="AC62" s="3"/>
      <c r="AD62" s="3"/>
      <c r="AE62" s="3"/>
      <c r="AF62" s="3"/>
      <c r="AG62" s="3"/>
      <c r="AH62" s="3"/>
      <c r="AI62" s="3"/>
      <c r="AJ62" s="3"/>
      <c r="AK62" s="3"/>
      <c r="AN62" s="4"/>
      <c r="AV62" s="4"/>
    </row>
    <row r="63" spans="29:48" ht="20.100000000000001" customHeight="1">
      <c r="AC63" s="4"/>
      <c r="AD63" s="3"/>
      <c r="AE63" s="35" t="s">
        <v>367</v>
      </c>
      <c r="AF63" s="3" t="s">
        <v>505</v>
      </c>
      <c r="AG63" s="3" t="s">
        <v>505</v>
      </c>
      <c r="AH63" s="3" t="s">
        <v>505</v>
      </c>
      <c r="AI63" s="3" t="s">
        <v>505</v>
      </c>
      <c r="AJ63" s="3"/>
      <c r="AK63" s="3"/>
      <c r="AN63" s="4"/>
      <c r="AV63" s="4"/>
    </row>
    <row r="64" spans="29:48" ht="20.100000000000001" customHeight="1">
      <c r="AC64" s="3" t="s">
        <v>499</v>
      </c>
      <c r="AD64" s="3" t="s">
        <v>492</v>
      </c>
      <c r="AE64" s="3" t="s">
        <v>557</v>
      </c>
      <c r="AF64" s="3">
        <v>840</v>
      </c>
      <c r="AG64" s="3">
        <v>0</v>
      </c>
      <c r="AH64" s="3">
        <v>0</v>
      </c>
      <c r="AI64" s="3">
        <v>0</v>
      </c>
      <c r="AJ64" s="3"/>
      <c r="AK64" s="3"/>
      <c r="AN64" s="4"/>
      <c r="AV64" s="4"/>
    </row>
    <row r="65" spans="29:51" ht="20.100000000000001" customHeight="1">
      <c r="AC65" s="3" t="s">
        <v>499</v>
      </c>
      <c r="AD65" s="3" t="s">
        <v>492</v>
      </c>
      <c r="AE65" s="3" t="s">
        <v>558</v>
      </c>
      <c r="AF65" s="3">
        <v>1580</v>
      </c>
      <c r="AG65" s="3">
        <v>0</v>
      </c>
      <c r="AH65" s="3">
        <v>0</v>
      </c>
      <c r="AI65" s="3">
        <v>0</v>
      </c>
      <c r="AJ65" s="3"/>
      <c r="AK65" s="3"/>
      <c r="AN65" s="4"/>
      <c r="AV65" s="4"/>
    </row>
    <row r="66" spans="29:51" ht="20.100000000000001" customHeight="1">
      <c r="AC66" s="37" t="s">
        <v>499</v>
      </c>
      <c r="AD66" s="37" t="s">
        <v>485</v>
      </c>
      <c r="AE66" s="37" t="s">
        <v>559</v>
      </c>
      <c r="AF66" s="37">
        <v>2100</v>
      </c>
      <c r="AG66" s="37">
        <v>0</v>
      </c>
      <c r="AH66" s="37">
        <v>0</v>
      </c>
      <c r="AI66" s="37">
        <v>0</v>
      </c>
      <c r="AJ66" s="3"/>
      <c r="AK66" s="3"/>
      <c r="AN66" s="4"/>
      <c r="AV66" s="4"/>
    </row>
    <row r="67" spans="29:51" ht="20.100000000000001" customHeight="1">
      <c r="AC67" s="3"/>
      <c r="AD67" s="3"/>
      <c r="AE67" s="38"/>
      <c r="AF67" s="38"/>
      <c r="AG67" s="38"/>
      <c r="AH67" s="38"/>
      <c r="AI67" s="38"/>
      <c r="AJ67" s="3"/>
      <c r="AK67" s="3"/>
      <c r="AN67" s="4"/>
      <c r="AV67" s="4"/>
    </row>
    <row r="68" spans="29:51" ht="20.100000000000001" customHeight="1">
      <c r="AC68" s="4"/>
      <c r="AD68" s="3"/>
      <c r="AE68" s="35" t="s">
        <v>41</v>
      </c>
      <c r="AF68" s="3" t="s">
        <v>505</v>
      </c>
      <c r="AG68" s="3" t="s">
        <v>505</v>
      </c>
      <c r="AH68" s="3"/>
      <c r="AI68" s="3" t="s">
        <v>505</v>
      </c>
      <c r="AJ68" s="3"/>
      <c r="AK68" s="3"/>
      <c r="AN68" s="4"/>
      <c r="AV68" s="4"/>
    </row>
    <row r="69" spans="29:51" ht="20.100000000000001" customHeight="1">
      <c r="AC69" s="3" t="s">
        <v>491</v>
      </c>
      <c r="AD69" s="3" t="s">
        <v>492</v>
      </c>
      <c r="AE69" s="3" t="s">
        <v>560</v>
      </c>
      <c r="AF69" s="3">
        <v>0</v>
      </c>
      <c r="AG69" s="3">
        <v>70</v>
      </c>
      <c r="AH69" s="3">
        <v>0</v>
      </c>
      <c r="AI69" s="3">
        <v>0</v>
      </c>
      <c r="AJ69" s="3"/>
      <c r="AK69" s="3"/>
      <c r="AM69" s="44" t="s">
        <v>561</v>
      </c>
      <c r="AN69" s="3">
        <v>0</v>
      </c>
      <c r="AO69" s="3">
        <v>70</v>
      </c>
      <c r="AP69" s="3">
        <v>0</v>
      </c>
      <c r="AQ69" s="3">
        <v>0</v>
      </c>
      <c r="AV69" s="4"/>
    </row>
    <row r="70" spans="29:51" ht="20.100000000000001" customHeight="1">
      <c r="AC70" s="3" t="s">
        <v>499</v>
      </c>
      <c r="AD70" s="3" t="s">
        <v>492</v>
      </c>
      <c r="AE70" s="3" t="s">
        <v>562</v>
      </c>
      <c r="AF70" s="3">
        <v>0</v>
      </c>
      <c r="AG70" s="3">
        <v>130</v>
      </c>
      <c r="AH70" s="3">
        <v>0</v>
      </c>
      <c r="AI70" s="3">
        <v>0</v>
      </c>
      <c r="AJ70" s="3"/>
      <c r="AK70" s="3"/>
      <c r="AM70" s="44" t="s">
        <v>563</v>
      </c>
      <c r="AN70" s="3">
        <v>0</v>
      </c>
      <c r="AO70" s="3">
        <v>130</v>
      </c>
      <c r="AP70" s="3">
        <v>0</v>
      </c>
      <c r="AQ70" s="3">
        <v>0</v>
      </c>
      <c r="AV70" s="4"/>
    </row>
    <row r="71" spans="29:51" ht="20.100000000000001" customHeight="1">
      <c r="AC71" s="36" t="s">
        <v>491</v>
      </c>
      <c r="AD71" s="36" t="s">
        <v>564</v>
      </c>
      <c r="AE71" s="36" t="s">
        <v>565</v>
      </c>
      <c r="AF71" s="36">
        <v>0</v>
      </c>
      <c r="AG71" s="36">
        <v>175</v>
      </c>
      <c r="AH71" s="36">
        <v>0</v>
      </c>
      <c r="AI71" s="36">
        <v>0</v>
      </c>
      <c r="AJ71" s="3"/>
      <c r="AK71" s="3"/>
      <c r="AM71" s="44" t="s">
        <v>566</v>
      </c>
      <c r="AN71" s="36">
        <v>0</v>
      </c>
      <c r="AO71" s="36">
        <v>175</v>
      </c>
      <c r="AP71" s="36">
        <v>0</v>
      </c>
      <c r="AQ71" s="36">
        <v>0</v>
      </c>
      <c r="AV71" s="4"/>
    </row>
    <row r="72" spans="29:51" ht="20.100000000000001" customHeight="1">
      <c r="AC72" s="37" t="s">
        <v>491</v>
      </c>
      <c r="AD72" s="37" t="s">
        <v>485</v>
      </c>
      <c r="AE72" s="37" t="s">
        <v>567</v>
      </c>
      <c r="AF72" s="37">
        <v>0</v>
      </c>
      <c r="AG72" s="37">
        <v>210</v>
      </c>
      <c r="AH72" s="37">
        <v>0</v>
      </c>
      <c r="AI72" s="37">
        <v>0</v>
      </c>
      <c r="AJ72" s="3"/>
      <c r="AK72" s="3"/>
      <c r="AM72" s="44" t="s">
        <v>568</v>
      </c>
      <c r="AN72" s="37">
        <v>0</v>
      </c>
      <c r="AO72" s="37">
        <v>210</v>
      </c>
      <c r="AP72" s="37">
        <v>0</v>
      </c>
      <c r="AQ72" s="37">
        <v>0</v>
      </c>
      <c r="AV72" s="4"/>
    </row>
    <row r="73" spans="29:51" ht="20.100000000000001" customHeight="1">
      <c r="AC73" s="42"/>
      <c r="AD73" s="42"/>
      <c r="AE73" s="42"/>
      <c r="AF73" s="42"/>
      <c r="AG73" s="42"/>
      <c r="AH73" s="42"/>
      <c r="AI73" s="42"/>
      <c r="AJ73" s="3"/>
      <c r="AK73" s="3"/>
      <c r="AN73" s="4"/>
      <c r="AV73" s="4"/>
    </row>
    <row r="74" spans="29:51" ht="20.100000000000001" customHeight="1">
      <c r="AC74" s="3"/>
      <c r="AD74" s="3"/>
      <c r="AE74" s="35" t="s">
        <v>358</v>
      </c>
      <c r="AF74" s="3" t="s">
        <v>505</v>
      </c>
      <c r="AG74" s="3"/>
      <c r="AH74" s="3" t="s">
        <v>505</v>
      </c>
      <c r="AI74" s="3" t="s">
        <v>505</v>
      </c>
      <c r="AJ74" s="3"/>
      <c r="AK74" s="3"/>
      <c r="AN74" s="3"/>
      <c r="AV74" s="3"/>
    </row>
    <row r="75" spans="29:51" ht="20.100000000000001" customHeight="1">
      <c r="AC75" s="3" t="s">
        <v>491</v>
      </c>
      <c r="AD75" s="3" t="s">
        <v>492</v>
      </c>
      <c r="AE75" s="3" t="s">
        <v>569</v>
      </c>
      <c r="AF75" s="3">
        <v>520</v>
      </c>
      <c r="AG75" s="3">
        <v>0</v>
      </c>
      <c r="AH75" s="3">
        <v>12</v>
      </c>
      <c r="AI75" s="3">
        <v>12</v>
      </c>
      <c r="AJ75" s="3"/>
      <c r="AK75" s="3" t="s">
        <v>491</v>
      </c>
      <c r="AL75" s="3" t="s">
        <v>492</v>
      </c>
      <c r="AM75" s="3" t="s">
        <v>570</v>
      </c>
      <c r="AN75" s="3">
        <f t="shared" ref="AN75:AN78" ca="1" si="25">ROUND(AF75*AN$23,-1)</f>
        <v>260</v>
      </c>
      <c r="AO75" s="3">
        <f t="shared" ref="AO75:AQ78" ca="1" si="26">ROUND(AG75*AO$23,0)</f>
        <v>0</v>
      </c>
      <c r="AP75" s="3">
        <f t="shared" ca="1" si="26"/>
        <v>9</v>
      </c>
      <c r="AQ75" s="3">
        <f t="shared" ca="1" si="26"/>
        <v>9</v>
      </c>
      <c r="AS75" s="3" t="s">
        <v>491</v>
      </c>
      <c r="AT75" s="3" t="s">
        <v>492</v>
      </c>
      <c r="AU75" s="3" t="s">
        <v>571</v>
      </c>
      <c r="AV75" s="3">
        <f t="shared" ref="AV75:AV78" ca="1" si="27">ROUND(AN75*AV$23,-1)</f>
        <v>390</v>
      </c>
      <c r="AW75" s="3">
        <f t="shared" ref="AW75:AY78" ca="1" si="28">ROUND(AG75*AW$23,0)</f>
        <v>0</v>
      </c>
      <c r="AX75" s="3">
        <f t="shared" ca="1" si="28"/>
        <v>15</v>
      </c>
      <c r="AY75" s="3">
        <f t="shared" ca="1" si="28"/>
        <v>15</v>
      </c>
    </row>
    <row r="76" spans="29:51" ht="20.100000000000001" customHeight="1">
      <c r="AC76" s="3" t="s">
        <v>499</v>
      </c>
      <c r="AD76" s="3" t="s">
        <v>564</v>
      </c>
      <c r="AE76" s="3" t="s">
        <v>572</v>
      </c>
      <c r="AF76" s="3">
        <v>920</v>
      </c>
      <c r="AG76" s="3">
        <v>0</v>
      </c>
      <c r="AH76" s="3">
        <v>24</v>
      </c>
      <c r="AI76" s="3">
        <v>24</v>
      </c>
      <c r="AJ76" s="3"/>
      <c r="AK76" s="3" t="s">
        <v>499</v>
      </c>
      <c r="AL76" s="3" t="s">
        <v>564</v>
      </c>
      <c r="AM76" s="3" t="s">
        <v>573</v>
      </c>
      <c r="AN76" s="3">
        <f t="shared" ca="1" si="25"/>
        <v>460</v>
      </c>
      <c r="AO76" s="3">
        <f t="shared" ca="1" si="26"/>
        <v>0</v>
      </c>
      <c r="AP76" s="3">
        <f t="shared" ca="1" si="26"/>
        <v>18</v>
      </c>
      <c r="AQ76" s="3">
        <f t="shared" ca="1" si="26"/>
        <v>18</v>
      </c>
      <c r="AS76" s="3" t="s">
        <v>499</v>
      </c>
      <c r="AT76" s="3" t="s">
        <v>564</v>
      </c>
      <c r="AU76" s="3" t="s">
        <v>574</v>
      </c>
      <c r="AV76" s="3">
        <f t="shared" ca="1" si="27"/>
        <v>690</v>
      </c>
      <c r="AW76" s="3">
        <f t="shared" ca="1" si="28"/>
        <v>0</v>
      </c>
      <c r="AX76" s="3">
        <f t="shared" ca="1" si="28"/>
        <v>30</v>
      </c>
      <c r="AY76" s="3">
        <f t="shared" ca="1" si="28"/>
        <v>30</v>
      </c>
    </row>
    <row r="77" spans="29:51" ht="20.100000000000001" customHeight="1">
      <c r="AC77" s="36" t="s">
        <v>499</v>
      </c>
      <c r="AD77" s="36" t="s">
        <v>564</v>
      </c>
      <c r="AE77" s="36" t="s">
        <v>575</v>
      </c>
      <c r="AF77" s="36">
        <v>1080</v>
      </c>
      <c r="AG77" s="36">
        <v>0</v>
      </c>
      <c r="AH77" s="36">
        <v>28</v>
      </c>
      <c r="AI77" s="36">
        <v>28</v>
      </c>
      <c r="AJ77" s="3"/>
      <c r="AK77" s="36" t="s">
        <v>499</v>
      </c>
      <c r="AL77" s="36" t="s">
        <v>564</v>
      </c>
      <c r="AM77" s="36" t="s">
        <v>576</v>
      </c>
      <c r="AN77" s="3">
        <f t="shared" ca="1" si="25"/>
        <v>540</v>
      </c>
      <c r="AO77" s="3">
        <f t="shared" ca="1" si="26"/>
        <v>0</v>
      </c>
      <c r="AP77" s="3">
        <f t="shared" ca="1" si="26"/>
        <v>21</v>
      </c>
      <c r="AQ77" s="3">
        <f t="shared" ca="1" si="26"/>
        <v>21</v>
      </c>
      <c r="AS77" s="36" t="s">
        <v>499</v>
      </c>
      <c r="AT77" s="36" t="s">
        <v>564</v>
      </c>
      <c r="AU77" s="36" t="s">
        <v>575</v>
      </c>
      <c r="AV77" s="3">
        <f t="shared" ca="1" si="27"/>
        <v>810</v>
      </c>
      <c r="AW77" s="3">
        <f t="shared" ca="1" si="28"/>
        <v>0</v>
      </c>
      <c r="AX77" s="3">
        <f t="shared" ca="1" si="28"/>
        <v>35</v>
      </c>
      <c r="AY77" s="3">
        <f t="shared" ca="1" si="28"/>
        <v>35</v>
      </c>
    </row>
    <row r="78" spans="29:51" ht="20.100000000000001" customHeight="1">
      <c r="AC78" s="37" t="s">
        <v>499</v>
      </c>
      <c r="AD78" s="37" t="s">
        <v>485</v>
      </c>
      <c r="AE78" s="37" t="s">
        <v>577</v>
      </c>
      <c r="AF78" s="37">
        <v>1315</v>
      </c>
      <c r="AG78" s="37">
        <v>0</v>
      </c>
      <c r="AH78" s="37">
        <v>38</v>
      </c>
      <c r="AI78" s="37">
        <v>38</v>
      </c>
      <c r="AJ78" s="3"/>
      <c r="AK78" s="37" t="s">
        <v>499</v>
      </c>
      <c r="AL78" s="37" t="s">
        <v>485</v>
      </c>
      <c r="AM78" s="37" t="s">
        <v>578</v>
      </c>
      <c r="AN78" s="3">
        <f t="shared" ca="1" si="25"/>
        <v>660</v>
      </c>
      <c r="AO78" s="3">
        <f t="shared" ca="1" si="26"/>
        <v>0</v>
      </c>
      <c r="AP78" s="3">
        <f t="shared" ca="1" si="26"/>
        <v>29</v>
      </c>
      <c r="AQ78" s="3">
        <f t="shared" ca="1" si="26"/>
        <v>29</v>
      </c>
      <c r="AS78" s="37" t="s">
        <v>499</v>
      </c>
      <c r="AT78" s="37" t="s">
        <v>485</v>
      </c>
      <c r="AU78" s="37" t="s">
        <v>579</v>
      </c>
      <c r="AV78" s="3">
        <f t="shared" ca="1" si="27"/>
        <v>990</v>
      </c>
      <c r="AW78" s="3">
        <f t="shared" ca="1" si="28"/>
        <v>0</v>
      </c>
      <c r="AX78" s="3">
        <f t="shared" ca="1" si="28"/>
        <v>48</v>
      </c>
      <c r="AY78" s="3">
        <f t="shared" ca="1" si="28"/>
        <v>48</v>
      </c>
    </row>
    <row r="79" spans="29:51" ht="20.100000000000001" customHeight="1"/>
    <row r="80" spans="29:51" ht="20.100000000000001" customHeight="1"/>
  </sheetData>
  <phoneticPr fontId="27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R100"/>
  <sheetViews>
    <sheetView topLeftCell="A72" workbookViewId="0">
      <selection activeCell="D93" sqref="D93"/>
    </sheetView>
  </sheetViews>
  <sheetFormatPr defaultColWidth="9" defaultRowHeight="14.25"/>
  <cols>
    <col min="3" max="3" width="17.25" style="12" customWidth="1"/>
    <col min="4" max="4" width="42.375" customWidth="1"/>
    <col min="5" max="5" width="44.875" customWidth="1"/>
    <col min="10" max="10" width="24.125" customWidth="1"/>
    <col min="11" max="12" width="11.375" customWidth="1"/>
    <col min="17" max="17" width="11.375" customWidth="1"/>
    <col min="18" max="18" width="12.5" customWidth="1"/>
    <col min="19" max="19" width="15" customWidth="1"/>
    <col min="23" max="23" width="22.625" customWidth="1"/>
    <col min="24" max="24" width="7.375" customWidth="1"/>
    <col min="28" max="28" width="30.625" customWidth="1"/>
    <col min="31" max="31" width="28.3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3" customFormat="1" ht="20.100000000000001" customHeight="1"/>
    <row r="2" spans="2:29" s="3" customFormat="1" ht="20.100000000000001" customHeight="1"/>
    <row r="3" spans="2:29" s="3" customFormat="1" ht="20.100000000000001" customHeight="1"/>
    <row r="4" spans="2:29" s="3" customFormat="1" ht="20.100000000000001" customHeight="1">
      <c r="J4" s="3" t="s">
        <v>580</v>
      </c>
      <c r="K4" s="3" t="s">
        <v>581</v>
      </c>
      <c r="L4" s="3" t="s">
        <v>582</v>
      </c>
      <c r="M4" s="3" t="s">
        <v>583</v>
      </c>
      <c r="O4" s="3" t="s">
        <v>583</v>
      </c>
      <c r="W4" s="3" t="s">
        <v>584</v>
      </c>
      <c r="X4" s="3" t="s">
        <v>585</v>
      </c>
      <c r="Y4" s="3" t="s">
        <v>586</v>
      </c>
      <c r="Z4" s="3" t="s">
        <v>585</v>
      </c>
      <c r="AC4" s="3" t="s">
        <v>587</v>
      </c>
    </row>
    <row r="5" spans="2:29" s="3" customFormat="1" ht="20.100000000000001" customHeight="1">
      <c r="C5" s="3" t="s">
        <v>588</v>
      </c>
      <c r="D5" s="5" t="s">
        <v>589</v>
      </c>
      <c r="I5" s="3" t="s">
        <v>590</v>
      </c>
      <c r="J5" s="3" t="s">
        <v>591</v>
      </c>
      <c r="K5" s="3" t="s">
        <v>582</v>
      </c>
      <c r="L5" s="3" t="s">
        <v>592</v>
      </c>
      <c r="M5" s="3" t="s">
        <v>593</v>
      </c>
      <c r="S5" s="3" t="s">
        <v>594</v>
      </c>
      <c r="V5" s="3">
        <v>1</v>
      </c>
      <c r="W5" s="3">
        <v>1</v>
      </c>
      <c r="X5" s="3">
        <v>3</v>
      </c>
      <c r="Y5" s="3">
        <f t="shared" ref="Y5:Y9" si="0">(W5+X5)/2</f>
        <v>2</v>
      </c>
      <c r="Z5" s="3">
        <v>3</v>
      </c>
      <c r="AC5" s="3" t="s">
        <v>595</v>
      </c>
    </row>
    <row r="6" spans="2:29" s="3" customFormat="1" ht="20.100000000000001" customHeight="1">
      <c r="C6" s="3" t="s">
        <v>596</v>
      </c>
      <c r="D6" s="5" t="s">
        <v>379</v>
      </c>
      <c r="I6" s="3" t="s">
        <v>597</v>
      </c>
      <c r="J6" s="3" t="s">
        <v>598</v>
      </c>
      <c r="K6" s="3" t="s">
        <v>582</v>
      </c>
      <c r="L6" s="3" t="s">
        <v>599</v>
      </c>
      <c r="S6" s="3" t="s">
        <v>594</v>
      </c>
      <c r="V6" s="3">
        <v>2</v>
      </c>
      <c r="W6" s="3">
        <v>1</v>
      </c>
      <c r="X6" s="3">
        <v>4</v>
      </c>
      <c r="Y6" s="3">
        <f t="shared" si="0"/>
        <v>2.5</v>
      </c>
      <c r="Z6" s="3">
        <v>4</v>
      </c>
      <c r="AC6" s="3" t="s">
        <v>600</v>
      </c>
    </row>
    <row r="7" spans="2:29" s="3" customFormat="1" ht="20.100000000000001" customHeight="1">
      <c r="C7" s="3" t="s">
        <v>601</v>
      </c>
      <c r="D7" s="5" t="s">
        <v>602</v>
      </c>
      <c r="I7" s="3" t="s">
        <v>603</v>
      </c>
      <c r="J7" s="3" t="s">
        <v>604</v>
      </c>
      <c r="K7" s="3" t="s">
        <v>582</v>
      </c>
      <c r="L7" s="3" t="s">
        <v>605</v>
      </c>
      <c r="M7" s="3" t="s">
        <v>606</v>
      </c>
      <c r="S7" s="3" t="s">
        <v>594</v>
      </c>
      <c r="V7" s="3">
        <v>3</v>
      </c>
      <c r="W7" s="3">
        <v>2</v>
      </c>
      <c r="X7" s="3">
        <v>4</v>
      </c>
      <c r="Y7" s="3">
        <f t="shared" si="0"/>
        <v>3</v>
      </c>
      <c r="Z7" s="3">
        <v>4</v>
      </c>
      <c r="AC7" s="3" t="s">
        <v>607</v>
      </c>
    </row>
    <row r="8" spans="2:29" s="3" customFormat="1" ht="20.100000000000001" customHeight="1">
      <c r="D8" s="5" t="s">
        <v>608</v>
      </c>
      <c r="I8" s="3" t="s">
        <v>609</v>
      </c>
      <c r="J8" s="3" t="s">
        <v>610</v>
      </c>
      <c r="K8" s="3" t="s">
        <v>611</v>
      </c>
      <c r="O8" s="3" t="s">
        <v>612</v>
      </c>
      <c r="Q8" s="3" t="s">
        <v>613</v>
      </c>
      <c r="S8" s="3" t="s">
        <v>594</v>
      </c>
      <c r="V8" s="3">
        <v>4</v>
      </c>
      <c r="W8" s="3">
        <v>2</v>
      </c>
      <c r="X8" s="3">
        <v>5</v>
      </c>
      <c r="Y8" s="3">
        <f t="shared" si="0"/>
        <v>3.5</v>
      </c>
      <c r="Z8" s="3">
        <v>5</v>
      </c>
      <c r="AC8" s="3" t="s">
        <v>614</v>
      </c>
    </row>
    <row r="9" spans="2:29" s="3" customFormat="1" ht="20.100000000000001" customHeight="1">
      <c r="B9" s="3" t="s">
        <v>41</v>
      </c>
      <c r="D9" s="5" t="s">
        <v>615</v>
      </c>
      <c r="V9" s="3">
        <v>5</v>
      </c>
      <c r="W9" s="3">
        <v>3</v>
      </c>
      <c r="X9" s="3">
        <v>5</v>
      </c>
      <c r="Y9" s="3">
        <f t="shared" si="0"/>
        <v>4</v>
      </c>
      <c r="Z9" s="3">
        <v>5</v>
      </c>
      <c r="AC9" s="3" t="s">
        <v>616</v>
      </c>
    </row>
    <row r="10" spans="2:29" s="3" customFormat="1" ht="20.100000000000001" customHeight="1">
      <c r="C10" s="3" t="s">
        <v>617</v>
      </c>
      <c r="D10" s="5" t="s">
        <v>618</v>
      </c>
      <c r="I10" s="3" t="s">
        <v>590</v>
      </c>
      <c r="J10" s="3" t="s">
        <v>619</v>
      </c>
      <c r="K10" s="5" t="s">
        <v>620</v>
      </c>
      <c r="AC10" s="3" t="s">
        <v>621</v>
      </c>
    </row>
    <row r="11" spans="2:29" s="3" customFormat="1" ht="20.100000000000001" customHeight="1">
      <c r="D11" s="5" t="s">
        <v>622</v>
      </c>
      <c r="I11" s="3" t="s">
        <v>597</v>
      </c>
      <c r="J11" s="3" t="s">
        <v>623</v>
      </c>
      <c r="K11" s="5" t="s">
        <v>624</v>
      </c>
      <c r="AC11" s="3" t="s">
        <v>625</v>
      </c>
    </row>
    <row r="12" spans="2:29" s="3" customFormat="1" ht="20.100000000000001" customHeight="1">
      <c r="D12" s="5" t="s">
        <v>626</v>
      </c>
      <c r="I12" s="3" t="s">
        <v>603</v>
      </c>
      <c r="J12" s="3" t="s">
        <v>627</v>
      </c>
      <c r="K12" s="5" t="s">
        <v>628</v>
      </c>
      <c r="Q12" s="3" t="s">
        <v>629</v>
      </c>
      <c r="AC12" s="3" t="s">
        <v>630</v>
      </c>
    </row>
    <row r="13" spans="2:29" s="3" customFormat="1" ht="20.100000000000001" customHeight="1">
      <c r="D13" s="5" t="s">
        <v>631</v>
      </c>
      <c r="I13" s="3" t="s">
        <v>609</v>
      </c>
      <c r="K13" s="3" t="s">
        <v>632</v>
      </c>
      <c r="AC13" s="3" t="s">
        <v>633</v>
      </c>
    </row>
    <row r="14" spans="2:29" s="3" customFormat="1" ht="20.100000000000001" customHeight="1">
      <c r="K14" s="3" t="s">
        <v>634</v>
      </c>
      <c r="AC14" s="3" t="s">
        <v>635</v>
      </c>
    </row>
    <row r="15" spans="2:29" s="3" customFormat="1" ht="20.100000000000001" customHeight="1">
      <c r="K15" s="5" t="s">
        <v>636</v>
      </c>
      <c r="O15" s="3" t="s">
        <v>637</v>
      </c>
    </row>
    <row r="16" spans="2:29" s="3" customFormat="1" ht="20.100000000000001" customHeight="1"/>
    <row r="17" spans="4:44" s="3" customFormat="1" ht="20.100000000000001" customHeight="1">
      <c r="J17" s="3" t="s">
        <v>638</v>
      </c>
    </row>
    <row r="18" spans="4:44" s="3" customFormat="1" ht="20.100000000000001" customHeight="1">
      <c r="Q18" s="3" t="s">
        <v>603</v>
      </c>
      <c r="U18" s="3" t="s">
        <v>609</v>
      </c>
    </row>
    <row r="19" spans="4:44" s="3" customFormat="1" ht="20.100000000000001" customHeight="1">
      <c r="I19" s="3" t="s">
        <v>619</v>
      </c>
      <c r="J19" s="3" t="s">
        <v>639</v>
      </c>
      <c r="L19" s="3" t="s">
        <v>623</v>
      </c>
      <c r="M19" s="5" t="s">
        <v>640</v>
      </c>
      <c r="P19" s="3" t="s">
        <v>641</v>
      </c>
      <c r="Q19" s="3" t="s">
        <v>642</v>
      </c>
      <c r="R19" s="5" t="s">
        <v>643</v>
      </c>
      <c r="U19" s="3" t="s">
        <v>392</v>
      </c>
      <c r="V19" s="3" t="s">
        <v>3</v>
      </c>
      <c r="W19" s="5" t="s">
        <v>644</v>
      </c>
      <c r="X19" s="3">
        <v>10</v>
      </c>
      <c r="Y19" s="3">
        <v>100403</v>
      </c>
      <c r="Z19" s="3">
        <v>10</v>
      </c>
      <c r="AA19" s="3">
        <v>60</v>
      </c>
      <c r="AB19" s="3" t="str">
        <f>X19&amp;"@"&amp;Y19&amp;";"&amp;Z19&amp;";"&amp;AA19</f>
        <v>10@100403;10;60</v>
      </c>
      <c r="AC19" s="3" t="s">
        <v>392</v>
      </c>
      <c r="AE19" s="5" t="s">
        <v>645</v>
      </c>
      <c r="AF19" s="3">
        <v>10</v>
      </c>
      <c r="AG19" s="3">
        <v>100403</v>
      </c>
      <c r="AH19" s="3">
        <v>30</v>
      </c>
      <c r="AI19" s="3">
        <v>100</v>
      </c>
      <c r="AJ19" s="3" t="str">
        <f>AF19&amp;"@"&amp;AG19&amp;";"&amp;AH19&amp;";"&amp;AI19</f>
        <v>10@100403;30;100</v>
      </c>
      <c r="AK19" s="3" t="s">
        <v>392</v>
      </c>
      <c r="AM19" s="5" t="s">
        <v>646</v>
      </c>
      <c r="AN19" s="3">
        <v>10</v>
      </c>
      <c r="AO19" s="3">
        <v>100403</v>
      </c>
      <c r="AP19" s="3">
        <v>50</v>
      </c>
      <c r="AQ19" s="3">
        <v>150</v>
      </c>
      <c r="AR19" s="3" t="str">
        <f>AN19&amp;"@"&amp;AO19&amp;";"&amp;AP19&amp;";"&amp;AQ19</f>
        <v>10@100403;50;150</v>
      </c>
    </row>
    <row r="20" spans="4:44" s="3" customFormat="1" ht="20.100000000000001" customHeight="1">
      <c r="I20" s="3" t="s">
        <v>619</v>
      </c>
      <c r="J20" s="3" t="s">
        <v>647</v>
      </c>
      <c r="L20" s="3" t="s">
        <v>648</v>
      </c>
      <c r="M20" s="5" t="s">
        <v>649</v>
      </c>
      <c r="Q20" s="3" t="s">
        <v>650</v>
      </c>
      <c r="R20" s="5" t="s">
        <v>651</v>
      </c>
      <c r="V20" s="3" t="s">
        <v>652</v>
      </c>
      <c r="W20" s="5" t="s">
        <v>653</v>
      </c>
      <c r="X20" s="3">
        <v>10</v>
      </c>
      <c r="Y20" s="3">
        <v>119103</v>
      </c>
      <c r="Z20" s="3">
        <v>10</v>
      </c>
      <c r="AA20" s="3">
        <v>50</v>
      </c>
      <c r="AB20" s="3" t="str">
        <f t="shared" ref="AB20:AB21" si="1">X20&amp;"@"&amp;Y20&amp;";"&amp;Z20&amp;";"&amp;AA20</f>
        <v>10@119103;10;50</v>
      </c>
      <c r="AE20" s="5" t="s">
        <v>654</v>
      </c>
      <c r="AF20" s="3">
        <v>10</v>
      </c>
      <c r="AG20" s="3">
        <v>119103</v>
      </c>
      <c r="AH20" s="3">
        <v>30</v>
      </c>
      <c r="AI20" s="3">
        <v>75</v>
      </c>
      <c r="AJ20" s="3" t="str">
        <f t="shared" ref="AJ20:AJ21" si="2">AF20&amp;"@"&amp;AG20&amp;";"&amp;AH20&amp;";"&amp;AI20</f>
        <v>10@119103;30;75</v>
      </c>
      <c r="AM20" s="5" t="s">
        <v>655</v>
      </c>
      <c r="AN20" s="3">
        <v>10</v>
      </c>
      <c r="AO20" s="3">
        <v>119103</v>
      </c>
      <c r="AP20" s="3">
        <v>30</v>
      </c>
      <c r="AQ20" s="3">
        <v>100</v>
      </c>
      <c r="AR20" s="3" t="str">
        <f t="shared" ref="AR20:AR21" si="3">AN20&amp;"@"&amp;AO20&amp;";"&amp;AP20&amp;";"&amp;AQ20</f>
        <v>10@119103;30;100</v>
      </c>
    </row>
    <row r="21" spans="4:44" s="3" customFormat="1" ht="20.100000000000001" customHeight="1">
      <c r="I21" s="3" t="s">
        <v>619</v>
      </c>
      <c r="J21" s="3" t="s">
        <v>656</v>
      </c>
      <c r="L21" s="3" t="s">
        <v>657</v>
      </c>
      <c r="M21" s="5" t="s">
        <v>658</v>
      </c>
      <c r="V21" s="3" t="s">
        <v>659</v>
      </c>
      <c r="W21" s="32" t="s">
        <v>660</v>
      </c>
      <c r="X21" s="30">
        <v>10</v>
      </c>
      <c r="Y21" s="3">
        <v>110103</v>
      </c>
      <c r="Z21" s="3">
        <v>50</v>
      </c>
      <c r="AA21" s="3">
        <v>100</v>
      </c>
      <c r="AB21" s="3" t="str">
        <f t="shared" si="1"/>
        <v>10@110103;50;100</v>
      </c>
      <c r="AE21" s="32" t="s">
        <v>661</v>
      </c>
      <c r="AF21" s="30">
        <v>10</v>
      </c>
      <c r="AG21" s="3">
        <v>110103</v>
      </c>
      <c r="AH21" s="3">
        <v>0.01</v>
      </c>
      <c r="AI21" s="3">
        <v>0.03</v>
      </c>
      <c r="AJ21" s="3" t="str">
        <f t="shared" si="2"/>
        <v>10@110103;0.01;0.03</v>
      </c>
      <c r="AK21" s="30"/>
      <c r="AL21" s="30"/>
      <c r="AM21" s="32" t="s">
        <v>662</v>
      </c>
      <c r="AN21" s="30">
        <v>10</v>
      </c>
      <c r="AO21" s="3">
        <v>110103</v>
      </c>
      <c r="AP21" s="3">
        <v>0.01</v>
      </c>
      <c r="AQ21" s="3">
        <v>0.03</v>
      </c>
      <c r="AR21" s="3" t="str">
        <f t="shared" si="3"/>
        <v>10@110103;0.01;0.03</v>
      </c>
    </row>
    <row r="22" spans="4:44" s="3" customFormat="1" ht="20.100000000000001" customHeight="1">
      <c r="I22" s="3" t="s">
        <v>619</v>
      </c>
      <c r="J22" s="3" t="s">
        <v>663</v>
      </c>
      <c r="L22" s="3" t="s">
        <v>664</v>
      </c>
      <c r="M22" s="5" t="s">
        <v>665</v>
      </c>
    </row>
    <row r="23" spans="4:44" s="3" customFormat="1" ht="20.100000000000001" customHeight="1">
      <c r="U23" s="3" t="s">
        <v>358</v>
      </c>
      <c r="V23" s="3" t="s">
        <v>354</v>
      </c>
      <c r="W23" s="5" t="s">
        <v>666</v>
      </c>
      <c r="X23" s="3">
        <v>2</v>
      </c>
      <c r="Y23" s="3">
        <v>100203</v>
      </c>
      <c r="Z23" s="3">
        <v>50</v>
      </c>
      <c r="AA23" s="3">
        <v>300</v>
      </c>
      <c r="AB23" s="3" t="str">
        <f>X23&amp;"@"&amp;Y23&amp;";"&amp;Z23&amp;";"&amp;AA23</f>
        <v>2@100203;50;300</v>
      </c>
      <c r="AC23" s="3" t="s">
        <v>358</v>
      </c>
      <c r="AE23" s="5" t="s">
        <v>667</v>
      </c>
      <c r="AF23" s="3">
        <v>2</v>
      </c>
      <c r="AG23" s="3">
        <v>100203</v>
      </c>
      <c r="AH23" s="3">
        <v>150</v>
      </c>
      <c r="AI23" s="3">
        <v>500</v>
      </c>
      <c r="AJ23" s="3" t="str">
        <f>AF23&amp;"@"&amp;AG23&amp;";"&amp;AH23&amp;";"&amp;AI23</f>
        <v>2@100203;150;500</v>
      </c>
      <c r="AK23" s="3" t="s">
        <v>358</v>
      </c>
      <c r="AM23" s="5" t="s">
        <v>668</v>
      </c>
      <c r="AN23" s="3">
        <v>2</v>
      </c>
      <c r="AO23" s="3">
        <v>100203</v>
      </c>
      <c r="AP23" s="3">
        <v>250</v>
      </c>
      <c r="AQ23" s="3">
        <v>750</v>
      </c>
      <c r="AR23" s="3" t="str">
        <f>AN23&amp;"@"&amp;AO23&amp;";"&amp;AP23&amp;";"&amp;AQ23</f>
        <v>2@100203;250;750</v>
      </c>
    </row>
    <row r="24" spans="4:44" s="3" customFormat="1" ht="20.100000000000001" customHeight="1">
      <c r="I24" s="3" t="s">
        <v>669</v>
      </c>
      <c r="J24" s="3" t="s">
        <v>670</v>
      </c>
      <c r="L24" s="3" t="s">
        <v>671</v>
      </c>
      <c r="M24" s="5" t="s">
        <v>672</v>
      </c>
      <c r="Q24" s="3" t="s">
        <v>673</v>
      </c>
      <c r="R24" s="5" t="s">
        <v>674</v>
      </c>
      <c r="W24" s="5" t="s">
        <v>675</v>
      </c>
      <c r="X24" s="3">
        <v>2</v>
      </c>
      <c r="Y24" s="3">
        <v>119403</v>
      </c>
      <c r="Z24" s="3">
        <v>10</v>
      </c>
      <c r="AA24" s="3">
        <v>50</v>
      </c>
      <c r="AB24" s="3" t="str">
        <f t="shared" ref="AB24:AB25" si="4">X24&amp;"@"&amp;Y24&amp;";"&amp;Z24&amp;";"&amp;AA24</f>
        <v>2@119403;10;50</v>
      </c>
      <c r="AE24" s="5" t="s">
        <v>676</v>
      </c>
      <c r="AF24" s="3">
        <v>2</v>
      </c>
      <c r="AG24" s="3">
        <v>119403</v>
      </c>
      <c r="AH24" s="3">
        <v>30</v>
      </c>
      <c r="AI24" s="3">
        <v>75</v>
      </c>
      <c r="AJ24" s="3" t="str">
        <f t="shared" ref="AJ24:AJ25" si="5">AF24&amp;"@"&amp;AG24&amp;";"&amp;AH24&amp;";"&amp;AI24</f>
        <v>2@119403;30;75</v>
      </c>
      <c r="AM24" s="5" t="s">
        <v>677</v>
      </c>
      <c r="AN24" s="3">
        <v>2</v>
      </c>
      <c r="AO24" s="3">
        <v>119403</v>
      </c>
      <c r="AP24" s="3">
        <v>30</v>
      </c>
      <c r="AQ24" s="3">
        <v>100</v>
      </c>
      <c r="AR24" s="3" t="str">
        <f t="shared" ref="AR24:AR25" si="6">AN24&amp;"@"&amp;AO24&amp;";"&amp;AP24&amp;";"&amp;AQ24</f>
        <v>2@119403;30;100</v>
      </c>
    </row>
    <row r="25" spans="4:44" s="3" customFormat="1" ht="20.100000000000001" customHeight="1">
      <c r="I25" s="3" t="s">
        <v>669</v>
      </c>
      <c r="J25" s="3" t="s">
        <v>678</v>
      </c>
      <c r="L25" s="3" t="s">
        <v>679</v>
      </c>
      <c r="M25" s="5" t="s">
        <v>680</v>
      </c>
      <c r="Q25" s="3" t="s">
        <v>681</v>
      </c>
      <c r="R25" s="5" t="s">
        <v>682</v>
      </c>
      <c r="W25" s="32" t="s">
        <v>683</v>
      </c>
      <c r="X25" s="30">
        <v>2</v>
      </c>
      <c r="Y25" s="3">
        <v>200403</v>
      </c>
      <c r="Z25" s="3">
        <v>0.01</v>
      </c>
      <c r="AA25" s="3">
        <v>0.03</v>
      </c>
      <c r="AB25" s="3" t="str">
        <f t="shared" si="4"/>
        <v>2@200403;0.01;0.03</v>
      </c>
      <c r="AE25" s="32" t="s">
        <v>684</v>
      </c>
      <c r="AF25" s="30">
        <v>2</v>
      </c>
      <c r="AG25" s="3">
        <v>204603</v>
      </c>
      <c r="AH25" s="3">
        <v>0.01</v>
      </c>
      <c r="AI25" s="3">
        <v>0.03</v>
      </c>
      <c r="AJ25" s="3" t="str">
        <f t="shared" si="5"/>
        <v>2@204603;0.01;0.03</v>
      </c>
      <c r="AM25" s="32" t="s">
        <v>685</v>
      </c>
      <c r="AN25" s="30">
        <v>2</v>
      </c>
      <c r="AO25" s="3">
        <v>200503</v>
      </c>
      <c r="AP25" s="3">
        <v>0.01</v>
      </c>
      <c r="AQ25" s="3">
        <v>0.03</v>
      </c>
      <c r="AR25" s="3" t="str">
        <f t="shared" si="6"/>
        <v>2@200503;0.01;0.03</v>
      </c>
    </row>
    <row r="26" spans="4:44" s="3" customFormat="1" ht="20.100000000000001" customHeight="1">
      <c r="I26" s="3" t="s">
        <v>669</v>
      </c>
      <c r="J26" s="3" t="s">
        <v>686</v>
      </c>
      <c r="L26" s="3" t="s">
        <v>687</v>
      </c>
      <c r="M26" s="5" t="s">
        <v>688</v>
      </c>
    </row>
    <row r="27" spans="4:44" s="3" customFormat="1" ht="20.100000000000001" customHeight="1">
      <c r="I27" s="3" t="s">
        <v>669</v>
      </c>
      <c r="J27" s="3" t="s">
        <v>689</v>
      </c>
      <c r="L27" s="3" t="s">
        <v>690</v>
      </c>
      <c r="M27" s="5" t="s">
        <v>691</v>
      </c>
      <c r="U27" s="3" t="s">
        <v>403</v>
      </c>
      <c r="W27" s="5" t="s">
        <v>692</v>
      </c>
      <c r="X27" s="3">
        <v>9</v>
      </c>
      <c r="Y27" s="3">
        <v>118103</v>
      </c>
      <c r="Z27" s="3">
        <v>10</v>
      </c>
      <c r="AA27" s="3">
        <v>60</v>
      </c>
      <c r="AB27" s="3" t="str">
        <f>X27&amp;"@"&amp;Y27&amp;";"&amp;Z27&amp;";"&amp;AA27</f>
        <v>9@118103;10;60</v>
      </c>
      <c r="AC27" s="3" t="s">
        <v>403</v>
      </c>
      <c r="AE27" s="5" t="s">
        <v>693</v>
      </c>
      <c r="AF27" s="3">
        <v>9</v>
      </c>
      <c r="AG27" s="3">
        <v>118103</v>
      </c>
      <c r="AH27" s="3">
        <v>30</v>
      </c>
      <c r="AI27" s="3">
        <v>100</v>
      </c>
      <c r="AJ27" s="3" t="str">
        <f>AF27&amp;"@"&amp;AG27&amp;";"&amp;AH27&amp;";"&amp;AI27</f>
        <v>9@118103;30;100</v>
      </c>
      <c r="AK27" s="3" t="s">
        <v>403</v>
      </c>
      <c r="AM27" s="5" t="s">
        <v>694</v>
      </c>
      <c r="AN27" s="3">
        <v>9</v>
      </c>
      <c r="AO27" s="3">
        <v>118103</v>
      </c>
      <c r="AP27" s="3">
        <v>50</v>
      </c>
      <c r="AQ27" s="3">
        <v>150</v>
      </c>
      <c r="AR27" s="3" t="str">
        <f>AN27&amp;"@"&amp;AO27&amp;";"&amp;AP27&amp;";"&amp;AQ27</f>
        <v>9@118103;50;150</v>
      </c>
    </row>
    <row r="28" spans="4:44" s="3" customFormat="1" ht="20.100000000000001" customHeight="1">
      <c r="W28" s="5" t="s">
        <v>695</v>
      </c>
      <c r="X28" s="3">
        <v>9</v>
      </c>
      <c r="Y28" s="3">
        <v>118203</v>
      </c>
      <c r="Z28" s="3">
        <v>10</v>
      </c>
      <c r="AA28" s="3">
        <v>60</v>
      </c>
      <c r="AB28" s="3" t="str">
        <f t="shared" ref="AB28:AB29" si="7">X28&amp;"@"&amp;Y28&amp;";"&amp;Z28&amp;";"&amp;AA28</f>
        <v>9@118203;10;60</v>
      </c>
      <c r="AE28" s="5" t="s">
        <v>696</v>
      </c>
      <c r="AF28" s="3">
        <v>9</v>
      </c>
      <c r="AG28" s="3">
        <v>118203</v>
      </c>
      <c r="AH28" s="3">
        <v>30</v>
      </c>
      <c r="AI28" s="3">
        <v>75</v>
      </c>
      <c r="AJ28" s="3" t="str">
        <f t="shared" ref="AJ28:AJ29" si="8">AF28&amp;"@"&amp;AG28&amp;";"&amp;AH28&amp;";"&amp;AI28</f>
        <v>9@118203;30;75</v>
      </c>
      <c r="AM28" s="5" t="s">
        <v>697</v>
      </c>
      <c r="AN28" s="3">
        <v>9</v>
      </c>
      <c r="AO28" s="3">
        <v>118203</v>
      </c>
      <c r="AP28" s="3">
        <v>50</v>
      </c>
      <c r="AQ28" s="3">
        <v>150</v>
      </c>
      <c r="AR28" s="3" t="str">
        <f t="shared" ref="AR28:AR29" si="9">AN28&amp;"@"&amp;AO28&amp;";"&amp;AP28&amp;";"&amp;AQ28</f>
        <v>9@118203;50;150</v>
      </c>
    </row>
    <row r="29" spans="4:44" s="3" customFormat="1" ht="20.100000000000001" customHeight="1">
      <c r="D29" s="3">
        <v>61011204</v>
      </c>
      <c r="E29" s="3" t="s">
        <v>94</v>
      </c>
      <c r="I29" s="3" t="s">
        <v>698</v>
      </c>
      <c r="J29" s="3" t="s">
        <v>699</v>
      </c>
      <c r="L29" s="3" t="s">
        <v>700</v>
      </c>
      <c r="M29" s="5" t="s">
        <v>701</v>
      </c>
      <c r="Q29" s="3" t="s">
        <v>702</v>
      </c>
      <c r="R29" s="5" t="s">
        <v>703</v>
      </c>
      <c r="W29" s="32" t="s">
        <v>704</v>
      </c>
      <c r="X29" s="30">
        <v>9</v>
      </c>
      <c r="Y29" s="3">
        <v>203603</v>
      </c>
      <c r="Z29" s="3">
        <v>0.01</v>
      </c>
      <c r="AA29" s="3">
        <v>0.03</v>
      </c>
      <c r="AB29" s="3" t="str">
        <f t="shared" si="7"/>
        <v>9@203603;0.01;0.03</v>
      </c>
      <c r="AE29" s="32" t="s">
        <v>705</v>
      </c>
      <c r="AF29" s="30">
        <v>9</v>
      </c>
      <c r="AG29" s="3">
        <v>205003</v>
      </c>
      <c r="AH29" s="3">
        <v>0.01</v>
      </c>
      <c r="AI29" s="3">
        <v>0.03</v>
      </c>
      <c r="AJ29" s="3" t="str">
        <f t="shared" si="8"/>
        <v>9@205003;0.01;0.03</v>
      </c>
      <c r="AK29" s="30"/>
      <c r="AL29" s="30"/>
      <c r="AM29" s="32" t="s">
        <v>706</v>
      </c>
      <c r="AN29" s="30">
        <v>9</v>
      </c>
      <c r="AO29" s="3">
        <v>110303</v>
      </c>
      <c r="AP29" s="3">
        <v>50</v>
      </c>
      <c r="AQ29" s="3">
        <v>150</v>
      </c>
      <c r="AR29" s="3" t="str">
        <f t="shared" si="9"/>
        <v>9@110303;50;150</v>
      </c>
    </row>
    <row r="30" spans="4:44" s="3" customFormat="1" ht="20.100000000000001" customHeight="1">
      <c r="D30" s="3">
        <v>61012204</v>
      </c>
      <c r="E30" s="3" t="s">
        <v>707</v>
      </c>
      <c r="I30" s="3" t="s">
        <v>698</v>
      </c>
      <c r="J30" s="3" t="s">
        <v>708</v>
      </c>
      <c r="L30" s="3" t="s">
        <v>709</v>
      </c>
      <c r="M30" s="5" t="s">
        <v>710</v>
      </c>
      <c r="Q30" s="3" t="s">
        <v>711</v>
      </c>
      <c r="R30" s="5" t="s">
        <v>712</v>
      </c>
    </row>
    <row r="31" spans="4:44" s="3" customFormat="1" ht="20.100000000000001" customHeight="1">
      <c r="G31" s="3" t="s">
        <v>713</v>
      </c>
      <c r="I31" s="3" t="s">
        <v>698</v>
      </c>
      <c r="J31" s="3" t="s">
        <v>714</v>
      </c>
      <c r="L31" s="3" t="s">
        <v>715</v>
      </c>
      <c r="M31" s="5" t="s">
        <v>716</v>
      </c>
      <c r="U31" s="3" t="s">
        <v>385</v>
      </c>
      <c r="W31" s="5" t="s">
        <v>717</v>
      </c>
      <c r="X31" s="3">
        <v>8</v>
      </c>
      <c r="Y31" s="3">
        <v>105403</v>
      </c>
      <c r="Z31" s="3">
        <v>3</v>
      </c>
      <c r="AA31" s="3">
        <v>12</v>
      </c>
      <c r="AB31" s="3" t="str">
        <f>X31&amp;"@"&amp;Y31&amp;";"&amp;Z31&amp;";"&amp;AA31</f>
        <v>8@105403;3;12</v>
      </c>
      <c r="AC31" s="3" t="s">
        <v>385</v>
      </c>
      <c r="AE31" s="5" t="s">
        <v>718</v>
      </c>
      <c r="AF31" s="3">
        <v>8</v>
      </c>
      <c r="AG31" s="3">
        <v>105403</v>
      </c>
      <c r="AH31" s="3">
        <v>5</v>
      </c>
      <c r="AI31" s="3">
        <v>20</v>
      </c>
      <c r="AJ31" s="3" t="str">
        <f>AF31&amp;"@"&amp;AG31&amp;";"&amp;AH31&amp;";"&amp;AI31</f>
        <v>8@105403;5;20</v>
      </c>
      <c r="AK31" s="3" t="s">
        <v>385</v>
      </c>
      <c r="AM31" s="5" t="s">
        <v>719</v>
      </c>
      <c r="AN31" s="3">
        <v>8</v>
      </c>
      <c r="AO31" s="3">
        <v>105403</v>
      </c>
      <c r="AP31" s="3">
        <v>8</v>
      </c>
      <c r="AQ31" s="3">
        <v>30</v>
      </c>
      <c r="AR31" s="3" t="str">
        <f>AN31&amp;"@"&amp;AO31&amp;";"&amp;AP31&amp;";"&amp;AQ31</f>
        <v>8@105403;8;30</v>
      </c>
    </row>
    <row r="32" spans="4:44" s="3" customFormat="1" ht="20.100000000000001" customHeight="1">
      <c r="I32" s="3" t="s">
        <v>698</v>
      </c>
      <c r="J32" s="3" t="s">
        <v>720</v>
      </c>
      <c r="L32" s="3" t="s">
        <v>721</v>
      </c>
      <c r="M32" s="5" t="s">
        <v>722</v>
      </c>
      <c r="W32" s="5" t="s">
        <v>723</v>
      </c>
      <c r="X32" s="3">
        <v>8</v>
      </c>
      <c r="Y32" s="3">
        <v>105203</v>
      </c>
      <c r="Z32" s="3">
        <v>3</v>
      </c>
      <c r="AA32" s="3">
        <v>12</v>
      </c>
      <c r="AB32" s="3" t="str">
        <f t="shared" ref="AB32:AB34" si="10">X32&amp;"@"&amp;Y32&amp;";"&amp;Z32&amp;";"&amp;AA32</f>
        <v>8@105203;3;12</v>
      </c>
      <c r="AE32" s="5" t="s">
        <v>724</v>
      </c>
      <c r="AF32" s="3">
        <v>8</v>
      </c>
      <c r="AG32" s="3">
        <v>105203</v>
      </c>
      <c r="AH32" s="3">
        <v>5</v>
      </c>
      <c r="AI32" s="3">
        <v>20</v>
      </c>
      <c r="AJ32" s="3" t="str">
        <f t="shared" ref="AJ32:AJ34" si="11">AF32&amp;"@"&amp;AG32&amp;";"&amp;AH32&amp;";"&amp;AI32</f>
        <v>8@105203;5;20</v>
      </c>
      <c r="AM32" s="5" t="s">
        <v>725</v>
      </c>
      <c r="AN32" s="3">
        <v>8</v>
      </c>
      <c r="AO32" s="3">
        <v>105203</v>
      </c>
      <c r="AP32" s="3">
        <v>8</v>
      </c>
      <c r="AQ32" s="3">
        <v>30</v>
      </c>
      <c r="AR32" s="3" t="str">
        <f t="shared" ref="AR32:AR34" si="12">AN32&amp;"@"&amp;AO32&amp;";"&amp;AP32&amp;";"&amp;AQ32</f>
        <v>8@105203;8;30</v>
      </c>
    </row>
    <row r="33" spans="2:44" s="3" customFormat="1" ht="20.100000000000001" customHeight="1">
      <c r="W33" s="5" t="s">
        <v>726</v>
      </c>
      <c r="X33" s="3">
        <v>8</v>
      </c>
      <c r="Y33" s="3">
        <v>105503</v>
      </c>
      <c r="Z33" s="3">
        <v>3</v>
      </c>
      <c r="AA33" s="3">
        <v>12</v>
      </c>
      <c r="AB33" s="3" t="str">
        <f t="shared" si="10"/>
        <v>8@105503;3;12</v>
      </c>
      <c r="AE33" s="5" t="s">
        <v>727</v>
      </c>
      <c r="AF33" s="3">
        <v>8</v>
      </c>
      <c r="AG33" s="3">
        <v>105503</v>
      </c>
      <c r="AH33" s="3">
        <v>5</v>
      </c>
      <c r="AI33" s="3">
        <v>20</v>
      </c>
      <c r="AJ33" s="3" t="str">
        <f t="shared" si="11"/>
        <v>8@105503;5;20</v>
      </c>
      <c r="AM33" s="5" t="s">
        <v>728</v>
      </c>
      <c r="AN33" s="3">
        <v>8</v>
      </c>
      <c r="AO33" s="3">
        <v>105503</v>
      </c>
      <c r="AP33" s="3">
        <v>8</v>
      </c>
      <c r="AQ33" s="3">
        <v>30</v>
      </c>
      <c r="AR33" s="3" t="str">
        <f t="shared" si="12"/>
        <v>8@105503;8;30</v>
      </c>
    </row>
    <row r="34" spans="2:44" s="3" customFormat="1" ht="20.100000000000001" customHeight="1">
      <c r="W34" s="32" t="s">
        <v>729</v>
      </c>
      <c r="X34" s="30">
        <v>8</v>
      </c>
      <c r="Y34" s="3">
        <v>200203</v>
      </c>
      <c r="Z34" s="3">
        <v>0.01</v>
      </c>
      <c r="AA34" s="3">
        <v>0.03</v>
      </c>
      <c r="AB34" s="3" t="str">
        <f t="shared" si="10"/>
        <v>8@200203;0.01;0.03</v>
      </c>
      <c r="AE34" s="32" t="s">
        <v>704</v>
      </c>
      <c r="AF34" s="30">
        <v>8</v>
      </c>
      <c r="AG34" s="3">
        <v>203603</v>
      </c>
      <c r="AH34" s="3">
        <v>0.01</v>
      </c>
      <c r="AI34" s="3">
        <v>0.03</v>
      </c>
      <c r="AJ34" s="3" t="str">
        <f t="shared" si="11"/>
        <v>8@203603;0.01;0.03</v>
      </c>
      <c r="AK34" s="30"/>
      <c r="AL34" s="30"/>
      <c r="AM34" s="32" t="s">
        <v>730</v>
      </c>
      <c r="AN34" s="30">
        <v>8</v>
      </c>
      <c r="AO34" s="3">
        <v>100202</v>
      </c>
      <c r="AP34" s="3">
        <v>0.01</v>
      </c>
      <c r="AQ34" s="3">
        <v>0.03</v>
      </c>
      <c r="AR34" s="3" t="str">
        <f t="shared" si="12"/>
        <v>8@100202;0.01;0.03</v>
      </c>
    </row>
    <row r="35" spans="2:44" s="3" customFormat="1" ht="20.100000000000001" customHeight="1"/>
    <row r="36" spans="2:44" s="3" customFormat="1" ht="20.100000000000001" customHeight="1">
      <c r="G36" s="3" t="s">
        <v>731</v>
      </c>
      <c r="U36" s="3" t="s">
        <v>407</v>
      </c>
      <c r="W36" s="5" t="s">
        <v>732</v>
      </c>
      <c r="X36" s="3">
        <v>7</v>
      </c>
      <c r="Y36" s="3">
        <v>105103</v>
      </c>
      <c r="Z36" s="3">
        <v>3</v>
      </c>
      <c r="AA36" s="3">
        <v>12</v>
      </c>
      <c r="AB36" s="3" t="str">
        <f>X36&amp;"@"&amp;Y36&amp;";"&amp;Z36&amp;";"&amp;AA36</f>
        <v>7@105103;3;12</v>
      </c>
      <c r="AC36" s="3" t="s">
        <v>407</v>
      </c>
      <c r="AE36" s="5" t="s">
        <v>733</v>
      </c>
      <c r="AF36" s="3">
        <v>7</v>
      </c>
      <c r="AG36" s="3">
        <v>105103</v>
      </c>
      <c r="AH36" s="3">
        <v>5</v>
      </c>
      <c r="AI36" s="3">
        <v>20</v>
      </c>
      <c r="AJ36" s="3" t="str">
        <f>AF36&amp;"@"&amp;AG36&amp;";"&amp;AH36&amp;";"&amp;AI36</f>
        <v>7@105103;5;20</v>
      </c>
      <c r="AK36" s="3" t="s">
        <v>407</v>
      </c>
      <c r="AM36" s="5" t="s">
        <v>734</v>
      </c>
      <c r="AN36" s="3">
        <v>7</v>
      </c>
      <c r="AO36" s="3">
        <v>105103</v>
      </c>
      <c r="AP36" s="3">
        <v>8</v>
      </c>
      <c r="AQ36" s="3">
        <v>30</v>
      </c>
      <c r="AR36" s="3" t="str">
        <f>AN36&amp;"@"&amp;AO36&amp;";"&amp;AP36&amp;";"&amp;AQ36</f>
        <v>7@105103;8;30</v>
      </c>
    </row>
    <row r="37" spans="2:44" s="3" customFormat="1" ht="20.100000000000001" customHeight="1">
      <c r="W37" s="5" t="s">
        <v>735</v>
      </c>
      <c r="X37" s="3">
        <v>7</v>
      </c>
      <c r="Y37" s="3">
        <v>105303</v>
      </c>
      <c r="Z37" s="3">
        <v>3</v>
      </c>
      <c r="AA37" s="3">
        <v>12</v>
      </c>
      <c r="AB37" s="3" t="str">
        <f t="shared" ref="AB37:AB39" si="13">X37&amp;"@"&amp;Y37&amp;";"&amp;Z37&amp;";"&amp;AA37</f>
        <v>7@105303;3;12</v>
      </c>
      <c r="AE37" s="5" t="s">
        <v>736</v>
      </c>
      <c r="AF37" s="3">
        <v>7</v>
      </c>
      <c r="AG37" s="3">
        <v>105303</v>
      </c>
      <c r="AH37" s="3">
        <v>5</v>
      </c>
      <c r="AI37" s="3">
        <v>20</v>
      </c>
      <c r="AJ37" s="3" t="str">
        <f t="shared" ref="AJ37:AJ39" si="14">AF37&amp;"@"&amp;AG37&amp;";"&amp;AH37&amp;";"&amp;AI37</f>
        <v>7@105303;5;20</v>
      </c>
      <c r="AM37" s="5" t="s">
        <v>737</v>
      </c>
      <c r="AN37" s="3">
        <v>7</v>
      </c>
      <c r="AO37" s="3">
        <v>105303</v>
      </c>
      <c r="AP37" s="3">
        <v>8</v>
      </c>
      <c r="AQ37" s="3">
        <v>30</v>
      </c>
      <c r="AR37" s="3" t="str">
        <f t="shared" ref="AR37:AR39" si="15">AN37&amp;"@"&amp;AO37&amp;";"&amp;AP37&amp;";"&amp;AQ37</f>
        <v>7@105303;8;30</v>
      </c>
    </row>
    <row r="38" spans="2:44" s="3" customFormat="1" ht="20.100000000000001" customHeight="1">
      <c r="W38" s="5" t="s">
        <v>726</v>
      </c>
      <c r="X38" s="3">
        <v>7</v>
      </c>
      <c r="Y38" s="3">
        <v>105503</v>
      </c>
      <c r="Z38" s="3">
        <v>3</v>
      </c>
      <c r="AA38" s="3">
        <v>12</v>
      </c>
      <c r="AB38" s="3" t="str">
        <f t="shared" si="13"/>
        <v>7@105503;3;12</v>
      </c>
      <c r="AE38" s="5" t="s">
        <v>727</v>
      </c>
      <c r="AF38" s="3">
        <v>7</v>
      </c>
      <c r="AG38" s="3">
        <v>105503</v>
      </c>
      <c r="AH38" s="3">
        <v>5</v>
      </c>
      <c r="AI38" s="3">
        <v>20</v>
      </c>
      <c r="AJ38" s="3" t="str">
        <f t="shared" si="14"/>
        <v>7@105503;5;20</v>
      </c>
      <c r="AM38" s="5" t="s">
        <v>728</v>
      </c>
      <c r="AN38" s="3">
        <v>7</v>
      </c>
      <c r="AO38" s="3">
        <v>105503</v>
      </c>
      <c r="AP38" s="3">
        <v>8</v>
      </c>
      <c r="AQ38" s="3">
        <v>30</v>
      </c>
      <c r="AR38" s="3" t="str">
        <f t="shared" si="15"/>
        <v>7@105503;8;30</v>
      </c>
    </row>
    <row r="39" spans="2:44" s="3" customFormat="1" ht="20.100000000000001" customHeight="1">
      <c r="W39" s="32" t="s">
        <v>738</v>
      </c>
      <c r="X39" s="30">
        <v>7</v>
      </c>
      <c r="Y39" s="3">
        <v>110303</v>
      </c>
      <c r="Z39" s="3">
        <v>10</v>
      </c>
      <c r="AA39" s="3">
        <v>60</v>
      </c>
      <c r="AB39" s="3" t="str">
        <f t="shared" si="13"/>
        <v>7@110303;10;60</v>
      </c>
      <c r="AE39" s="32" t="s">
        <v>739</v>
      </c>
      <c r="AF39" s="30">
        <v>7</v>
      </c>
      <c r="AG39" s="3">
        <v>200503</v>
      </c>
      <c r="AH39" s="3">
        <v>0.01</v>
      </c>
      <c r="AI39" s="3">
        <v>0.03</v>
      </c>
      <c r="AJ39" s="3" t="str">
        <f t="shared" si="14"/>
        <v>7@200503;0.01;0.03</v>
      </c>
      <c r="AK39" s="30"/>
      <c r="AL39" s="30"/>
      <c r="AM39" s="32" t="s">
        <v>740</v>
      </c>
      <c r="AN39" s="30">
        <v>7</v>
      </c>
      <c r="AO39" s="3">
        <v>200603</v>
      </c>
      <c r="AP39" s="3">
        <v>0.01</v>
      </c>
      <c r="AQ39" s="3">
        <v>0.03</v>
      </c>
      <c r="AR39" s="3" t="str">
        <f t="shared" si="15"/>
        <v>7@200603;0.01;0.03</v>
      </c>
    </row>
    <row r="40" spans="2:44" s="3" customFormat="1" ht="20.100000000000001" customHeight="1">
      <c r="B40" s="27">
        <v>14060005</v>
      </c>
      <c r="C40" s="28" t="s">
        <v>741</v>
      </c>
      <c r="D40" s="3" t="s">
        <v>589</v>
      </c>
      <c r="E40" s="3" t="str">
        <f>"效果:"&amp;D40</f>
        <v>效果:攻击速度提升5%</v>
      </c>
      <c r="F40" s="3">
        <v>1</v>
      </c>
      <c r="G40" s="3">
        <v>119103</v>
      </c>
      <c r="H40" s="3">
        <v>50</v>
      </c>
      <c r="I40" s="3">
        <v>200</v>
      </c>
      <c r="J40" s="3" t="str">
        <f t="shared" ref="J40:J51" si="16">F40&amp;"@"&amp;G40&amp;";"&amp;H40&amp;";"&amp;I40</f>
        <v>1@119103;50;200</v>
      </c>
      <c r="K40" s="3">
        <v>11</v>
      </c>
      <c r="L40" s="3">
        <v>120703</v>
      </c>
      <c r="M40" s="3">
        <v>10</v>
      </c>
      <c r="N40" s="3">
        <v>50</v>
      </c>
      <c r="O40" s="5" t="str">
        <f t="shared" ref="O40:O51" si="17">K40&amp;"@"&amp;L40&amp;";"&amp;M40&amp;";"&amp;N40</f>
        <v>11@120703;10;50</v>
      </c>
    </row>
    <row r="41" spans="2:44" s="3" customFormat="1" ht="20.100000000000001" customHeight="1">
      <c r="B41" s="29">
        <v>14100011</v>
      </c>
      <c r="C41" s="28" t="s">
        <v>742</v>
      </c>
      <c r="D41" s="3" t="s">
        <v>743</v>
      </c>
      <c r="E41" s="3" t="str">
        <f>"效果:"&amp;D41</f>
        <v>效果:旋风击+1</v>
      </c>
      <c r="F41" s="3">
        <v>1</v>
      </c>
      <c r="G41" s="3">
        <v>119303</v>
      </c>
      <c r="H41" s="3">
        <v>50</v>
      </c>
      <c r="I41" s="3">
        <v>200</v>
      </c>
      <c r="J41" s="3" t="str">
        <f t="shared" si="16"/>
        <v>1@119303;50;200</v>
      </c>
      <c r="K41" s="3">
        <v>11</v>
      </c>
      <c r="L41" s="3">
        <v>120703</v>
      </c>
      <c r="M41" s="3">
        <v>10</v>
      </c>
      <c r="N41" s="3">
        <v>50</v>
      </c>
      <c r="O41" s="5" t="str">
        <f t="shared" si="17"/>
        <v>11@120703;10;50</v>
      </c>
      <c r="U41" s="3" t="s">
        <v>479</v>
      </c>
      <c r="W41" s="5" t="s">
        <v>744</v>
      </c>
      <c r="X41" s="3">
        <v>6</v>
      </c>
      <c r="Y41" s="3">
        <v>100503</v>
      </c>
      <c r="Z41" s="3">
        <v>10</v>
      </c>
      <c r="AA41" s="3">
        <v>60</v>
      </c>
      <c r="AB41" s="3" t="str">
        <f>X41&amp;"@"&amp;Y41&amp;";"&amp;Z41&amp;";"&amp;AA41</f>
        <v>6@100503;10;60</v>
      </c>
      <c r="AC41" s="3" t="s">
        <v>479</v>
      </c>
      <c r="AE41" s="5" t="s">
        <v>745</v>
      </c>
      <c r="AF41" s="3">
        <v>6</v>
      </c>
      <c r="AG41" s="3">
        <v>100503</v>
      </c>
      <c r="AH41" s="3">
        <v>30</v>
      </c>
      <c r="AI41" s="3">
        <v>100</v>
      </c>
      <c r="AJ41" s="3" t="str">
        <f>AF41&amp;"@"&amp;AG41&amp;";"&amp;AH41&amp;";"&amp;AI41</f>
        <v>6@100503;30;100</v>
      </c>
      <c r="AK41" s="3" t="s">
        <v>479</v>
      </c>
      <c r="AM41" s="5" t="s">
        <v>746</v>
      </c>
      <c r="AN41" s="3">
        <v>6</v>
      </c>
      <c r="AO41" s="3">
        <v>100503</v>
      </c>
      <c r="AP41" s="3">
        <v>50</v>
      </c>
      <c r="AQ41" s="3">
        <v>150</v>
      </c>
      <c r="AR41" s="3" t="str">
        <f>AN41&amp;"@"&amp;AO41&amp;";"&amp;AP41&amp;";"&amp;AQ41</f>
        <v>6@100503;50;150</v>
      </c>
    </row>
    <row r="42" spans="2:44" s="3" customFormat="1" ht="20.100000000000001" customHeight="1">
      <c r="B42" s="29">
        <v>14100012</v>
      </c>
      <c r="C42" s="28" t="s">
        <v>747</v>
      </c>
      <c r="D42" s="3" t="s">
        <v>748</v>
      </c>
      <c r="E42" s="3" t="str">
        <f t="shared" ref="E42:E57" si="18">"效果:"&amp;D42</f>
        <v>效果:攻击恢复当前造成伤害的5%</v>
      </c>
      <c r="F42" s="30">
        <v>1</v>
      </c>
      <c r="G42" s="3">
        <v>119403</v>
      </c>
      <c r="H42" s="3">
        <v>50</v>
      </c>
      <c r="I42" s="3">
        <v>200</v>
      </c>
      <c r="J42" s="3" t="str">
        <f t="shared" si="16"/>
        <v>1@119403;50;200</v>
      </c>
      <c r="K42" s="3">
        <v>4</v>
      </c>
      <c r="L42" s="3">
        <v>120603</v>
      </c>
      <c r="M42" s="3">
        <v>10</v>
      </c>
      <c r="N42" s="3">
        <v>50</v>
      </c>
      <c r="O42" s="5" t="str">
        <f t="shared" si="17"/>
        <v>4@120603;10;50</v>
      </c>
      <c r="W42" s="5" t="s">
        <v>749</v>
      </c>
      <c r="X42" s="3">
        <v>6</v>
      </c>
      <c r="Y42" s="3">
        <v>100603</v>
      </c>
      <c r="Z42" s="3">
        <v>10</v>
      </c>
      <c r="AA42" s="3">
        <v>60</v>
      </c>
      <c r="AB42" s="3" t="str">
        <f t="shared" ref="AB42:AB43" si="19">X42&amp;"@"&amp;Y42&amp;";"&amp;Z42&amp;";"&amp;AA42</f>
        <v>6@100603;10;60</v>
      </c>
      <c r="AE42" s="5" t="s">
        <v>750</v>
      </c>
      <c r="AF42" s="3">
        <v>6</v>
      </c>
      <c r="AG42" s="3">
        <v>100603</v>
      </c>
      <c r="AH42" s="3">
        <v>30</v>
      </c>
      <c r="AI42" s="3">
        <v>100</v>
      </c>
      <c r="AJ42" s="3" t="str">
        <f t="shared" ref="AJ42:AJ43" si="20">AF42&amp;"@"&amp;AG42&amp;";"&amp;AH42&amp;";"&amp;AI42</f>
        <v>6@100603;30;100</v>
      </c>
      <c r="AM42" s="5" t="s">
        <v>751</v>
      </c>
      <c r="AN42" s="3">
        <v>6</v>
      </c>
      <c r="AO42" s="3">
        <v>100603</v>
      </c>
      <c r="AP42" s="3">
        <v>50</v>
      </c>
      <c r="AQ42" s="3">
        <v>150</v>
      </c>
      <c r="AR42" s="3" t="str">
        <f t="shared" ref="AR42:AR43" si="21">AN42&amp;"@"&amp;AO42&amp;";"&amp;AP42&amp;";"&amp;AQ42</f>
        <v>6@100603;50;150</v>
      </c>
    </row>
    <row r="43" spans="2:44" s="3" customFormat="1" ht="20.100000000000001" customHeight="1">
      <c r="B43" s="27">
        <v>14100111</v>
      </c>
      <c r="C43" s="28" t="s">
        <v>752</v>
      </c>
      <c r="D43" s="3" t="s">
        <v>753</v>
      </c>
      <c r="E43" s="3" t="str">
        <f t="shared" si="18"/>
        <v>效果:攻击概率提升自身10%攻击,持续6秒</v>
      </c>
      <c r="F43" s="30">
        <v>1</v>
      </c>
      <c r="G43" s="3">
        <v>119203</v>
      </c>
      <c r="H43" s="3">
        <v>50</v>
      </c>
      <c r="I43" s="3">
        <v>200</v>
      </c>
      <c r="J43" s="3" t="str">
        <f t="shared" si="16"/>
        <v>1@119203;50;200</v>
      </c>
      <c r="K43" s="3">
        <v>4</v>
      </c>
      <c r="L43" s="3">
        <v>120603</v>
      </c>
      <c r="M43" s="3">
        <v>10</v>
      </c>
      <c r="N43" s="3">
        <v>50</v>
      </c>
      <c r="O43" s="5" t="str">
        <f t="shared" si="17"/>
        <v>4@120603;10;50</v>
      </c>
      <c r="V43" s="30" t="s">
        <v>754</v>
      </c>
      <c r="W43" s="32" t="s">
        <v>755</v>
      </c>
      <c r="X43" s="30">
        <v>6</v>
      </c>
      <c r="Y43" s="3">
        <v>100903</v>
      </c>
      <c r="Z43" s="3">
        <v>0.01</v>
      </c>
      <c r="AA43" s="3">
        <v>0.03</v>
      </c>
      <c r="AB43" s="3" t="str">
        <f t="shared" si="19"/>
        <v>6@100903;0.01;0.03</v>
      </c>
      <c r="AE43" s="32" t="s">
        <v>756</v>
      </c>
      <c r="AF43" s="30">
        <v>6</v>
      </c>
      <c r="AG43" s="3">
        <v>200103</v>
      </c>
      <c r="AH43" s="3">
        <v>0.01</v>
      </c>
      <c r="AI43" s="3">
        <v>0.03</v>
      </c>
      <c r="AJ43" s="3" t="str">
        <f t="shared" si="20"/>
        <v>6@200103;0.01;0.03</v>
      </c>
      <c r="AM43" s="32" t="s">
        <v>757</v>
      </c>
      <c r="AN43" s="30">
        <v>6</v>
      </c>
      <c r="AO43" s="3">
        <v>200303</v>
      </c>
      <c r="AP43" s="3">
        <v>0.01</v>
      </c>
      <c r="AQ43" s="3">
        <v>0.03</v>
      </c>
      <c r="AR43" s="3" t="str">
        <f t="shared" si="21"/>
        <v>6@200303;0.01;0.03</v>
      </c>
    </row>
    <row r="44" spans="2:44" s="3" customFormat="1" ht="20.100000000000001" customHeight="1">
      <c r="B44" s="27">
        <v>14100112</v>
      </c>
      <c r="C44" s="28" t="s">
        <v>758</v>
      </c>
      <c r="D44" s="3" t="s">
        <v>759</v>
      </c>
      <c r="E44" s="3" t="str">
        <f t="shared" si="18"/>
        <v>效果:守护之击+1</v>
      </c>
      <c r="F44" s="3">
        <v>1</v>
      </c>
      <c r="G44" s="3">
        <v>119103</v>
      </c>
      <c r="H44" s="3">
        <v>100</v>
      </c>
      <c r="I44" s="3">
        <v>250</v>
      </c>
      <c r="J44" s="3" t="str">
        <f t="shared" si="16"/>
        <v>1@119103;100;250</v>
      </c>
      <c r="K44" s="3">
        <v>11</v>
      </c>
      <c r="L44" s="3">
        <v>120703</v>
      </c>
      <c r="M44" s="3">
        <v>30</v>
      </c>
      <c r="N44" s="3">
        <v>80</v>
      </c>
      <c r="O44" s="5" t="str">
        <f t="shared" si="17"/>
        <v>11@120703;30;80</v>
      </c>
    </row>
    <row r="45" spans="2:44" s="3" customFormat="1" ht="20.100000000000001" customHeight="1">
      <c r="B45" s="27">
        <v>14110021</v>
      </c>
      <c r="C45" s="28" t="s">
        <v>760</v>
      </c>
      <c r="D45" s="3" t="s">
        <v>761</v>
      </c>
      <c r="E45" s="3" t="str">
        <f t="shared" si="18"/>
        <v>效果:有5%概率躲避敌人的法术攻击</v>
      </c>
      <c r="F45" s="3">
        <v>1</v>
      </c>
      <c r="G45" s="3">
        <v>119303</v>
      </c>
      <c r="H45" s="3">
        <v>100</v>
      </c>
      <c r="I45" s="3">
        <v>250</v>
      </c>
      <c r="J45" s="3" t="str">
        <f t="shared" si="16"/>
        <v>1@119303;100;250</v>
      </c>
      <c r="K45" s="3">
        <v>11</v>
      </c>
      <c r="L45" s="3">
        <v>120703</v>
      </c>
      <c r="M45" s="3">
        <v>30</v>
      </c>
      <c r="N45" s="3">
        <v>80</v>
      </c>
      <c r="O45" s="5" t="str">
        <f t="shared" si="17"/>
        <v>11@120703;30;80</v>
      </c>
    </row>
    <row r="46" spans="2:44" s="3" customFormat="1" ht="20.100000000000001" customHeight="1">
      <c r="B46" s="27">
        <v>14110022</v>
      </c>
      <c r="C46" s="28" t="s">
        <v>762</v>
      </c>
      <c r="D46" s="3" t="s">
        <v>763</v>
      </c>
      <c r="E46" s="3" t="str">
        <f t="shared" si="18"/>
        <v>效果:有5%概率躲避敌人的物理攻击</v>
      </c>
      <c r="F46" s="30">
        <v>1</v>
      </c>
      <c r="G46" s="3">
        <v>119403</v>
      </c>
      <c r="H46" s="3">
        <v>100</v>
      </c>
      <c r="I46" s="3">
        <v>250</v>
      </c>
      <c r="J46" s="3" t="str">
        <f t="shared" si="16"/>
        <v>1@119403;100;250</v>
      </c>
      <c r="K46" s="3">
        <v>4</v>
      </c>
      <c r="L46" s="3">
        <v>120603</v>
      </c>
      <c r="M46" s="3">
        <v>30</v>
      </c>
      <c r="N46" s="3">
        <v>80</v>
      </c>
      <c r="O46" s="5" t="str">
        <f t="shared" si="17"/>
        <v>4@120603;30;80</v>
      </c>
    </row>
    <row r="47" spans="2:44" s="3" customFormat="1" ht="20.100000000000001" customHeight="1">
      <c r="B47" s="27">
        <v>14110023</v>
      </c>
      <c r="C47" s="28" t="s">
        <v>764</v>
      </c>
      <c r="D47" s="3" t="s">
        <v>765</v>
      </c>
      <c r="E47" s="3" t="str">
        <f t="shared" si="18"/>
        <v>效果:提升自身5%的最大生命值</v>
      </c>
      <c r="F47" s="30">
        <v>1</v>
      </c>
      <c r="G47" s="3">
        <v>119203</v>
      </c>
      <c r="H47" s="3">
        <v>100</v>
      </c>
      <c r="I47" s="3">
        <v>250</v>
      </c>
      <c r="J47" s="3" t="str">
        <f t="shared" si="16"/>
        <v>1@119203;100;250</v>
      </c>
      <c r="K47" s="3">
        <v>4</v>
      </c>
      <c r="L47" s="3">
        <v>120603</v>
      </c>
      <c r="M47" s="3">
        <v>30</v>
      </c>
      <c r="N47" s="3">
        <v>80</v>
      </c>
      <c r="O47" s="5" t="str">
        <f t="shared" si="17"/>
        <v>4@120603;30;80</v>
      </c>
    </row>
    <row r="48" spans="2:44" s="3" customFormat="1" ht="20.100000000000001" customHeight="1">
      <c r="E48" s="3" t="str">
        <f t="shared" si="18"/>
        <v>效果:</v>
      </c>
      <c r="F48" s="3">
        <v>1</v>
      </c>
      <c r="G48" s="3">
        <v>119103</v>
      </c>
      <c r="H48" s="3">
        <v>150</v>
      </c>
      <c r="I48" s="3">
        <v>300</v>
      </c>
      <c r="J48" s="3" t="str">
        <f t="shared" si="16"/>
        <v>1@119103;150;300</v>
      </c>
      <c r="K48" s="3">
        <v>11</v>
      </c>
      <c r="L48" s="3">
        <v>120703</v>
      </c>
      <c r="M48" s="3">
        <v>50</v>
      </c>
      <c r="N48" s="3">
        <v>120</v>
      </c>
      <c r="O48" s="5" t="str">
        <f t="shared" si="17"/>
        <v>11@120703;50;120</v>
      </c>
    </row>
    <row r="49" spans="2:15" s="3" customFormat="1" ht="20.100000000000001" customHeight="1">
      <c r="E49" s="3" t="str">
        <f t="shared" si="18"/>
        <v>效果:</v>
      </c>
      <c r="F49" s="3">
        <v>1</v>
      </c>
      <c r="G49" s="3">
        <v>119303</v>
      </c>
      <c r="H49" s="3">
        <v>150</v>
      </c>
      <c r="I49" s="3">
        <v>300</v>
      </c>
      <c r="J49" s="3" t="str">
        <f t="shared" si="16"/>
        <v>1@119303;150;300</v>
      </c>
      <c r="K49" s="3">
        <v>11</v>
      </c>
      <c r="L49" s="3">
        <v>120703</v>
      </c>
      <c r="M49" s="3">
        <v>50</v>
      </c>
      <c r="N49" s="3">
        <v>120</v>
      </c>
      <c r="O49" s="5" t="str">
        <f t="shared" si="17"/>
        <v>11@120703;50;120</v>
      </c>
    </row>
    <row r="50" spans="2:15" s="3" customFormat="1" ht="20.100000000000001" customHeight="1">
      <c r="B50" s="28">
        <v>15206003</v>
      </c>
      <c r="C50" s="28" t="s">
        <v>766</v>
      </c>
      <c r="D50" s="3" t="s">
        <v>767</v>
      </c>
      <c r="E50" s="3" t="str">
        <f t="shared" si="18"/>
        <v>效果:装备:攻击提升100点</v>
      </c>
      <c r="F50" s="30">
        <v>1</v>
      </c>
      <c r="G50" s="3">
        <v>119403</v>
      </c>
      <c r="H50" s="3">
        <v>150</v>
      </c>
      <c r="I50" s="3">
        <v>300</v>
      </c>
      <c r="J50" s="3" t="str">
        <f t="shared" si="16"/>
        <v>1@119403;150;300</v>
      </c>
      <c r="K50" s="3">
        <v>4</v>
      </c>
      <c r="L50" s="3">
        <v>120603</v>
      </c>
      <c r="M50" s="3">
        <v>50</v>
      </c>
      <c r="N50" s="3">
        <v>120</v>
      </c>
      <c r="O50" s="5" t="str">
        <f t="shared" si="17"/>
        <v>4@120603;50;120</v>
      </c>
    </row>
    <row r="51" spans="2:15" ht="20.100000000000001" customHeight="1">
      <c r="B51" s="28">
        <v>15210011</v>
      </c>
      <c r="C51" s="28" t="s">
        <v>768</v>
      </c>
      <c r="D51" s="3" t="s">
        <v>769</v>
      </c>
      <c r="E51" s="3" t="str">
        <f t="shared" si="18"/>
        <v>效果:装备:暴击概率提升5%</v>
      </c>
      <c r="F51" s="30">
        <v>1</v>
      </c>
      <c r="G51" s="3">
        <v>119203</v>
      </c>
      <c r="H51" s="3">
        <v>150</v>
      </c>
      <c r="I51" s="3">
        <v>300</v>
      </c>
      <c r="J51" s="3" t="str">
        <f t="shared" si="16"/>
        <v>1@119203;150;300</v>
      </c>
      <c r="K51" s="3">
        <v>4</v>
      </c>
      <c r="L51" s="3">
        <v>120603</v>
      </c>
      <c r="M51" s="3">
        <v>50</v>
      </c>
      <c r="N51" s="3">
        <v>120</v>
      </c>
      <c r="O51" s="5" t="str">
        <f t="shared" si="17"/>
        <v>4@120603;50;120</v>
      </c>
    </row>
    <row r="52" spans="2:15" ht="20.100000000000001" customHeight="1">
      <c r="B52" s="28">
        <v>15210012</v>
      </c>
      <c r="C52" s="28" t="s">
        <v>770</v>
      </c>
      <c r="D52" s="3" t="s">
        <v>771</v>
      </c>
      <c r="E52" s="3" t="str">
        <f t="shared" si="18"/>
        <v>效果:使用裂波击技能冷却时间减少2秒</v>
      </c>
    </row>
    <row r="53" spans="2:15" ht="20.100000000000001" customHeight="1">
      <c r="B53" s="28">
        <v>15210111</v>
      </c>
      <c r="C53" s="28" t="s">
        <v>772</v>
      </c>
      <c r="D53" s="3" t="s">
        <v>773</v>
      </c>
      <c r="E53" s="3" t="str">
        <f t="shared" si="18"/>
        <v>效果:魔法闪击造成伤害提升50%</v>
      </c>
    </row>
    <row r="54" spans="2:15" ht="20.100000000000001" customHeight="1">
      <c r="B54" s="28">
        <v>15210112</v>
      </c>
      <c r="C54" s="28" t="s">
        <v>774</v>
      </c>
      <c r="D54" s="3" t="s">
        <v>775</v>
      </c>
      <c r="E54" s="3" t="str">
        <f t="shared" si="18"/>
        <v>效果:攻击忽略目标5%防御</v>
      </c>
      <c r="J54" s="3"/>
      <c r="K54" s="3"/>
      <c r="L54" s="3"/>
      <c r="M54" s="3"/>
    </row>
    <row r="55" spans="2:15" ht="20.100000000000001" customHeight="1">
      <c r="B55" s="28">
        <v>15211011</v>
      </c>
      <c r="C55" s="28" t="s">
        <v>776</v>
      </c>
      <c r="D55" s="3" t="s">
        <v>777</v>
      </c>
      <c r="E55" s="3" t="str">
        <f t="shared" si="18"/>
        <v>效果:所有技能的冷却时间缩减5%</v>
      </c>
    </row>
    <row r="56" spans="2:15" ht="20.100000000000001" customHeight="1">
      <c r="B56" s="28">
        <v>15211012</v>
      </c>
      <c r="C56" s="28" t="s">
        <v>778</v>
      </c>
      <c r="D56" s="3" t="s">
        <v>779</v>
      </c>
      <c r="E56" s="3" t="str">
        <f t="shared" si="18"/>
        <v>效果:反击伤害+10%</v>
      </c>
    </row>
    <row r="57" spans="2:15" ht="20.100000000000001" customHeight="1">
      <c r="B57" s="28">
        <v>15211013</v>
      </c>
      <c r="C57" s="28" t="s">
        <v>780</v>
      </c>
      <c r="D57" s="3" t="s">
        <v>781</v>
      </c>
      <c r="E57" s="3" t="str">
        <f t="shared" si="18"/>
        <v>效果:受到攻击有一定概率恢复自身的生命值</v>
      </c>
    </row>
    <row r="58" spans="2:15" ht="20.100000000000001" customHeight="1">
      <c r="B58" s="3"/>
      <c r="C58" s="3"/>
      <c r="D58" s="3"/>
      <c r="E58" s="3"/>
    </row>
    <row r="59" spans="2:15" ht="20.100000000000001" customHeight="1">
      <c r="B59" s="28">
        <v>15306003</v>
      </c>
      <c r="C59" s="28" t="s">
        <v>782</v>
      </c>
      <c r="D59" s="3" t="s">
        <v>379</v>
      </c>
      <c r="E59" s="3" t="str">
        <f t="shared" ref="E59:E86" si="22">"效果:"&amp;D59</f>
        <v>效果:移动速度提升5%</v>
      </c>
    </row>
    <row r="60" spans="2:15" ht="20.100000000000001" customHeight="1">
      <c r="B60" s="28">
        <v>15310011</v>
      </c>
      <c r="C60" s="28" t="s">
        <v>783</v>
      </c>
      <c r="D60" s="3" t="s">
        <v>784</v>
      </c>
      <c r="E60" s="3" t="str">
        <f t="shared" si="22"/>
        <v>效果:使用裂地击会附加2秒眩晕效果</v>
      </c>
      <c r="H60" s="3" t="s">
        <v>753</v>
      </c>
    </row>
    <row r="61" spans="2:15" ht="20.100000000000001" customHeight="1">
      <c r="B61" s="28">
        <v>15310012</v>
      </c>
      <c r="C61" s="28" t="s">
        <v>785</v>
      </c>
      <c r="D61" s="3" t="s">
        <v>786</v>
      </c>
      <c r="E61" s="3" t="str">
        <f t="shared" si="22"/>
        <v>效果:使用裂波击技能伤害提升50%</v>
      </c>
    </row>
    <row r="62" spans="2:15" ht="20.100000000000001" customHeight="1">
      <c r="B62" s="28">
        <v>15310111</v>
      </c>
      <c r="C62" s="28" t="s">
        <v>787</v>
      </c>
      <c r="D62" s="31" t="s">
        <v>788</v>
      </c>
      <c r="E62" s="3" t="str">
        <f t="shared" si="22"/>
        <v>效果:龙卷雨击+1</v>
      </c>
    </row>
    <row r="63" spans="2:15" ht="20.100000000000001" customHeight="1">
      <c r="B63" s="28">
        <v>15310112</v>
      </c>
      <c r="C63" s="28" t="s">
        <v>789</v>
      </c>
      <c r="D63" s="3" t="s">
        <v>790</v>
      </c>
      <c r="E63" s="3" t="str">
        <f t="shared" si="22"/>
        <v>效果:冰锥之击会额外对目标造成2秒眩晕</v>
      </c>
    </row>
    <row r="64" spans="2:15" ht="20.100000000000001" customHeight="1">
      <c r="B64" s="28">
        <v>15311011</v>
      </c>
      <c r="C64" s="28" t="s">
        <v>791</v>
      </c>
      <c r="D64" s="3" t="s">
        <v>792</v>
      </c>
      <c r="E64" s="3" t="str">
        <f t="shared" si="22"/>
        <v>效果:暴击概率提升5%</v>
      </c>
    </row>
    <row r="65" spans="2:13" ht="20.100000000000001" customHeight="1">
      <c r="B65" s="28">
        <v>15311012</v>
      </c>
      <c r="C65" s="28" t="s">
        <v>793</v>
      </c>
      <c r="D65" s="3" t="s">
        <v>794</v>
      </c>
      <c r="E65" s="3" t="str">
        <f t="shared" si="22"/>
        <v>效果:攻击提升5%</v>
      </c>
    </row>
    <row r="66" spans="2:13" ht="20.100000000000001" customHeight="1">
      <c r="B66" s="28">
        <v>15311013</v>
      </c>
      <c r="C66" s="28" t="s">
        <v>795</v>
      </c>
      <c r="D66" s="3" t="s">
        <v>796</v>
      </c>
      <c r="E66" s="3" t="str">
        <f t="shared" si="22"/>
        <v>效果:受到伤害有概率对目标造成1000点伤害</v>
      </c>
      <c r="H66" s="3"/>
      <c r="I66" s="3" t="s">
        <v>797</v>
      </c>
      <c r="J66" s="3"/>
      <c r="K66" s="3"/>
      <c r="L66" s="3"/>
      <c r="M66" s="3">
        <f>100/(5000+250*20)</f>
        <v>0.01</v>
      </c>
    </row>
    <row r="67" spans="2:13" ht="20.100000000000001" customHeight="1">
      <c r="B67" s="3"/>
      <c r="C67" s="3"/>
      <c r="D67" s="3"/>
      <c r="E67" s="3"/>
      <c r="H67" s="3">
        <v>10</v>
      </c>
      <c r="I67" s="3">
        <v>1</v>
      </c>
      <c r="J67" s="3" t="s">
        <v>475</v>
      </c>
      <c r="K67" s="3"/>
      <c r="L67" s="3"/>
      <c r="M67" s="3"/>
    </row>
    <row r="68" spans="2:13" ht="20.100000000000001" customHeight="1">
      <c r="B68" s="3"/>
      <c r="C68" s="3"/>
      <c r="D68" s="3"/>
      <c r="E68" s="3"/>
      <c r="H68" s="3"/>
      <c r="I68" s="3">
        <v>2</v>
      </c>
      <c r="J68" s="3"/>
      <c r="K68" s="3"/>
      <c r="L68" s="3"/>
      <c r="M68" s="3"/>
    </row>
    <row r="69" spans="2:13" ht="20.100000000000001" customHeight="1">
      <c r="B69" s="3"/>
      <c r="C69" s="3"/>
      <c r="D69" s="3"/>
      <c r="E69" s="3"/>
      <c r="H69" s="3"/>
      <c r="I69" s="3">
        <v>3</v>
      </c>
      <c r="J69" s="3"/>
      <c r="K69" s="3"/>
      <c r="L69" s="3"/>
      <c r="M69" s="3"/>
    </row>
    <row r="70" spans="2:13" ht="20.100000000000001" customHeight="1">
      <c r="B70" s="28">
        <v>15406003</v>
      </c>
      <c r="C70" s="28" t="s">
        <v>798</v>
      </c>
      <c r="D70" s="3" t="s">
        <v>799</v>
      </c>
      <c r="E70" s="3" t="str">
        <f t="shared" si="22"/>
        <v>效果:攻击有概率使自身攻击速度提升30%,持续5秒</v>
      </c>
      <c r="H70" s="3">
        <v>20</v>
      </c>
      <c r="I70" s="3">
        <v>1</v>
      </c>
      <c r="J70" s="3"/>
      <c r="K70" s="3"/>
      <c r="L70" s="3"/>
      <c r="M70" s="3"/>
    </row>
    <row r="71" spans="2:13" ht="20.100000000000001" customHeight="1">
      <c r="B71" s="28">
        <v>15410011</v>
      </c>
      <c r="C71" s="28" t="s">
        <v>800</v>
      </c>
      <c r="D71" s="3" t="s">
        <v>801</v>
      </c>
      <c r="E71" s="3" t="str">
        <f t="shared" si="22"/>
        <v>效果:使用跳跃击技能会使自身移动速度提升30%,持续3秒</v>
      </c>
      <c r="H71" s="3"/>
      <c r="I71" s="3">
        <v>2</v>
      </c>
      <c r="J71" s="3"/>
      <c r="K71" s="3"/>
      <c r="L71" s="3"/>
      <c r="M71" s="3"/>
    </row>
    <row r="72" spans="2:13" ht="20.100000000000001" customHeight="1">
      <c r="B72" s="28">
        <v>15410012</v>
      </c>
      <c r="C72" s="28" t="s">
        <v>802</v>
      </c>
      <c r="D72" s="3" t="s">
        <v>803</v>
      </c>
      <c r="E72" s="3" t="str">
        <f t="shared" si="22"/>
        <v>效果:回旋击+1</v>
      </c>
      <c r="F72" s="5" t="s">
        <v>804</v>
      </c>
      <c r="H72" s="3"/>
      <c r="I72" s="3">
        <v>3</v>
      </c>
      <c r="J72" s="3"/>
      <c r="K72" s="3"/>
      <c r="L72" s="3"/>
      <c r="M72" s="3"/>
    </row>
    <row r="73" spans="2:13" ht="20.100000000000001" customHeight="1">
      <c r="B73" s="28">
        <v>15410111</v>
      </c>
      <c r="C73" s="28" t="s">
        <v>805</v>
      </c>
      <c r="D73" s="3" t="s">
        <v>806</v>
      </c>
      <c r="E73" s="3" t="str">
        <f t="shared" si="22"/>
        <v>效果:守护之击冷却时间缩减2秒</v>
      </c>
      <c r="F73" s="5"/>
      <c r="H73" s="3">
        <v>30</v>
      </c>
      <c r="I73" s="3">
        <v>1</v>
      </c>
      <c r="J73" s="3"/>
      <c r="K73" s="3"/>
      <c r="L73" s="3"/>
      <c r="M73" s="3"/>
    </row>
    <row r="74" spans="2:13" ht="20.100000000000001" customHeight="1">
      <c r="B74" s="28">
        <v>15410112</v>
      </c>
      <c r="C74" s="28" t="s">
        <v>807</v>
      </c>
      <c r="D74" s="33" t="s">
        <v>808</v>
      </c>
      <c r="E74" s="33" t="str">
        <f t="shared" si="22"/>
        <v>效果:光能灼烧+1</v>
      </c>
      <c r="F74" s="5" t="s">
        <v>804</v>
      </c>
      <c r="H74" s="3"/>
      <c r="I74" s="3">
        <v>2</v>
      </c>
      <c r="J74" s="3"/>
      <c r="K74" s="3"/>
      <c r="L74" s="3"/>
      <c r="M74" s="3"/>
    </row>
    <row r="75" spans="2:13" ht="20.100000000000001" customHeight="1">
      <c r="B75" s="28">
        <v>15411011</v>
      </c>
      <c r="C75" s="28" t="s">
        <v>809</v>
      </c>
      <c r="D75" s="33" t="s">
        <v>810</v>
      </c>
      <c r="E75" s="33" t="str">
        <f t="shared" si="22"/>
        <v>效果:受到伤害有概率出发抵抗状态,抵抗造成的异常状态,持续5秒</v>
      </c>
      <c r="F75" s="5" t="s">
        <v>811</v>
      </c>
      <c r="H75" s="3"/>
      <c r="I75" s="3">
        <v>3</v>
      </c>
      <c r="J75" s="3"/>
      <c r="K75" s="3"/>
      <c r="L75" s="3"/>
      <c r="M75" s="3"/>
    </row>
    <row r="76" spans="2:13" ht="20.100000000000001" customHeight="1">
      <c r="B76" s="28">
        <v>15411012</v>
      </c>
      <c r="C76" s="28" t="s">
        <v>812</v>
      </c>
      <c r="D76" s="3" t="s">
        <v>813</v>
      </c>
      <c r="E76" s="3" t="str">
        <f t="shared" si="22"/>
        <v>效果:每次受到伤害有概率提升自身10%攻击,持续6秒</v>
      </c>
      <c r="H76" s="3">
        <v>40</v>
      </c>
      <c r="I76" s="3">
        <v>1</v>
      </c>
      <c r="J76" s="3"/>
      <c r="K76" s="3"/>
      <c r="L76" s="3"/>
      <c r="M76" s="3"/>
    </row>
    <row r="77" spans="2:13" ht="20.100000000000001" customHeight="1">
      <c r="B77" s="28">
        <v>15411013</v>
      </c>
      <c r="C77" s="28" t="s">
        <v>814</v>
      </c>
      <c r="D77" s="3" t="s">
        <v>815</v>
      </c>
      <c r="E77" s="3" t="str">
        <f t="shared" si="22"/>
        <v>效果:受到普通攻击有10%概率免除自身造成的伤害</v>
      </c>
      <c r="H77" s="3"/>
      <c r="I77" s="3">
        <v>2</v>
      </c>
      <c r="J77" s="3"/>
      <c r="K77" s="3"/>
      <c r="L77" s="3" t="s">
        <v>794</v>
      </c>
      <c r="M77" s="3"/>
    </row>
    <row r="78" spans="2:13" ht="20.100000000000001" customHeight="1">
      <c r="B78" s="3"/>
      <c r="C78" s="3"/>
      <c r="D78" s="3"/>
      <c r="E78" s="3" t="str">
        <f t="shared" si="22"/>
        <v>效果:</v>
      </c>
      <c r="H78" s="3"/>
      <c r="I78" s="3">
        <v>3</v>
      </c>
      <c r="J78" s="3"/>
      <c r="K78" s="3"/>
      <c r="L78" s="3"/>
      <c r="M78" s="3"/>
    </row>
    <row r="79" spans="2:13" ht="20.100000000000001" customHeight="1">
      <c r="B79" s="28">
        <v>15506003</v>
      </c>
      <c r="C79" s="28" t="s">
        <v>816</v>
      </c>
      <c r="D79" s="3" t="s">
        <v>817</v>
      </c>
      <c r="E79" s="3" t="str">
        <f t="shared" si="22"/>
        <v>效果:暴击率+5%</v>
      </c>
      <c r="H79" s="3">
        <v>50</v>
      </c>
      <c r="I79" s="3">
        <v>1</v>
      </c>
      <c r="J79" s="3"/>
      <c r="K79" s="3"/>
    </row>
    <row r="80" spans="2:13" ht="20.100000000000001" customHeight="1">
      <c r="B80" s="28">
        <v>15510011</v>
      </c>
      <c r="C80" s="28" t="s">
        <v>818</v>
      </c>
      <c r="D80" s="3" t="s">
        <v>819</v>
      </c>
      <c r="E80" s="3" t="str">
        <f t="shared" si="22"/>
        <v>效果:使用跳跃击技能,冷却时间降低2秒</v>
      </c>
      <c r="H80" s="3"/>
      <c r="I80" s="3">
        <v>2</v>
      </c>
      <c r="J80" s="3"/>
      <c r="K80" s="3"/>
    </row>
    <row r="81" spans="2:11" ht="20.100000000000001" customHeight="1">
      <c r="B81" s="28">
        <v>15510012</v>
      </c>
      <c r="C81" s="28" t="s">
        <v>820</v>
      </c>
      <c r="D81" s="3" t="s">
        <v>821</v>
      </c>
      <c r="E81" s="3" t="str">
        <f t="shared" si="22"/>
        <v>效果:使用冲锋击技能伤害提升50%</v>
      </c>
      <c r="H81" s="3"/>
      <c r="I81" s="3">
        <v>3</v>
      </c>
      <c r="J81" s="3"/>
      <c r="K81" s="3"/>
    </row>
    <row r="82" spans="2:11" ht="20.100000000000001" customHeight="1">
      <c r="B82" s="28">
        <v>15510121</v>
      </c>
      <c r="C82" s="28" t="s">
        <v>822</v>
      </c>
      <c r="D82" s="3" t="s">
        <v>823</v>
      </c>
      <c r="E82" s="3" t="str">
        <f t="shared" si="22"/>
        <v>效果:攻击有一定概率提升自身的20%攻击速度,持续6秒</v>
      </c>
    </row>
    <row r="83" spans="2:11" ht="20.100000000000001" customHeight="1">
      <c r="B83" s="28">
        <v>15510122</v>
      </c>
      <c r="C83" s="28" t="s">
        <v>824</v>
      </c>
      <c r="D83" s="3" t="s">
        <v>825</v>
      </c>
      <c r="E83" s="3" t="str">
        <f t="shared" si="22"/>
        <v>效果:使用龙卷雨击技能伤害提升50%</v>
      </c>
    </row>
    <row r="84" spans="2:11" ht="20.100000000000001" customHeight="1">
      <c r="B84" s="28">
        <v>15511011</v>
      </c>
      <c r="C84" s="28" t="s">
        <v>826</v>
      </c>
      <c r="D84" s="3" t="s">
        <v>827</v>
      </c>
      <c r="E84" s="3" t="str">
        <f t="shared" si="22"/>
        <v>效果:受到伤害有概率使攻击者移动速度降低30%,持续5秒</v>
      </c>
    </row>
    <row r="85" spans="2:11" ht="20.100000000000001" customHeight="1">
      <c r="B85" s="28">
        <v>15511012</v>
      </c>
      <c r="C85" s="28" t="s">
        <v>828</v>
      </c>
      <c r="D85" s="3" t="s">
        <v>829</v>
      </c>
      <c r="E85" s="3" t="str">
        <f t="shared" si="22"/>
        <v>效果:提升自身攻击5%</v>
      </c>
    </row>
    <row r="86" spans="2:11" ht="20.100000000000001" customHeight="1">
      <c r="B86" s="28">
        <v>15511013</v>
      </c>
      <c r="C86" s="28" t="s">
        <v>830</v>
      </c>
      <c r="D86" s="3" t="s">
        <v>831</v>
      </c>
      <c r="E86" s="3" t="str">
        <f t="shared" si="22"/>
        <v>效果:提升闪避概率+5%</v>
      </c>
    </row>
    <row r="87" spans="2:11" ht="20.100000000000001" customHeight="1"/>
    <row r="88" spans="2:11" ht="20.100000000000001" customHeight="1"/>
    <row r="89" spans="2:11" ht="20.100000000000001" customHeight="1"/>
    <row r="90" spans="2:11" ht="20.100000000000001" customHeight="1"/>
    <row r="91" spans="2:11" ht="20.100000000000001" customHeight="1"/>
    <row r="92" spans="2:11" ht="20.100000000000001" customHeight="1"/>
    <row r="93" spans="2:11" ht="20.100000000000001" customHeight="1"/>
    <row r="94" spans="2:11" ht="20.100000000000001" customHeight="1"/>
    <row r="95" spans="2:11" ht="20.100000000000001" customHeight="1"/>
    <row r="96" spans="2:11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</sheetData>
  <phoneticPr fontId="27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60"/>
  <sheetViews>
    <sheetView topLeftCell="A4" workbookViewId="0">
      <selection activeCell="H13" sqref="H13"/>
    </sheetView>
  </sheetViews>
  <sheetFormatPr defaultColWidth="9" defaultRowHeight="14.25"/>
  <cols>
    <col min="1" max="2" width="9" style="3"/>
    <col min="3" max="3" width="10.375" style="3" customWidth="1"/>
    <col min="4" max="4" width="10.625" style="3" customWidth="1"/>
    <col min="5" max="5" width="13.125" style="3" customWidth="1"/>
    <col min="6" max="6" width="16.125" style="3" customWidth="1"/>
    <col min="7" max="7" width="11.125" style="3" customWidth="1"/>
    <col min="8" max="8" width="9" style="3"/>
    <col min="9" max="9" width="14.5" style="3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3" t="s">
        <v>1</v>
      </c>
    </row>
    <row r="4" spans="2:16" ht="20.100000000000001" customHeight="1">
      <c r="D4" s="3" t="s">
        <v>3</v>
      </c>
    </row>
    <row r="5" spans="2:16" ht="20.100000000000001" customHeight="1">
      <c r="D5" s="3" t="s">
        <v>28</v>
      </c>
    </row>
    <row r="6" spans="2:16" ht="20.100000000000001" customHeight="1">
      <c r="D6" s="3" t="s">
        <v>29</v>
      </c>
    </row>
    <row r="7" spans="2:16" ht="20.100000000000001" customHeight="1">
      <c r="D7" s="3" t="s">
        <v>354</v>
      </c>
    </row>
    <row r="8" spans="2:16" ht="20.100000000000001" customHeight="1"/>
    <row r="9" spans="2:16" ht="20.100000000000001" customHeight="1">
      <c r="D9" s="13"/>
      <c r="E9" s="13" t="s">
        <v>832</v>
      </c>
      <c r="F9" s="13"/>
      <c r="G9" s="23"/>
      <c r="H9" s="23"/>
      <c r="I9" s="23"/>
      <c r="J9" s="24"/>
    </row>
    <row r="10" spans="2:16" ht="20.100000000000001" customHeight="1">
      <c r="B10" s="3">
        <v>40</v>
      </c>
      <c r="C10" s="3">
        <v>100</v>
      </c>
      <c r="D10" s="13" t="s">
        <v>833</v>
      </c>
      <c r="E10" s="13" t="s">
        <v>2</v>
      </c>
      <c r="F10" s="13" t="s">
        <v>834</v>
      </c>
      <c r="G10" s="24"/>
      <c r="I10" s="13" t="s">
        <v>835</v>
      </c>
      <c r="N10" s="13" t="s">
        <v>836</v>
      </c>
      <c r="O10" s="23"/>
      <c r="P10" s="13" t="s">
        <v>397</v>
      </c>
    </row>
    <row r="11" spans="2:16" ht="20.100000000000001" customHeight="1">
      <c r="B11" s="3">
        <v>6</v>
      </c>
      <c r="C11" s="3">
        <v>10</v>
      </c>
      <c r="D11" s="13" t="s">
        <v>837</v>
      </c>
      <c r="E11" s="13" t="s">
        <v>3</v>
      </c>
      <c r="F11" s="13" t="s">
        <v>838</v>
      </c>
      <c r="I11" s="13" t="s">
        <v>839</v>
      </c>
      <c r="N11" s="13" t="s">
        <v>840</v>
      </c>
      <c r="O11" s="23"/>
      <c r="P11" s="13" t="s">
        <v>401</v>
      </c>
    </row>
    <row r="12" spans="2:16" ht="20.100000000000001" customHeight="1">
      <c r="B12" s="70" t="s">
        <v>1629</v>
      </c>
      <c r="C12" s="3" t="s">
        <v>841</v>
      </c>
      <c r="D12" s="13" t="s">
        <v>842</v>
      </c>
      <c r="E12" s="13" t="s">
        <v>843</v>
      </c>
      <c r="F12" s="13" t="s">
        <v>430</v>
      </c>
      <c r="G12" s="24"/>
      <c r="I12" s="13" t="s">
        <v>844</v>
      </c>
      <c r="N12" s="13" t="s">
        <v>430</v>
      </c>
      <c r="O12" s="23"/>
      <c r="P12" s="13" t="s">
        <v>394</v>
      </c>
    </row>
    <row r="13" spans="2:16" ht="20.100000000000001" customHeight="1">
      <c r="B13" s="70" t="s">
        <v>1630</v>
      </c>
      <c r="C13" s="3" t="s">
        <v>845</v>
      </c>
      <c r="D13" s="13" t="s">
        <v>846</v>
      </c>
      <c r="E13" s="13" t="s">
        <v>847</v>
      </c>
      <c r="F13" s="13" t="s">
        <v>848</v>
      </c>
      <c r="G13" s="24"/>
      <c r="N13" s="13" t="s">
        <v>849</v>
      </c>
      <c r="O13" s="23"/>
      <c r="P13" s="13" t="s">
        <v>405</v>
      </c>
    </row>
    <row r="14" spans="2:16" ht="20.100000000000001" customHeight="1">
      <c r="B14" s="70" t="s">
        <v>1631</v>
      </c>
      <c r="C14" s="3" t="s">
        <v>841</v>
      </c>
      <c r="D14" s="13" t="s">
        <v>850</v>
      </c>
      <c r="E14" s="71" t="s">
        <v>1628</v>
      </c>
      <c r="F14" s="3" t="s">
        <v>433</v>
      </c>
      <c r="G14" s="23"/>
      <c r="H14" s="23"/>
      <c r="I14" s="13" t="s">
        <v>852</v>
      </c>
      <c r="J14" s="24"/>
    </row>
    <row r="15" spans="2:16" ht="20.100000000000001" customHeight="1"/>
    <row r="16" spans="2:16" ht="20.100000000000001" customHeight="1">
      <c r="D16" s="13"/>
      <c r="F16" s="13"/>
    </row>
    <row r="17" spans="3:15" ht="20.100000000000001" customHeight="1">
      <c r="D17" s="13"/>
      <c r="F17" s="13"/>
    </row>
    <row r="18" spans="3:15" ht="20.100000000000001" customHeight="1">
      <c r="D18" s="13"/>
      <c r="F18" s="13"/>
    </row>
    <row r="19" spans="3:15" ht="20.100000000000001" customHeight="1">
      <c r="D19" s="13"/>
      <c r="E19" s="13"/>
      <c r="F19" s="13"/>
    </row>
    <row r="20" spans="3:15" ht="20.100000000000001" customHeight="1"/>
    <row r="21" spans="3:15" ht="20.100000000000001" customHeight="1">
      <c r="O21" s="24"/>
    </row>
    <row r="22" spans="3:15" ht="20.100000000000001" customHeight="1">
      <c r="I22"/>
      <c r="O22" s="24"/>
    </row>
    <row r="23" spans="3:15" ht="20.100000000000001" customHeight="1">
      <c r="C23" s="3" t="s">
        <v>853</v>
      </c>
      <c r="F23" s="3" t="s">
        <v>854</v>
      </c>
      <c r="G23"/>
      <c r="H23"/>
      <c r="I23"/>
      <c r="K23" s="3" t="s">
        <v>855</v>
      </c>
      <c r="L23" s="3" t="s">
        <v>603</v>
      </c>
      <c r="O23" s="24"/>
    </row>
    <row r="24" spans="3:15" ht="20.100000000000001" customHeight="1">
      <c r="D24" s="3" t="s">
        <v>409</v>
      </c>
      <c r="G24"/>
      <c r="H24"/>
      <c r="I24"/>
      <c r="K24" s="3"/>
      <c r="L24" s="3" t="s">
        <v>590</v>
      </c>
      <c r="O24" s="24"/>
    </row>
    <row r="25" spans="3:15" ht="20.100000000000001" customHeight="1">
      <c r="D25" s="3" t="s">
        <v>856</v>
      </c>
      <c r="G25"/>
      <c r="H25"/>
      <c r="I25"/>
      <c r="K25" s="3"/>
      <c r="L25" s="3" t="s">
        <v>597</v>
      </c>
      <c r="O25" s="24"/>
    </row>
    <row r="26" spans="3:15" ht="20.100000000000001" customHeight="1">
      <c r="D26" s="3" t="s">
        <v>412</v>
      </c>
      <c r="G26"/>
      <c r="H26"/>
      <c r="I26"/>
      <c r="L26" s="3" t="s">
        <v>857</v>
      </c>
      <c r="O26" s="24"/>
    </row>
    <row r="27" spans="3:15" ht="20.100000000000001" customHeight="1">
      <c r="D27" s="3" t="s">
        <v>413</v>
      </c>
      <c r="G27"/>
      <c r="H27"/>
      <c r="I27"/>
      <c r="L27" s="3" t="s">
        <v>609</v>
      </c>
      <c r="M27" s="3" t="s">
        <v>612</v>
      </c>
    </row>
    <row r="28" spans="3:15" ht="20.100000000000001" customHeight="1">
      <c r="D28" s="3" t="s">
        <v>430</v>
      </c>
      <c r="G28"/>
      <c r="H28"/>
      <c r="I28"/>
    </row>
    <row r="29" spans="3:15" ht="20.100000000000001" customHeight="1">
      <c r="D29" s="3" t="s">
        <v>858</v>
      </c>
      <c r="G29"/>
      <c r="H29"/>
      <c r="I29"/>
    </row>
    <row r="30" spans="3:15" ht="20.100000000000001" customHeight="1">
      <c r="D30" s="3" t="s">
        <v>390</v>
      </c>
      <c r="G30"/>
      <c r="H30"/>
      <c r="I30"/>
    </row>
    <row r="31" spans="3:15" ht="20.100000000000001" customHeight="1">
      <c r="D31" s="3" t="s">
        <v>859</v>
      </c>
      <c r="G31"/>
      <c r="H31"/>
      <c r="I31"/>
    </row>
    <row r="32" spans="3:15" ht="20.100000000000001" customHeight="1">
      <c r="D32" s="3" t="s">
        <v>860</v>
      </c>
      <c r="G32"/>
      <c r="H32"/>
      <c r="I32"/>
    </row>
    <row r="33" spans="4:10" ht="20.100000000000001" customHeight="1">
      <c r="D33" s="13"/>
      <c r="E33" s="13"/>
      <c r="F33" s="13"/>
      <c r="G33" s="24"/>
      <c r="H33" s="13"/>
      <c r="I33" s="23"/>
      <c r="J33" s="13"/>
    </row>
    <row r="34" spans="4:10" ht="20.100000000000001" customHeight="1">
      <c r="D34" s="13"/>
      <c r="E34" s="13"/>
      <c r="F34" s="13"/>
      <c r="G34" s="23"/>
      <c r="H34" s="23"/>
      <c r="I34" s="23"/>
      <c r="J34" s="24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3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27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X100"/>
  <sheetViews>
    <sheetView topLeftCell="R41" workbookViewId="0">
      <selection activeCell="X69" sqref="X69"/>
    </sheetView>
  </sheetViews>
  <sheetFormatPr defaultColWidth="9" defaultRowHeight="14.25"/>
  <cols>
    <col min="1" max="6" width="12.625" customWidth="1"/>
    <col min="7" max="8" width="18.625" customWidth="1"/>
    <col min="9" max="11" width="15.625" style="3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3" customWidth="1"/>
    <col min="31" max="31" width="54.5" style="5" customWidth="1"/>
    <col min="32" max="32" width="21.375" customWidth="1"/>
    <col min="35" max="35" width="11.375" customWidth="1"/>
  </cols>
  <sheetData>
    <row r="1" spans="1:50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12</v>
      </c>
      <c r="G1" s="6" t="s">
        <v>861</v>
      </c>
      <c r="H1" s="6" t="s">
        <v>862</v>
      </c>
      <c r="I1" s="6" t="s">
        <v>863</v>
      </c>
      <c r="J1" s="6" t="s">
        <v>864</v>
      </c>
      <c r="K1" s="6" t="s">
        <v>865</v>
      </c>
    </row>
    <row r="2" spans="1:50" ht="20.100000000000001" customHeight="1">
      <c r="A2" s="3">
        <v>1</v>
      </c>
      <c r="B2" s="3">
        <v>5.5</v>
      </c>
      <c r="C2" s="3">
        <v>5.5</v>
      </c>
      <c r="D2" s="3">
        <f>B2*总表!$D$4</f>
        <v>5775</v>
      </c>
      <c r="E2" s="3">
        <f>C2*总表!$E$4</f>
        <v>550</v>
      </c>
      <c r="F2" s="3">
        <f>C2*总表!$F$4</f>
        <v>165</v>
      </c>
      <c r="G2" s="3">
        <v>1</v>
      </c>
      <c r="H2" s="3">
        <v>0.5</v>
      </c>
      <c r="I2" s="3">
        <f t="shared" ref="I2:K2" si="0">ROUND(D2/$G2/$Q$2*$H2,0)</f>
        <v>222</v>
      </c>
      <c r="J2" s="3">
        <f t="shared" si="0"/>
        <v>21</v>
      </c>
      <c r="K2" s="3">
        <f t="shared" si="0"/>
        <v>6</v>
      </c>
      <c r="P2" s="6" t="s">
        <v>866</v>
      </c>
      <c r="Q2" s="3">
        <v>13</v>
      </c>
      <c r="R2" s="3"/>
      <c r="T2" s="6" t="s">
        <v>867</v>
      </c>
      <c r="U2" s="3" t="s">
        <v>868</v>
      </c>
      <c r="AF2" s="1"/>
      <c r="AG2" s="1"/>
      <c r="AH2" s="1"/>
      <c r="AI2" s="1"/>
      <c r="AJ2" s="1"/>
      <c r="AK2" s="1"/>
    </row>
    <row r="3" spans="1:50" ht="20.100000000000001" customHeight="1">
      <c r="A3" s="3">
        <v>2</v>
      </c>
      <c r="B3" s="3">
        <v>6</v>
      </c>
      <c r="C3" s="3">
        <v>6</v>
      </c>
      <c r="D3" s="3">
        <f>B3*总表!$D$4</f>
        <v>6300</v>
      </c>
      <c r="E3" s="3">
        <f>C3*总表!$E$4</f>
        <v>600</v>
      </c>
      <c r="F3" s="3">
        <f>C3*总表!$F$4</f>
        <v>180</v>
      </c>
      <c r="G3" s="3">
        <v>1</v>
      </c>
      <c r="H3" s="3">
        <v>0.5</v>
      </c>
      <c r="I3" s="3">
        <f t="shared" ref="I3:I61" si="1">ROUND(D3/$G3/$Q$2*$H3,0)</f>
        <v>242</v>
      </c>
      <c r="J3" s="3">
        <f t="shared" ref="J3:J61" si="2">ROUND(E3/$G3/$Q$2*$H3,0)</f>
        <v>23</v>
      </c>
      <c r="K3" s="3">
        <f t="shared" ref="K3:K61" si="3">ROUND(F3/$G3/$Q$2*$H3,0)</f>
        <v>7</v>
      </c>
      <c r="P3" s="6" t="s">
        <v>869</v>
      </c>
      <c r="Q3" s="3">
        <v>3</v>
      </c>
      <c r="R3" s="3"/>
      <c r="S3">
        <v>101</v>
      </c>
      <c r="T3" s="3" t="s">
        <v>870</v>
      </c>
      <c r="U3" s="3" t="s">
        <v>871</v>
      </c>
      <c r="V3" s="3" t="s">
        <v>872</v>
      </c>
      <c r="AD3" s="3" t="s">
        <v>873</v>
      </c>
      <c r="AE3" s="5" t="s">
        <v>874</v>
      </c>
      <c r="AF3" s="3" t="s">
        <v>875</v>
      </c>
      <c r="AG3" s="1"/>
      <c r="AH3" s="3" t="s">
        <v>876</v>
      </c>
      <c r="AI3" s="3" t="s">
        <v>877</v>
      </c>
      <c r="AJ3" s="3" t="s">
        <v>3</v>
      </c>
      <c r="AK3" s="1"/>
      <c r="AN3" t="s">
        <v>846</v>
      </c>
      <c r="AR3" s="13"/>
      <c r="AS3" s="13" t="s">
        <v>832</v>
      </c>
      <c r="AT3" s="13"/>
      <c r="AU3" s="23"/>
      <c r="AV3" s="23"/>
      <c r="AW3" s="23"/>
      <c r="AX3" s="24"/>
    </row>
    <row r="4" spans="1:50" ht="20.100000000000001" customHeight="1">
      <c r="A4" s="3">
        <v>3</v>
      </c>
      <c r="B4" s="3">
        <v>6.5</v>
      </c>
      <c r="C4" s="3">
        <v>6.5</v>
      </c>
      <c r="D4" s="3">
        <f>B4*总表!$D$4</f>
        <v>6825</v>
      </c>
      <c r="E4" s="3">
        <f>C4*总表!$E$4</f>
        <v>650</v>
      </c>
      <c r="F4" s="3">
        <f>C4*总表!$F$4</f>
        <v>195</v>
      </c>
      <c r="G4" s="3">
        <v>1</v>
      </c>
      <c r="H4" s="3">
        <v>0.5</v>
      </c>
      <c r="I4" s="3">
        <f t="shared" si="1"/>
        <v>263</v>
      </c>
      <c r="J4" s="3">
        <f t="shared" si="2"/>
        <v>25</v>
      </c>
      <c r="K4" s="3">
        <f t="shared" si="3"/>
        <v>8</v>
      </c>
      <c r="P4" s="6" t="s">
        <v>878</v>
      </c>
      <c r="Q4" s="3">
        <f>Q3*总表!K7</f>
        <v>30</v>
      </c>
      <c r="R4" s="3"/>
      <c r="S4">
        <v>102</v>
      </c>
      <c r="T4" s="3" t="s">
        <v>879</v>
      </c>
      <c r="U4" s="3" t="s">
        <v>880</v>
      </c>
      <c r="V4" s="3" t="s">
        <v>881</v>
      </c>
      <c r="X4" s="1"/>
      <c r="Z4" s="1"/>
      <c r="AD4" s="3" t="s">
        <v>882</v>
      </c>
      <c r="AE4" s="5" t="s">
        <v>883</v>
      </c>
      <c r="AF4" s="3" t="s">
        <v>884</v>
      </c>
      <c r="AG4" s="1"/>
      <c r="AH4" s="3" t="s">
        <v>885</v>
      </c>
      <c r="AI4" s="3" t="s">
        <v>886</v>
      </c>
      <c r="AJ4" s="3" t="s">
        <v>12</v>
      </c>
      <c r="AK4" s="1"/>
      <c r="AN4" t="s">
        <v>842</v>
      </c>
      <c r="AR4" s="13" t="s">
        <v>833</v>
      </c>
      <c r="AS4" s="13" t="s">
        <v>2</v>
      </c>
      <c r="AT4" s="13" t="s">
        <v>835</v>
      </c>
      <c r="AU4" s="24"/>
      <c r="AV4" s="13" t="s">
        <v>836</v>
      </c>
      <c r="AW4" s="23"/>
      <c r="AX4" s="13" t="s">
        <v>397</v>
      </c>
    </row>
    <row r="5" spans="1:50" ht="20.100000000000001" customHeight="1">
      <c r="A5" s="3">
        <v>4</v>
      </c>
      <c r="B5" s="3">
        <v>7</v>
      </c>
      <c r="C5" s="3">
        <v>7</v>
      </c>
      <c r="D5" s="3">
        <f>B5*总表!$D$4</f>
        <v>7350</v>
      </c>
      <c r="E5" s="3">
        <f>C5*总表!$E$4</f>
        <v>700</v>
      </c>
      <c r="F5" s="3">
        <f>C5*总表!$F$4</f>
        <v>210</v>
      </c>
      <c r="G5" s="3">
        <v>1</v>
      </c>
      <c r="H5" s="3">
        <v>0.5</v>
      </c>
      <c r="I5" s="3">
        <f t="shared" si="1"/>
        <v>283</v>
      </c>
      <c r="J5" s="3">
        <f t="shared" si="2"/>
        <v>27</v>
      </c>
      <c r="K5" s="3">
        <f t="shared" si="3"/>
        <v>8</v>
      </c>
      <c r="S5">
        <v>103</v>
      </c>
      <c r="T5" s="3" t="s">
        <v>887</v>
      </c>
      <c r="U5" s="3" t="s">
        <v>888</v>
      </c>
      <c r="V5" s="3" t="s">
        <v>889</v>
      </c>
      <c r="X5" s="1"/>
      <c r="Z5" s="1"/>
      <c r="AD5" s="3" t="s">
        <v>890</v>
      </c>
      <c r="AE5" s="5" t="s">
        <v>891</v>
      </c>
      <c r="AF5" s="3" t="s">
        <v>892</v>
      </c>
      <c r="AG5" s="1"/>
      <c r="AH5" s="3" t="s">
        <v>893</v>
      </c>
      <c r="AI5" s="3" t="s">
        <v>894</v>
      </c>
      <c r="AJ5" s="3" t="s">
        <v>29</v>
      </c>
      <c r="AK5" s="1"/>
      <c r="AN5" t="s">
        <v>850</v>
      </c>
      <c r="AR5" s="13" t="s">
        <v>837</v>
      </c>
      <c r="AS5" s="13" t="s">
        <v>3</v>
      </c>
      <c r="AT5" s="13" t="s">
        <v>844</v>
      </c>
      <c r="AU5" s="24"/>
      <c r="AV5" s="13" t="s">
        <v>840</v>
      </c>
      <c r="AW5" s="23"/>
      <c r="AX5" s="13" t="s">
        <v>401</v>
      </c>
    </row>
    <row r="6" spans="1:50" ht="20.100000000000001" customHeight="1">
      <c r="A6" s="3">
        <v>5</v>
      </c>
      <c r="B6" s="3">
        <v>7.5</v>
      </c>
      <c r="C6" s="3">
        <v>7.5</v>
      </c>
      <c r="D6" s="3">
        <f>B6*总表!$D$4</f>
        <v>7875</v>
      </c>
      <c r="E6" s="3">
        <f>C6*总表!$E$4</f>
        <v>750</v>
      </c>
      <c r="F6" s="3">
        <f>C6*总表!$F$4</f>
        <v>225</v>
      </c>
      <c r="G6" s="3">
        <v>1</v>
      </c>
      <c r="H6" s="3">
        <v>0.5</v>
      </c>
      <c r="I6" s="3">
        <f t="shared" si="1"/>
        <v>303</v>
      </c>
      <c r="J6" s="3">
        <f t="shared" si="2"/>
        <v>29</v>
      </c>
      <c r="K6" s="3">
        <f t="shared" si="3"/>
        <v>9</v>
      </c>
      <c r="N6" s="3" t="s">
        <v>895</v>
      </c>
      <c r="O6" s="6" t="s">
        <v>2</v>
      </c>
      <c r="P6" s="6" t="s">
        <v>3</v>
      </c>
      <c r="Q6" s="6" t="s">
        <v>12</v>
      </c>
      <c r="R6" s="6"/>
      <c r="S6">
        <v>104</v>
      </c>
      <c r="T6" s="3" t="s">
        <v>896</v>
      </c>
      <c r="U6" s="3" t="s">
        <v>897</v>
      </c>
      <c r="V6" s="3" t="s">
        <v>898</v>
      </c>
      <c r="X6" s="1"/>
      <c r="Z6" s="1"/>
      <c r="AD6" s="3" t="s">
        <v>899</v>
      </c>
      <c r="AE6" s="5" t="s">
        <v>900</v>
      </c>
      <c r="AF6" s="1"/>
      <c r="AG6" s="1"/>
      <c r="AH6" s="3" t="s">
        <v>901</v>
      </c>
      <c r="AI6" s="3" t="s">
        <v>902</v>
      </c>
      <c r="AJ6" s="3" t="s">
        <v>2</v>
      </c>
      <c r="AK6" s="1"/>
      <c r="AN6" t="s">
        <v>903</v>
      </c>
      <c r="AR6" s="13" t="s">
        <v>842</v>
      </c>
      <c r="AS6" s="13" t="s">
        <v>843</v>
      </c>
      <c r="AT6" s="13" t="s">
        <v>839</v>
      </c>
      <c r="AU6" s="24"/>
      <c r="AV6" s="13" t="s">
        <v>430</v>
      </c>
      <c r="AW6" s="23"/>
      <c r="AX6" s="13" t="s">
        <v>394</v>
      </c>
    </row>
    <row r="7" spans="1:50" ht="20.100000000000001" customHeight="1">
      <c r="A7" s="3">
        <v>6</v>
      </c>
      <c r="B7" s="3">
        <v>8</v>
      </c>
      <c r="C7" s="3">
        <v>8</v>
      </c>
      <c r="D7" s="3">
        <f>B7*总表!$D$4</f>
        <v>8400</v>
      </c>
      <c r="E7" s="3">
        <f>C7*总表!$E$4</f>
        <v>800</v>
      </c>
      <c r="F7" s="3">
        <f>C7*总表!$F$4</f>
        <v>240</v>
      </c>
      <c r="G7" s="3">
        <v>1</v>
      </c>
      <c r="H7" s="3">
        <v>0.5</v>
      </c>
      <c r="I7" s="3">
        <f t="shared" si="1"/>
        <v>323</v>
      </c>
      <c r="J7" s="3">
        <f t="shared" si="2"/>
        <v>31</v>
      </c>
      <c r="K7" s="3">
        <f t="shared" si="3"/>
        <v>9</v>
      </c>
      <c r="N7" s="3">
        <v>20</v>
      </c>
      <c r="O7" s="3">
        <f t="shared" ref="O7:Q10" si="4">LOOKUP($N7,$A$2:$A$61,I$2:I$61)</f>
        <v>303</v>
      </c>
      <c r="P7" s="3">
        <f t="shared" si="4"/>
        <v>29</v>
      </c>
      <c r="Q7" s="3">
        <f t="shared" si="4"/>
        <v>9</v>
      </c>
      <c r="R7" s="3"/>
      <c r="X7" s="1"/>
      <c r="Z7" s="1"/>
      <c r="AD7" s="3" t="s">
        <v>904</v>
      </c>
      <c r="AE7" s="5" t="s">
        <v>905</v>
      </c>
      <c r="AF7" s="1"/>
      <c r="AG7" s="1"/>
      <c r="AH7" s="1"/>
      <c r="AI7" s="3" t="s">
        <v>906</v>
      </c>
      <c r="AJ7" s="3" t="s">
        <v>394</v>
      </c>
      <c r="AK7" s="1"/>
      <c r="AR7" s="13" t="s">
        <v>846</v>
      </c>
      <c r="AS7" s="25" t="s">
        <v>847</v>
      </c>
      <c r="AT7" s="13"/>
      <c r="AU7" s="24"/>
      <c r="AV7" s="13" t="s">
        <v>849</v>
      </c>
      <c r="AW7" s="23"/>
      <c r="AX7" s="13" t="s">
        <v>405</v>
      </c>
    </row>
    <row r="8" spans="1:50" ht="20.100000000000001" customHeight="1">
      <c r="A8" s="3">
        <v>7</v>
      </c>
      <c r="B8" s="3">
        <v>8.5</v>
      </c>
      <c r="C8" s="3">
        <v>8.5</v>
      </c>
      <c r="D8" s="3">
        <f>B8*总表!$D$4</f>
        <v>8925</v>
      </c>
      <c r="E8" s="3">
        <f>C8*总表!$E$4</f>
        <v>850</v>
      </c>
      <c r="F8" s="3">
        <f>C8*总表!$F$4</f>
        <v>255</v>
      </c>
      <c r="G8" s="3">
        <v>1</v>
      </c>
      <c r="H8" s="3">
        <v>0.5</v>
      </c>
      <c r="I8" s="3">
        <f t="shared" si="1"/>
        <v>343</v>
      </c>
      <c r="J8" s="3">
        <f t="shared" si="2"/>
        <v>33</v>
      </c>
      <c r="K8" s="3">
        <f t="shared" si="3"/>
        <v>10</v>
      </c>
      <c r="N8" s="3">
        <v>30</v>
      </c>
      <c r="O8" s="3">
        <f t="shared" si="4"/>
        <v>404</v>
      </c>
      <c r="P8" s="3">
        <f t="shared" si="4"/>
        <v>38</v>
      </c>
      <c r="Q8" s="3">
        <f t="shared" si="4"/>
        <v>12</v>
      </c>
      <c r="R8" s="3"/>
      <c r="S8" s="1"/>
      <c r="T8" s="3" t="s">
        <v>907</v>
      </c>
      <c r="U8" s="6" t="s">
        <v>908</v>
      </c>
      <c r="V8" s="1"/>
      <c r="W8" s="22"/>
      <c r="X8" s="3" t="s">
        <v>909</v>
      </c>
      <c r="Y8" s="3" t="s">
        <v>910</v>
      </c>
      <c r="Z8" s="1"/>
      <c r="AD8" s="3" t="s">
        <v>911</v>
      </c>
      <c r="AE8" s="5" t="s">
        <v>912</v>
      </c>
      <c r="AF8" s="1"/>
      <c r="AG8" s="1"/>
      <c r="AH8" s="1"/>
      <c r="AI8" s="3" t="s">
        <v>913</v>
      </c>
      <c r="AJ8" s="3" t="s">
        <v>397</v>
      </c>
      <c r="AK8" s="1"/>
      <c r="AR8" s="13" t="s">
        <v>850</v>
      </c>
      <c r="AS8" s="13" t="s">
        <v>851</v>
      </c>
      <c r="AT8" s="13" t="s">
        <v>852</v>
      </c>
      <c r="AU8" s="23"/>
      <c r="AV8" s="23"/>
      <c r="AW8" s="23"/>
      <c r="AX8" s="24"/>
    </row>
    <row r="9" spans="1:50" ht="20.100000000000001" customHeight="1">
      <c r="A9" s="3">
        <v>8</v>
      </c>
      <c r="B9" s="3">
        <v>9</v>
      </c>
      <c r="C9" s="3">
        <v>9</v>
      </c>
      <c r="D9" s="3">
        <f>B9*总表!$D$4</f>
        <v>9450</v>
      </c>
      <c r="E9" s="3">
        <f>C9*总表!$E$4</f>
        <v>900</v>
      </c>
      <c r="F9" s="3">
        <f>C9*总表!$F$4</f>
        <v>270</v>
      </c>
      <c r="G9" s="3">
        <v>1</v>
      </c>
      <c r="H9" s="3">
        <v>0.5</v>
      </c>
      <c r="I9" s="3">
        <f t="shared" si="1"/>
        <v>363</v>
      </c>
      <c r="J9" s="3">
        <f t="shared" si="2"/>
        <v>35</v>
      </c>
      <c r="K9" s="3">
        <f t="shared" si="3"/>
        <v>10</v>
      </c>
      <c r="N9" s="3">
        <v>40</v>
      </c>
      <c r="O9" s="3">
        <f t="shared" si="4"/>
        <v>505</v>
      </c>
      <c r="P9" s="3">
        <f t="shared" si="4"/>
        <v>48</v>
      </c>
      <c r="Q9" s="3">
        <f t="shared" si="4"/>
        <v>14</v>
      </c>
      <c r="R9" s="3">
        <v>102</v>
      </c>
      <c r="S9" s="3" t="s">
        <v>871</v>
      </c>
      <c r="T9" s="3" t="s">
        <v>879</v>
      </c>
      <c r="U9" s="3" t="s">
        <v>914</v>
      </c>
      <c r="V9" s="5" t="s">
        <v>915</v>
      </c>
      <c r="X9" s="3" t="s">
        <v>916</v>
      </c>
      <c r="Y9" s="3">
        <v>1</v>
      </c>
      <c r="AD9" s="3" t="s">
        <v>917</v>
      </c>
      <c r="AE9" s="5" t="s">
        <v>918</v>
      </c>
      <c r="AF9" s="1"/>
      <c r="AG9" s="1"/>
      <c r="AH9" s="1"/>
      <c r="AI9" s="3" t="s">
        <v>919</v>
      </c>
      <c r="AJ9" s="3" t="s">
        <v>401</v>
      </c>
      <c r="AK9" s="1"/>
    </row>
    <row r="10" spans="1:50" ht="20.100000000000001" customHeight="1">
      <c r="A10" s="3">
        <v>9</v>
      </c>
      <c r="B10" s="3">
        <v>9.5</v>
      </c>
      <c r="C10" s="3">
        <v>9.5</v>
      </c>
      <c r="D10" s="3">
        <f>B10*总表!$D$4</f>
        <v>9975</v>
      </c>
      <c r="E10" s="3">
        <f>C10*总表!$E$4</f>
        <v>950</v>
      </c>
      <c r="F10" s="3">
        <f>C10*总表!$F$4</f>
        <v>285</v>
      </c>
      <c r="G10" s="3">
        <v>1</v>
      </c>
      <c r="H10" s="3">
        <v>0.5</v>
      </c>
      <c r="I10" s="3">
        <f t="shared" si="1"/>
        <v>384</v>
      </c>
      <c r="J10" s="3">
        <f t="shared" si="2"/>
        <v>37</v>
      </c>
      <c r="K10" s="3">
        <f t="shared" si="3"/>
        <v>11</v>
      </c>
      <c r="N10" s="3">
        <v>50</v>
      </c>
      <c r="O10" s="3">
        <f t="shared" si="4"/>
        <v>606</v>
      </c>
      <c r="P10" s="3">
        <f t="shared" si="4"/>
        <v>58</v>
      </c>
      <c r="Q10" s="3">
        <f t="shared" si="4"/>
        <v>17</v>
      </c>
      <c r="R10" s="3">
        <v>101</v>
      </c>
      <c r="S10" s="1"/>
      <c r="T10" s="3" t="s">
        <v>870</v>
      </c>
      <c r="U10" s="3" t="s">
        <v>872</v>
      </c>
      <c r="V10" s="5" t="s">
        <v>920</v>
      </c>
      <c r="X10" s="3" t="s">
        <v>921</v>
      </c>
      <c r="Y10" s="3">
        <v>2</v>
      </c>
      <c r="AD10" s="3" t="s">
        <v>922</v>
      </c>
      <c r="AE10" s="5" t="s">
        <v>923</v>
      </c>
      <c r="AF10" s="1"/>
      <c r="AG10" s="1"/>
      <c r="AH10" s="1"/>
      <c r="AI10" s="3" t="s">
        <v>924</v>
      </c>
      <c r="AJ10" s="3" t="s">
        <v>405</v>
      </c>
      <c r="AK10" s="1"/>
    </row>
    <row r="11" spans="1:50" ht="20.100000000000001" customHeight="1">
      <c r="A11" s="3">
        <v>10</v>
      </c>
      <c r="B11" s="3">
        <v>10</v>
      </c>
      <c r="C11" s="3">
        <v>10</v>
      </c>
      <c r="D11" s="3">
        <f>B11*总表!$D$4</f>
        <v>10500</v>
      </c>
      <c r="E11" s="3">
        <f>C11*总表!$E$4</f>
        <v>1000</v>
      </c>
      <c r="F11" s="3">
        <f>C11*总表!$F$4</f>
        <v>300</v>
      </c>
      <c r="G11" s="3">
        <v>1</v>
      </c>
      <c r="H11" s="3">
        <v>0.5</v>
      </c>
      <c r="I11" s="3">
        <f t="shared" si="1"/>
        <v>404</v>
      </c>
      <c r="J11" s="3">
        <f t="shared" si="2"/>
        <v>38</v>
      </c>
      <c r="K11" s="3">
        <f t="shared" si="3"/>
        <v>12</v>
      </c>
      <c r="R11" s="12">
        <v>104</v>
      </c>
      <c r="T11" s="3" t="s">
        <v>896</v>
      </c>
      <c r="U11" s="3" t="s">
        <v>925</v>
      </c>
      <c r="V11" s="4" t="s">
        <v>926</v>
      </c>
      <c r="X11" s="3" t="s">
        <v>927</v>
      </c>
      <c r="Y11" s="3">
        <f>Y10*2</f>
        <v>4</v>
      </c>
      <c r="AD11" s="3" t="s">
        <v>928</v>
      </c>
      <c r="AE11" s="5" t="s">
        <v>929</v>
      </c>
      <c r="AF11" s="1"/>
      <c r="AG11" s="1"/>
      <c r="AH11" s="1"/>
      <c r="AI11" s="3"/>
      <c r="AJ11" s="5"/>
      <c r="AK11" s="1"/>
    </row>
    <row r="12" spans="1:50" ht="20.100000000000001" customHeight="1">
      <c r="A12" s="3">
        <v>11</v>
      </c>
      <c r="B12" s="3">
        <v>10.5</v>
      </c>
      <c r="C12" s="3">
        <v>10.5</v>
      </c>
      <c r="D12" s="3">
        <f>B12*总表!$D$4</f>
        <v>11025</v>
      </c>
      <c r="E12" s="3">
        <f>C12*总表!$E$4</f>
        <v>1050</v>
      </c>
      <c r="F12" s="3">
        <f>C12*总表!$F$4</f>
        <v>315</v>
      </c>
      <c r="G12" s="3">
        <v>1</v>
      </c>
      <c r="H12" s="3">
        <v>0.5</v>
      </c>
      <c r="I12" s="3">
        <f t="shared" si="1"/>
        <v>424</v>
      </c>
      <c r="J12" s="3">
        <f t="shared" si="2"/>
        <v>40</v>
      </c>
      <c r="K12" s="3">
        <f t="shared" si="3"/>
        <v>12</v>
      </c>
      <c r="R12" s="3">
        <v>103</v>
      </c>
      <c r="T12" s="3" t="s">
        <v>887</v>
      </c>
      <c r="U12" s="3" t="s">
        <v>930</v>
      </c>
      <c r="V12" s="4" t="s">
        <v>931</v>
      </c>
      <c r="X12" s="3" t="s">
        <v>932</v>
      </c>
      <c r="Y12" s="3">
        <f t="shared" ref="Y12:Y18" si="5">Y11*2</f>
        <v>8</v>
      </c>
      <c r="AD12" s="3" t="s">
        <v>933</v>
      </c>
      <c r="AE12" s="5" t="s">
        <v>934</v>
      </c>
      <c r="AI12" s="3"/>
      <c r="AJ12" s="5"/>
    </row>
    <row r="13" spans="1:50" ht="20.100000000000001" customHeight="1">
      <c r="A13" s="3">
        <v>12</v>
      </c>
      <c r="B13" s="3">
        <v>11</v>
      </c>
      <c r="C13" s="3">
        <v>11</v>
      </c>
      <c r="D13" s="3">
        <f>B13*总表!$D$4</f>
        <v>11550</v>
      </c>
      <c r="E13" s="3">
        <f>C13*总表!$E$4</f>
        <v>1100</v>
      </c>
      <c r="F13" s="3">
        <f>C13*总表!$F$4</f>
        <v>330</v>
      </c>
      <c r="G13" s="3">
        <v>1</v>
      </c>
      <c r="H13" s="3">
        <v>0.5</v>
      </c>
      <c r="I13" s="3">
        <f t="shared" si="1"/>
        <v>444</v>
      </c>
      <c r="J13" s="3">
        <f t="shared" si="2"/>
        <v>42</v>
      </c>
      <c r="K13" s="3">
        <f t="shared" si="3"/>
        <v>13</v>
      </c>
      <c r="N13" s="6" t="s">
        <v>935</v>
      </c>
      <c r="R13" s="3">
        <v>102</v>
      </c>
      <c r="T13" s="3" t="s">
        <v>879</v>
      </c>
      <c r="U13" s="3" t="s">
        <v>936</v>
      </c>
      <c r="V13" s="4" t="s">
        <v>937</v>
      </c>
      <c r="X13" s="3" t="s">
        <v>938</v>
      </c>
      <c r="Y13" s="3">
        <f t="shared" si="5"/>
        <v>16</v>
      </c>
      <c r="AD13" s="3" t="s">
        <v>939</v>
      </c>
      <c r="AE13" s="5" t="s">
        <v>940</v>
      </c>
      <c r="AF13" s="4"/>
      <c r="AG13" s="4"/>
      <c r="AH13" s="4"/>
      <c r="AI13" s="3"/>
      <c r="AJ13" s="5"/>
      <c r="AK13" s="1"/>
    </row>
    <row r="14" spans="1:50" ht="20.100000000000001" customHeight="1">
      <c r="A14" s="3">
        <v>13</v>
      </c>
      <c r="B14" s="3">
        <v>11.5</v>
      </c>
      <c r="C14" s="3">
        <v>11.5</v>
      </c>
      <c r="D14" s="3">
        <f>B14*总表!$D$4</f>
        <v>12075</v>
      </c>
      <c r="E14" s="3">
        <f>C14*总表!$E$4</f>
        <v>1150</v>
      </c>
      <c r="F14" s="3">
        <f>C14*总表!$F$4</f>
        <v>345</v>
      </c>
      <c r="G14" s="3">
        <v>1</v>
      </c>
      <c r="H14" s="3">
        <v>0.5</v>
      </c>
      <c r="I14" s="3">
        <f t="shared" si="1"/>
        <v>464</v>
      </c>
      <c r="J14" s="3">
        <f t="shared" si="2"/>
        <v>44</v>
      </c>
      <c r="K14" s="3">
        <f t="shared" si="3"/>
        <v>13</v>
      </c>
      <c r="N14" s="3" t="s">
        <v>895</v>
      </c>
      <c r="O14" s="6" t="s">
        <v>2</v>
      </c>
      <c r="P14" s="6" t="s">
        <v>3</v>
      </c>
      <c r="Q14" s="6" t="s">
        <v>12</v>
      </c>
      <c r="R14" s="6">
        <v>104</v>
      </c>
      <c r="T14" s="3" t="s">
        <v>896</v>
      </c>
      <c r="U14" s="3" t="s">
        <v>941</v>
      </c>
      <c r="V14" s="4" t="s">
        <v>942</v>
      </c>
      <c r="X14" s="3" t="s">
        <v>943</v>
      </c>
      <c r="Y14" s="3">
        <f t="shared" si="5"/>
        <v>32</v>
      </c>
      <c r="AD14" s="3" t="s">
        <v>944</v>
      </c>
      <c r="AE14" s="5" t="s">
        <v>945</v>
      </c>
      <c r="AF14" s="3" t="s">
        <v>946</v>
      </c>
      <c r="AG14" s="6" t="s">
        <v>15</v>
      </c>
      <c r="AH14" s="3" t="s">
        <v>947</v>
      </c>
      <c r="AI14" s="1"/>
      <c r="AJ14" s="3" t="s">
        <v>948</v>
      </c>
      <c r="AK14" s="1"/>
      <c r="AN14" s="3" t="s">
        <v>3</v>
      </c>
      <c r="AO14" s="26"/>
    </row>
    <row r="15" spans="1:50" ht="20.100000000000001" customHeight="1">
      <c r="A15" s="3">
        <v>14</v>
      </c>
      <c r="B15" s="3">
        <v>12</v>
      </c>
      <c r="C15" s="3">
        <v>12</v>
      </c>
      <c r="D15" s="3">
        <f>B15*总表!$D$4</f>
        <v>12600</v>
      </c>
      <c r="E15" s="3">
        <f>C15*总表!$E$4</f>
        <v>1200</v>
      </c>
      <c r="F15" s="3">
        <f>C15*总表!$F$4</f>
        <v>360</v>
      </c>
      <c r="G15" s="3">
        <v>1</v>
      </c>
      <c r="H15" s="3">
        <v>0.5</v>
      </c>
      <c r="I15" s="3">
        <f t="shared" si="1"/>
        <v>485</v>
      </c>
      <c r="J15" s="3">
        <f t="shared" si="2"/>
        <v>46</v>
      </c>
      <c r="K15" s="3">
        <f t="shared" si="3"/>
        <v>14</v>
      </c>
      <c r="N15" s="3">
        <v>20</v>
      </c>
      <c r="O15" s="3">
        <f t="shared" ref="O15:P18" si="6">ROUND(O7,-1)</f>
        <v>300</v>
      </c>
      <c r="P15" s="3">
        <f t="shared" si="6"/>
        <v>30</v>
      </c>
      <c r="Q15" s="3">
        <f>ROUND(Q7,0)</f>
        <v>9</v>
      </c>
      <c r="R15" s="3">
        <v>101</v>
      </c>
      <c r="T15" s="3" t="s">
        <v>870</v>
      </c>
      <c r="U15" s="3" t="s">
        <v>949</v>
      </c>
      <c r="V15" s="4" t="s">
        <v>950</v>
      </c>
      <c r="X15" s="3" t="s">
        <v>951</v>
      </c>
      <c r="Y15" s="3">
        <f t="shared" si="5"/>
        <v>64</v>
      </c>
      <c r="AD15" s="3" t="s">
        <v>952</v>
      </c>
      <c r="AE15" s="5" t="s">
        <v>953</v>
      </c>
      <c r="AF15" s="1"/>
      <c r="AG15" s="6">
        <v>0</v>
      </c>
      <c r="AH15" s="3">
        <v>0.5</v>
      </c>
      <c r="AI15" s="3">
        <v>0.75</v>
      </c>
      <c r="AJ15" s="3">
        <v>0</v>
      </c>
      <c r="AK15" s="1"/>
      <c r="AN15" s="3" t="s">
        <v>3</v>
      </c>
      <c r="AO15" s="3" t="s">
        <v>12</v>
      </c>
    </row>
    <row r="16" spans="1:50" ht="20.100000000000001" customHeight="1">
      <c r="A16" s="3">
        <v>15</v>
      </c>
      <c r="B16" s="3">
        <v>12.5</v>
      </c>
      <c r="C16" s="3">
        <v>12.5</v>
      </c>
      <c r="D16" s="3">
        <f>B16*总表!$D$4</f>
        <v>13125</v>
      </c>
      <c r="E16" s="3">
        <f>C16*总表!$E$4</f>
        <v>1250</v>
      </c>
      <c r="F16" s="3">
        <f>C16*总表!$F$4</f>
        <v>375</v>
      </c>
      <c r="G16" s="3">
        <v>1</v>
      </c>
      <c r="H16" s="3">
        <v>0.5</v>
      </c>
      <c r="I16" s="3">
        <f t="shared" si="1"/>
        <v>505</v>
      </c>
      <c r="J16" s="3">
        <f t="shared" si="2"/>
        <v>48</v>
      </c>
      <c r="K16" s="3">
        <f t="shared" si="3"/>
        <v>14</v>
      </c>
      <c r="N16" s="3">
        <v>30</v>
      </c>
      <c r="O16" s="3">
        <f t="shared" si="6"/>
        <v>400</v>
      </c>
      <c r="P16" s="3">
        <f t="shared" si="6"/>
        <v>40</v>
      </c>
      <c r="Q16" s="3">
        <f t="shared" ref="Q16:Q18" si="7">ROUND(Q8,0)</f>
        <v>12</v>
      </c>
      <c r="R16" s="3">
        <v>103</v>
      </c>
      <c r="T16" s="3" t="s">
        <v>887</v>
      </c>
      <c r="U16" s="3" t="s">
        <v>954</v>
      </c>
      <c r="V16" s="4" t="s">
        <v>955</v>
      </c>
      <c r="X16" s="3" t="s">
        <v>956</v>
      </c>
      <c r="Y16" s="3">
        <f t="shared" si="5"/>
        <v>128</v>
      </c>
      <c r="AD16" s="3" t="s">
        <v>957</v>
      </c>
      <c r="AE16" s="5" t="s">
        <v>958</v>
      </c>
      <c r="AF16" s="1"/>
      <c r="AG16" s="6">
        <v>1</v>
      </c>
      <c r="AH16" s="3">
        <v>0.2</v>
      </c>
      <c r="AI16" s="3">
        <v>0.1</v>
      </c>
      <c r="AJ16" s="3">
        <v>1</v>
      </c>
      <c r="AK16" s="1"/>
      <c r="AN16" s="3" t="s">
        <v>3</v>
      </c>
      <c r="AO16" s="3" t="s">
        <v>29</v>
      </c>
    </row>
    <row r="17" spans="1:41" ht="20.100000000000001" customHeight="1">
      <c r="A17" s="3">
        <v>16</v>
      </c>
      <c r="B17" s="3">
        <v>13</v>
      </c>
      <c r="C17" s="3">
        <v>13</v>
      </c>
      <c r="D17" s="3">
        <f>B17*总表!$D$4</f>
        <v>13650</v>
      </c>
      <c r="E17" s="3">
        <f>C17*总表!$E$4</f>
        <v>1300</v>
      </c>
      <c r="F17" s="3">
        <f>C17*总表!$F$4</f>
        <v>390</v>
      </c>
      <c r="G17" s="3">
        <v>1</v>
      </c>
      <c r="H17" s="3">
        <v>0.5</v>
      </c>
      <c r="I17" s="3">
        <f t="shared" si="1"/>
        <v>525</v>
      </c>
      <c r="J17" s="3">
        <f t="shared" si="2"/>
        <v>50</v>
      </c>
      <c r="K17" s="3">
        <f t="shared" si="3"/>
        <v>15</v>
      </c>
      <c r="N17" s="3">
        <v>40</v>
      </c>
      <c r="O17" s="3">
        <f t="shared" si="6"/>
        <v>510</v>
      </c>
      <c r="P17" s="3">
        <f t="shared" si="6"/>
        <v>50</v>
      </c>
      <c r="Q17" s="3">
        <f t="shared" si="7"/>
        <v>14</v>
      </c>
      <c r="R17" s="3">
        <v>102</v>
      </c>
      <c r="T17" s="3" t="s">
        <v>879</v>
      </c>
      <c r="U17" s="3" t="s">
        <v>959</v>
      </c>
      <c r="V17" s="4" t="s">
        <v>960</v>
      </c>
      <c r="W17" s="22"/>
      <c r="X17" s="3" t="s">
        <v>961</v>
      </c>
      <c r="Y17" s="3">
        <f t="shared" si="5"/>
        <v>256</v>
      </c>
      <c r="AD17" s="3" t="s">
        <v>962</v>
      </c>
      <c r="AE17" s="5" t="s">
        <v>963</v>
      </c>
      <c r="AF17" s="1"/>
      <c r="AG17" s="6">
        <v>2</v>
      </c>
      <c r="AH17" s="3">
        <v>0.15</v>
      </c>
      <c r="AI17" s="3">
        <v>7.4999999999999997E-2</v>
      </c>
      <c r="AJ17" s="3">
        <v>2</v>
      </c>
      <c r="AK17" s="1"/>
      <c r="AN17" s="3" t="s">
        <v>12</v>
      </c>
      <c r="AO17" s="3" t="s">
        <v>29</v>
      </c>
    </row>
    <row r="18" spans="1:41" ht="20.100000000000001" customHeight="1">
      <c r="A18" s="3">
        <v>17</v>
      </c>
      <c r="B18" s="3">
        <v>13.5</v>
      </c>
      <c r="C18" s="3">
        <v>13.5</v>
      </c>
      <c r="D18" s="3">
        <f>B18*总表!$D$4</f>
        <v>14175</v>
      </c>
      <c r="E18" s="3">
        <f>C18*总表!$E$4</f>
        <v>1350</v>
      </c>
      <c r="F18" s="3">
        <f>C18*总表!$F$4</f>
        <v>405</v>
      </c>
      <c r="G18" s="3">
        <v>1</v>
      </c>
      <c r="H18" s="3">
        <v>0.5</v>
      </c>
      <c r="I18" s="3">
        <f t="shared" si="1"/>
        <v>545</v>
      </c>
      <c r="J18" s="3">
        <f t="shared" si="2"/>
        <v>52</v>
      </c>
      <c r="K18" s="3">
        <f t="shared" si="3"/>
        <v>16</v>
      </c>
      <c r="N18" s="3">
        <v>50</v>
      </c>
      <c r="O18" s="3">
        <f t="shared" si="6"/>
        <v>610</v>
      </c>
      <c r="P18" s="3">
        <f t="shared" si="6"/>
        <v>60</v>
      </c>
      <c r="Q18" s="3">
        <f t="shared" si="7"/>
        <v>17</v>
      </c>
      <c r="R18" s="3">
        <v>101</v>
      </c>
      <c r="S18" s="3"/>
      <c r="T18" s="3" t="s">
        <v>870</v>
      </c>
      <c r="U18" s="3" t="s">
        <v>964</v>
      </c>
      <c r="V18" s="5" t="s">
        <v>965</v>
      </c>
      <c r="X18" s="3" t="s">
        <v>966</v>
      </c>
      <c r="Y18" s="3">
        <f t="shared" si="5"/>
        <v>512</v>
      </c>
      <c r="AD18" s="3" t="s">
        <v>967</v>
      </c>
      <c r="AE18" s="5" t="s">
        <v>968</v>
      </c>
      <c r="AF18" s="1"/>
      <c r="AG18" s="6">
        <v>3</v>
      </c>
      <c r="AH18" s="3">
        <v>0.1</v>
      </c>
      <c r="AI18" s="3">
        <v>0.05</v>
      </c>
      <c r="AJ18" s="3">
        <v>3</v>
      </c>
      <c r="AK18" s="1"/>
      <c r="AN18" s="3" t="s">
        <v>12</v>
      </c>
      <c r="AO18" s="3" t="s">
        <v>2</v>
      </c>
    </row>
    <row r="19" spans="1:41" ht="20.100000000000001" customHeight="1">
      <c r="A19" s="3">
        <v>18</v>
      </c>
      <c r="B19" s="3">
        <v>14</v>
      </c>
      <c r="C19" s="3">
        <v>14</v>
      </c>
      <c r="D19" s="3">
        <f>B19*总表!$D$4</f>
        <v>14700</v>
      </c>
      <c r="E19" s="3">
        <f>C19*总表!$E$4</f>
        <v>1400</v>
      </c>
      <c r="F19" s="3">
        <f>C19*总表!$F$4</f>
        <v>420</v>
      </c>
      <c r="G19" s="3">
        <v>1</v>
      </c>
      <c r="H19" s="3">
        <v>0.5</v>
      </c>
      <c r="I19" s="3">
        <f t="shared" si="1"/>
        <v>565</v>
      </c>
      <c r="J19" s="3">
        <f t="shared" si="2"/>
        <v>54</v>
      </c>
      <c r="K19" s="3">
        <f t="shared" si="3"/>
        <v>16</v>
      </c>
      <c r="R19" s="3">
        <v>104</v>
      </c>
      <c r="S19" s="1"/>
      <c r="T19" s="3" t="s">
        <v>896</v>
      </c>
      <c r="U19" s="3" t="s">
        <v>969</v>
      </c>
      <c r="V19" s="4" t="s">
        <v>970</v>
      </c>
      <c r="AF19" s="1"/>
      <c r="AG19" s="6">
        <v>4</v>
      </c>
      <c r="AH19" s="3">
        <v>0.05</v>
      </c>
      <c r="AI19" s="3">
        <v>2.5000000000000001E-2</v>
      </c>
      <c r="AJ19" s="3">
        <v>4</v>
      </c>
      <c r="AK19" s="1"/>
      <c r="AN19" s="3" t="s">
        <v>29</v>
      </c>
      <c r="AO19" s="3" t="s">
        <v>2</v>
      </c>
    </row>
    <row r="20" spans="1:41" ht="20.100000000000001" customHeight="1">
      <c r="A20" s="3">
        <v>19</v>
      </c>
      <c r="B20" s="3">
        <v>14.5</v>
      </c>
      <c r="C20" s="3">
        <v>14.5</v>
      </c>
      <c r="D20" s="3">
        <f>B20*总表!$D$4</f>
        <v>15225</v>
      </c>
      <c r="E20" s="3">
        <f>C20*总表!$E$4</f>
        <v>1450</v>
      </c>
      <c r="F20" s="3">
        <f>C20*总表!$F$4</f>
        <v>435</v>
      </c>
      <c r="G20" s="3">
        <v>1</v>
      </c>
      <c r="H20" s="3">
        <v>0.5</v>
      </c>
      <c r="I20" s="3">
        <f t="shared" si="1"/>
        <v>586</v>
      </c>
      <c r="J20" s="3">
        <f t="shared" si="2"/>
        <v>56</v>
      </c>
      <c r="K20" s="3">
        <f t="shared" si="3"/>
        <v>17</v>
      </c>
      <c r="N20" s="21" t="s">
        <v>971</v>
      </c>
      <c r="O20" s="1"/>
      <c r="P20" s="1"/>
      <c r="Q20" s="1"/>
      <c r="R20" s="1">
        <v>103</v>
      </c>
      <c r="T20" s="3" t="s">
        <v>887</v>
      </c>
      <c r="U20" s="3" t="s">
        <v>972</v>
      </c>
      <c r="V20" s="5" t="s">
        <v>973</v>
      </c>
      <c r="W20" s="3" t="str">
        <f>"100403;"&amp;AB20</f>
        <v>100403;15</v>
      </c>
      <c r="X20" s="6" t="s">
        <v>974</v>
      </c>
      <c r="Y20" s="3" t="str">
        <f>"攻击+"&amp;AB20</f>
        <v>攻击+15</v>
      </c>
      <c r="Z20" s="3">
        <v>10</v>
      </c>
      <c r="AA20" s="3">
        <f>ROUND(Z20*1.5,0)</f>
        <v>15</v>
      </c>
      <c r="AB20" s="3">
        <v>15</v>
      </c>
      <c r="AC20" s="3"/>
      <c r="AD20" s="3" t="s">
        <v>975</v>
      </c>
      <c r="AE20" s="5" t="s">
        <v>976</v>
      </c>
      <c r="AF20" s="1"/>
      <c r="AG20" s="4"/>
      <c r="AH20" s="3"/>
      <c r="AI20" s="1"/>
      <c r="AJ20" s="1"/>
      <c r="AK20" s="1"/>
    </row>
    <row r="21" spans="1:41" ht="20.100000000000001" customHeight="1">
      <c r="A21" s="3">
        <v>20</v>
      </c>
      <c r="B21" s="3">
        <v>15</v>
      </c>
      <c r="C21" s="3">
        <v>15</v>
      </c>
      <c r="D21" s="3">
        <f>B21*总表!$D$4</f>
        <v>15750</v>
      </c>
      <c r="E21" s="3">
        <f>C21*总表!$E$4</f>
        <v>1500</v>
      </c>
      <c r="F21" s="3">
        <f>C21*总表!$F$4</f>
        <v>450</v>
      </c>
      <c r="G21" s="3">
        <v>2</v>
      </c>
      <c r="H21" s="3">
        <v>0.5</v>
      </c>
      <c r="I21" s="3">
        <f t="shared" si="1"/>
        <v>303</v>
      </c>
      <c r="J21" s="3">
        <f t="shared" si="2"/>
        <v>29</v>
      </c>
      <c r="K21" s="3">
        <f t="shared" si="3"/>
        <v>9</v>
      </c>
      <c r="N21" s="3">
        <v>1</v>
      </c>
      <c r="O21" s="3">
        <v>150</v>
      </c>
      <c r="P21" s="3">
        <v>20</v>
      </c>
      <c r="Q21" s="3">
        <f>P21/2</f>
        <v>10</v>
      </c>
      <c r="R21" s="3"/>
      <c r="T21" s="3"/>
      <c r="U21" s="3"/>
      <c r="V21" s="4"/>
      <c r="W21" s="3" t="str">
        <f t="shared" ref="W21:W29" si="8">"100403;"&amp;AB21</f>
        <v>100403;21</v>
      </c>
      <c r="X21" s="6" t="s">
        <v>977</v>
      </c>
      <c r="Y21" s="3" t="str">
        <f t="shared" ref="Y21:Y29" si="9">"攻击+"&amp;AB21</f>
        <v>攻击+21</v>
      </c>
      <c r="Z21" s="3">
        <v>15</v>
      </c>
      <c r="AA21" s="3">
        <f t="shared" ref="AA21:AA29" si="10">ROUND(Z21*1.5,0)</f>
        <v>23</v>
      </c>
      <c r="AB21" s="3">
        <v>21</v>
      </c>
      <c r="AC21" s="3">
        <f>AB21-AB20</f>
        <v>6</v>
      </c>
      <c r="AD21" s="3" t="s">
        <v>978</v>
      </c>
      <c r="AE21" s="5" t="s">
        <v>979</v>
      </c>
      <c r="AF21" s="1"/>
      <c r="AG21" s="4"/>
      <c r="AH21" s="3">
        <f>SUM(AI15:AI19)</f>
        <v>1</v>
      </c>
      <c r="AI21" s="3">
        <f>SUM(AH15:AH19)</f>
        <v>1</v>
      </c>
      <c r="AJ21" s="5"/>
      <c r="AK21" s="5"/>
    </row>
    <row r="22" spans="1:41" ht="20.100000000000001" customHeight="1">
      <c r="A22" s="3">
        <v>21</v>
      </c>
      <c r="B22" s="3">
        <v>15.5</v>
      </c>
      <c r="C22" s="3">
        <v>15.5</v>
      </c>
      <c r="D22" s="3">
        <f>B22*总表!$D$4</f>
        <v>16275</v>
      </c>
      <c r="E22" s="3">
        <f>C22*总表!$E$4</f>
        <v>1550</v>
      </c>
      <c r="F22" s="3">
        <f>C22*总表!$F$4</f>
        <v>465</v>
      </c>
      <c r="G22" s="3">
        <v>2.1</v>
      </c>
      <c r="H22" s="3">
        <v>0.52500000000000002</v>
      </c>
      <c r="I22" s="3">
        <f t="shared" si="1"/>
        <v>313</v>
      </c>
      <c r="J22" s="3">
        <f t="shared" si="2"/>
        <v>30</v>
      </c>
      <c r="K22" s="3">
        <f t="shared" si="3"/>
        <v>9</v>
      </c>
      <c r="N22" s="3">
        <v>2</v>
      </c>
      <c r="O22" s="3">
        <v>300</v>
      </c>
      <c r="P22" s="3">
        <v>30</v>
      </c>
      <c r="Q22" s="3">
        <f t="shared" ref="Q22:Q24" si="11">P22/2</f>
        <v>15</v>
      </c>
      <c r="R22" s="3"/>
      <c r="T22" s="3"/>
      <c r="U22" s="3"/>
      <c r="V22" s="4"/>
      <c r="W22" s="3" t="str">
        <f t="shared" si="8"/>
        <v>100403;28</v>
      </c>
      <c r="X22" s="6" t="s">
        <v>980</v>
      </c>
      <c r="Y22" s="3" t="str">
        <f t="shared" si="9"/>
        <v>攻击+28</v>
      </c>
      <c r="Z22" s="3">
        <v>20</v>
      </c>
      <c r="AA22" s="3">
        <f t="shared" si="10"/>
        <v>30</v>
      </c>
      <c r="AB22" s="3">
        <v>28</v>
      </c>
      <c r="AC22" s="3">
        <f>AB22-AB21</f>
        <v>7</v>
      </c>
      <c r="AD22" s="3" t="s">
        <v>981</v>
      </c>
      <c r="AE22" s="5" t="s">
        <v>982</v>
      </c>
      <c r="AF22" s="4"/>
      <c r="AG22" s="4"/>
      <c r="AH22" s="4"/>
    </row>
    <row r="23" spans="1:41" ht="20.100000000000001" customHeight="1">
      <c r="A23" s="3">
        <v>22</v>
      </c>
      <c r="B23" s="3">
        <v>16</v>
      </c>
      <c r="C23" s="3">
        <v>16</v>
      </c>
      <c r="D23" s="3">
        <f>B23*总表!$D$4</f>
        <v>16800</v>
      </c>
      <c r="E23" s="3">
        <f>C23*总表!$E$4</f>
        <v>1600</v>
      </c>
      <c r="F23" s="3">
        <f>C23*总表!$F$4</f>
        <v>480</v>
      </c>
      <c r="G23" s="3">
        <v>2.2000000000000002</v>
      </c>
      <c r="H23" s="3">
        <v>0.55000000000000004</v>
      </c>
      <c r="I23" s="3">
        <f t="shared" si="1"/>
        <v>323</v>
      </c>
      <c r="J23" s="3">
        <f t="shared" si="2"/>
        <v>31</v>
      </c>
      <c r="K23" s="3">
        <f t="shared" si="3"/>
        <v>9</v>
      </c>
      <c r="N23" s="3">
        <v>3</v>
      </c>
      <c r="O23" s="3">
        <v>450</v>
      </c>
      <c r="P23" s="3">
        <v>40</v>
      </c>
      <c r="Q23" s="3">
        <f t="shared" si="11"/>
        <v>20</v>
      </c>
      <c r="R23" s="3"/>
      <c r="S23" s="1"/>
      <c r="T23" s="3" t="s">
        <v>907</v>
      </c>
      <c r="U23" s="6" t="s">
        <v>908</v>
      </c>
      <c r="V23" s="1"/>
      <c r="W23" s="3" t="str">
        <f t="shared" si="8"/>
        <v>100403;36</v>
      </c>
      <c r="X23" s="6" t="s">
        <v>983</v>
      </c>
      <c r="Y23" s="3" t="str">
        <f t="shared" si="9"/>
        <v>攻击+36</v>
      </c>
      <c r="Z23" s="3">
        <v>25</v>
      </c>
      <c r="AA23" s="3">
        <f t="shared" si="10"/>
        <v>38</v>
      </c>
      <c r="AB23" s="3">
        <v>36</v>
      </c>
      <c r="AC23" s="3">
        <f t="shared" ref="AC23:AC28" si="12">AB23-AB22</f>
        <v>8</v>
      </c>
      <c r="AD23" s="3" t="s">
        <v>984</v>
      </c>
      <c r="AE23" s="5" t="s">
        <v>985</v>
      </c>
    </row>
    <row r="24" spans="1:41" ht="20.100000000000001" customHeight="1">
      <c r="A24" s="3">
        <v>23</v>
      </c>
      <c r="B24" s="3">
        <v>16.5</v>
      </c>
      <c r="C24" s="3">
        <v>16.5</v>
      </c>
      <c r="D24" s="3">
        <f>B24*总表!$D$4</f>
        <v>17325</v>
      </c>
      <c r="E24" s="3">
        <f>C24*总表!$E$4</f>
        <v>1650</v>
      </c>
      <c r="F24" s="3">
        <f>C24*总表!$F$4</f>
        <v>495</v>
      </c>
      <c r="G24" s="3">
        <v>2.2999999999999998</v>
      </c>
      <c r="H24" s="3">
        <v>0.57499999999999996</v>
      </c>
      <c r="I24" s="3">
        <f t="shared" si="1"/>
        <v>333</v>
      </c>
      <c r="J24" s="3">
        <f t="shared" si="2"/>
        <v>32</v>
      </c>
      <c r="K24" s="3">
        <f t="shared" si="3"/>
        <v>10</v>
      </c>
      <c r="N24" s="3">
        <v>4</v>
      </c>
      <c r="O24" s="3">
        <v>600</v>
      </c>
      <c r="P24" s="3">
        <v>50</v>
      </c>
      <c r="Q24" s="3">
        <f t="shared" si="11"/>
        <v>25</v>
      </c>
      <c r="R24" s="3"/>
      <c r="S24" s="3" t="s">
        <v>880</v>
      </c>
      <c r="T24" s="3" t="s">
        <v>879</v>
      </c>
      <c r="U24" s="3" t="s">
        <v>986</v>
      </c>
      <c r="V24" s="5" t="s">
        <v>987</v>
      </c>
      <c r="W24" s="3" t="str">
        <f t="shared" si="8"/>
        <v>100403;45</v>
      </c>
      <c r="X24" s="6" t="s">
        <v>988</v>
      </c>
      <c r="Y24" s="3" t="str">
        <f t="shared" si="9"/>
        <v>攻击+45</v>
      </c>
      <c r="Z24" s="3">
        <v>30</v>
      </c>
      <c r="AA24" s="3">
        <f t="shared" si="10"/>
        <v>45</v>
      </c>
      <c r="AB24" s="3">
        <v>45</v>
      </c>
      <c r="AC24" s="3">
        <f t="shared" si="12"/>
        <v>9</v>
      </c>
      <c r="AD24" s="3" t="s">
        <v>989</v>
      </c>
      <c r="AE24" s="5" t="s">
        <v>990</v>
      </c>
    </row>
    <row r="25" spans="1:41" ht="20.100000000000001" customHeight="1">
      <c r="A25" s="3">
        <v>24</v>
      </c>
      <c r="B25" s="3">
        <v>17</v>
      </c>
      <c r="C25" s="3">
        <v>17</v>
      </c>
      <c r="D25" s="3">
        <f>B25*总表!$D$4</f>
        <v>17850</v>
      </c>
      <c r="E25" s="3">
        <f>C25*总表!$E$4</f>
        <v>1700</v>
      </c>
      <c r="F25" s="3">
        <f>C25*总表!$F$4</f>
        <v>510</v>
      </c>
      <c r="G25" s="3">
        <v>2.4</v>
      </c>
      <c r="H25" s="3">
        <v>0.6</v>
      </c>
      <c r="I25" s="3">
        <f t="shared" si="1"/>
        <v>343</v>
      </c>
      <c r="J25" s="3">
        <f t="shared" si="2"/>
        <v>33</v>
      </c>
      <c r="K25" s="3">
        <f t="shared" si="3"/>
        <v>10</v>
      </c>
      <c r="O25" s="3"/>
      <c r="P25" s="3"/>
      <c r="Q25" s="3"/>
      <c r="R25" s="3"/>
      <c r="S25" s="1"/>
      <c r="T25" s="3" t="s">
        <v>870</v>
      </c>
      <c r="U25" s="3" t="s">
        <v>881</v>
      </c>
      <c r="V25" s="5" t="s">
        <v>991</v>
      </c>
      <c r="W25" s="3" t="str">
        <f t="shared" si="8"/>
        <v>100403;60</v>
      </c>
      <c r="X25" s="6" t="s">
        <v>992</v>
      </c>
      <c r="Y25" s="3" t="str">
        <f t="shared" si="9"/>
        <v>攻击+60</v>
      </c>
      <c r="Z25" s="3">
        <v>40</v>
      </c>
      <c r="AA25" s="3">
        <f t="shared" si="10"/>
        <v>60</v>
      </c>
      <c r="AB25" s="3">
        <v>60</v>
      </c>
      <c r="AC25" s="3">
        <f t="shared" si="12"/>
        <v>15</v>
      </c>
      <c r="AD25" s="3" t="s">
        <v>993</v>
      </c>
      <c r="AE25" s="5" t="s">
        <v>994</v>
      </c>
    </row>
    <row r="26" spans="1:41" ht="20.100000000000001" customHeight="1">
      <c r="A26" s="3">
        <v>25</v>
      </c>
      <c r="B26" s="3">
        <v>17.5</v>
      </c>
      <c r="C26" s="3">
        <v>17.5</v>
      </c>
      <c r="D26" s="3">
        <f>B26*总表!$D$4</f>
        <v>18375</v>
      </c>
      <c r="E26" s="3">
        <f>C26*总表!$E$4</f>
        <v>1750</v>
      </c>
      <c r="F26" s="3">
        <f>C26*总表!$F$4</f>
        <v>525</v>
      </c>
      <c r="G26" s="3">
        <v>2.5</v>
      </c>
      <c r="H26" s="3">
        <v>0.625</v>
      </c>
      <c r="I26" s="3">
        <f t="shared" si="1"/>
        <v>353</v>
      </c>
      <c r="J26" s="3">
        <f t="shared" si="2"/>
        <v>34</v>
      </c>
      <c r="K26" s="3">
        <f t="shared" si="3"/>
        <v>10</v>
      </c>
      <c r="O26" s="3"/>
      <c r="P26" s="3"/>
      <c r="Q26" s="3"/>
      <c r="R26" s="3"/>
      <c r="T26" s="3" t="s">
        <v>896</v>
      </c>
      <c r="U26" s="3" t="s">
        <v>995</v>
      </c>
      <c r="V26" s="4" t="s">
        <v>996</v>
      </c>
      <c r="W26" s="3" t="str">
        <f t="shared" si="8"/>
        <v>100403;75</v>
      </c>
      <c r="X26" s="6" t="s">
        <v>997</v>
      </c>
      <c r="Y26" s="3" t="str">
        <f t="shared" si="9"/>
        <v>攻击+75</v>
      </c>
      <c r="Z26" s="3">
        <v>50</v>
      </c>
      <c r="AA26" s="3">
        <f t="shared" si="10"/>
        <v>75</v>
      </c>
      <c r="AB26" s="3">
        <v>75</v>
      </c>
      <c r="AC26" s="3">
        <f t="shared" si="12"/>
        <v>15</v>
      </c>
      <c r="AD26" s="3" t="s">
        <v>998</v>
      </c>
      <c r="AE26" s="5" t="s">
        <v>999</v>
      </c>
    </row>
    <row r="27" spans="1:41" ht="20.100000000000001" customHeight="1">
      <c r="A27" s="3">
        <v>26</v>
      </c>
      <c r="B27" s="3">
        <v>18</v>
      </c>
      <c r="C27" s="3">
        <v>18</v>
      </c>
      <c r="D27" s="3">
        <f>B27*总表!$D$4</f>
        <v>18900</v>
      </c>
      <c r="E27" s="3">
        <f>C27*总表!$E$4</f>
        <v>1800</v>
      </c>
      <c r="F27" s="3">
        <f>C27*总表!$F$4</f>
        <v>540</v>
      </c>
      <c r="G27" s="3">
        <v>2.6</v>
      </c>
      <c r="H27" s="3">
        <v>0.65</v>
      </c>
      <c r="I27" s="3">
        <f t="shared" si="1"/>
        <v>363</v>
      </c>
      <c r="J27" s="3">
        <f t="shared" si="2"/>
        <v>35</v>
      </c>
      <c r="K27" s="3">
        <f t="shared" si="3"/>
        <v>10</v>
      </c>
      <c r="N27" s="3" t="s">
        <v>1000</v>
      </c>
      <c r="O27" s="6" t="s">
        <v>2</v>
      </c>
      <c r="P27" s="6" t="s">
        <v>3</v>
      </c>
      <c r="Q27" s="6" t="s">
        <v>12</v>
      </c>
      <c r="R27" s="6"/>
      <c r="T27" s="3" t="s">
        <v>887</v>
      </c>
      <c r="U27" s="3" t="s">
        <v>1001</v>
      </c>
      <c r="V27" s="4" t="s">
        <v>1002</v>
      </c>
      <c r="W27" s="3" t="str">
        <f t="shared" si="8"/>
        <v>100403;90</v>
      </c>
      <c r="X27" s="6" t="s">
        <v>1003</v>
      </c>
      <c r="Y27" s="3" t="str">
        <f t="shared" si="9"/>
        <v>攻击+90</v>
      </c>
      <c r="Z27" s="3">
        <v>60</v>
      </c>
      <c r="AA27" s="3">
        <f t="shared" si="10"/>
        <v>90</v>
      </c>
      <c r="AB27" s="3">
        <v>90</v>
      </c>
      <c r="AC27" s="3">
        <f t="shared" si="12"/>
        <v>15</v>
      </c>
      <c r="AD27" s="3" t="s">
        <v>1004</v>
      </c>
      <c r="AE27" s="5" t="s">
        <v>1005</v>
      </c>
    </row>
    <row r="28" spans="1:41" ht="20.100000000000001" customHeight="1">
      <c r="A28" s="3">
        <v>27</v>
      </c>
      <c r="B28" s="3">
        <v>18.5</v>
      </c>
      <c r="C28" s="3">
        <v>18.5</v>
      </c>
      <c r="D28" s="3">
        <f>B28*总表!$D$4</f>
        <v>19425</v>
      </c>
      <c r="E28" s="3">
        <f>C28*总表!$E$4</f>
        <v>1850</v>
      </c>
      <c r="F28" s="3">
        <f>C28*总表!$F$4</f>
        <v>555</v>
      </c>
      <c r="G28" s="3">
        <v>2.7</v>
      </c>
      <c r="H28" s="3">
        <v>0.67500000000000004</v>
      </c>
      <c r="I28" s="3">
        <f t="shared" si="1"/>
        <v>374</v>
      </c>
      <c r="J28" s="3">
        <f t="shared" si="2"/>
        <v>36</v>
      </c>
      <c r="K28" s="3">
        <f t="shared" si="3"/>
        <v>11</v>
      </c>
      <c r="N28" s="3" t="s">
        <v>1006</v>
      </c>
      <c r="O28" s="3">
        <v>0</v>
      </c>
      <c r="P28" s="3">
        <v>1</v>
      </c>
      <c r="Q28" s="3">
        <v>0</v>
      </c>
      <c r="R28" s="3"/>
      <c r="T28" s="3" t="s">
        <v>879</v>
      </c>
      <c r="U28" s="3" t="s">
        <v>1007</v>
      </c>
      <c r="V28" s="4" t="s">
        <v>1008</v>
      </c>
      <c r="W28" s="3" t="str">
        <f t="shared" si="8"/>
        <v>100403;105</v>
      </c>
      <c r="X28" s="6" t="s">
        <v>1009</v>
      </c>
      <c r="Y28" s="3" t="str">
        <f t="shared" si="9"/>
        <v>攻击+105</v>
      </c>
      <c r="Z28" s="3">
        <v>70</v>
      </c>
      <c r="AA28" s="3">
        <f t="shared" si="10"/>
        <v>105</v>
      </c>
      <c r="AB28" s="3">
        <v>105</v>
      </c>
      <c r="AC28" s="3">
        <f t="shared" si="12"/>
        <v>15</v>
      </c>
      <c r="AD28" s="3" t="s">
        <v>1010</v>
      </c>
      <c r="AE28" s="5" t="s">
        <v>1011</v>
      </c>
    </row>
    <row r="29" spans="1:41" ht="20.100000000000001" customHeight="1">
      <c r="A29" s="3">
        <v>28</v>
      </c>
      <c r="B29" s="3">
        <v>19</v>
      </c>
      <c r="C29" s="3">
        <v>19</v>
      </c>
      <c r="D29" s="3">
        <f>B29*总表!$D$4</f>
        <v>19950</v>
      </c>
      <c r="E29" s="3">
        <f>C29*总表!$E$4</f>
        <v>1900</v>
      </c>
      <c r="F29" s="3">
        <f>C29*总表!$F$4</f>
        <v>570</v>
      </c>
      <c r="G29" s="3">
        <v>2.8</v>
      </c>
      <c r="H29" s="3">
        <v>0.7</v>
      </c>
      <c r="I29" s="3">
        <f t="shared" si="1"/>
        <v>384</v>
      </c>
      <c r="J29" s="3">
        <f t="shared" si="2"/>
        <v>37</v>
      </c>
      <c r="K29" s="3">
        <f t="shared" si="3"/>
        <v>11</v>
      </c>
      <c r="N29" s="3" t="s">
        <v>1012</v>
      </c>
      <c r="O29" s="3">
        <v>0.25</v>
      </c>
      <c r="P29" s="3">
        <v>0</v>
      </c>
      <c r="Q29" s="3">
        <v>1</v>
      </c>
      <c r="R29" s="3"/>
      <c r="T29" s="3" t="s">
        <v>896</v>
      </c>
      <c r="U29" s="3" t="s">
        <v>1013</v>
      </c>
      <c r="V29" s="4" t="s">
        <v>1014</v>
      </c>
      <c r="W29" s="3" t="str">
        <f t="shared" si="8"/>
        <v>100403;120</v>
      </c>
      <c r="X29" s="6" t="s">
        <v>1015</v>
      </c>
      <c r="Y29" s="3" t="str">
        <f t="shared" si="9"/>
        <v>攻击+120</v>
      </c>
      <c r="Z29" s="3">
        <v>80</v>
      </c>
      <c r="AA29" s="3">
        <f t="shared" si="10"/>
        <v>120</v>
      </c>
      <c r="AB29" s="3">
        <v>120</v>
      </c>
      <c r="AC29" s="3"/>
      <c r="AD29" s="3" t="s">
        <v>1016</v>
      </c>
      <c r="AE29" s="5" t="s">
        <v>1017</v>
      </c>
    </row>
    <row r="30" spans="1:41" ht="20.100000000000001" customHeight="1">
      <c r="A30" s="3">
        <v>29</v>
      </c>
      <c r="B30" s="3">
        <v>19.5</v>
      </c>
      <c r="C30" s="3">
        <v>19.5</v>
      </c>
      <c r="D30" s="3">
        <f>B30*总表!$D$4</f>
        <v>20475</v>
      </c>
      <c r="E30" s="3">
        <f>C30*总表!$E$4</f>
        <v>1950</v>
      </c>
      <c r="F30" s="3">
        <f>C30*总表!$F$4</f>
        <v>585</v>
      </c>
      <c r="G30" s="3">
        <v>2.9</v>
      </c>
      <c r="H30" s="3">
        <v>0.72499999999999998</v>
      </c>
      <c r="I30" s="3">
        <f t="shared" si="1"/>
        <v>394</v>
      </c>
      <c r="J30" s="3">
        <f t="shared" si="2"/>
        <v>38</v>
      </c>
      <c r="K30" s="3">
        <f t="shared" si="3"/>
        <v>11</v>
      </c>
      <c r="N30" s="3" t="s">
        <v>1018</v>
      </c>
      <c r="O30" s="3">
        <v>0.75</v>
      </c>
      <c r="P30" s="3">
        <v>0</v>
      </c>
      <c r="Q30" s="3">
        <v>0</v>
      </c>
      <c r="R30" s="3"/>
      <c r="T30" s="3" t="s">
        <v>870</v>
      </c>
      <c r="U30" s="3" t="s">
        <v>1019</v>
      </c>
      <c r="V30" s="4" t="s">
        <v>1020</v>
      </c>
      <c r="AD30" s="3" t="s">
        <v>1021</v>
      </c>
      <c r="AE30" s="5" t="s">
        <v>1022</v>
      </c>
    </row>
    <row r="31" spans="1:41" ht="20.100000000000001" customHeight="1">
      <c r="A31" s="3">
        <v>30</v>
      </c>
      <c r="B31" s="3">
        <v>20</v>
      </c>
      <c r="C31" s="3">
        <v>20</v>
      </c>
      <c r="D31" s="3">
        <f>B31*总表!$D$4</f>
        <v>21000</v>
      </c>
      <c r="E31" s="3">
        <f>C31*总表!$E$4</f>
        <v>2000</v>
      </c>
      <c r="F31" s="3">
        <f>C31*总表!$F$4</f>
        <v>600</v>
      </c>
      <c r="G31" s="3">
        <v>3</v>
      </c>
      <c r="H31" s="3">
        <v>0.75</v>
      </c>
      <c r="I31" s="3">
        <f t="shared" si="1"/>
        <v>404</v>
      </c>
      <c r="J31" s="3">
        <f t="shared" si="2"/>
        <v>38</v>
      </c>
      <c r="K31" s="3">
        <f t="shared" si="3"/>
        <v>12</v>
      </c>
      <c r="N31" s="12"/>
      <c r="T31" s="3" t="s">
        <v>887</v>
      </c>
      <c r="U31" s="3" t="s">
        <v>1023</v>
      </c>
      <c r="V31" s="4" t="s">
        <v>1024</v>
      </c>
      <c r="AD31" s="3" t="s">
        <v>1025</v>
      </c>
      <c r="AE31" s="5" t="s">
        <v>1026</v>
      </c>
    </row>
    <row r="32" spans="1:41" ht="20.100000000000001" customHeight="1">
      <c r="A32" s="3">
        <v>31</v>
      </c>
      <c r="B32" s="3">
        <v>20.5</v>
      </c>
      <c r="C32" s="3">
        <v>20.5</v>
      </c>
      <c r="D32" s="3">
        <f>B32*总表!$D$4</f>
        <v>21525</v>
      </c>
      <c r="E32" s="3">
        <f>C32*总表!$E$4</f>
        <v>2050</v>
      </c>
      <c r="F32" s="3">
        <f>C32*总表!$F$4</f>
        <v>615</v>
      </c>
      <c r="G32" s="3">
        <v>3.1</v>
      </c>
      <c r="H32" s="3">
        <v>0.77500000000000002</v>
      </c>
      <c r="I32" s="3">
        <f t="shared" si="1"/>
        <v>414</v>
      </c>
      <c r="J32" s="3">
        <f t="shared" si="2"/>
        <v>39</v>
      </c>
      <c r="K32" s="3">
        <f t="shared" si="3"/>
        <v>12</v>
      </c>
      <c r="M32" s="6" t="s">
        <v>1027</v>
      </c>
      <c r="N32" s="3" t="s">
        <v>1006</v>
      </c>
      <c r="O32" s="3">
        <f>ROUND(O28*O$21,-1)</f>
        <v>0</v>
      </c>
      <c r="P32" s="3">
        <f t="shared" ref="P32:Q32" si="13">P28*P$21</f>
        <v>20</v>
      </c>
      <c r="Q32" s="3">
        <f t="shared" si="13"/>
        <v>0</v>
      </c>
      <c r="R32" s="3"/>
      <c r="T32" s="3" t="s">
        <v>879</v>
      </c>
      <c r="U32" s="3" t="s">
        <v>1028</v>
      </c>
      <c r="V32" s="4" t="s">
        <v>1029</v>
      </c>
      <c r="W32" s="3" t="str">
        <f>"100203;"&amp;AB32</f>
        <v>100203;150</v>
      </c>
      <c r="X32" s="6" t="s">
        <v>1030</v>
      </c>
      <c r="Y32" s="3" t="str">
        <f>"生命+"&amp;AB32</f>
        <v>生命+150</v>
      </c>
      <c r="Z32" s="3">
        <v>100</v>
      </c>
      <c r="AA32" s="3">
        <f>Z32*1.5</f>
        <v>150</v>
      </c>
      <c r="AB32" s="3">
        <v>150</v>
      </c>
      <c r="AC32" s="3"/>
      <c r="AD32" s="3" t="s">
        <v>1031</v>
      </c>
      <c r="AE32" s="5" t="s">
        <v>1032</v>
      </c>
    </row>
    <row r="33" spans="1:31" ht="20.100000000000001" customHeight="1">
      <c r="A33" s="3">
        <v>32</v>
      </c>
      <c r="B33" s="3">
        <v>21</v>
      </c>
      <c r="C33" s="3">
        <v>21</v>
      </c>
      <c r="D33" s="3">
        <f>B33*总表!$D$4</f>
        <v>22050</v>
      </c>
      <c r="E33" s="3">
        <f>C33*总表!$E$4</f>
        <v>2100</v>
      </c>
      <c r="F33" s="3">
        <f>C33*总表!$F$4</f>
        <v>630</v>
      </c>
      <c r="G33" s="3">
        <v>3.2</v>
      </c>
      <c r="H33" s="3">
        <v>0.8</v>
      </c>
      <c r="I33" s="3">
        <f t="shared" si="1"/>
        <v>424</v>
      </c>
      <c r="J33" s="3">
        <f t="shared" si="2"/>
        <v>40</v>
      </c>
      <c r="K33" s="3">
        <f t="shared" si="3"/>
        <v>12</v>
      </c>
      <c r="M33" s="6"/>
      <c r="N33" s="3" t="s">
        <v>1012</v>
      </c>
      <c r="O33" s="3">
        <f t="shared" ref="O33:O34" si="14">ROUND(O29*O$21,-1)</f>
        <v>40</v>
      </c>
      <c r="P33" s="3">
        <f t="shared" ref="P33:Q33" si="15">P29*P$21</f>
        <v>0</v>
      </c>
      <c r="Q33" s="3">
        <f t="shared" si="15"/>
        <v>10</v>
      </c>
      <c r="R33" s="3"/>
      <c r="S33" s="3"/>
      <c r="T33" s="3" t="s">
        <v>870</v>
      </c>
      <c r="U33" s="3" t="s">
        <v>1033</v>
      </c>
      <c r="V33" s="5" t="s">
        <v>1034</v>
      </c>
      <c r="W33" s="3" t="str">
        <f t="shared" ref="W33:W41" si="16">"100203;"&amp;AB33</f>
        <v>100203;225</v>
      </c>
      <c r="X33" s="6" t="s">
        <v>1035</v>
      </c>
      <c r="Y33" s="3" t="str">
        <f t="shared" ref="Y33:Y41" si="17">"生命+"&amp;AB33</f>
        <v>生命+225</v>
      </c>
      <c r="Z33" s="3">
        <v>150</v>
      </c>
      <c r="AA33" s="3">
        <f t="shared" ref="AA33:AA41" si="18">Z33*1.5</f>
        <v>225</v>
      </c>
      <c r="AB33" s="3">
        <v>225</v>
      </c>
      <c r="AC33" s="3"/>
      <c r="AD33" s="3" t="s">
        <v>1036</v>
      </c>
      <c r="AE33" s="5" t="s">
        <v>1037</v>
      </c>
    </row>
    <row r="34" spans="1:31" ht="20.100000000000001" customHeight="1">
      <c r="A34" s="3">
        <v>33</v>
      </c>
      <c r="B34" s="3">
        <v>21.5</v>
      </c>
      <c r="C34" s="3">
        <v>21.5</v>
      </c>
      <c r="D34" s="3">
        <f>B34*总表!$D$4</f>
        <v>22575</v>
      </c>
      <c r="E34" s="3">
        <f>C34*总表!$E$4</f>
        <v>2150</v>
      </c>
      <c r="F34" s="3">
        <f>C34*总表!$F$4</f>
        <v>645</v>
      </c>
      <c r="G34" s="3">
        <v>3.3</v>
      </c>
      <c r="H34" s="3">
        <v>0.82499999999999996</v>
      </c>
      <c r="I34" s="3">
        <f t="shared" si="1"/>
        <v>434</v>
      </c>
      <c r="J34" s="3">
        <f t="shared" si="2"/>
        <v>41</v>
      </c>
      <c r="K34" s="3">
        <f t="shared" si="3"/>
        <v>12</v>
      </c>
      <c r="M34" s="6"/>
      <c r="N34" s="3" t="s">
        <v>1018</v>
      </c>
      <c r="O34" s="3">
        <f t="shared" si="14"/>
        <v>110</v>
      </c>
      <c r="P34" s="3">
        <f t="shared" ref="P34:Q34" si="19">P30*P$21</f>
        <v>0</v>
      </c>
      <c r="Q34" s="3">
        <f t="shared" si="19"/>
        <v>0</v>
      </c>
      <c r="R34" s="3"/>
      <c r="S34" s="1"/>
      <c r="T34" s="3" t="s">
        <v>896</v>
      </c>
      <c r="U34" s="3" t="s">
        <v>1038</v>
      </c>
      <c r="V34" s="4" t="s">
        <v>1039</v>
      </c>
      <c r="W34" s="3" t="str">
        <f t="shared" si="16"/>
        <v>100203;300</v>
      </c>
      <c r="X34" s="6" t="s">
        <v>1040</v>
      </c>
      <c r="Y34" s="3" t="str">
        <f t="shared" si="17"/>
        <v>生命+300</v>
      </c>
      <c r="Z34" s="3">
        <v>200</v>
      </c>
      <c r="AA34" s="3">
        <f t="shared" si="18"/>
        <v>300</v>
      </c>
      <c r="AB34" s="3">
        <v>300</v>
      </c>
      <c r="AC34" s="3"/>
      <c r="AD34" s="3" t="s">
        <v>1041</v>
      </c>
      <c r="AE34" s="5" t="s">
        <v>1042</v>
      </c>
    </row>
    <row r="35" spans="1:31" ht="20.100000000000001" customHeight="1">
      <c r="A35" s="3">
        <v>34</v>
      </c>
      <c r="B35" s="3">
        <v>22</v>
      </c>
      <c r="C35" s="3">
        <v>22</v>
      </c>
      <c r="D35" s="3">
        <f>B35*总表!$D$4</f>
        <v>23100</v>
      </c>
      <c r="E35" s="3">
        <f>C35*总表!$E$4</f>
        <v>2200</v>
      </c>
      <c r="F35" s="3">
        <f>C35*总表!$F$4</f>
        <v>660</v>
      </c>
      <c r="G35" s="3">
        <v>3.4</v>
      </c>
      <c r="H35" s="3">
        <v>0.85</v>
      </c>
      <c r="I35" s="3">
        <f t="shared" si="1"/>
        <v>444</v>
      </c>
      <c r="J35" s="3">
        <f t="shared" si="2"/>
        <v>42</v>
      </c>
      <c r="K35" s="3">
        <f t="shared" si="3"/>
        <v>13</v>
      </c>
      <c r="M35" s="6"/>
      <c r="N35" s="3"/>
      <c r="O35" s="3"/>
      <c r="P35" s="3"/>
      <c r="Q35" s="3"/>
      <c r="R35" s="3"/>
      <c r="T35" s="3" t="s">
        <v>887</v>
      </c>
      <c r="U35" s="3" t="s">
        <v>1043</v>
      </c>
      <c r="V35" s="5" t="s">
        <v>1044</v>
      </c>
      <c r="W35" s="3" t="str">
        <f t="shared" si="16"/>
        <v>100203;375</v>
      </c>
      <c r="X35" s="6" t="s">
        <v>1045</v>
      </c>
      <c r="Y35" s="3" t="str">
        <f t="shared" si="17"/>
        <v>生命+375</v>
      </c>
      <c r="Z35" s="3">
        <v>250</v>
      </c>
      <c r="AA35" s="3">
        <f t="shared" si="18"/>
        <v>375</v>
      </c>
      <c r="AB35" s="3">
        <v>375</v>
      </c>
      <c r="AC35" s="3"/>
      <c r="AD35" s="3" t="s">
        <v>1046</v>
      </c>
      <c r="AE35" s="5" t="s">
        <v>1047</v>
      </c>
    </row>
    <row r="36" spans="1:31" ht="20.100000000000001" customHeight="1">
      <c r="A36" s="3">
        <v>35</v>
      </c>
      <c r="B36" s="3">
        <v>22.5</v>
      </c>
      <c r="C36" s="3">
        <v>22.5</v>
      </c>
      <c r="D36" s="3">
        <f>B36*总表!$D$4</f>
        <v>23625</v>
      </c>
      <c r="E36" s="3">
        <f>C36*总表!$E$4</f>
        <v>2250</v>
      </c>
      <c r="F36" s="3">
        <f>C36*总表!$F$4</f>
        <v>675</v>
      </c>
      <c r="G36" s="3">
        <v>3.5</v>
      </c>
      <c r="H36" s="3">
        <v>0.875</v>
      </c>
      <c r="I36" s="3">
        <f t="shared" si="1"/>
        <v>454</v>
      </c>
      <c r="J36" s="3">
        <f t="shared" si="2"/>
        <v>43</v>
      </c>
      <c r="K36" s="3">
        <f t="shared" si="3"/>
        <v>13</v>
      </c>
      <c r="M36" s="6" t="s">
        <v>1048</v>
      </c>
      <c r="N36" s="3" t="s">
        <v>1006</v>
      </c>
      <c r="O36" s="3">
        <f t="shared" ref="O36:Q36" si="20">O28*O$22</f>
        <v>0</v>
      </c>
      <c r="P36" s="3">
        <f t="shared" si="20"/>
        <v>30</v>
      </c>
      <c r="Q36" s="3">
        <f t="shared" si="20"/>
        <v>0</v>
      </c>
      <c r="R36" s="3"/>
      <c r="W36" s="3" t="str">
        <f t="shared" si="16"/>
        <v>100203;450</v>
      </c>
      <c r="X36" s="6" t="s">
        <v>1049</v>
      </c>
      <c r="Y36" s="3" t="str">
        <f t="shared" si="17"/>
        <v>生命+450</v>
      </c>
      <c r="Z36" s="3">
        <v>300</v>
      </c>
      <c r="AA36" s="3">
        <f t="shared" si="18"/>
        <v>450</v>
      </c>
      <c r="AB36" s="3">
        <v>450</v>
      </c>
      <c r="AC36" s="3"/>
    </row>
    <row r="37" spans="1:31" ht="20.100000000000001" customHeight="1">
      <c r="A37" s="3">
        <v>36</v>
      </c>
      <c r="B37" s="3">
        <v>23</v>
      </c>
      <c r="C37" s="3">
        <v>23</v>
      </c>
      <c r="D37" s="3">
        <f>B37*总表!$D$4</f>
        <v>24150</v>
      </c>
      <c r="E37" s="3">
        <f>C37*总表!$E$4</f>
        <v>2300</v>
      </c>
      <c r="F37" s="3">
        <f>C37*总表!$F$4</f>
        <v>690</v>
      </c>
      <c r="G37" s="3">
        <v>3.6</v>
      </c>
      <c r="H37" s="3">
        <v>0.9</v>
      </c>
      <c r="I37" s="3">
        <f t="shared" si="1"/>
        <v>464</v>
      </c>
      <c r="J37" s="3">
        <f t="shared" si="2"/>
        <v>44</v>
      </c>
      <c r="K37" s="3">
        <f t="shared" si="3"/>
        <v>13</v>
      </c>
      <c r="M37" s="6"/>
      <c r="N37" s="3" t="s">
        <v>1012</v>
      </c>
      <c r="O37" s="3">
        <f t="shared" ref="O37:Q37" si="21">O29*O$22</f>
        <v>75</v>
      </c>
      <c r="P37" s="3">
        <f t="shared" si="21"/>
        <v>0</v>
      </c>
      <c r="Q37" s="3">
        <f t="shared" si="21"/>
        <v>15</v>
      </c>
      <c r="R37" s="3"/>
      <c r="W37" s="3" t="str">
        <f t="shared" si="16"/>
        <v>100203;600</v>
      </c>
      <c r="X37" s="6" t="s">
        <v>1050</v>
      </c>
      <c r="Y37" s="3" t="str">
        <f t="shared" si="17"/>
        <v>生命+600</v>
      </c>
      <c r="Z37" s="3">
        <v>400</v>
      </c>
      <c r="AA37" s="3">
        <f t="shared" si="18"/>
        <v>600</v>
      </c>
      <c r="AB37" s="3">
        <v>600</v>
      </c>
      <c r="AC37" s="3"/>
      <c r="AD37" s="3" t="s">
        <v>1051</v>
      </c>
      <c r="AE37" s="5" t="s">
        <v>1052</v>
      </c>
    </row>
    <row r="38" spans="1:31" ht="20.100000000000001" customHeight="1">
      <c r="A38" s="3">
        <v>37</v>
      </c>
      <c r="B38" s="3">
        <v>23.5</v>
      </c>
      <c r="C38" s="3">
        <v>23.5</v>
      </c>
      <c r="D38" s="3">
        <f>B38*总表!$D$4</f>
        <v>24675</v>
      </c>
      <c r="E38" s="3">
        <f>C38*总表!$E$4</f>
        <v>2350</v>
      </c>
      <c r="F38" s="3">
        <f>C38*总表!$F$4</f>
        <v>705</v>
      </c>
      <c r="G38" s="3">
        <v>3.7</v>
      </c>
      <c r="H38" s="3">
        <v>0.92500000000000004</v>
      </c>
      <c r="I38" s="3">
        <f t="shared" si="1"/>
        <v>475</v>
      </c>
      <c r="J38" s="3">
        <f t="shared" si="2"/>
        <v>45</v>
      </c>
      <c r="K38" s="3">
        <f t="shared" si="3"/>
        <v>14</v>
      </c>
      <c r="M38" s="6"/>
      <c r="N38" s="3" t="s">
        <v>1018</v>
      </c>
      <c r="O38" s="3">
        <f t="shared" ref="O38:Q38" si="22">O30*O$22</f>
        <v>225</v>
      </c>
      <c r="P38" s="3">
        <f t="shared" si="22"/>
        <v>0</v>
      </c>
      <c r="Q38" s="3">
        <f t="shared" si="22"/>
        <v>0</v>
      </c>
      <c r="R38" s="3"/>
      <c r="S38" s="1"/>
      <c r="T38" s="3" t="s">
        <v>907</v>
      </c>
      <c r="U38" s="6" t="s">
        <v>908</v>
      </c>
      <c r="V38" s="1"/>
      <c r="W38" s="3" t="str">
        <f t="shared" si="16"/>
        <v>100203;750</v>
      </c>
      <c r="X38" s="6" t="s">
        <v>1053</v>
      </c>
      <c r="Y38" s="3" t="str">
        <f t="shared" si="17"/>
        <v>生命+750</v>
      </c>
      <c r="Z38" s="3">
        <v>500</v>
      </c>
      <c r="AA38" s="3">
        <f t="shared" si="18"/>
        <v>750</v>
      </c>
      <c r="AB38" s="3">
        <v>750</v>
      </c>
      <c r="AC38" s="3"/>
      <c r="AD38" s="3" t="s">
        <v>1054</v>
      </c>
      <c r="AE38" s="5" t="s">
        <v>1055</v>
      </c>
    </row>
    <row r="39" spans="1:31" ht="20.100000000000001" customHeight="1">
      <c r="A39" s="3">
        <v>38</v>
      </c>
      <c r="B39" s="3">
        <v>24</v>
      </c>
      <c r="C39" s="3">
        <v>24</v>
      </c>
      <c r="D39" s="3">
        <f>B39*总表!$D$4</f>
        <v>25200</v>
      </c>
      <c r="E39" s="3">
        <f>C39*总表!$E$4</f>
        <v>2400</v>
      </c>
      <c r="F39" s="3">
        <f>C39*总表!$F$4</f>
        <v>720</v>
      </c>
      <c r="G39" s="3">
        <v>3.8</v>
      </c>
      <c r="H39" s="3">
        <v>0.95</v>
      </c>
      <c r="I39" s="3">
        <f t="shared" si="1"/>
        <v>485</v>
      </c>
      <c r="J39" s="3">
        <f t="shared" si="2"/>
        <v>46</v>
      </c>
      <c r="K39" s="3">
        <f t="shared" si="3"/>
        <v>14</v>
      </c>
      <c r="M39" s="6"/>
      <c r="N39" s="3"/>
      <c r="O39" s="3"/>
      <c r="P39" s="3"/>
      <c r="Q39" s="3"/>
      <c r="R39" s="3"/>
      <c r="S39" s="3" t="s">
        <v>888</v>
      </c>
      <c r="T39" s="3" t="s">
        <v>879</v>
      </c>
      <c r="U39" s="3" t="s">
        <v>1056</v>
      </c>
      <c r="V39" s="5" t="s">
        <v>1057</v>
      </c>
      <c r="W39" s="3" t="str">
        <f t="shared" si="16"/>
        <v>100203;900</v>
      </c>
      <c r="X39" s="6" t="s">
        <v>1058</v>
      </c>
      <c r="Y39" s="3" t="str">
        <f t="shared" si="17"/>
        <v>生命+900</v>
      </c>
      <c r="Z39" s="3">
        <v>600</v>
      </c>
      <c r="AA39" s="3">
        <f t="shared" si="18"/>
        <v>900</v>
      </c>
      <c r="AB39" s="3">
        <v>900</v>
      </c>
      <c r="AC39" s="3"/>
      <c r="AD39" s="3" t="s">
        <v>1059</v>
      </c>
      <c r="AE39" s="5" t="s">
        <v>1060</v>
      </c>
    </row>
    <row r="40" spans="1:31" ht="20.100000000000001" customHeight="1">
      <c r="A40" s="3">
        <v>39</v>
      </c>
      <c r="B40" s="3">
        <v>24.5</v>
      </c>
      <c r="C40" s="3">
        <v>24.5</v>
      </c>
      <c r="D40" s="3">
        <f>B40*总表!$D$4</f>
        <v>25725</v>
      </c>
      <c r="E40" s="3">
        <f>C40*总表!$E$4</f>
        <v>2450</v>
      </c>
      <c r="F40" s="3">
        <f>C40*总表!$F$4</f>
        <v>735</v>
      </c>
      <c r="G40" s="3">
        <v>3.9</v>
      </c>
      <c r="H40" s="3">
        <v>0.97499999999999998</v>
      </c>
      <c r="I40" s="3">
        <f t="shared" si="1"/>
        <v>495</v>
      </c>
      <c r="J40" s="3">
        <f t="shared" si="2"/>
        <v>47</v>
      </c>
      <c r="K40" s="3">
        <f t="shared" si="3"/>
        <v>14</v>
      </c>
      <c r="M40" s="6" t="s">
        <v>1061</v>
      </c>
      <c r="N40" s="3" t="s">
        <v>1006</v>
      </c>
      <c r="O40" s="3">
        <f t="shared" ref="O40:Q40" si="23">O28*O$23</f>
        <v>0</v>
      </c>
      <c r="P40" s="3">
        <f t="shared" si="23"/>
        <v>40</v>
      </c>
      <c r="Q40" s="3">
        <f t="shared" si="23"/>
        <v>0</v>
      </c>
      <c r="R40" s="3"/>
      <c r="S40" s="1"/>
      <c r="T40" s="3" t="s">
        <v>870</v>
      </c>
      <c r="U40" s="3" t="s">
        <v>1062</v>
      </c>
      <c r="V40" s="5" t="s">
        <v>1063</v>
      </c>
      <c r="W40" s="3" t="str">
        <f t="shared" si="16"/>
        <v>100203;1050</v>
      </c>
      <c r="X40" s="6" t="s">
        <v>1064</v>
      </c>
      <c r="Y40" s="3" t="str">
        <f t="shared" si="17"/>
        <v>生命+1050</v>
      </c>
      <c r="Z40" s="3">
        <v>700</v>
      </c>
      <c r="AA40" s="3">
        <f t="shared" si="18"/>
        <v>1050</v>
      </c>
      <c r="AB40" s="3">
        <v>1050</v>
      </c>
      <c r="AC40" s="3"/>
      <c r="AD40" s="3" t="s">
        <v>1065</v>
      </c>
      <c r="AE40" s="5" t="s">
        <v>1066</v>
      </c>
    </row>
    <row r="41" spans="1:31" ht="20.100000000000001" customHeight="1">
      <c r="A41" s="3">
        <v>40</v>
      </c>
      <c r="B41" s="3">
        <v>25</v>
      </c>
      <c r="C41" s="3">
        <v>25</v>
      </c>
      <c r="D41" s="3">
        <f>B41*总表!$D$4</f>
        <v>26250</v>
      </c>
      <c r="E41" s="3">
        <f>C41*总表!$E$4</f>
        <v>2500</v>
      </c>
      <c r="F41" s="3">
        <f>C41*总表!$F$4</f>
        <v>750</v>
      </c>
      <c r="G41" s="3">
        <v>4</v>
      </c>
      <c r="H41" s="3">
        <v>1</v>
      </c>
      <c r="I41" s="3">
        <f t="shared" si="1"/>
        <v>505</v>
      </c>
      <c r="J41" s="3">
        <f t="shared" si="2"/>
        <v>48</v>
      </c>
      <c r="K41" s="3">
        <f t="shared" si="3"/>
        <v>14</v>
      </c>
      <c r="M41" s="6"/>
      <c r="N41" s="3" t="s">
        <v>1012</v>
      </c>
      <c r="O41" s="3">
        <f t="shared" ref="O41:Q41" si="24">O29*O$23</f>
        <v>112.5</v>
      </c>
      <c r="P41" s="3">
        <f t="shared" si="24"/>
        <v>0</v>
      </c>
      <c r="Q41" s="3">
        <f t="shared" si="24"/>
        <v>20</v>
      </c>
      <c r="R41" s="3"/>
      <c r="T41" s="3" t="s">
        <v>896</v>
      </c>
      <c r="U41" s="3" t="s">
        <v>1067</v>
      </c>
      <c r="V41" s="4" t="s">
        <v>1068</v>
      </c>
      <c r="W41" s="3" t="str">
        <f t="shared" si="16"/>
        <v>100203;1200</v>
      </c>
      <c r="X41" s="6" t="s">
        <v>1069</v>
      </c>
      <c r="Y41" s="3" t="str">
        <f t="shared" si="17"/>
        <v>生命+1200</v>
      </c>
      <c r="Z41" s="3">
        <v>800</v>
      </c>
      <c r="AA41" s="3">
        <f t="shared" si="18"/>
        <v>1200</v>
      </c>
      <c r="AB41" s="3">
        <v>1200</v>
      </c>
      <c r="AC41" s="3"/>
      <c r="AD41" s="3" t="s">
        <v>1070</v>
      </c>
      <c r="AE41" s="5" t="s">
        <v>1071</v>
      </c>
    </row>
    <row r="42" spans="1:31" ht="20.100000000000001" customHeight="1">
      <c r="A42" s="3">
        <v>41</v>
      </c>
      <c r="B42" s="3">
        <v>25.5</v>
      </c>
      <c r="C42" s="3">
        <v>25.5</v>
      </c>
      <c r="D42" s="3">
        <f>B42*总表!$D$4</f>
        <v>26775</v>
      </c>
      <c r="E42" s="3">
        <f>C42*总表!$E$4</f>
        <v>2550</v>
      </c>
      <c r="F42" s="3">
        <f>C42*总表!$F$4</f>
        <v>765</v>
      </c>
      <c r="G42" s="3">
        <v>4</v>
      </c>
      <c r="H42" s="3">
        <v>1</v>
      </c>
      <c r="I42" s="3">
        <f t="shared" si="1"/>
        <v>515</v>
      </c>
      <c r="J42" s="3">
        <f t="shared" si="2"/>
        <v>49</v>
      </c>
      <c r="K42" s="3">
        <f t="shared" si="3"/>
        <v>15</v>
      </c>
      <c r="M42" s="6"/>
      <c r="N42" s="3" t="s">
        <v>1018</v>
      </c>
      <c r="O42" s="3">
        <f t="shared" ref="O42:Q42" si="25">O30*O$23</f>
        <v>337.5</v>
      </c>
      <c r="P42" s="3">
        <f t="shared" si="25"/>
        <v>0</v>
      </c>
      <c r="Q42" s="3">
        <f t="shared" si="25"/>
        <v>0</v>
      </c>
      <c r="R42" s="3"/>
      <c r="T42" s="3" t="s">
        <v>887</v>
      </c>
      <c r="U42" s="3" t="s">
        <v>1010</v>
      </c>
      <c r="V42" s="4" t="s">
        <v>1072</v>
      </c>
      <c r="AD42" s="3" t="s">
        <v>889</v>
      </c>
      <c r="AE42" s="5" t="s">
        <v>1073</v>
      </c>
    </row>
    <row r="43" spans="1:31" ht="20.100000000000001" customHeight="1">
      <c r="A43" s="3">
        <v>42</v>
      </c>
      <c r="B43" s="3">
        <v>26</v>
      </c>
      <c r="C43" s="3">
        <v>26</v>
      </c>
      <c r="D43" s="3">
        <f>B43*总表!$D$4</f>
        <v>27300</v>
      </c>
      <c r="E43" s="3">
        <f>C43*总表!$E$4</f>
        <v>2600</v>
      </c>
      <c r="F43" s="3">
        <f>C43*总表!$F$4</f>
        <v>780</v>
      </c>
      <c r="G43" s="3">
        <v>4</v>
      </c>
      <c r="H43" s="3">
        <v>1</v>
      </c>
      <c r="I43" s="3">
        <f t="shared" si="1"/>
        <v>525</v>
      </c>
      <c r="J43" s="3">
        <f t="shared" si="2"/>
        <v>50</v>
      </c>
      <c r="K43" s="3">
        <f t="shared" si="3"/>
        <v>15</v>
      </c>
      <c r="M43" s="6"/>
      <c r="N43" s="3"/>
      <c r="O43" s="3"/>
      <c r="P43" s="3"/>
      <c r="Q43" s="3"/>
      <c r="R43" s="3"/>
      <c r="T43" s="3" t="s">
        <v>879</v>
      </c>
      <c r="U43" s="3" t="s">
        <v>1074</v>
      </c>
      <c r="V43" s="4" t="s">
        <v>1075</v>
      </c>
      <c r="W43" s="3" t="str">
        <f>"100203;"&amp;AA43&amp;"@100603:"&amp;AC43</f>
        <v>100203;75@100603:15</v>
      </c>
      <c r="X43" s="6" t="s">
        <v>1076</v>
      </c>
      <c r="Y43" s="4" t="str">
        <f>"生命+"&amp;AA43&amp;"  物理防御+"&amp;AC43</f>
        <v>生命+75  物理防御+15</v>
      </c>
      <c r="Z43" s="3">
        <v>50</v>
      </c>
      <c r="AA43" s="3">
        <f>ROUND(Z43*1.5,0)</f>
        <v>75</v>
      </c>
      <c r="AB43" s="3">
        <v>10</v>
      </c>
      <c r="AC43" s="3">
        <v>15</v>
      </c>
      <c r="AD43" s="3" t="s">
        <v>1077</v>
      </c>
      <c r="AE43" s="5" t="s">
        <v>1078</v>
      </c>
    </row>
    <row r="44" spans="1:31" ht="20.100000000000001" customHeight="1">
      <c r="A44" s="3">
        <v>43</v>
      </c>
      <c r="B44" s="3">
        <v>26.5</v>
      </c>
      <c r="C44" s="3">
        <v>26.5</v>
      </c>
      <c r="D44" s="3">
        <f>B44*总表!$D$4</f>
        <v>27825</v>
      </c>
      <c r="E44" s="3">
        <f>C44*总表!$E$4</f>
        <v>2650</v>
      </c>
      <c r="F44" s="3">
        <f>C44*总表!$F$4</f>
        <v>795</v>
      </c>
      <c r="G44" s="3">
        <v>4</v>
      </c>
      <c r="H44" s="3">
        <v>1</v>
      </c>
      <c r="I44" s="3">
        <f t="shared" si="1"/>
        <v>535</v>
      </c>
      <c r="J44" s="3">
        <f t="shared" si="2"/>
        <v>51</v>
      </c>
      <c r="K44" s="3">
        <f t="shared" si="3"/>
        <v>15</v>
      </c>
      <c r="M44" s="6" t="s">
        <v>1079</v>
      </c>
      <c r="N44" s="3" t="s">
        <v>1006</v>
      </c>
      <c r="O44" s="3">
        <f t="shared" ref="O44:Q44" si="26">O28*O$24</f>
        <v>0</v>
      </c>
      <c r="P44" s="3">
        <f t="shared" si="26"/>
        <v>50</v>
      </c>
      <c r="Q44" s="3">
        <f t="shared" si="26"/>
        <v>0</v>
      </c>
      <c r="R44" s="3"/>
      <c r="T44" s="3" t="s">
        <v>896</v>
      </c>
      <c r="U44" s="3" t="s">
        <v>1080</v>
      </c>
      <c r="V44" s="4" t="s">
        <v>1081</v>
      </c>
      <c r="W44" s="3" t="str">
        <f t="shared" ref="W44:W52" si="27">"100203;"&amp;AA44&amp;"@100603:"&amp;AC44</f>
        <v>100203;113@100603:21</v>
      </c>
      <c r="X44" s="6" t="s">
        <v>1082</v>
      </c>
      <c r="Y44" s="4" t="str">
        <f t="shared" ref="Y44:Y52" si="28">"生命+"&amp;AA44&amp;"  物理防御+"&amp;AC44</f>
        <v>生命+113  物理防御+21</v>
      </c>
      <c r="Z44" s="3">
        <v>75</v>
      </c>
      <c r="AA44" s="3">
        <f t="shared" ref="AA44:AA52" si="29">ROUND(Z44*1.5,0)</f>
        <v>113</v>
      </c>
      <c r="AB44" s="3">
        <v>15</v>
      </c>
      <c r="AC44" s="3">
        <v>21</v>
      </c>
      <c r="AD44" s="3" t="s">
        <v>1083</v>
      </c>
      <c r="AE44" s="5" t="s">
        <v>1084</v>
      </c>
    </row>
    <row r="45" spans="1:31" ht="20.100000000000001" customHeight="1">
      <c r="A45" s="3">
        <v>44</v>
      </c>
      <c r="B45" s="3">
        <v>27</v>
      </c>
      <c r="C45" s="3">
        <v>27</v>
      </c>
      <c r="D45" s="3">
        <f>B45*总表!$D$4</f>
        <v>28350</v>
      </c>
      <c r="E45" s="3">
        <f>C45*总表!$E$4</f>
        <v>2700</v>
      </c>
      <c r="F45" s="3">
        <f>C45*总表!$F$4</f>
        <v>810</v>
      </c>
      <c r="G45" s="3">
        <v>4</v>
      </c>
      <c r="H45" s="3">
        <v>1</v>
      </c>
      <c r="I45" s="3">
        <f t="shared" si="1"/>
        <v>545</v>
      </c>
      <c r="J45" s="3">
        <f t="shared" si="2"/>
        <v>52</v>
      </c>
      <c r="K45" s="3">
        <f t="shared" si="3"/>
        <v>16</v>
      </c>
      <c r="M45" s="6"/>
      <c r="N45" s="3" t="s">
        <v>1012</v>
      </c>
      <c r="O45" s="3">
        <f t="shared" ref="O45:Q45" si="30">O29*O$24</f>
        <v>150</v>
      </c>
      <c r="P45" s="3">
        <f t="shared" si="30"/>
        <v>0</v>
      </c>
      <c r="Q45" s="3">
        <f t="shared" si="30"/>
        <v>25</v>
      </c>
      <c r="R45" s="3"/>
      <c r="T45" s="3" t="s">
        <v>870</v>
      </c>
      <c r="U45" s="3" t="s">
        <v>1021</v>
      </c>
      <c r="V45" s="4" t="s">
        <v>1085</v>
      </c>
      <c r="W45" s="3" t="str">
        <f t="shared" si="27"/>
        <v>100203;150@100603:28</v>
      </c>
      <c r="X45" s="6" t="s">
        <v>1086</v>
      </c>
      <c r="Y45" s="4" t="str">
        <f t="shared" si="28"/>
        <v>生命+150  物理防御+28</v>
      </c>
      <c r="Z45" s="3">
        <v>100</v>
      </c>
      <c r="AA45" s="3">
        <f t="shared" si="29"/>
        <v>150</v>
      </c>
      <c r="AB45" s="3">
        <v>20</v>
      </c>
      <c r="AC45" s="3">
        <v>28</v>
      </c>
      <c r="AD45" s="3" t="s">
        <v>1062</v>
      </c>
      <c r="AE45" s="5" t="s">
        <v>1087</v>
      </c>
    </row>
    <row r="46" spans="1:31" ht="20.100000000000001" customHeight="1">
      <c r="A46" s="3">
        <v>45</v>
      </c>
      <c r="B46" s="3">
        <v>27.5</v>
      </c>
      <c r="C46" s="3">
        <v>27.5</v>
      </c>
      <c r="D46" s="3">
        <f>B46*总表!$D$4</f>
        <v>28875</v>
      </c>
      <c r="E46" s="3">
        <f>C46*总表!$E$4</f>
        <v>2750</v>
      </c>
      <c r="F46" s="3">
        <f>C46*总表!$F$4</f>
        <v>825</v>
      </c>
      <c r="G46" s="3">
        <v>4</v>
      </c>
      <c r="H46" s="3">
        <v>1</v>
      </c>
      <c r="I46" s="3">
        <f t="shared" si="1"/>
        <v>555</v>
      </c>
      <c r="J46" s="3">
        <f t="shared" si="2"/>
        <v>53</v>
      </c>
      <c r="K46" s="3">
        <f t="shared" si="3"/>
        <v>16</v>
      </c>
      <c r="M46" s="3"/>
      <c r="N46" s="3" t="s">
        <v>1018</v>
      </c>
      <c r="O46" s="3">
        <f t="shared" ref="O46:Q46" si="31">O30*O$24</f>
        <v>450</v>
      </c>
      <c r="P46" s="3">
        <f t="shared" si="31"/>
        <v>0</v>
      </c>
      <c r="Q46" s="3">
        <f t="shared" si="31"/>
        <v>0</v>
      </c>
      <c r="R46" s="3"/>
      <c r="T46" s="3" t="s">
        <v>887</v>
      </c>
      <c r="U46" s="3" t="s">
        <v>939</v>
      </c>
      <c r="V46" s="4" t="s">
        <v>1088</v>
      </c>
      <c r="W46" s="3" t="str">
        <f t="shared" si="27"/>
        <v>100203;188@100603:36</v>
      </c>
      <c r="X46" s="6" t="s">
        <v>1089</v>
      </c>
      <c r="Y46" s="4" t="str">
        <f t="shared" si="28"/>
        <v>生命+188  物理防御+36</v>
      </c>
      <c r="Z46" s="3">
        <v>125</v>
      </c>
      <c r="AA46" s="3">
        <f t="shared" si="29"/>
        <v>188</v>
      </c>
      <c r="AB46" s="3">
        <v>25</v>
      </c>
      <c r="AC46" s="3">
        <v>36</v>
      </c>
      <c r="AD46" s="3" t="s">
        <v>1090</v>
      </c>
      <c r="AE46" s="5" t="s">
        <v>1091</v>
      </c>
    </row>
    <row r="47" spans="1:31" ht="20.100000000000001" customHeight="1">
      <c r="A47" s="3">
        <v>46</v>
      </c>
      <c r="B47" s="3">
        <v>28</v>
      </c>
      <c r="C47" s="3">
        <v>28</v>
      </c>
      <c r="D47" s="3">
        <f>B47*总表!$D$4</f>
        <v>29400</v>
      </c>
      <c r="E47" s="3">
        <f>C47*总表!$E$4</f>
        <v>2800</v>
      </c>
      <c r="F47" s="3">
        <f>C47*总表!$F$4</f>
        <v>840</v>
      </c>
      <c r="G47" s="3">
        <v>4</v>
      </c>
      <c r="H47" s="3">
        <v>1</v>
      </c>
      <c r="I47" s="3">
        <f t="shared" si="1"/>
        <v>565</v>
      </c>
      <c r="J47" s="3">
        <f t="shared" si="2"/>
        <v>54</v>
      </c>
      <c r="K47" s="3">
        <f t="shared" si="3"/>
        <v>16</v>
      </c>
      <c r="M47" s="3"/>
      <c r="N47" s="3"/>
      <c r="O47" s="3"/>
      <c r="P47" s="3"/>
      <c r="Q47" s="3"/>
      <c r="R47" s="3"/>
      <c r="T47" s="3" t="s">
        <v>879</v>
      </c>
      <c r="U47" s="3" t="s">
        <v>944</v>
      </c>
      <c r="V47" s="4" t="s">
        <v>1092</v>
      </c>
      <c r="W47" s="3" t="str">
        <f t="shared" si="27"/>
        <v>100203;225@100603:45</v>
      </c>
      <c r="X47" s="6" t="s">
        <v>1093</v>
      </c>
      <c r="Y47" s="4" t="str">
        <f t="shared" si="28"/>
        <v>生命+225  物理防御+45</v>
      </c>
      <c r="Z47" s="3">
        <v>150</v>
      </c>
      <c r="AA47" s="3">
        <f t="shared" si="29"/>
        <v>225</v>
      </c>
      <c r="AB47" s="3">
        <v>30</v>
      </c>
      <c r="AC47" s="3">
        <v>45</v>
      </c>
      <c r="AD47" s="3" t="s">
        <v>1094</v>
      </c>
      <c r="AE47" s="5" t="s">
        <v>1095</v>
      </c>
    </row>
    <row r="48" spans="1:31" ht="20.100000000000001" customHeight="1">
      <c r="A48" s="3">
        <v>47</v>
      </c>
      <c r="B48" s="3">
        <v>28.5</v>
      </c>
      <c r="C48" s="3">
        <v>28.5</v>
      </c>
      <c r="D48" s="3">
        <f>B48*总表!$D$4</f>
        <v>29925</v>
      </c>
      <c r="E48" s="3">
        <f>C48*总表!$E$4</f>
        <v>2850</v>
      </c>
      <c r="F48" s="3">
        <f>C48*总表!$F$4</f>
        <v>855</v>
      </c>
      <c r="G48" s="3">
        <v>4</v>
      </c>
      <c r="H48" s="3">
        <v>1</v>
      </c>
      <c r="I48" s="3">
        <f t="shared" si="1"/>
        <v>575</v>
      </c>
      <c r="J48" s="3">
        <f t="shared" si="2"/>
        <v>55</v>
      </c>
      <c r="K48" s="3">
        <f t="shared" si="3"/>
        <v>16</v>
      </c>
      <c r="S48" s="3"/>
      <c r="T48" s="3" t="s">
        <v>870</v>
      </c>
      <c r="U48" s="3" t="s">
        <v>1096</v>
      </c>
      <c r="V48" s="5" t="s">
        <v>1097</v>
      </c>
      <c r="W48" s="3" t="str">
        <f t="shared" si="27"/>
        <v>100203;300@100603:60</v>
      </c>
      <c r="X48" s="6" t="s">
        <v>1098</v>
      </c>
      <c r="Y48" s="4" t="str">
        <f t="shared" si="28"/>
        <v>生命+300  物理防御+60</v>
      </c>
      <c r="Z48" s="3">
        <v>200</v>
      </c>
      <c r="AA48" s="3">
        <f t="shared" si="29"/>
        <v>300</v>
      </c>
      <c r="AB48" s="3">
        <v>40</v>
      </c>
      <c r="AC48" s="3">
        <v>60</v>
      </c>
      <c r="AD48" s="3" t="s">
        <v>898</v>
      </c>
      <c r="AE48" s="5" t="s">
        <v>1099</v>
      </c>
    </row>
    <row r="49" spans="1:31" ht="20.100000000000001" customHeight="1">
      <c r="A49" s="3">
        <v>48</v>
      </c>
      <c r="B49" s="3">
        <v>29</v>
      </c>
      <c r="C49" s="3">
        <v>29</v>
      </c>
      <c r="D49" s="3">
        <f>B49*总表!$D$4</f>
        <v>30450</v>
      </c>
      <c r="E49" s="3">
        <f>C49*总表!$E$4</f>
        <v>2900</v>
      </c>
      <c r="F49" s="3">
        <f>C49*总表!$F$4</f>
        <v>870</v>
      </c>
      <c r="G49" s="3">
        <v>4</v>
      </c>
      <c r="H49" s="3">
        <v>1</v>
      </c>
      <c r="I49" s="3">
        <f t="shared" si="1"/>
        <v>586</v>
      </c>
      <c r="J49" s="3">
        <f t="shared" si="2"/>
        <v>56</v>
      </c>
      <c r="K49" s="3">
        <f t="shared" si="3"/>
        <v>17</v>
      </c>
      <c r="M49" s="6" t="s">
        <v>1100</v>
      </c>
      <c r="N49" s="3" t="s">
        <v>1006</v>
      </c>
      <c r="O49" s="3">
        <f t="shared" ref="O49:Q49" si="32">O28*O$23</f>
        <v>0</v>
      </c>
      <c r="P49" s="3">
        <f t="shared" si="32"/>
        <v>40</v>
      </c>
      <c r="Q49" s="3">
        <f t="shared" si="32"/>
        <v>0</v>
      </c>
      <c r="R49" s="3"/>
      <c r="S49" s="1"/>
      <c r="T49" s="3" t="s">
        <v>896</v>
      </c>
      <c r="U49" s="3" t="s">
        <v>1101</v>
      </c>
      <c r="V49" s="4" t="s">
        <v>1102</v>
      </c>
      <c r="W49" s="3" t="str">
        <f t="shared" si="27"/>
        <v>100203;375@100603:75</v>
      </c>
      <c r="X49" s="6" t="s">
        <v>1103</v>
      </c>
      <c r="Y49" s="4" t="str">
        <f t="shared" si="28"/>
        <v>生命+375  物理防御+75</v>
      </c>
      <c r="Z49" s="3">
        <v>250</v>
      </c>
      <c r="AA49" s="3">
        <f t="shared" si="29"/>
        <v>375</v>
      </c>
      <c r="AB49" s="3">
        <v>50</v>
      </c>
      <c r="AC49" s="3">
        <v>75</v>
      </c>
    </row>
    <row r="50" spans="1:31" ht="20.100000000000001" customHeight="1">
      <c r="A50" s="3">
        <v>49</v>
      </c>
      <c r="B50" s="3">
        <v>29.5</v>
      </c>
      <c r="C50" s="3">
        <v>29.5</v>
      </c>
      <c r="D50" s="3">
        <f>B50*总表!$D$4</f>
        <v>30975</v>
      </c>
      <c r="E50" s="3">
        <f>C50*总表!$E$4</f>
        <v>2950</v>
      </c>
      <c r="F50" s="3">
        <f>C50*总表!$F$4</f>
        <v>885</v>
      </c>
      <c r="G50" s="3">
        <v>4</v>
      </c>
      <c r="H50" s="3">
        <v>1</v>
      </c>
      <c r="I50" s="3">
        <f t="shared" si="1"/>
        <v>596</v>
      </c>
      <c r="J50" s="3">
        <f t="shared" si="2"/>
        <v>57</v>
      </c>
      <c r="K50" s="3">
        <f t="shared" si="3"/>
        <v>17</v>
      </c>
      <c r="M50" s="6" t="s">
        <v>1104</v>
      </c>
      <c r="N50" s="3" t="s">
        <v>1012</v>
      </c>
      <c r="O50" s="3">
        <v>120</v>
      </c>
      <c r="P50" s="3">
        <f t="shared" ref="P50:P51" si="33">P29*P$23</f>
        <v>0</v>
      </c>
      <c r="Q50" s="3">
        <f t="shared" ref="Q50" si="34">Q29*Q$23</f>
        <v>20</v>
      </c>
      <c r="R50" s="3"/>
      <c r="T50" s="3" t="s">
        <v>887</v>
      </c>
      <c r="U50" s="3" t="s">
        <v>1105</v>
      </c>
      <c r="V50" s="5" t="s">
        <v>1106</v>
      </c>
      <c r="W50" s="3" t="str">
        <f t="shared" si="27"/>
        <v>100203;450@100603:90</v>
      </c>
      <c r="X50" s="6" t="s">
        <v>1107</v>
      </c>
      <c r="Y50" s="4" t="str">
        <f t="shared" si="28"/>
        <v>生命+450  物理防御+90</v>
      </c>
      <c r="Z50" s="3">
        <v>300</v>
      </c>
      <c r="AA50" s="3">
        <f t="shared" si="29"/>
        <v>450</v>
      </c>
      <c r="AB50" s="3">
        <v>60</v>
      </c>
      <c r="AC50" s="3">
        <v>90</v>
      </c>
      <c r="AD50" s="3" t="s">
        <v>1108</v>
      </c>
      <c r="AE50" s="5" t="s">
        <v>1109</v>
      </c>
    </row>
    <row r="51" spans="1:31" ht="20.100000000000001" customHeight="1">
      <c r="A51" s="3">
        <v>50</v>
      </c>
      <c r="B51" s="3">
        <v>30</v>
      </c>
      <c r="C51" s="3">
        <v>30</v>
      </c>
      <c r="D51" s="3">
        <f>B51*总表!$D$4</f>
        <v>31500</v>
      </c>
      <c r="E51" s="3">
        <f>C51*总表!$E$4</f>
        <v>3000</v>
      </c>
      <c r="F51" s="3">
        <f>C51*总表!$F$4</f>
        <v>900</v>
      </c>
      <c r="G51" s="3">
        <v>4</v>
      </c>
      <c r="H51" s="3">
        <v>1</v>
      </c>
      <c r="I51" s="3">
        <f t="shared" si="1"/>
        <v>606</v>
      </c>
      <c r="J51" s="3">
        <f t="shared" si="2"/>
        <v>58</v>
      </c>
      <c r="K51" s="3">
        <f t="shared" si="3"/>
        <v>17</v>
      </c>
      <c r="N51" s="3" t="s">
        <v>1018</v>
      </c>
      <c r="O51" s="3">
        <v>320</v>
      </c>
      <c r="P51" s="3">
        <f t="shared" si="33"/>
        <v>0</v>
      </c>
      <c r="Q51" s="3">
        <f t="shared" ref="Q51" si="35">Q30*Q$23</f>
        <v>0</v>
      </c>
      <c r="R51" s="3"/>
      <c r="W51" s="3" t="str">
        <f t="shared" si="27"/>
        <v>100203;525@100603:105</v>
      </c>
      <c r="X51" s="6" t="s">
        <v>1110</v>
      </c>
      <c r="Y51" s="4" t="str">
        <f t="shared" si="28"/>
        <v>生命+525  物理防御+105</v>
      </c>
      <c r="Z51" s="3">
        <v>350</v>
      </c>
      <c r="AA51" s="3">
        <f t="shared" si="29"/>
        <v>525</v>
      </c>
      <c r="AB51" s="3">
        <v>70</v>
      </c>
      <c r="AC51" s="3">
        <v>105</v>
      </c>
      <c r="AD51" s="3" t="s">
        <v>1111</v>
      </c>
      <c r="AE51" s="5" t="s">
        <v>1112</v>
      </c>
    </row>
    <row r="52" spans="1:31" ht="20.100000000000001" customHeight="1">
      <c r="A52" s="3">
        <v>51</v>
      </c>
      <c r="B52" s="3">
        <v>30</v>
      </c>
      <c r="C52" s="3">
        <v>30</v>
      </c>
      <c r="D52" s="3">
        <f>B52*总表!$D$4</f>
        <v>31500</v>
      </c>
      <c r="E52" s="3">
        <f>C52*总表!$E$4</f>
        <v>3000</v>
      </c>
      <c r="F52" s="3">
        <f>C52*总表!$F$4</f>
        <v>900</v>
      </c>
      <c r="G52" s="3">
        <v>4</v>
      </c>
      <c r="H52" s="3">
        <v>1</v>
      </c>
      <c r="I52" s="3">
        <f t="shared" si="1"/>
        <v>606</v>
      </c>
      <c r="J52" s="3">
        <f t="shared" si="2"/>
        <v>58</v>
      </c>
      <c r="K52" s="3">
        <f t="shared" si="3"/>
        <v>17</v>
      </c>
      <c r="W52" s="3" t="str">
        <f t="shared" si="27"/>
        <v>100203;600@100603:120</v>
      </c>
      <c r="X52" s="6" t="s">
        <v>1113</v>
      </c>
      <c r="Y52" s="4" t="str">
        <f t="shared" si="28"/>
        <v>生命+600  物理防御+120</v>
      </c>
      <c r="Z52" s="3">
        <v>400</v>
      </c>
      <c r="AA52" s="3">
        <f t="shared" si="29"/>
        <v>600</v>
      </c>
      <c r="AB52" s="3">
        <v>80</v>
      </c>
      <c r="AC52" s="3">
        <v>120</v>
      </c>
      <c r="AD52" s="3" t="s">
        <v>1114</v>
      </c>
      <c r="AE52" s="5" t="s">
        <v>1115</v>
      </c>
    </row>
    <row r="53" spans="1:31" ht="20.100000000000001" customHeight="1">
      <c r="A53" s="3">
        <v>52</v>
      </c>
      <c r="B53" s="3">
        <v>30</v>
      </c>
      <c r="C53" s="3">
        <v>30</v>
      </c>
      <c r="D53" s="3">
        <f>B53*总表!$D$4</f>
        <v>31500</v>
      </c>
      <c r="E53" s="3">
        <f>C53*总表!$E$4</f>
        <v>3000</v>
      </c>
      <c r="F53" s="3">
        <f>C53*总表!$F$4</f>
        <v>900</v>
      </c>
      <c r="G53" s="3">
        <v>4</v>
      </c>
      <c r="H53" s="3">
        <v>1</v>
      </c>
      <c r="I53" s="3">
        <f t="shared" si="1"/>
        <v>606</v>
      </c>
      <c r="J53" s="3">
        <f t="shared" si="2"/>
        <v>58</v>
      </c>
      <c r="K53" s="3">
        <f t="shared" si="3"/>
        <v>17</v>
      </c>
      <c r="S53" s="1"/>
      <c r="T53" s="3" t="s">
        <v>907</v>
      </c>
      <c r="U53" s="6" t="s">
        <v>908</v>
      </c>
      <c r="V53" s="1"/>
      <c r="AD53" s="3" t="s">
        <v>1116</v>
      </c>
      <c r="AE53" s="5" t="s">
        <v>1117</v>
      </c>
    </row>
    <row r="54" spans="1:31" ht="20.100000000000001" customHeight="1">
      <c r="A54" s="3">
        <v>53</v>
      </c>
      <c r="B54" s="3">
        <v>30</v>
      </c>
      <c r="C54" s="3">
        <v>30</v>
      </c>
      <c r="D54" s="3">
        <f>B54*总表!$D$4</f>
        <v>31500</v>
      </c>
      <c r="E54" s="3">
        <f>C54*总表!$E$4</f>
        <v>3000</v>
      </c>
      <c r="F54" s="3">
        <f>C54*总表!$F$4</f>
        <v>900</v>
      </c>
      <c r="G54" s="3">
        <v>4</v>
      </c>
      <c r="H54" s="3">
        <v>1</v>
      </c>
      <c r="I54" s="3">
        <f t="shared" si="1"/>
        <v>606</v>
      </c>
      <c r="J54" s="3">
        <f t="shared" si="2"/>
        <v>58</v>
      </c>
      <c r="K54" s="3">
        <f t="shared" si="3"/>
        <v>17</v>
      </c>
      <c r="S54" s="3" t="s">
        <v>897</v>
      </c>
      <c r="T54" s="3" t="s">
        <v>879</v>
      </c>
      <c r="U54" s="3" t="s">
        <v>1118</v>
      </c>
      <c r="V54" s="5" t="s">
        <v>1119</v>
      </c>
      <c r="W54" s="3" t="str">
        <f>"100203;"&amp;AA54&amp;"@100803:"&amp;AC54</f>
        <v>100203;75@100803:15</v>
      </c>
      <c r="X54" s="6" t="s">
        <v>1120</v>
      </c>
      <c r="Y54" s="4" t="str">
        <f>"生命+"&amp;AA54&amp;"  魔法防御+"&amp;AC54</f>
        <v>生命+75  魔法防御+15</v>
      </c>
      <c r="Z54" s="3">
        <v>50</v>
      </c>
      <c r="AA54" s="3">
        <f>ROUND(Z54*1.5,0)</f>
        <v>75</v>
      </c>
      <c r="AB54" s="3">
        <v>10</v>
      </c>
      <c r="AC54" s="3">
        <v>15</v>
      </c>
      <c r="AD54" s="3" t="s">
        <v>1121</v>
      </c>
      <c r="AE54" s="5" t="s">
        <v>1122</v>
      </c>
    </row>
    <row r="55" spans="1:31" ht="20.100000000000001" customHeight="1">
      <c r="A55" s="3">
        <v>54</v>
      </c>
      <c r="B55" s="3">
        <v>30</v>
      </c>
      <c r="C55" s="3">
        <v>30</v>
      </c>
      <c r="D55" s="3">
        <f>B55*总表!$D$4</f>
        <v>31500</v>
      </c>
      <c r="E55" s="3">
        <f>C55*总表!$E$4</f>
        <v>3000</v>
      </c>
      <c r="F55" s="3">
        <f>C55*总表!$F$4</f>
        <v>900</v>
      </c>
      <c r="G55" s="3">
        <v>4</v>
      </c>
      <c r="H55" s="3">
        <v>1</v>
      </c>
      <c r="I55" s="3">
        <f t="shared" si="1"/>
        <v>606</v>
      </c>
      <c r="J55" s="3">
        <f t="shared" si="2"/>
        <v>58</v>
      </c>
      <c r="K55" s="3">
        <f t="shared" si="3"/>
        <v>17</v>
      </c>
      <c r="S55" s="1"/>
      <c r="T55" s="3" t="s">
        <v>870</v>
      </c>
      <c r="U55" s="3" t="s">
        <v>898</v>
      </c>
      <c r="V55" s="5" t="s">
        <v>1123</v>
      </c>
      <c r="W55" s="3" t="str">
        <f t="shared" ref="W55:W63" si="36">"100203;"&amp;AA55&amp;"@100803:"&amp;AC55</f>
        <v>100203;113@100803:21</v>
      </c>
      <c r="X55" s="6" t="s">
        <v>1124</v>
      </c>
      <c r="Y55" s="4" t="str">
        <f t="shared" ref="Y55:Y63" si="37">"生命+"&amp;AA55&amp;"  魔法防御+"&amp;AC55</f>
        <v>生命+113  魔法防御+21</v>
      </c>
      <c r="Z55" s="3">
        <v>75</v>
      </c>
      <c r="AA55" s="3">
        <f t="shared" ref="AA55:AA63" si="38">ROUND(Z55*1.5,0)</f>
        <v>113</v>
      </c>
      <c r="AB55" s="3">
        <v>15</v>
      </c>
      <c r="AC55" s="3">
        <v>21</v>
      </c>
      <c r="AD55" s="3" t="s">
        <v>1125</v>
      </c>
      <c r="AE55" s="5" t="s">
        <v>1126</v>
      </c>
    </row>
    <row r="56" spans="1:31" ht="20.100000000000001" customHeight="1">
      <c r="A56" s="3">
        <v>55</v>
      </c>
      <c r="B56" s="3">
        <v>30</v>
      </c>
      <c r="C56" s="3">
        <v>30</v>
      </c>
      <c r="D56" s="3">
        <f>B56*总表!$D$4</f>
        <v>31500</v>
      </c>
      <c r="E56" s="3">
        <f>C56*总表!$E$4</f>
        <v>3000</v>
      </c>
      <c r="F56" s="3">
        <f>C56*总表!$F$4</f>
        <v>900</v>
      </c>
      <c r="G56" s="3">
        <v>4</v>
      </c>
      <c r="H56" s="3">
        <v>1</v>
      </c>
      <c r="I56" s="3">
        <f t="shared" si="1"/>
        <v>606</v>
      </c>
      <c r="J56" s="3">
        <f t="shared" si="2"/>
        <v>58</v>
      </c>
      <c r="K56" s="3">
        <f t="shared" si="3"/>
        <v>17</v>
      </c>
      <c r="T56" s="3" t="s">
        <v>896</v>
      </c>
      <c r="U56" s="3" t="s">
        <v>1127</v>
      </c>
      <c r="V56" s="4" t="s">
        <v>1128</v>
      </c>
      <c r="W56" s="3" t="str">
        <f t="shared" si="36"/>
        <v>100203;150@100803:28</v>
      </c>
      <c r="X56" s="6" t="s">
        <v>1129</v>
      </c>
      <c r="Y56" s="4" t="str">
        <f t="shared" si="37"/>
        <v>生命+150  魔法防御+28</v>
      </c>
      <c r="Z56" s="3">
        <v>100</v>
      </c>
      <c r="AA56" s="3">
        <f t="shared" si="38"/>
        <v>150</v>
      </c>
      <c r="AB56" s="3">
        <v>20</v>
      </c>
      <c r="AC56" s="3">
        <v>28</v>
      </c>
      <c r="AD56" s="3" t="s">
        <v>1130</v>
      </c>
      <c r="AE56" s="5" t="s">
        <v>1131</v>
      </c>
    </row>
    <row r="57" spans="1:31" ht="20.100000000000001" customHeight="1">
      <c r="A57" s="3">
        <v>56</v>
      </c>
      <c r="B57" s="3">
        <v>30</v>
      </c>
      <c r="C57" s="3">
        <v>30</v>
      </c>
      <c r="D57" s="3">
        <f>B57*总表!$D$4</f>
        <v>31500</v>
      </c>
      <c r="E57" s="3">
        <f>C57*总表!$E$4</f>
        <v>3000</v>
      </c>
      <c r="F57" s="3">
        <f>C57*总表!$F$4</f>
        <v>900</v>
      </c>
      <c r="G57" s="3">
        <v>4</v>
      </c>
      <c r="H57" s="3">
        <v>1</v>
      </c>
      <c r="I57" s="3">
        <f t="shared" si="1"/>
        <v>606</v>
      </c>
      <c r="J57" s="3">
        <f t="shared" si="2"/>
        <v>58</v>
      </c>
      <c r="K57" s="3">
        <f t="shared" si="3"/>
        <v>17</v>
      </c>
      <c r="T57" s="3" t="s">
        <v>887</v>
      </c>
      <c r="U57" s="3" t="s">
        <v>1031</v>
      </c>
      <c r="V57" s="4" t="s">
        <v>1132</v>
      </c>
      <c r="W57" s="3" t="str">
        <f t="shared" si="36"/>
        <v>100203;188@100803:36</v>
      </c>
      <c r="X57" s="6" t="s">
        <v>1133</v>
      </c>
      <c r="Y57" s="4" t="str">
        <f t="shared" si="37"/>
        <v>生命+188  魔法防御+36</v>
      </c>
      <c r="Z57" s="3">
        <v>125</v>
      </c>
      <c r="AA57" s="3">
        <f t="shared" si="38"/>
        <v>188</v>
      </c>
      <c r="AB57" s="3">
        <v>25</v>
      </c>
      <c r="AC57" s="3">
        <v>36</v>
      </c>
      <c r="AD57" s="3" t="s">
        <v>1134</v>
      </c>
      <c r="AE57" s="5" t="s">
        <v>1135</v>
      </c>
    </row>
    <row r="58" spans="1:31" ht="20.100000000000001" customHeight="1">
      <c r="A58" s="3">
        <v>57</v>
      </c>
      <c r="B58" s="3">
        <v>30</v>
      </c>
      <c r="C58" s="3">
        <v>30</v>
      </c>
      <c r="D58" s="3">
        <f>B58*总表!$D$4</f>
        <v>31500</v>
      </c>
      <c r="E58" s="3">
        <f>C58*总表!$E$4</f>
        <v>3000</v>
      </c>
      <c r="F58" s="3">
        <f>C58*总表!$F$4</f>
        <v>900</v>
      </c>
      <c r="G58" s="3">
        <v>4</v>
      </c>
      <c r="H58" s="3">
        <v>1</v>
      </c>
      <c r="I58" s="3">
        <f t="shared" si="1"/>
        <v>606</v>
      </c>
      <c r="J58" s="3">
        <f t="shared" si="2"/>
        <v>58</v>
      </c>
      <c r="K58" s="3">
        <f t="shared" si="3"/>
        <v>17</v>
      </c>
      <c r="T58" s="3" t="s">
        <v>879</v>
      </c>
      <c r="U58" s="3" t="s">
        <v>1136</v>
      </c>
      <c r="V58" s="4" t="s">
        <v>1137</v>
      </c>
      <c r="W58" s="3" t="str">
        <f t="shared" si="36"/>
        <v>100203;225@100803:45</v>
      </c>
      <c r="X58" s="6" t="s">
        <v>1138</v>
      </c>
      <c r="Y58" s="4" t="str">
        <f t="shared" si="37"/>
        <v>生命+225  魔法防御+45</v>
      </c>
      <c r="Z58" s="3">
        <v>150</v>
      </c>
      <c r="AA58" s="3">
        <f t="shared" si="38"/>
        <v>225</v>
      </c>
      <c r="AB58" s="3">
        <v>30</v>
      </c>
      <c r="AC58" s="3">
        <v>45</v>
      </c>
      <c r="AD58" s="3" t="s">
        <v>1139</v>
      </c>
      <c r="AE58" s="5" t="s">
        <v>1140</v>
      </c>
    </row>
    <row r="59" spans="1:31" ht="20.100000000000001" customHeight="1">
      <c r="A59" s="3">
        <v>58</v>
      </c>
      <c r="B59" s="3">
        <v>30</v>
      </c>
      <c r="C59" s="3">
        <v>30</v>
      </c>
      <c r="D59" s="3">
        <f>B59*总表!$D$4</f>
        <v>31500</v>
      </c>
      <c r="E59" s="3">
        <f>C59*总表!$E$4</f>
        <v>3000</v>
      </c>
      <c r="F59" s="3">
        <f>C59*总表!$F$4</f>
        <v>900</v>
      </c>
      <c r="G59" s="3">
        <v>4</v>
      </c>
      <c r="H59" s="3">
        <v>1</v>
      </c>
      <c r="I59" s="3">
        <f t="shared" si="1"/>
        <v>606</v>
      </c>
      <c r="J59" s="3">
        <f t="shared" si="2"/>
        <v>58</v>
      </c>
      <c r="K59" s="3">
        <f t="shared" si="3"/>
        <v>17</v>
      </c>
      <c r="T59" s="3" t="s">
        <v>896</v>
      </c>
      <c r="U59" s="3" t="s">
        <v>1141</v>
      </c>
      <c r="V59" s="4" t="s">
        <v>1142</v>
      </c>
      <c r="W59" s="3" t="str">
        <f t="shared" si="36"/>
        <v>100203;300@100803:60</v>
      </c>
      <c r="X59" s="6" t="s">
        <v>1143</v>
      </c>
      <c r="Y59" s="4" t="str">
        <f t="shared" si="37"/>
        <v>生命+300  魔法防御+60</v>
      </c>
      <c r="Z59" s="3">
        <v>200</v>
      </c>
      <c r="AA59" s="3">
        <f t="shared" si="38"/>
        <v>300</v>
      </c>
      <c r="AB59" s="3">
        <v>40</v>
      </c>
      <c r="AC59" s="3">
        <v>60</v>
      </c>
      <c r="AD59" s="3" t="s">
        <v>1144</v>
      </c>
      <c r="AE59" s="5" t="s">
        <v>1145</v>
      </c>
    </row>
    <row r="60" spans="1:31" ht="20.100000000000001" customHeight="1">
      <c r="A60" s="3">
        <v>59</v>
      </c>
      <c r="B60" s="3">
        <v>30</v>
      </c>
      <c r="C60" s="3">
        <v>30</v>
      </c>
      <c r="D60" s="3">
        <f>B60*总表!$D$4</f>
        <v>31500</v>
      </c>
      <c r="E60" s="3">
        <f>C60*总表!$E$4</f>
        <v>3000</v>
      </c>
      <c r="F60" s="3">
        <f>C60*总表!$F$4</f>
        <v>900</v>
      </c>
      <c r="G60" s="3">
        <v>4</v>
      </c>
      <c r="H60" s="3">
        <v>1</v>
      </c>
      <c r="I60" s="3">
        <f t="shared" si="1"/>
        <v>606</v>
      </c>
      <c r="J60" s="3">
        <f t="shared" si="2"/>
        <v>58</v>
      </c>
      <c r="K60" s="3">
        <f t="shared" si="3"/>
        <v>17</v>
      </c>
      <c r="T60" s="3" t="s">
        <v>870</v>
      </c>
      <c r="U60" s="3" t="s">
        <v>1041</v>
      </c>
      <c r="V60" s="4" t="s">
        <v>1146</v>
      </c>
      <c r="W60" s="3" t="str">
        <f t="shared" si="36"/>
        <v>100203;375@100803:75</v>
      </c>
      <c r="X60" s="6" t="s">
        <v>1147</v>
      </c>
      <c r="Y60" s="4" t="str">
        <f t="shared" si="37"/>
        <v>生命+375  魔法防御+75</v>
      </c>
      <c r="Z60" s="3">
        <v>250</v>
      </c>
      <c r="AA60" s="3">
        <f t="shared" si="38"/>
        <v>375</v>
      </c>
      <c r="AB60" s="3">
        <v>50</v>
      </c>
      <c r="AC60" s="3">
        <v>75</v>
      </c>
      <c r="AD60" s="3" t="s">
        <v>1148</v>
      </c>
      <c r="AE60" s="5" t="s">
        <v>1149</v>
      </c>
    </row>
    <row r="61" spans="1:31" ht="20.100000000000001" customHeight="1">
      <c r="A61" s="3">
        <v>60</v>
      </c>
      <c r="B61" s="3">
        <v>30</v>
      </c>
      <c r="C61" s="3">
        <v>30</v>
      </c>
      <c r="D61" s="3">
        <f>B61*总表!$D$4</f>
        <v>31500</v>
      </c>
      <c r="E61" s="3">
        <f>C61*总表!$E$4</f>
        <v>3000</v>
      </c>
      <c r="F61" s="3">
        <f>C61*总表!$F$4</f>
        <v>900</v>
      </c>
      <c r="G61" s="3">
        <v>4</v>
      </c>
      <c r="H61" s="3">
        <v>1</v>
      </c>
      <c r="I61" s="3">
        <f t="shared" si="1"/>
        <v>606</v>
      </c>
      <c r="J61" s="3">
        <f t="shared" si="2"/>
        <v>58</v>
      </c>
      <c r="K61" s="3">
        <f t="shared" si="3"/>
        <v>17</v>
      </c>
      <c r="T61" s="3" t="s">
        <v>887</v>
      </c>
      <c r="U61" s="3" t="s">
        <v>962</v>
      </c>
      <c r="V61" s="4" t="s">
        <v>1150</v>
      </c>
      <c r="W61" s="3" t="str">
        <f t="shared" si="36"/>
        <v>100203;450@100803:90</v>
      </c>
      <c r="X61" s="6" t="s">
        <v>1151</v>
      </c>
      <c r="Y61" s="4" t="str">
        <f t="shared" si="37"/>
        <v>生命+450  魔法防御+90</v>
      </c>
      <c r="Z61" s="3">
        <v>300</v>
      </c>
      <c r="AA61" s="3">
        <f t="shared" si="38"/>
        <v>450</v>
      </c>
      <c r="AB61" s="3">
        <v>60</v>
      </c>
      <c r="AC61" s="3">
        <v>90</v>
      </c>
      <c r="AD61" s="3" t="s">
        <v>1152</v>
      </c>
      <c r="AE61" s="5" t="s">
        <v>1153</v>
      </c>
    </row>
    <row r="62" spans="1:31" ht="20.100000000000001" customHeight="1">
      <c r="T62" s="3" t="s">
        <v>879</v>
      </c>
      <c r="U62" s="3" t="s">
        <v>967</v>
      </c>
      <c r="V62" s="4" t="s">
        <v>1154</v>
      </c>
      <c r="W62" s="3" t="str">
        <f t="shared" si="36"/>
        <v>100203;525@100803:105</v>
      </c>
      <c r="X62" s="6" t="s">
        <v>1155</v>
      </c>
      <c r="Y62" s="4" t="str">
        <f t="shared" si="37"/>
        <v>生命+525  魔法防御+105</v>
      </c>
      <c r="Z62" s="3">
        <v>350</v>
      </c>
      <c r="AA62" s="3">
        <f t="shared" si="38"/>
        <v>525</v>
      </c>
      <c r="AB62" s="3">
        <v>70</v>
      </c>
      <c r="AC62" s="3">
        <v>105</v>
      </c>
      <c r="AD62" s="3" t="s">
        <v>1156</v>
      </c>
      <c r="AE62" s="5" t="s">
        <v>1157</v>
      </c>
    </row>
    <row r="63" spans="1:31" ht="20.100000000000001" customHeight="1">
      <c r="S63" s="3"/>
      <c r="T63" s="3" t="s">
        <v>870</v>
      </c>
      <c r="U63" s="3" t="s">
        <v>1158</v>
      </c>
      <c r="V63" s="5" t="s">
        <v>1159</v>
      </c>
      <c r="W63" s="3" t="str">
        <f t="shared" si="36"/>
        <v>100203;600@100803:120</v>
      </c>
      <c r="X63" s="6" t="s">
        <v>1160</v>
      </c>
      <c r="Y63" s="4" t="str">
        <f t="shared" si="37"/>
        <v>生命+600  魔法防御+120</v>
      </c>
      <c r="Z63" s="3">
        <v>400</v>
      </c>
      <c r="AA63" s="3">
        <f t="shared" si="38"/>
        <v>600</v>
      </c>
      <c r="AB63" s="3">
        <v>80</v>
      </c>
      <c r="AC63" s="3">
        <v>120</v>
      </c>
      <c r="AD63" s="3" t="s">
        <v>1161</v>
      </c>
      <c r="AE63" s="5" t="s">
        <v>1162</v>
      </c>
    </row>
    <row r="64" spans="1:31" ht="20.100000000000001" customHeight="1">
      <c r="S64" s="1"/>
      <c r="T64" s="3" t="s">
        <v>896</v>
      </c>
      <c r="U64" s="3" t="s">
        <v>1163</v>
      </c>
      <c r="V64" s="4" t="s">
        <v>1164</v>
      </c>
      <c r="AD64" s="3" t="s">
        <v>1165</v>
      </c>
      <c r="AE64" s="5" t="s">
        <v>1166</v>
      </c>
    </row>
    <row r="65" spans="20:31" ht="20.100000000000001" customHeight="1">
      <c r="T65" s="3" t="s">
        <v>887</v>
      </c>
      <c r="U65" s="3" t="s">
        <v>1167</v>
      </c>
      <c r="V65" s="5" t="s">
        <v>1168</v>
      </c>
      <c r="AD65" s="3" t="s">
        <v>1169</v>
      </c>
      <c r="AE65" s="5" t="s">
        <v>1170</v>
      </c>
    </row>
    <row r="66" spans="20:31" ht="20.100000000000001" customHeight="1"/>
    <row r="67" spans="20:31" ht="20.100000000000001" customHeight="1">
      <c r="AD67" s="3" t="s">
        <v>1171</v>
      </c>
      <c r="AE67" s="5" t="s">
        <v>1172</v>
      </c>
    </row>
    <row r="68" spans="20:31" ht="20.100000000000001" customHeight="1">
      <c r="AD68" s="3" t="s">
        <v>1173</v>
      </c>
      <c r="AE68" s="5" t="s">
        <v>1174</v>
      </c>
    </row>
    <row r="69" spans="20:31" ht="20.100000000000001" customHeight="1">
      <c r="AD69" s="3" t="s">
        <v>1175</v>
      </c>
      <c r="AE69" s="5" t="s">
        <v>1176</v>
      </c>
    </row>
    <row r="70" spans="20:31" ht="20.100000000000001" customHeight="1">
      <c r="AD70" s="3" t="s">
        <v>1177</v>
      </c>
      <c r="AE70" s="5" t="s">
        <v>1178</v>
      </c>
    </row>
    <row r="71" spans="20:31" ht="20.100000000000001" customHeight="1">
      <c r="AD71" s="3" t="s">
        <v>1179</v>
      </c>
      <c r="AE71" s="5" t="s">
        <v>1180</v>
      </c>
    </row>
    <row r="72" spans="20:31" ht="20.100000000000001" customHeight="1">
      <c r="AD72" s="3" t="s">
        <v>1181</v>
      </c>
      <c r="AE72" s="5" t="s">
        <v>1182</v>
      </c>
    </row>
    <row r="73" spans="20:31" ht="20.100000000000001" customHeight="1">
      <c r="AD73" s="3" t="s">
        <v>1183</v>
      </c>
      <c r="AE73" s="5" t="s">
        <v>1184</v>
      </c>
    </row>
    <row r="74" spans="20:31" ht="20.100000000000001" customHeight="1">
      <c r="AD74" s="3" t="s">
        <v>1185</v>
      </c>
      <c r="AE74" s="5" t="s">
        <v>1186</v>
      </c>
    </row>
    <row r="75" spans="20:31" ht="20.100000000000001" customHeight="1">
      <c r="AD75" s="3" t="s">
        <v>1187</v>
      </c>
      <c r="AE75" s="5" t="s">
        <v>1188</v>
      </c>
    </row>
    <row r="76" spans="20:31" ht="20.100000000000001" customHeight="1">
      <c r="AD76" s="3" t="s">
        <v>1189</v>
      </c>
      <c r="AE76" s="5" t="s">
        <v>1190</v>
      </c>
    </row>
    <row r="77" spans="20:31" ht="20.100000000000001" customHeight="1">
      <c r="AD77" s="3" t="s">
        <v>1191</v>
      </c>
      <c r="AE77" s="5" t="s">
        <v>1192</v>
      </c>
    </row>
    <row r="78" spans="20:31" ht="20.100000000000001" customHeight="1">
      <c r="AD78" s="3" t="s">
        <v>1193</v>
      </c>
      <c r="AE78" s="5" t="s">
        <v>1194</v>
      </c>
    </row>
    <row r="79" spans="20:31" ht="20.100000000000001" customHeight="1">
      <c r="AD79" s="3" t="s">
        <v>1195</v>
      </c>
      <c r="AE79" s="5" t="s">
        <v>1196</v>
      </c>
    </row>
    <row r="80" spans="20:31" ht="20.100000000000001" customHeight="1">
      <c r="AD80" s="3" t="s">
        <v>1197</v>
      </c>
      <c r="AE80" s="5" t="s">
        <v>1198</v>
      </c>
    </row>
    <row r="81" spans="30:31" ht="20.100000000000001" customHeight="1">
      <c r="AD81" s="3" t="s">
        <v>1199</v>
      </c>
      <c r="AE81" s="5" t="s">
        <v>1200</v>
      </c>
    </row>
    <row r="82" spans="30:31" ht="20.100000000000001" customHeight="1">
      <c r="AD82" s="3" t="s">
        <v>1201</v>
      </c>
      <c r="AE82" s="5" t="s">
        <v>1202</v>
      </c>
    </row>
    <row r="83" spans="30:31" ht="20.100000000000001" customHeight="1">
      <c r="AD83" s="3" t="s">
        <v>1203</v>
      </c>
      <c r="AE83" s="5" t="s">
        <v>1204</v>
      </c>
    </row>
    <row r="84" spans="30:31" ht="20.100000000000001" customHeight="1">
      <c r="AD84" s="3" t="s">
        <v>1205</v>
      </c>
      <c r="AE84" s="5" t="s">
        <v>1206</v>
      </c>
    </row>
    <row r="85" spans="30:31" ht="20.100000000000001" customHeight="1">
      <c r="AD85" s="3" t="s">
        <v>1207</v>
      </c>
      <c r="AE85" s="5" t="s">
        <v>1208</v>
      </c>
    </row>
    <row r="86" spans="30:31" ht="20.100000000000001" customHeight="1">
      <c r="AD86" s="3" t="s">
        <v>1209</v>
      </c>
      <c r="AE86" s="5" t="s">
        <v>1210</v>
      </c>
    </row>
    <row r="87" spans="30:31" ht="20.100000000000001" customHeight="1">
      <c r="AD87" s="3" t="s">
        <v>1211</v>
      </c>
      <c r="AE87" s="5" t="s">
        <v>1212</v>
      </c>
    </row>
    <row r="88" spans="30:31" ht="20.100000000000001" customHeight="1">
      <c r="AD88" s="3" t="s">
        <v>1213</v>
      </c>
      <c r="AE88" s="5" t="s">
        <v>1214</v>
      </c>
    </row>
    <row r="89" spans="30:31" ht="20.100000000000001" customHeight="1">
      <c r="AD89" s="3" t="s">
        <v>1215</v>
      </c>
      <c r="AE89" s="5" t="s">
        <v>1216</v>
      </c>
    </row>
    <row r="90" spans="30:31" ht="20.100000000000001" customHeight="1">
      <c r="AD90" s="3" t="s">
        <v>1217</v>
      </c>
      <c r="AE90" s="5" t="s">
        <v>1218</v>
      </c>
    </row>
    <row r="91" spans="30:31" ht="20.100000000000001" customHeight="1">
      <c r="AD91" s="3" t="s">
        <v>1219</v>
      </c>
      <c r="AE91" s="5" t="s">
        <v>1220</v>
      </c>
    </row>
    <row r="92" spans="30:31" ht="20.100000000000001" customHeight="1">
      <c r="AD92" s="3" t="s">
        <v>1221</v>
      </c>
      <c r="AE92" s="5" t="s">
        <v>1222</v>
      </c>
    </row>
    <row r="93" spans="30:31" ht="20.100000000000001" customHeight="1">
      <c r="AD93" s="3" t="s">
        <v>1223</v>
      </c>
      <c r="AE93" s="5" t="s">
        <v>1224</v>
      </c>
    </row>
    <row r="94" spans="30:31" ht="20.100000000000001" customHeight="1">
      <c r="AD94" s="3" t="s">
        <v>1225</v>
      </c>
      <c r="AE94" s="5" t="s">
        <v>1226</v>
      </c>
    </row>
    <row r="95" spans="30:31" ht="20.100000000000001" customHeight="1">
      <c r="AD95" s="3" t="s">
        <v>1227</v>
      </c>
      <c r="AE95" s="5" t="s">
        <v>1228</v>
      </c>
    </row>
    <row r="96" spans="30:31" ht="20.100000000000001" customHeight="1">
      <c r="AD96" s="3" t="s">
        <v>1229</v>
      </c>
      <c r="AE96" s="5" t="s">
        <v>1230</v>
      </c>
    </row>
    <row r="97" spans="30:31" ht="20.100000000000001" customHeight="1">
      <c r="AD97" s="3" t="s">
        <v>1231</v>
      </c>
      <c r="AE97" s="5" t="s">
        <v>1232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27" type="noConversion"/>
  <pageMargins left="0.69930555555555596" right="0.69930555555555596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2022-11-22T10:21:39Z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