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19" activeTab="30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</externalReferences>
  <calcPr calcId="144525"/>
</workbook>
</file>

<file path=xl/sharedStrings.xml><?xml version="1.0" encoding="utf-8"?>
<sst xmlns="http://schemas.openxmlformats.org/spreadsheetml/2006/main" count="1589">
  <si>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</si>
  <si>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</si>
  <si>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</si>
  <si>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</si>
  <si>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</si>
  <si>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</si>
  <si>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</si>
  <si>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</si>
  <si>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</si>
  <si>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</si>
  <si>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</si>
  <si>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</si>
  <si>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</si>
  <si>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</si>
  <si>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</si>
  <si>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</si>
  <si>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</si>
  <si>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</si>
  <si>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</si>
  <si>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</si>
  <si>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</si>
  <si>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</si>
  <si>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</si>
  <si>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</si>
  <si>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</si>
  <si>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</si>
  <si>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</si>
  <si>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</si>
  <si>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</si>
  <si>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</si>
  <si>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</si>
  <si>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</si>
  <si>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</si>
  <si>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</si>
  <si>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</si>
  <si>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</si>
  <si>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</si>
  <si>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</si>
  <si>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</si>
  <si>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</si>
  <si>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</si>
  <si>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</si>
  <si>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</si>
  <si>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</si>
  <si>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</si>
  <si>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</si>
  <si>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</si>
  <si>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</si>
  <si>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</si>
  <si>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</si>
  <si>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</si>
  <si>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</si>
  <si>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</si>
  <si>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</si>
  <si>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</si>
  <si>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</si>
  <si>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</si>
  <si>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</si>
  <si>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</si>
  <si>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</si>
  <si>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</si>
  <si>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</si>
  <si>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</si>
  <si>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</si>
  <si>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</si>
  <si>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</si>
  <si>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</si>
  <si>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</si>
  <si>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</si>
  <si>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</si>
  <si>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</si>
  <si>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</si>
  <si>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</si>
  <si>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</si>
  <si>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</si>
  <si>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</si>
  <si>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</si>
  <si>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</si>
  <si>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</si>
  <si>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</si>
  <si>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</si>
  <si>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</si>
  <si>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</si>
  <si>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</si>
  <si>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</si>
  <si>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</si>
  <si>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</si>
  <si>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</si>
  <si>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</si>
  <si>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</si>
  <si>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</si>
  <si>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</si>
  <si>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</si>
  <si>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</si>
  <si>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</si>
  <si>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</si>
  <si>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</si>
  <si>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</si>
  <si>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</si>
  <si>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</si>
  <si>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</si>
  <si>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</si>
  <si>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</si>
  <si>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</si>
  <si>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</si>
  <si>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</si>
  <si>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</si>
  <si>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</si>
  <si>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</si>
  <si>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</si>
  <si>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</si>
  <si>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</si>
  <si>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</si>
  <si>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</si>
  <si>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</si>
  <si>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</si>
  <si>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</si>
  <si>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</si>
  <si>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</si>
  <si>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</si>
  <si>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</si>
  <si>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</si>
  <si>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</si>
  <si>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</si>
  <si>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</si>
  <si>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</si>
  <si>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</si>
  <si>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</si>
  <si>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</si>
  <si>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</si>
  <si>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</si>
  <si>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</si>
  <si>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</si>
  <si>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</si>
  <si>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</si>
  <si>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</si>
  <si>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</si>
  <si>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</si>
  <si>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</si>
  <si>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</si>
  <si>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</si>
  <si>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</si>
  <si>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</si>
  <si>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</si>
  <si>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</si>
  <si>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</si>
  <si>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</si>
  <si>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</si>
  <si>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</si>
  <si>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</si>
  <si>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</si>
  <si>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</si>
  <si>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</si>
  <si>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</si>
  <si>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</si>
  <si>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</si>
  <si>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</si>
  <si>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</si>
  <si>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</si>
  <si>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</si>
  <si>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</si>
  <si>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</si>
  <si>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</si>
  <si>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</si>
  <si>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</si>
  <si>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</si>
  <si>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</si>
  <si>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</si>
  <si>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</si>
  <si>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</si>
  <si>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</si>
  <si>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</si>
  <si>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</si>
  <si>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</si>
  <si>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</si>
  <si>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</si>
  <si>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</si>
  <si>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</si>
  <si>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</si>
  <si>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</si>
  <si>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</si>
  <si>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</si>
  <si>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</si>
  <si>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</si>
  <si>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</si>
  <si>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</si>
  <si>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</si>
  <si>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</si>
  <si>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</si>
  <si>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</si>
  <si>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</si>
  <si>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</si>
  <si>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</si>
  <si>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</si>
  <si>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</si>
  <si>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</si>
  <si>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</si>
  <si>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</si>
  <si>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</si>
  <si>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</si>
  <si>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</si>
  <si>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</si>
  <si>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</si>
  <si>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</si>
  <si>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</si>
  <si>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</si>
  <si>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</si>
  <si>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</si>
  <si>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</si>
  <si>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</si>
  <si>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</si>
  <si>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</si>
  <si>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</si>
  <si>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</si>
  <si>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</si>
  <si>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</si>
  <si>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</si>
  <si>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</si>
  <si>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</si>
  <si>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</si>
  <si>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</si>
  <si>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</si>
  <si>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</si>
  <si>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</si>
  <si>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</si>
  <si>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</si>
  <si>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</si>
  <si>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</si>
  <si>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</si>
  <si>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</si>
  <si>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</si>
  <si>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</si>
  <si>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</si>
  <si>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</si>
  <si>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</si>
  <si>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</si>
  <si>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</si>
  <si>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</si>
  <si>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</si>
  <si>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</si>
  <si>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</si>
  <si>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</si>
  <si>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</si>
  <si>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</si>
  <si>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</si>
  <si>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</si>
  <si>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</si>
  <si>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</si>
  <si>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</si>
  <si>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</si>
  <si>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</si>
  <si>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</si>
  <si>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</si>
  <si>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</si>
  <si>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</si>
  <si>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</si>
  <si>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</si>
  <si>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</si>
  <si>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</si>
  <si>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</si>
  <si>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</si>
  <si>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</si>
  <si>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</si>
  <si>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</si>
  <si>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</si>
  <si>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</si>
  <si>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</si>
  <si>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</si>
  <si>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</si>
  <si>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</si>
  <si>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</si>
  <si>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</si>
  <si>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</si>
  <si>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</si>
  <si>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</si>
  <si>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</si>
  <si>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</si>
  <si>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</si>
  <si>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</si>
  <si>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</si>
  <si>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</si>
  <si>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</si>
  <si>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</si>
  <si>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</si>
  <si>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</si>
  <si>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</si>
  <si>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</si>
  <si>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</si>
  <si>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</si>
  <si>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</si>
  <si>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</si>
  <si>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</si>
  <si>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</si>
  <si>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</si>
  <si>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</si>
  <si>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</si>
  <si>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</si>
  <si>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</si>
  <si>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</si>
  <si>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</si>
  <si>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</si>
  <si>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</si>
  <si>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</si>
  <si>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</si>
  <si>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</si>
  <si>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</si>
  <si>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</si>
  <si>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</si>
  <si>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</si>
  <si>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</si>
  <si>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</si>
  <si>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</si>
  <si>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</si>
  <si>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</si>
  <si>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</si>
  <si>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</si>
  <si>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</si>
  <si>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</si>
  <si>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</si>
  <si>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</si>
  <si>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</si>
  <si>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</si>
  <si>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</si>
  <si>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</si>
  <si>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</si>
  <si>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</si>
  <si>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</si>
  <si>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</si>
  <si>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</si>
  <si>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</si>
  <si>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</si>
  <si>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</si>
  <si>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</si>
  <si>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</si>
  <si>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</si>
  <si>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</si>
  <si>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</si>
  <si>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</si>
  <si>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</si>
  <si>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</si>
  <si>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</si>
  <si>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</si>
  <si>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</si>
  <si>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</si>
  <si>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</si>
  <si>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</si>
  <si>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</si>
  <si>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</si>
  <si>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</si>
  <si>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</si>
  <si>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</si>
  <si>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</si>
  <si>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</si>
  <si>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</si>
  <si>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</si>
  <si>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</si>
  <si>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</si>
  <si>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</si>
  <si>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</si>
  <si>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</si>
  <si>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</si>
  <si>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</si>
  <si>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</si>
  <si>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</si>
  <si>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</si>
  <si>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</si>
  <si>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</si>
  <si>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</si>
  <si>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</si>
  <si>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</si>
  <si>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</si>
  <si>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</si>
  <si>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</si>
  <si>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</si>
  <si>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</si>
  <si>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</si>
  <si>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</si>
  <si>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</si>
  <si>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</si>
  <si>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</si>
  <si>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</si>
  <si>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</si>
  <si>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</si>
  <si>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</si>
  <si>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</si>
  <si>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</si>
  <si>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</si>
  <si>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</si>
  <si>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</si>
  <si>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</si>
  <si>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</si>
  <si>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</si>
  <si>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</si>
  <si>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</si>
  <si>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</si>
  <si>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</si>
  <si>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</si>
  <si>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</si>
  <si>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</si>
  <si>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</si>
  <si>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</si>
  <si>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</si>
  <si>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</si>
  <si>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</si>
  <si>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</si>
  <si>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</si>
  <si>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</si>
  <si>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</si>
  <si>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</si>
  <si>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</si>
  <si>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</si>
  <si>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</si>
  <si>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</si>
  <si>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</si>
  <si>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</si>
  <si>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</si>
  <si>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</si>
  <si>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</si>
  <si>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</si>
  <si>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</si>
  <si>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</si>
  <si>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</si>
  <si>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</si>
  <si>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</si>
  <si>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</si>
  <si>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</si>
  <si>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</si>
  <si>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</si>
  <si>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</si>
  <si>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</si>
  <si>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</si>
  <si>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</si>
  <si>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</si>
  <si>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</si>
  <si>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</si>
  <si>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</si>
  <si>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</si>
  <si>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</si>
  <si>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</si>
  <si>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</si>
  <si>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</si>
  <si>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</si>
  <si>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</si>
  <si>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</si>
  <si>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</si>
  <si>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</si>
  <si>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</si>
  <si>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</si>
  <si>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</si>
  <si>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</si>
  <si>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</si>
  <si>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</si>
  <si>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</si>
  <si>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</si>
  <si>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</si>
  <si>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</si>
  <si>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</si>
  <si>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</si>
  <si>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</si>
  <si>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</si>
  <si>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</si>
  <si>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</si>
  <si>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</si>
  <si>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</si>
  <si>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</si>
  <si>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</si>
  <si>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</si>
  <si>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</si>
  <si>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</si>
  <si>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</si>
  <si>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</si>
  <si>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</si>
  <si>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</si>
  <si>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</si>
  <si>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</si>
  <si>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</si>
  <si>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</si>
  <si>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</si>
  <si>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</si>
  <si>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</si>
  <si>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</si>
  <si>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</si>
  <si>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</si>
  <si>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</si>
  <si>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</si>
  <si>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</si>
  <si>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</si>
  <si>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</si>
  <si>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</si>
  <si>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</si>
  <si>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</si>
  <si>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</si>
  <si>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</si>
  <si>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</si>
  <si>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</si>
  <si>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</si>
  <si>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</si>
  <si>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</si>
  <si>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</si>
  <si>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</si>
  <si>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</si>
  <si>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</si>
  <si>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</si>
  <si>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</si>
  <si>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</si>
  <si>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</si>
  <si>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</si>
  <si>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</si>
  <si>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</si>
  <si>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</si>
  <si>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</si>
  <si>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</si>
  <si>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</si>
  <si>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</si>
  <si>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</si>
  <si>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</si>
  <si>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</si>
  <si>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</si>
  <si>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</si>
  <si>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</si>
  <si>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</si>
  <si>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</si>
  <si>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</si>
  <si>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</si>
  <si>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</si>
  <si>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</si>
  <si>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</si>
  <si>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</si>
  <si>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</si>
  <si>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</si>
  <si>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</si>
  <si>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</si>
  <si>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</si>
  <si>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</si>
  <si>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</si>
  <si>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</si>
  <si>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</si>
  <si>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</si>
  <si>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</si>
  <si>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</si>
  <si>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</si>
  <si>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</si>
  <si>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</si>
  <si>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</si>
  <si>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</si>
  <si>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</si>
  <si>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</si>
  <si>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</si>
  <si>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</si>
  <si>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</si>
  <si>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</si>
  <si>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</si>
  <si>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</si>
  <si>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</si>
  <si>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</si>
  <si>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</si>
  <si>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</si>
  <si>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</si>
  <si>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</si>
  <si>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</si>
  <si>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</si>
  <si>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</si>
  <si>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</si>
  <si>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</si>
  <si>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</si>
  <si>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</si>
  <si>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</si>
  <si>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</si>
  <si>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</si>
  <si>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</si>
  <si>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</si>
  <si>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</si>
  <si>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</si>
  <si>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</si>
  <si>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</si>
  <si>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</si>
  <si>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</si>
  <si>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</si>
  <si>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</si>
  <si>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</si>
  <si>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</si>
  <si>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</si>
  <si>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</si>
  <si>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</si>
  <si>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</si>
  <si>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</si>
  <si>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</si>
  <si>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</si>
  <si>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</si>
  <si>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</si>
  <si>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</si>
  <si>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</si>
  <si>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</si>
  <si>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</si>
  <si>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</si>
  <si>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</si>
  <si>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</si>
  <si>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</si>
  <si>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</si>
  <si>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</si>
  <si>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</si>
  <si>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</si>
  <si>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</si>
  <si>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</si>
  <si>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</si>
  <si>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</si>
  <si>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</si>
  <si>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</si>
  <si>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</si>
  <si>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</si>
  <si>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</si>
  <si>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</si>
  <si>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</si>
  <si>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</si>
  <si>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</si>
  <si>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</si>
  <si>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</si>
  <si>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</si>
  <si>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</si>
  <si>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</si>
  <si>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</si>
  <si>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</si>
  <si>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</si>
  <si>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</si>
  <si>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</si>
  <si>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</si>
  <si>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</si>
  <si>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</si>
  <si>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</si>
  <si>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</si>
  <si>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</si>
  <si>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</si>
  <si>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</si>
  <si>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</si>
  <si>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</si>
  <si>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</si>
  <si>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</si>
  <si>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</si>
  <si>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</si>
  <si>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</si>
  <si>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</si>
  <si>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</si>
  <si>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</si>
  <si>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</si>
  <si>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</si>
  <si>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</si>
  <si>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</si>
  <si>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</si>
  <si>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</si>
  <si>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</si>
  <si>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</si>
  <si>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</si>
  <si>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</si>
  <si>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</si>
  <si>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</si>
  <si>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</si>
  <si>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</si>
  <si>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</si>
  <si>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</si>
  <si>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</si>
  <si>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</si>
  <si>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</si>
  <si>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</si>
  <si>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</si>
  <si>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</si>
  <si>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</si>
  <si>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</si>
  <si>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</si>
  <si>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</si>
  <si>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</si>
  <si>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</si>
  <si>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</si>
  <si>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</si>
  <si>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</si>
  <si>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</si>
  <si>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</si>
  <si>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</si>
  <si>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</si>
  <si>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</si>
  <si>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</si>
  <si>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</si>
  <si>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</si>
  <si>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</si>
  <si>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</si>
  <si>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</si>
  <si>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</si>
  <si>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</si>
  <si>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</si>
  <si>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</si>
  <si>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</si>
  <si>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</si>
  <si>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</si>
  <si>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</si>
  <si>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</si>
  <si>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</si>
  <si>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</si>
  <si>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</si>
  <si>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</si>
  <si>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</si>
  <si>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</si>
  <si>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</si>
  <si>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</si>
  <si>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</si>
  <si>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</si>
  <si>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</si>
  <si>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</si>
  <si>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</si>
  <si>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</si>
  <si>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</si>
  <si>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</si>
  <si>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</si>
  <si>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</si>
  <si>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</si>
  <si>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</si>
  <si>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</si>
  <si>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</si>
  <si>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</si>
  <si>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</si>
  <si>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</si>
  <si>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</si>
  <si>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</si>
  <si>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</si>
  <si>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</si>
  <si>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</si>
  <si>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</si>
  <si>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</si>
  <si>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</si>
  <si>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</si>
  <si>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</si>
  <si>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</si>
  <si>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</si>
  <si>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</si>
  <si>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</si>
  <si>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</si>
  <si>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</si>
  <si>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</si>
  <si>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</si>
  <si>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</si>
  <si>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</si>
  <si>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</si>
  <si>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</si>
  <si>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</si>
  <si>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</si>
  <si>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</si>
  <si>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</si>
  <si>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</si>
  <si>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</si>
  <si>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</si>
  <si>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</si>
  <si>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</si>
  <si>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</si>
  <si>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</si>
  <si>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</si>
  <si>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</si>
  <si>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</si>
  <si>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</si>
  <si>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</si>
  <si>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</si>
  <si>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</si>
  <si>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</si>
  <si>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</si>
  <si>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</si>
  <si>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</si>
  <si>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</si>
  <si>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</si>
  <si>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</si>
  <si>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</si>
  <si>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</si>
  <si>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</si>
  <si>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</si>
  <si>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</si>
  <si>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</si>
  <si>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</si>
  <si>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</si>
  <si>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</si>
  <si>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</si>
  <si>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</si>
  <si>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</si>
  <si>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</si>
  <si>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</si>
  <si>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</si>
  <si>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</si>
  <si>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</si>
  <si>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</si>
  <si>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</si>
  <si>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</si>
  <si>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</si>
  <si>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</si>
  <si>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</si>
  <si>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</si>
  <si>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</si>
  <si>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</si>
  <si>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</si>
  <si>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</si>
  <si>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</si>
  <si>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</si>
  <si>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</si>
  <si>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</si>
  <si>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</si>
  <si>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</si>
  <si>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</si>
  <si>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</si>
  <si>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</si>
  <si>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</si>
  <si>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</si>
  <si>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</si>
  <si>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</si>
  <si>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</si>
  <si>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</si>
  <si>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</si>
  <si>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</si>
  <si>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</si>
  <si>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</si>
  <si>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</si>
  <si>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</si>
  <si>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</si>
  <si>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</si>
  <si>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</si>
  <si>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</si>
  <si>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</si>
  <si>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</si>
  <si>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</si>
  <si>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</si>
  <si>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</si>
  <si>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</si>
  <si>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</si>
  <si>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</si>
  <si>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</si>
  <si>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</si>
  <si>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</si>
  <si>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</si>
  <si>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</si>
  <si>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</si>
  <si>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</si>
  <si>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</si>
  <si>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</si>
  <si>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</si>
  <si>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</si>
  <si>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</si>
  <si>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</si>
  <si>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</si>
  <si>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</si>
  <si>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</si>
  <si>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</si>
  <si>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</si>
  <si>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</si>
  <si>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</si>
  <si>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</si>
  <si>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</si>
  <si>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</si>
  <si>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</si>
  <si>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</si>
  <si>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</si>
  <si>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</si>
  <si>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</si>
  <si>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</si>
  <si>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</si>
  <si>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</si>
  <si>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</si>
  <si>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</si>
  <si>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</si>
  <si>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</si>
  <si>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</si>
  <si>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</si>
  <si>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</si>
  <si>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</si>
  <si>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</si>
  <si>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</si>
  <si>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</si>
  <si>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</si>
  <si>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</si>
  <si>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</si>
  <si>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</si>
  <si>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</si>
  <si>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</si>
  <si>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</si>
  <si>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</si>
  <si>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</si>
  <si>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</si>
  <si>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</si>
  <si>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</si>
  <si>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</si>
  <si>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</si>
  <si>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</si>
  <si>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</si>
  <si>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</si>
  <si>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</si>
  <si>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</si>
  <si>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</si>
  <si>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</si>
  <si>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</si>
  <si>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</si>
  <si>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</si>
  <si>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</si>
  <si>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</si>
  <si>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</si>
  <si>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</si>
  <si>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</si>
  <si>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</si>
  <si>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</si>
  <si>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</si>
  <si>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</si>
  <si>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</si>
  <si>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</si>
  <si>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</si>
  <si>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</si>
  <si>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</si>
  <si>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</si>
  <si>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</si>
  <si>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</si>
  <si>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</si>
  <si>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</si>
  <si>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</si>
  <si>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</si>
  <si>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</si>
  <si>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</si>
  <si>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</si>
  <si>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</si>
  <si>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</si>
  <si>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</si>
  <si>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</si>
  <si>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</si>
  <si>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</si>
  <si>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</si>
  <si>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</si>
  <si>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</si>
  <si>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</si>
  <si>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</si>
  <si>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</si>
  <si>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</si>
  <si>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</si>
  <si>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</si>
  <si>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</si>
  <si>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</si>
  <si>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</si>
  <si>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</si>
  <si>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</si>
  <si>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</si>
  <si>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</si>
  <si>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</si>
  <si>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</si>
  <si>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</si>
  <si>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</si>
  <si>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</si>
  <si>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</si>
  <si>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</si>
  <si>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</si>
  <si>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</si>
  <si>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</si>
  <si>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</si>
  <si>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</si>
  <si>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</si>
  <si>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</si>
  <si>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</si>
  <si>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</si>
  <si>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</si>
  <si>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</si>
  <si>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</si>
  <si>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</si>
  <si>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</si>
  <si>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</si>
  <si>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</si>
  <si>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</si>
  <si>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</si>
  <si>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</si>
  <si>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</si>
  <si>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</si>
  <si>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</si>
  <si>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</si>
  <si>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</si>
  <si>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</si>
  <si>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</si>
  <si>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</si>
  <si>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</si>
  <si>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</si>
  <si>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</si>
  <si>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</si>
  <si>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</si>
  <si>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</si>
  <si>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</si>
  <si>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</si>
  <si>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</si>
  <si>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</si>
  <si>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</si>
  <si>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</si>
  <si>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</si>
  <si>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</si>
  <si>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</si>
  <si>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</si>
  <si>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</si>
  <si>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</si>
  <si>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</si>
  <si>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</si>
  <si>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</si>
  <si>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</si>
  <si>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</si>
  <si>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</si>
  <si>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</si>
  <si>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</si>
  <si>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</si>
  <si>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</si>
  <si>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</si>
  <si>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</si>
  <si>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</si>
  <si>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</si>
  <si>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</si>
  <si>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</si>
  <si>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</si>
  <si>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</si>
  <si>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</si>
  <si>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</si>
  <si>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</si>
  <si>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</si>
  <si>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</si>
  <si>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</si>
  <si>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</si>
  <si>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</si>
  <si>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</si>
  <si>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</si>
  <si>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</si>
  <si>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</si>
  <si>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</si>
  <si>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</si>
  <si>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</si>
  <si>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</si>
  <si>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</si>
  <si>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</si>
  <si>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</si>
  <si>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</si>
  <si>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</si>
  <si>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</si>
  <si>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</si>
  <si>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</si>
  <si>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</si>
  <si>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</si>
  <si>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</si>
  <si>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</si>
  <si>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</si>
  <si>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</si>
  <si>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</si>
  <si>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</si>
  <si>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</si>
  <si>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</si>
  <si>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</si>
  <si>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</si>
  <si>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</si>
  <si>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</si>
  <si>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</si>
  <si>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</si>
  <si>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</si>
  <si>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</si>
  <si>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</si>
  <si>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</si>
  <si>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</si>
  <si>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</si>
  <si>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</si>
  <si>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</si>
  <si>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</si>
  <si>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</si>
  <si>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</si>
  <si>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</si>
  <si>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</si>
  <si>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</si>
  <si>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</si>
  <si>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</si>
  <si>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</si>
  <si>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</si>
  <si>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</si>
  <si>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</si>
  <si>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</si>
  <si>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</si>
  <si>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</si>
  <si>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</si>
  <si>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</si>
  <si>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</si>
  <si>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</si>
  <si>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</si>
  <si>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</si>
  <si>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</si>
  <si>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</si>
  <si>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</si>
  <si>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</si>
  <si>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</si>
  <si>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</si>
  <si>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</si>
  <si>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</si>
  <si>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</si>
  <si>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</si>
  <si>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</si>
  <si>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</si>
  <si>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</si>
  <si>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</si>
  <si>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</si>
  <si>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</si>
  <si>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</si>
  <si>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</si>
  <si>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</si>
  <si>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</si>
  <si>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</si>
  <si>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</si>
  <si>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</si>
  <si>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</si>
  <si>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</si>
  <si>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</si>
  <si>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</si>
  <si>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</si>
  <si>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</si>
  <si>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</si>
  <si>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</si>
  <si>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</si>
  <si>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</si>
  <si>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</si>
  <si>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</si>
  <si>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</si>
  <si>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</si>
  <si>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</si>
  <si>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</si>
  <si>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</si>
  <si>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</si>
  <si>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</si>
  <si>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</si>
  <si>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</si>
  <si>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</si>
  <si>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</si>
  <si>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</si>
  <si>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</si>
  <si>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</si>
  <si>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</si>
  <si>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</si>
  <si>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</si>
  <si>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</si>
  <si>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</si>
  <si>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</si>
  <si>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</si>
  <si>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</si>
  <si>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</si>
  <si>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</si>
  <si>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</si>
  <si>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</si>
  <si>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</si>
  <si>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</si>
  <si>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</si>
  <si>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</si>
  <si>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</si>
  <si>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</si>
  <si>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</si>
  <si>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</si>
  <si>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</si>
  <si>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</si>
  <si>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</si>
  <si>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</si>
  <si>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</si>
  <si>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</si>
  <si>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</si>
  <si>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</si>
  <si>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</si>
  <si>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</si>
  <si>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</si>
  <si>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</si>
  <si>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</si>
  <si>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</si>
  <si>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</si>
  <si>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</si>
  <si>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</si>
  <si>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</si>
  <si>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</si>
  <si>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</si>
  <si>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</si>
  <si>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</si>
  <si>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</si>
  <si>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</si>
  <si>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</si>
  <si>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</si>
  <si>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</si>
  <si>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</si>
  <si>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</si>
  <si>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</si>
  <si>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</si>
  <si>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</si>
  <si>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</si>
  <si>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</si>
  <si>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</si>
  <si>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</si>
  <si>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</si>
  <si>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</si>
  <si>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</si>
  <si>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</si>
  <si>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</si>
  <si>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</si>
  <si>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</si>
  <si>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</si>
  <si>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</si>
  <si>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</si>
  <si>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</si>
  <si>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</si>
  <si>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</si>
  <si>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</si>
  <si>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</si>
  <si>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</si>
  <si>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</si>
  <si>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</si>
  <si>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</si>
  <si>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</si>
  <si>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</si>
  <si>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</si>
  <si>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</si>
  <si>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</si>
  <si>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</si>
  <si>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</si>
  <si>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</si>
  <si>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</si>
  <si>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</si>
  <si>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</si>
  <si>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</si>
  <si>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</si>
  <si>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</si>
  <si>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</si>
  <si>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</si>
  <si>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</si>
  <si>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</si>
  <si>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</si>
  <si>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</si>
  <si>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</si>
  <si>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</si>
  <si>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</si>
  <si>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</si>
  <si>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</si>
  <si>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</si>
  <si>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</si>
  <si>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</si>
  <si>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</si>
  <si>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</si>
  <si>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</si>
  <si>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</si>
  <si>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</si>
  <si>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</si>
  <si>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</si>
  <si>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</si>
  <si>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</si>
  <si>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</si>
  <si>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</si>
  <si>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</si>
  <si>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</si>
  <si>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</si>
  <si>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</si>
  <si>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</si>
  <si>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</si>
  <si>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</si>
  <si>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</si>
  <si>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</si>
  <si>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</si>
  <si>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</si>
  <si>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</si>
  <si>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</si>
  <si>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</si>
  <si>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</si>
  <si>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</si>
  <si>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</si>
  <si>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</si>
  <si>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</si>
  <si>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</si>
  <si>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</si>
  <si>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</si>
  <si>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</si>
  <si>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</si>
  <si>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</si>
  <si>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</si>
  <si>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</si>
  <si>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</si>
  <si>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</si>
  <si>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</si>
  <si>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</si>
  <si>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</si>
  <si>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</si>
  <si>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</si>
  <si>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</si>
  <si>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</si>
  <si>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</si>
  <si>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</si>
  <si>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</si>
  <si>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</si>
  <si>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</si>
  <si>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</si>
  <si>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</si>
  <si>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</si>
  <si>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</si>
  <si>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</si>
  <si>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</si>
  <si>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</si>
  <si>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</si>
  <si>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</si>
  <si>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</si>
  <si>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</si>
  <si>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</si>
  <si>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</si>
  <si>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</si>
  <si>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</si>
  <si>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</si>
  <si>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</si>
  <si>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</si>
  <si>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</si>
  <si>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</si>
  <si>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</si>
  <si>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</si>
  <si>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</si>
  <si>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</si>
  <si>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</si>
  <si>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</si>
  <si>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</si>
  <si>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</si>
  <si>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</si>
  <si>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</si>
  <si>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</si>
  <si>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</si>
  <si>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</si>
  <si>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</si>
  <si>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</si>
  <si>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</si>
  <si>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</si>
  <si>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</si>
  <si>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</si>
  <si>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</si>
  <si>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</si>
  <si>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</si>
  <si>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</si>
  <si>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</si>
  <si>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</si>
  <si>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</si>
  <si>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</si>
  <si>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</si>
  <si>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</si>
  <si>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</si>
  <si>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</si>
  <si>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</si>
  <si>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</si>
  <si>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</si>
  <si>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</si>
  <si>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</si>
  <si>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</si>
  <si>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</si>
  <si>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</si>
  <si>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</si>
  <si>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</si>
  <si>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</si>
  <si>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</si>
  <si>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</si>
  <si>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</si>
  <si>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</si>
  <si>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</si>
  <si>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</si>
  <si>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</si>
  <si>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</si>
  <si>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</si>
  <si>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</si>
  <si>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</si>
  <si>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</si>
  <si>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</si>
  <si>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</si>
  <si>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</si>
  <si>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</si>
  <si>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</si>
  <si>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</si>
  <si>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</si>
  <si>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</si>
  <si>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</si>
  <si>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</si>
  <si>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</si>
  <si>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</si>
  <si>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</si>
  <si>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</si>
  <si>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</si>
  <si>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</si>
  <si>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</si>
  <si>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</si>
  <si>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</si>
  <si>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</si>
  <si>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</si>
  <si>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</si>
  <si>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</si>
  <si>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</si>
  <si>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</si>
  <si>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</si>
  <si>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</si>
  <si>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</si>
  <si>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</si>
  <si>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</si>
  <si>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</si>
  <si>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</si>
  <si>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</si>
  <si>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</si>
  <si>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</si>
  <si>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</si>
  <si>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</si>
  <si>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</si>
  <si>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</si>
  <si>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</si>
  <si>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</si>
  <si>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</si>
  <si>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</si>
  <si>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</si>
  <si>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</si>
  <si>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</si>
  <si>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</si>
  <si>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</si>
  <si>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</si>
  <si>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</si>
  <si>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</si>
  <si>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</si>
  <si>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</si>
  <si>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</si>
  <si>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</si>
  <si>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</si>
  <si>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</si>
  <si>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</si>
  <si>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</si>
  <si>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</si>
  <si>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</si>
  <si>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</si>
  <si>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</si>
  <si>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</si>
  <si>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</si>
  <si>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</si>
  <si>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</si>
  <si>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</si>
  <si>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</si>
  <si>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</si>
  <si>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</si>
  <si>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</si>
  <si>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</si>
  <si>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</si>
  <si>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</si>
  <si>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</si>
  <si>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</si>
  <si>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</si>
  <si>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</si>
  <si>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</si>
  <si>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</si>
  <si>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</si>
  <si>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</si>
  <si>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</si>
  <si>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</si>
  <si>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</si>
  <si>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</si>
  <si>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</si>
  <si>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</si>
  <si>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</si>
  <si>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</si>
  <si>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</si>
  <si>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</si>
  <si>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</si>
  <si>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</si>
  <si>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</si>
  <si>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</si>
  <si>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</si>
  <si>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</si>
  <si>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</si>
  <si>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</si>
  <si>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</si>
  <si>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</si>
  <si>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</si>
  <si>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</si>
  <si>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</si>
  <si>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</si>
  <si>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</si>
  <si>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</si>
  <si>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</si>
  <si>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</si>
  <si>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</si>
  <si>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</si>
  <si>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</si>
  <si>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</si>
  <si>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</si>
  <si>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</si>
  <si>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</si>
  <si>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</si>
  <si>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</si>
  <si>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</si>
  <si>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</si>
  <si>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</si>
  <si>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</si>
  <si>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</si>
  <si>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</si>
  <si>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</si>
  <si>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</si>
  <si>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</si>
  <si>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</si>
  <si>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</si>
  <si>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</si>
  <si>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</si>
  <si>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</si>
  <si>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</si>
  <si>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</si>
  <si>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</si>
  <si>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</si>
  <si>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</si>
  <si>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</si>
  <si>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</si>
  <si>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</si>
  <si>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</si>
  <si>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</si>
  <si>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</si>
  <si>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</si>
  <si>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</si>
  <si>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</si>
  <si>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</si>
  <si>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</si>
  <si>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</si>
  <si>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</si>
  <si>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</si>
  <si>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</si>
  <si>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</si>
  <si>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家园钓鱼</t>
  </si>
  <si>
    <t>繁荣值</t>
  </si>
  <si>
    <t>根据场景内的东西</t>
  </si>
  <si>
    <t>家园烹饪</t>
  </si>
  <si>
    <t>家园养殖</t>
  </si>
  <si>
    <t>建筑升级</t>
  </si>
  <si>
    <t>蜜蜂可以弄蚊子</t>
  </si>
  <si>
    <t>种子Icon</t>
  </si>
  <si>
    <t>NPC</t>
  </si>
  <si>
    <t>Icon</t>
  </si>
  <si>
    <t>NPC_JiaYuanNongChang</t>
  </si>
  <si>
    <t>农场管理员</t>
  </si>
  <si>
    <t>葱</t>
  </si>
  <si>
    <t>NPC_JiaYuanMuChang</t>
  </si>
  <si>
    <t>牧场管理员</t>
  </si>
  <si>
    <t>增加家园仓库</t>
  </si>
  <si>
    <t>蒜</t>
  </si>
  <si>
    <t>NPC_JiaYuanGuanLi</t>
  </si>
  <si>
    <t>家园管理员</t>
  </si>
  <si>
    <t>增加家园宠物室</t>
  </si>
  <si>
    <t>胡萝卜</t>
  </si>
  <si>
    <t>NPC_JiaYuanGongGao</t>
  </si>
  <si>
    <t>家园公告牌</t>
  </si>
  <si>
    <t>展示家园信息</t>
  </si>
  <si>
    <t>家园可以挖宝图</t>
  </si>
  <si>
    <t>红萝卜</t>
  </si>
  <si>
    <t>NPC_LaoTou_2</t>
  </si>
  <si>
    <t>采购管理处</t>
  </si>
  <si>
    <t>出售和购买家园物品</t>
  </si>
  <si>
    <t>采用订单形式  分手厨房的烹饪玩法</t>
  </si>
  <si>
    <t>红薯</t>
  </si>
  <si>
    <t>NPC_JiaYuanPet</t>
  </si>
  <si>
    <t>宝宝存放处</t>
  </si>
  <si>
    <t>家园存宝宝,宝宝可以在家园里乱逛</t>
  </si>
  <si>
    <t>包菜</t>
  </si>
  <si>
    <t>家园吉祥物？</t>
  </si>
  <si>
    <t>土豆</t>
  </si>
  <si>
    <t>NPC_JiaYuanKuGong</t>
  </si>
  <si>
    <t>农场工人</t>
  </si>
  <si>
    <t>建设进度影响</t>
  </si>
  <si>
    <t>西瓜</t>
  </si>
  <si>
    <t>农场清洁工</t>
  </si>
  <si>
    <t>家园环境影响</t>
  </si>
  <si>
    <t>家园其他玩家可以拜访</t>
  </si>
  <si>
    <t>南瓜</t>
  </si>
  <si>
    <t>NPC_JiaYuanShiBing</t>
  </si>
  <si>
    <t>农场士兵</t>
  </si>
  <si>
    <t>护卫农场</t>
  </si>
  <si>
    <t>黄瓜</t>
  </si>
  <si>
    <t>农场</t>
  </si>
  <si>
    <t>西红柿</t>
  </si>
  <si>
    <t>出苗期</t>
  </si>
  <si>
    <t>小麦</t>
  </si>
  <si>
    <t>成长期</t>
  </si>
  <si>
    <t>玉米</t>
  </si>
  <si>
    <t>成熟期</t>
  </si>
  <si>
    <t>向日葵</t>
  </si>
  <si>
    <t>收获期</t>
  </si>
  <si>
    <t>枯萎期</t>
  </si>
  <si>
    <t>牧场</t>
  </si>
  <si>
    <t>幼年期</t>
  </si>
  <si>
    <t>成年期</t>
  </si>
  <si>
    <t>鸡</t>
  </si>
  <si>
    <t>壮年期</t>
  </si>
  <si>
    <t>鸭子</t>
  </si>
  <si>
    <t>衰老期</t>
  </si>
  <si>
    <t>公鸡</t>
  </si>
  <si>
    <t>老年期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</si>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</sst>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0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indexed="8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2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6" fillId="3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0" fillId="41" borderId="19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37" fillId="36" borderId="21" applyNumberFormat="0" applyAlignment="0" applyProtection="0">
      <alignment vertical="center"/>
    </xf>
    <xf numFmtId="0" fontId="30" fillId="36" borderId="16" applyNumberFormat="0" applyAlignment="0" applyProtection="0">
      <alignment vertical="center"/>
    </xf>
    <xf numFmtId="0" fontId="36" fillId="49" borderId="20" applyNumberForma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0" borderId="0" applyNumberFormat="0" applyFill="0" applyBorder="0" applyProtection="0"/>
    <xf numFmtId="0" fontId="19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8" fillId="0" borderId="0" applyNumberFormat="0" applyFill="0" applyBorder="0" applyProtection="0"/>
  </cellStyleXfs>
  <cellXfs count="11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3" applyFont="1" applyFill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2" xfId="13" applyFont="1" applyFill="1" applyBorder="1" applyAlignment="1">
      <alignment horizontal="center" vertical="center"/>
    </xf>
    <xf numFmtId="0" fontId="1" fillId="6" borderId="2" xfId="13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5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3" applyFont="1" applyFill="1" applyBorder="1" applyAlignment="1">
      <alignment horizontal="center" vertical="center"/>
    </xf>
    <xf numFmtId="0" fontId="1" fillId="2" borderId="0" xfId="13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7" borderId="0" xfId="13" applyFont="1" applyFill="1" applyAlignment="1">
      <alignment horizontal="center" vertical="center"/>
    </xf>
    <xf numFmtId="0" fontId="1" fillId="7" borderId="2" xfId="13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9" borderId="2" xfId="13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1" fillId="10" borderId="0" xfId="13" applyFont="1" applyFill="1" applyAlignment="1">
      <alignment horizontal="center" vertical="center"/>
    </xf>
    <xf numFmtId="0" fontId="1" fillId="10" borderId="2" xfId="13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3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12" borderId="2" xfId="13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1" fillId="14" borderId="9" xfId="0" applyFont="1" applyFill="1" applyBorder="1" applyAlignment="1">
      <alignment horizontal="center" vertical="center"/>
    </xf>
    <xf numFmtId="0" fontId="5" fillId="15" borderId="7" xfId="48" applyNumberFormat="1" applyFont="1" applyFill="1" applyBorder="1" applyAlignment="1">
      <alignment horizontal="center" vertical="center"/>
    </xf>
    <xf numFmtId="49" fontId="5" fillId="15" borderId="7" xfId="48" applyNumberFormat="1" applyFont="1" applyFill="1" applyBorder="1" applyAlignment="1">
      <alignment horizontal="center" vertical="center"/>
    </xf>
    <xf numFmtId="0" fontId="5" fillId="15" borderId="7" xfId="51" applyNumberFormat="1" applyFont="1" applyFill="1" applyBorder="1" applyAlignment="1">
      <alignment horizontal="center" vertical="center"/>
    </xf>
    <xf numFmtId="49" fontId="5" fillId="15" borderId="7" xfId="51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3" fontId="2" fillId="5" borderId="0" xfId="0" applyNumberFormat="1" applyFont="1" applyFill="1" applyAlignment="1">
      <alignment horizontal="center" vertical="center"/>
    </xf>
    <xf numFmtId="0" fontId="3" fillId="2" borderId="0" xfId="13" applyFont="1" applyFill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0" fontId="12" fillId="16" borderId="10" xfId="0" applyFont="1" applyFill="1" applyBorder="1" applyAlignment="1">
      <alignment horizontal="center" vertical="center"/>
    </xf>
    <xf numFmtId="0" fontId="13" fillId="17" borderId="11" xfId="0" applyFont="1" applyFill="1" applyBorder="1" applyAlignment="1">
      <alignment horizontal="center" vertical="center"/>
    </xf>
    <xf numFmtId="0" fontId="13" fillId="18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1" fillId="6" borderId="8" xfId="13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6" borderId="10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2" fillId="5" borderId="0" xfId="0" applyNumberFormat="1" applyFont="1" applyFill="1" applyAlignment="1" quotePrefix="1">
      <alignment horizontal="center" vertical="center"/>
    </xf>
    <xf numFmtId="0" fontId="2" fillId="5" borderId="0" xfId="0" applyFont="1" applyFill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externalLink" Target="externalLinks/externalLink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</v>
          </cell>
        </row>
        <row r="59">
          <cell r="E59">
            <v>1.15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H52" sqref="H52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106" t="s">
        <v>0</v>
      </c>
      <c r="B1" s="106" t="s">
        <v>1</v>
      </c>
      <c r="C1" s="106" t="s">
        <v>2</v>
      </c>
      <c r="D1" s="106" t="s">
        <v>3</v>
      </c>
      <c r="E1" s="106" t="s">
        <v>4</v>
      </c>
      <c r="F1" s="106" t="s">
        <v>5</v>
      </c>
      <c r="G1" s="106" t="s">
        <v>6</v>
      </c>
      <c r="H1" s="106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106" t="s">
        <v>13</v>
      </c>
      <c r="O1" s="106" t="s">
        <v>14</v>
      </c>
      <c r="P1" s="106" t="s">
        <v>15</v>
      </c>
      <c r="R1" s="73" t="s">
        <v>16</v>
      </c>
      <c r="S1" s="3">
        <v>0.15</v>
      </c>
      <c r="U1" s="101" t="s">
        <v>17</v>
      </c>
    </row>
    <row r="2" ht="20.1" customHeight="1" spans="1:23">
      <c r="A2" s="107">
        <v>1</v>
      </c>
      <c r="B2" s="108">
        <f>[1]总表!E2</f>
        <v>0.005</v>
      </c>
      <c r="C2" s="108">
        <f>E2*B2+J2*I2</f>
        <v>547.5</v>
      </c>
      <c r="D2" s="108">
        <f>SUM($C$2:C2)</f>
        <v>547.5</v>
      </c>
      <c r="E2" s="108">
        <f>(H2+O2)*$S$3</f>
        <v>19500</v>
      </c>
      <c r="F2" s="108">
        <v>10</v>
      </c>
      <c r="G2" s="108">
        <f t="shared" ref="G2:G33" si="0">F2*5</f>
        <v>50</v>
      </c>
      <c r="H2" s="108">
        <f t="shared" ref="H2:H33" si="1">ROUND(G2*$S$1,0)</f>
        <v>8</v>
      </c>
      <c r="I2" s="108">
        <v>3</v>
      </c>
      <c r="J2" s="108">
        <f>I2*任务!C2</f>
        <v>150</v>
      </c>
      <c r="K2" s="108">
        <v>20</v>
      </c>
      <c r="L2" s="108">
        <f t="shared" ref="L2:L33" si="2">K2*F2</f>
        <v>200</v>
      </c>
      <c r="M2" s="108">
        <v>1.5</v>
      </c>
      <c r="N2" s="108">
        <f t="shared" ref="N2:N33" si="3">ROUND(F2*M2,0)</f>
        <v>15</v>
      </c>
      <c r="O2" s="108">
        <f t="shared" ref="O2:O33" si="4">ROUND(N2*$S$2,0)</f>
        <v>5</v>
      </c>
      <c r="P2" s="109">
        <v>0.1</v>
      </c>
      <c r="R2" s="73" t="s">
        <v>18</v>
      </c>
      <c r="S2" s="3">
        <v>0.3</v>
      </c>
      <c r="U2" s="3" t="s">
        <v>19</v>
      </c>
      <c r="V2" s="3">
        <v>100</v>
      </c>
      <c r="W2" s="3"/>
    </row>
    <row r="3" ht="20.1" customHeight="1" spans="1:19">
      <c r="A3" s="107">
        <v>2</v>
      </c>
      <c r="B3" s="108">
        <f>[1]总表!E3</f>
        <v>0.01</v>
      </c>
      <c r="C3" s="108">
        <f t="shared" ref="C3:C66" si="5">E3*B3+J3*I3</f>
        <v>825</v>
      </c>
      <c r="D3" s="108">
        <f>SUM($C$2:C3)</f>
        <v>1372.5</v>
      </c>
      <c r="E3" s="108">
        <f t="shared" ref="E3:E66" si="6">(H3+O3)*$S$3</f>
        <v>24000</v>
      </c>
      <c r="F3" s="108">
        <f t="shared" ref="F3:F66" si="7">F2+3</f>
        <v>13</v>
      </c>
      <c r="G3" s="108">
        <f t="shared" si="0"/>
        <v>65</v>
      </c>
      <c r="H3" s="108">
        <f t="shared" si="1"/>
        <v>10</v>
      </c>
      <c r="I3" s="108">
        <v>3</v>
      </c>
      <c r="J3" s="108">
        <f>I3*任务!C3</f>
        <v>195</v>
      </c>
      <c r="K3" s="108">
        <v>20</v>
      </c>
      <c r="L3" s="108">
        <f t="shared" si="2"/>
        <v>260</v>
      </c>
      <c r="M3" s="108">
        <v>1.5</v>
      </c>
      <c r="N3" s="108">
        <f t="shared" si="3"/>
        <v>20</v>
      </c>
      <c r="O3" s="108">
        <f t="shared" si="4"/>
        <v>6</v>
      </c>
      <c r="P3" s="109">
        <v>0.1</v>
      </c>
      <c r="R3" s="73" t="s">
        <v>20</v>
      </c>
      <c r="S3" s="3">
        <v>1500</v>
      </c>
    </row>
    <row r="4" ht="20.1" customHeight="1" spans="1:19">
      <c r="A4" s="107">
        <v>3</v>
      </c>
      <c r="B4" s="108">
        <f>[1]总表!E4</f>
        <v>0.02</v>
      </c>
      <c r="C4" s="108">
        <f t="shared" si="5"/>
        <v>1290</v>
      </c>
      <c r="D4" s="108">
        <f>SUM($C$2:C4)</f>
        <v>2662.5</v>
      </c>
      <c r="E4" s="108">
        <f t="shared" si="6"/>
        <v>28500</v>
      </c>
      <c r="F4" s="108">
        <f t="shared" si="7"/>
        <v>16</v>
      </c>
      <c r="G4" s="108">
        <f t="shared" si="0"/>
        <v>80</v>
      </c>
      <c r="H4" s="108">
        <f t="shared" si="1"/>
        <v>12</v>
      </c>
      <c r="I4" s="108">
        <v>3</v>
      </c>
      <c r="J4" s="108">
        <f>I4*任务!C4</f>
        <v>240</v>
      </c>
      <c r="K4" s="108">
        <v>20</v>
      </c>
      <c r="L4" s="108">
        <f t="shared" si="2"/>
        <v>320</v>
      </c>
      <c r="M4" s="108">
        <v>1.5</v>
      </c>
      <c r="N4" s="108">
        <f t="shared" si="3"/>
        <v>24</v>
      </c>
      <c r="O4" s="108">
        <f t="shared" si="4"/>
        <v>7</v>
      </c>
      <c r="P4" s="109">
        <v>0.1</v>
      </c>
      <c r="R4" s="73" t="s">
        <v>12</v>
      </c>
      <c r="S4" s="3">
        <v>10</v>
      </c>
    </row>
    <row r="5" ht="20.1" customHeight="1" spans="1:19">
      <c r="A5" s="107">
        <v>4</v>
      </c>
      <c r="B5" s="108">
        <f>[1]总表!E5</f>
        <v>0.03</v>
      </c>
      <c r="C5" s="108">
        <f t="shared" si="5"/>
        <v>2745</v>
      </c>
      <c r="D5" s="108">
        <f>SUM($C$2:C5)</f>
        <v>5407.5</v>
      </c>
      <c r="E5" s="108">
        <f t="shared" si="6"/>
        <v>34500</v>
      </c>
      <c r="F5" s="108">
        <f t="shared" si="7"/>
        <v>19</v>
      </c>
      <c r="G5" s="108">
        <f t="shared" si="0"/>
        <v>95</v>
      </c>
      <c r="H5" s="108">
        <f t="shared" si="1"/>
        <v>14</v>
      </c>
      <c r="I5" s="108">
        <v>3</v>
      </c>
      <c r="J5" s="108">
        <f>I5*任务!C5</f>
        <v>570</v>
      </c>
      <c r="K5" s="108">
        <v>20</v>
      </c>
      <c r="L5" s="108">
        <f t="shared" si="2"/>
        <v>380</v>
      </c>
      <c r="M5" s="108">
        <v>1.5</v>
      </c>
      <c r="N5" s="108">
        <f t="shared" si="3"/>
        <v>29</v>
      </c>
      <c r="O5" s="108">
        <f t="shared" si="4"/>
        <v>9</v>
      </c>
      <c r="P5" s="109">
        <v>0.1</v>
      </c>
      <c r="R5" s="73"/>
      <c r="S5" s="3"/>
    </row>
    <row r="6" ht="20.1" customHeight="1" spans="1:16">
      <c r="A6" s="107">
        <v>5</v>
      </c>
      <c r="B6" s="108">
        <f>[1]总表!E6</f>
        <v>0.05</v>
      </c>
      <c r="C6" s="108">
        <f t="shared" si="5"/>
        <v>4005</v>
      </c>
      <c r="D6" s="108">
        <f>SUM($C$2:C6)</f>
        <v>9412.5</v>
      </c>
      <c r="E6" s="108">
        <f t="shared" si="6"/>
        <v>40500</v>
      </c>
      <c r="F6" s="108">
        <f t="shared" si="7"/>
        <v>22</v>
      </c>
      <c r="G6" s="108">
        <f t="shared" si="0"/>
        <v>110</v>
      </c>
      <c r="H6" s="108">
        <f t="shared" si="1"/>
        <v>17</v>
      </c>
      <c r="I6" s="108">
        <v>3</v>
      </c>
      <c r="J6" s="108">
        <f>I6*任务!C6</f>
        <v>660</v>
      </c>
      <c r="K6" s="108">
        <v>20</v>
      </c>
      <c r="L6" s="108">
        <f t="shared" si="2"/>
        <v>440</v>
      </c>
      <c r="M6" s="108">
        <v>1.5</v>
      </c>
      <c r="N6" s="108">
        <f t="shared" si="3"/>
        <v>33</v>
      </c>
      <c r="O6" s="108">
        <f t="shared" si="4"/>
        <v>10</v>
      </c>
      <c r="P6" s="109">
        <v>0.1</v>
      </c>
    </row>
    <row r="7" ht="20.1" customHeight="1" spans="1:18">
      <c r="A7" s="107">
        <v>6</v>
      </c>
      <c r="B7" s="108">
        <f>[1]总表!E7</f>
        <v>0.075</v>
      </c>
      <c r="C7" s="108">
        <f t="shared" si="5"/>
        <v>5625</v>
      </c>
      <c r="D7" s="108">
        <f>SUM($C$2:C7)</f>
        <v>15037.5</v>
      </c>
      <c r="E7" s="108">
        <f t="shared" si="6"/>
        <v>45000</v>
      </c>
      <c r="F7" s="108">
        <f t="shared" si="7"/>
        <v>25</v>
      </c>
      <c r="G7" s="108">
        <f t="shared" si="0"/>
        <v>125</v>
      </c>
      <c r="H7" s="108">
        <f t="shared" si="1"/>
        <v>19</v>
      </c>
      <c r="I7" s="108">
        <v>3</v>
      </c>
      <c r="J7" s="108">
        <f>I7*任务!C7</f>
        <v>750</v>
      </c>
      <c r="K7" s="108">
        <v>20</v>
      </c>
      <c r="L7" s="108">
        <f t="shared" si="2"/>
        <v>500</v>
      </c>
      <c r="M7" s="108">
        <v>1.5</v>
      </c>
      <c r="N7" s="108">
        <f t="shared" si="3"/>
        <v>38</v>
      </c>
      <c r="O7" s="108">
        <f t="shared" si="4"/>
        <v>11</v>
      </c>
      <c r="P7" s="109">
        <v>0.1</v>
      </c>
      <c r="R7" s="73"/>
    </row>
    <row r="8" ht="20.1" customHeight="1" spans="1:22">
      <c r="A8" s="107">
        <v>7</v>
      </c>
      <c r="B8" s="108">
        <f>[1]总表!E8</f>
        <v>0.1</v>
      </c>
      <c r="C8" s="108">
        <f t="shared" si="5"/>
        <v>8880</v>
      </c>
      <c r="D8" s="108">
        <f>SUM($C$2:C8)</f>
        <v>23917.5</v>
      </c>
      <c r="E8" s="108">
        <f t="shared" si="6"/>
        <v>51000</v>
      </c>
      <c r="F8" s="108">
        <f t="shared" si="7"/>
        <v>28</v>
      </c>
      <c r="G8" s="108">
        <f t="shared" si="0"/>
        <v>140</v>
      </c>
      <c r="H8" s="108">
        <f t="shared" si="1"/>
        <v>21</v>
      </c>
      <c r="I8" s="108">
        <v>3</v>
      </c>
      <c r="J8" s="108">
        <f>I8*任务!C8</f>
        <v>1260</v>
      </c>
      <c r="K8" s="108">
        <v>20</v>
      </c>
      <c r="L8" s="108">
        <f t="shared" si="2"/>
        <v>560</v>
      </c>
      <c r="M8" s="108">
        <v>1.5</v>
      </c>
      <c r="N8" s="108">
        <f t="shared" si="3"/>
        <v>42</v>
      </c>
      <c r="O8" s="108">
        <f t="shared" si="4"/>
        <v>13</v>
      </c>
      <c r="P8" s="109">
        <v>0.1</v>
      </c>
      <c r="R8" s="110"/>
      <c r="S8" s="111"/>
      <c r="T8" s="3" t="s">
        <v>21</v>
      </c>
      <c r="U8" s="3" t="s">
        <v>22</v>
      </c>
      <c r="V8" s="3" t="s">
        <v>23</v>
      </c>
    </row>
    <row r="9" ht="20.1" customHeight="1" spans="1:22">
      <c r="A9" s="107">
        <v>8</v>
      </c>
      <c r="B9" s="108">
        <f>[1]总表!E9</f>
        <v>0.11</v>
      </c>
      <c r="C9" s="108">
        <f t="shared" si="5"/>
        <v>10290</v>
      </c>
      <c r="D9" s="108">
        <f>SUM($C$2:C9)</f>
        <v>34207.5</v>
      </c>
      <c r="E9" s="108">
        <f t="shared" si="6"/>
        <v>55500</v>
      </c>
      <c r="F9" s="108">
        <f t="shared" si="7"/>
        <v>31</v>
      </c>
      <c r="G9" s="108">
        <f t="shared" si="0"/>
        <v>155</v>
      </c>
      <c r="H9" s="108">
        <f t="shared" si="1"/>
        <v>23</v>
      </c>
      <c r="I9" s="108">
        <v>3</v>
      </c>
      <c r="J9" s="108">
        <f>I9*任务!C9</f>
        <v>1395</v>
      </c>
      <c r="K9" s="108">
        <v>20</v>
      </c>
      <c r="L9" s="108">
        <f t="shared" si="2"/>
        <v>620</v>
      </c>
      <c r="M9" s="108">
        <v>1.5</v>
      </c>
      <c r="N9" s="108">
        <f t="shared" si="3"/>
        <v>47</v>
      </c>
      <c r="O9" s="108">
        <f t="shared" si="4"/>
        <v>14</v>
      </c>
      <c r="P9" s="109">
        <v>0.1</v>
      </c>
      <c r="R9" s="73" t="s">
        <v>24</v>
      </c>
      <c r="S9" s="3">
        <v>1</v>
      </c>
      <c r="T9" s="3">
        <v>0.75</v>
      </c>
      <c r="U9" s="3">
        <v>0.75</v>
      </c>
      <c r="V9" s="3">
        <v>0.75</v>
      </c>
    </row>
    <row r="10" ht="20.1" customHeight="1" spans="1:22">
      <c r="A10" s="107">
        <v>9</v>
      </c>
      <c r="B10" s="108">
        <f>[1]总表!E10</f>
        <v>0.12</v>
      </c>
      <c r="C10" s="108">
        <f t="shared" si="5"/>
        <v>11970</v>
      </c>
      <c r="D10" s="108">
        <f>SUM($C$2:C10)</f>
        <v>46177.5</v>
      </c>
      <c r="E10" s="108">
        <f t="shared" si="6"/>
        <v>61500</v>
      </c>
      <c r="F10" s="108">
        <f t="shared" si="7"/>
        <v>34</v>
      </c>
      <c r="G10" s="108">
        <f t="shared" si="0"/>
        <v>170</v>
      </c>
      <c r="H10" s="108">
        <f t="shared" si="1"/>
        <v>26</v>
      </c>
      <c r="I10" s="108">
        <v>3</v>
      </c>
      <c r="J10" s="108">
        <f>I10*任务!C10</f>
        <v>1530</v>
      </c>
      <c r="K10" s="108">
        <v>20</v>
      </c>
      <c r="L10" s="108">
        <f t="shared" si="2"/>
        <v>680</v>
      </c>
      <c r="M10" s="108">
        <v>1.5</v>
      </c>
      <c r="N10" s="108">
        <f t="shared" si="3"/>
        <v>51</v>
      </c>
      <c r="O10" s="108">
        <f t="shared" si="4"/>
        <v>15</v>
      </c>
      <c r="P10" s="109">
        <v>0.1</v>
      </c>
      <c r="R10" s="110"/>
      <c r="S10" s="3">
        <v>2</v>
      </c>
      <c r="T10" s="3">
        <v>1</v>
      </c>
      <c r="U10" s="3">
        <v>1</v>
      </c>
      <c r="V10" s="3">
        <v>1</v>
      </c>
    </row>
    <row r="11" ht="20.1" customHeight="1" spans="1:22">
      <c r="A11" s="107">
        <v>10</v>
      </c>
      <c r="B11" s="108">
        <f>[1]总表!E11</f>
        <v>0.13</v>
      </c>
      <c r="C11" s="108">
        <f t="shared" si="5"/>
        <v>15435</v>
      </c>
      <c r="D11" s="108">
        <f>SUM($C$2:C11)</f>
        <v>61612.5</v>
      </c>
      <c r="E11" s="108">
        <f t="shared" si="6"/>
        <v>67500</v>
      </c>
      <c r="F11" s="108">
        <f t="shared" si="7"/>
        <v>37</v>
      </c>
      <c r="G11" s="108">
        <f t="shared" si="0"/>
        <v>185</v>
      </c>
      <c r="H11" s="108">
        <f t="shared" si="1"/>
        <v>28</v>
      </c>
      <c r="I11" s="108">
        <v>3</v>
      </c>
      <c r="J11" s="108">
        <f>I11*任务!C11</f>
        <v>2220</v>
      </c>
      <c r="K11" s="108">
        <v>20</v>
      </c>
      <c r="L11" s="108">
        <f t="shared" si="2"/>
        <v>740</v>
      </c>
      <c r="M11" s="108">
        <v>1.5</v>
      </c>
      <c r="N11" s="108">
        <f t="shared" si="3"/>
        <v>56</v>
      </c>
      <c r="O11" s="108">
        <f t="shared" si="4"/>
        <v>17</v>
      </c>
      <c r="P11" s="109">
        <v>0.1</v>
      </c>
      <c r="R11" s="110"/>
      <c r="S11" s="3">
        <v>3</v>
      </c>
      <c r="T11" s="3">
        <v>2.5</v>
      </c>
      <c r="U11" s="3">
        <v>3</v>
      </c>
      <c r="V11" s="3">
        <v>3</v>
      </c>
    </row>
    <row r="12" ht="20.1" customHeight="1" spans="1:22">
      <c r="A12" s="107">
        <v>11</v>
      </c>
      <c r="B12" s="108">
        <f>[1]总表!E12</f>
        <v>0.14</v>
      </c>
      <c r="C12" s="108">
        <f t="shared" si="5"/>
        <v>17280</v>
      </c>
      <c r="D12" s="108">
        <f>SUM($C$2:C12)</f>
        <v>78892.5</v>
      </c>
      <c r="E12" s="108">
        <f t="shared" si="6"/>
        <v>72000</v>
      </c>
      <c r="F12" s="108">
        <f t="shared" si="7"/>
        <v>40</v>
      </c>
      <c r="G12" s="108">
        <f t="shared" si="0"/>
        <v>200</v>
      </c>
      <c r="H12" s="108">
        <f t="shared" si="1"/>
        <v>30</v>
      </c>
      <c r="I12" s="108">
        <v>3</v>
      </c>
      <c r="J12" s="108">
        <f>I12*任务!C12</f>
        <v>2400</v>
      </c>
      <c r="K12" s="108">
        <v>20</v>
      </c>
      <c r="L12" s="108">
        <f t="shared" si="2"/>
        <v>800</v>
      </c>
      <c r="M12" s="108">
        <v>1.5</v>
      </c>
      <c r="N12" s="108">
        <f t="shared" si="3"/>
        <v>60</v>
      </c>
      <c r="O12" s="108">
        <f t="shared" si="4"/>
        <v>18</v>
      </c>
      <c r="P12" s="109">
        <v>0.1</v>
      </c>
      <c r="R12" s="110"/>
      <c r="S12" s="3">
        <v>4</v>
      </c>
      <c r="T12" s="3">
        <v>5</v>
      </c>
      <c r="U12" s="3">
        <v>10</v>
      </c>
      <c r="V12" s="3">
        <v>10</v>
      </c>
    </row>
    <row r="13" ht="20.1" customHeight="1" spans="1:22">
      <c r="A13" s="107">
        <v>12</v>
      </c>
      <c r="B13" s="108">
        <f>[1]总表!E13</f>
        <v>0.15</v>
      </c>
      <c r="C13" s="108">
        <f t="shared" si="5"/>
        <v>19440</v>
      </c>
      <c r="D13" s="108">
        <f>SUM($C$2:C13)</f>
        <v>98332.5</v>
      </c>
      <c r="E13" s="108">
        <f t="shared" si="6"/>
        <v>78000</v>
      </c>
      <c r="F13" s="108">
        <f t="shared" si="7"/>
        <v>43</v>
      </c>
      <c r="G13" s="108">
        <f t="shared" si="0"/>
        <v>215</v>
      </c>
      <c r="H13" s="108">
        <f t="shared" si="1"/>
        <v>32</v>
      </c>
      <c r="I13" s="108">
        <v>3</v>
      </c>
      <c r="J13" s="108">
        <f>I13*任务!C13</f>
        <v>2580</v>
      </c>
      <c r="K13" s="108">
        <v>20</v>
      </c>
      <c r="L13" s="108">
        <f t="shared" si="2"/>
        <v>860</v>
      </c>
      <c r="M13" s="108">
        <v>1.5</v>
      </c>
      <c r="N13" s="108">
        <f t="shared" si="3"/>
        <v>65</v>
      </c>
      <c r="O13" s="108">
        <f t="shared" si="4"/>
        <v>20</v>
      </c>
      <c r="P13" s="109">
        <v>0.1</v>
      </c>
      <c r="R13" s="110"/>
      <c r="S13" s="3">
        <v>5</v>
      </c>
      <c r="T13" s="3">
        <v>10</v>
      </c>
      <c r="U13" s="3">
        <v>20</v>
      </c>
      <c r="V13" s="3">
        <v>20</v>
      </c>
    </row>
    <row r="14" ht="20.1" customHeight="1" spans="1:23">
      <c r="A14" s="107">
        <v>13</v>
      </c>
      <c r="B14" s="108">
        <f>[1]总表!E14</f>
        <v>0.16</v>
      </c>
      <c r="C14" s="108">
        <f t="shared" si="5"/>
        <v>21720</v>
      </c>
      <c r="D14" s="108">
        <f>SUM($C$2:C14)</f>
        <v>120052.5</v>
      </c>
      <c r="E14" s="108">
        <f t="shared" si="6"/>
        <v>84000</v>
      </c>
      <c r="F14" s="108">
        <f t="shared" si="7"/>
        <v>46</v>
      </c>
      <c r="G14" s="108">
        <f t="shared" si="0"/>
        <v>230</v>
      </c>
      <c r="H14" s="108">
        <f t="shared" si="1"/>
        <v>35</v>
      </c>
      <c r="I14" s="108">
        <v>3</v>
      </c>
      <c r="J14" s="108">
        <f>I14*任务!C14</f>
        <v>2760</v>
      </c>
      <c r="K14" s="108">
        <v>20</v>
      </c>
      <c r="L14" s="108">
        <f t="shared" si="2"/>
        <v>920</v>
      </c>
      <c r="M14" s="108">
        <v>1.5</v>
      </c>
      <c r="N14" s="108">
        <f t="shared" si="3"/>
        <v>69</v>
      </c>
      <c r="O14" s="108">
        <f t="shared" si="4"/>
        <v>21</v>
      </c>
      <c r="P14" s="109">
        <v>0.1</v>
      </c>
      <c r="R14" s="112"/>
      <c r="S14" s="13"/>
      <c r="T14" s="13"/>
      <c r="U14" s="13"/>
      <c r="V14" s="13"/>
      <c r="W14" s="13"/>
    </row>
    <row r="15" ht="20.1" customHeight="1" spans="1:23">
      <c r="A15" s="107">
        <v>14</v>
      </c>
      <c r="B15" s="108">
        <f>[1]总表!E15</f>
        <v>0.17</v>
      </c>
      <c r="C15" s="108">
        <f t="shared" si="5"/>
        <v>23865</v>
      </c>
      <c r="D15" s="108">
        <f>SUM($C$2:C15)</f>
        <v>143917.5</v>
      </c>
      <c r="E15" s="108">
        <f t="shared" si="6"/>
        <v>88500</v>
      </c>
      <c r="F15" s="108">
        <f t="shared" si="7"/>
        <v>49</v>
      </c>
      <c r="G15" s="108">
        <f t="shared" si="0"/>
        <v>245</v>
      </c>
      <c r="H15" s="108">
        <f t="shared" si="1"/>
        <v>37</v>
      </c>
      <c r="I15" s="108">
        <v>3</v>
      </c>
      <c r="J15" s="108">
        <f>I15*任务!C15</f>
        <v>2940</v>
      </c>
      <c r="K15" s="108">
        <v>20</v>
      </c>
      <c r="L15" s="108">
        <f t="shared" si="2"/>
        <v>980</v>
      </c>
      <c r="M15" s="108">
        <v>1.5</v>
      </c>
      <c r="N15" s="108">
        <f t="shared" si="3"/>
        <v>74</v>
      </c>
      <c r="O15" s="108">
        <f t="shared" si="4"/>
        <v>22</v>
      </c>
      <c r="P15" s="109">
        <v>0.1</v>
      </c>
      <c r="R15" s="73" t="s">
        <v>25</v>
      </c>
      <c r="S15" s="3">
        <v>1</v>
      </c>
      <c r="T15" s="3">
        <v>3</v>
      </c>
      <c r="U15" s="3" t="s">
        <v>26</v>
      </c>
      <c r="V15" s="3"/>
      <c r="W15" s="3"/>
    </row>
    <row r="16" ht="20.1" customHeight="1" spans="1:23">
      <c r="A16" s="107">
        <v>15</v>
      </c>
      <c r="B16" s="108">
        <f>[1]总表!E16</f>
        <v>0.1</v>
      </c>
      <c r="C16" s="108">
        <f t="shared" si="5"/>
        <v>18660</v>
      </c>
      <c r="D16" s="108">
        <f>SUM($C$2:C16)</f>
        <v>162577.5</v>
      </c>
      <c r="E16" s="108">
        <f t="shared" si="6"/>
        <v>93000</v>
      </c>
      <c r="F16" s="108">
        <f t="shared" si="7"/>
        <v>52</v>
      </c>
      <c r="G16" s="108">
        <f t="shared" si="0"/>
        <v>260</v>
      </c>
      <c r="H16" s="108">
        <f t="shared" si="1"/>
        <v>39</v>
      </c>
      <c r="I16" s="108">
        <v>3</v>
      </c>
      <c r="J16" s="108">
        <f>I16*任务!C16</f>
        <v>3120</v>
      </c>
      <c r="K16" s="108">
        <v>20</v>
      </c>
      <c r="L16" s="108">
        <f t="shared" si="2"/>
        <v>1040</v>
      </c>
      <c r="M16" s="108">
        <v>1.5</v>
      </c>
      <c r="N16" s="108">
        <f t="shared" si="3"/>
        <v>78</v>
      </c>
      <c r="O16" s="108">
        <f t="shared" si="4"/>
        <v>23</v>
      </c>
      <c r="P16" s="109">
        <v>0.1</v>
      </c>
      <c r="R16" s="73"/>
      <c r="S16" s="3">
        <v>2</v>
      </c>
      <c r="T16" s="3">
        <v>1.5</v>
      </c>
      <c r="U16" s="3" t="s">
        <v>27</v>
      </c>
      <c r="V16" s="3"/>
      <c r="W16" s="3"/>
    </row>
    <row r="17" ht="20.1" customHeight="1" spans="1:23">
      <c r="A17" s="107">
        <v>16</v>
      </c>
      <c r="B17" s="108">
        <f>[1]总表!E17</f>
        <v>0.11</v>
      </c>
      <c r="C17" s="108">
        <f t="shared" si="5"/>
        <v>20790</v>
      </c>
      <c r="D17" s="108">
        <f>SUM($C$2:C17)</f>
        <v>183367.5</v>
      </c>
      <c r="E17" s="108">
        <f t="shared" si="6"/>
        <v>99000</v>
      </c>
      <c r="F17" s="108">
        <f t="shared" si="7"/>
        <v>55</v>
      </c>
      <c r="G17" s="108">
        <f t="shared" si="0"/>
        <v>275</v>
      </c>
      <c r="H17" s="108">
        <f t="shared" si="1"/>
        <v>41</v>
      </c>
      <c r="I17" s="108">
        <v>3</v>
      </c>
      <c r="J17" s="108">
        <f>I17*任务!C17</f>
        <v>3300</v>
      </c>
      <c r="K17" s="108">
        <v>20</v>
      </c>
      <c r="L17" s="108">
        <f t="shared" si="2"/>
        <v>1100</v>
      </c>
      <c r="M17" s="108">
        <v>1.5</v>
      </c>
      <c r="N17" s="108">
        <f t="shared" si="3"/>
        <v>83</v>
      </c>
      <c r="O17" s="108">
        <f t="shared" si="4"/>
        <v>25</v>
      </c>
      <c r="P17" s="109">
        <v>0.1</v>
      </c>
      <c r="R17" s="110"/>
      <c r="S17" s="3">
        <v>3</v>
      </c>
      <c r="T17" s="3">
        <v>1.2</v>
      </c>
      <c r="U17" s="3" t="s">
        <v>28</v>
      </c>
      <c r="V17" s="3"/>
      <c r="W17" s="3"/>
    </row>
    <row r="18" ht="20.1" customHeight="1" spans="1:23">
      <c r="A18" s="107">
        <v>17</v>
      </c>
      <c r="B18" s="108">
        <f>[1]总表!E18</f>
        <v>0.12</v>
      </c>
      <c r="C18" s="108">
        <f t="shared" si="5"/>
        <v>23040</v>
      </c>
      <c r="D18" s="108">
        <f>SUM($C$2:C18)</f>
        <v>206407.5</v>
      </c>
      <c r="E18" s="108">
        <f t="shared" si="6"/>
        <v>105000</v>
      </c>
      <c r="F18" s="108">
        <f t="shared" si="7"/>
        <v>58</v>
      </c>
      <c r="G18" s="108">
        <f t="shared" si="0"/>
        <v>290</v>
      </c>
      <c r="H18" s="108">
        <f t="shared" si="1"/>
        <v>44</v>
      </c>
      <c r="I18" s="108">
        <v>3</v>
      </c>
      <c r="J18" s="108">
        <f>I18*任务!C18</f>
        <v>3480</v>
      </c>
      <c r="K18" s="108">
        <v>20</v>
      </c>
      <c r="L18" s="108">
        <f t="shared" si="2"/>
        <v>1160</v>
      </c>
      <c r="M18" s="108">
        <v>1.5</v>
      </c>
      <c r="N18" s="108">
        <f t="shared" si="3"/>
        <v>87</v>
      </c>
      <c r="O18" s="108">
        <f t="shared" si="4"/>
        <v>26</v>
      </c>
      <c r="P18" s="109">
        <v>0.1</v>
      </c>
      <c r="R18" s="110"/>
      <c r="S18" s="3">
        <v>4</v>
      </c>
      <c r="T18" s="3">
        <v>0.8</v>
      </c>
      <c r="U18" s="3" t="s">
        <v>29</v>
      </c>
      <c r="V18" s="3"/>
      <c r="W18" s="3"/>
    </row>
    <row r="19" ht="20.1" customHeight="1" spans="1:23">
      <c r="A19" s="107">
        <v>18</v>
      </c>
      <c r="B19" s="108">
        <f>[1]总表!E19</f>
        <v>0.13</v>
      </c>
      <c r="C19" s="108">
        <f t="shared" si="5"/>
        <v>25410</v>
      </c>
      <c r="D19" s="108">
        <f>SUM($C$2:C19)</f>
        <v>231817.5</v>
      </c>
      <c r="E19" s="108">
        <f t="shared" si="6"/>
        <v>111000</v>
      </c>
      <c r="F19" s="108">
        <f t="shared" si="7"/>
        <v>61</v>
      </c>
      <c r="G19" s="108">
        <f t="shared" si="0"/>
        <v>305</v>
      </c>
      <c r="H19" s="108">
        <f t="shared" si="1"/>
        <v>46</v>
      </c>
      <c r="I19" s="108">
        <v>3</v>
      </c>
      <c r="J19" s="108">
        <f>I19*任务!C19</f>
        <v>3660</v>
      </c>
      <c r="K19" s="108">
        <v>20</v>
      </c>
      <c r="L19" s="108">
        <f t="shared" si="2"/>
        <v>1220</v>
      </c>
      <c r="M19" s="108">
        <v>1.5</v>
      </c>
      <c r="N19" s="108">
        <f t="shared" si="3"/>
        <v>92</v>
      </c>
      <c r="O19" s="108">
        <f t="shared" si="4"/>
        <v>28</v>
      </c>
      <c r="P19" s="109">
        <v>0.1</v>
      </c>
      <c r="S19" s="3">
        <v>5</v>
      </c>
      <c r="T19" s="3">
        <v>1.9</v>
      </c>
      <c r="U19" s="3" t="s">
        <v>30</v>
      </c>
      <c r="V19" s="3"/>
      <c r="W19" s="3"/>
    </row>
    <row r="20" ht="20.1" customHeight="1" spans="1:23">
      <c r="A20" s="107">
        <v>19</v>
      </c>
      <c r="B20" s="108">
        <f>[1]总表!E20</f>
        <v>0.2</v>
      </c>
      <c r="C20" s="108">
        <f t="shared" si="5"/>
        <v>34620</v>
      </c>
      <c r="D20" s="108">
        <f>SUM($C$2:C20)</f>
        <v>266437.5</v>
      </c>
      <c r="E20" s="108">
        <f t="shared" si="6"/>
        <v>115500</v>
      </c>
      <c r="F20" s="108">
        <f t="shared" si="7"/>
        <v>64</v>
      </c>
      <c r="G20" s="108">
        <f t="shared" si="0"/>
        <v>320</v>
      </c>
      <c r="H20" s="108">
        <f t="shared" si="1"/>
        <v>48</v>
      </c>
      <c r="I20" s="108">
        <v>3</v>
      </c>
      <c r="J20" s="108">
        <f>I20*任务!C20</f>
        <v>3840</v>
      </c>
      <c r="K20" s="108">
        <v>20</v>
      </c>
      <c r="L20" s="108">
        <f t="shared" si="2"/>
        <v>1280</v>
      </c>
      <c r="M20" s="108">
        <v>1.5</v>
      </c>
      <c r="N20" s="108">
        <f t="shared" si="3"/>
        <v>96</v>
      </c>
      <c r="O20" s="108">
        <f t="shared" si="4"/>
        <v>29</v>
      </c>
      <c r="P20" s="109">
        <v>0.1</v>
      </c>
      <c r="S20" s="3">
        <v>6</v>
      </c>
      <c r="T20" s="3">
        <v>0.4</v>
      </c>
      <c r="U20" s="3" t="s">
        <v>31</v>
      </c>
      <c r="V20" s="3"/>
      <c r="W20" s="3"/>
    </row>
    <row r="21" ht="20.1" customHeight="1" spans="1:23">
      <c r="A21" s="107">
        <v>20</v>
      </c>
      <c r="B21" s="108">
        <f>[1]总表!E21</f>
        <v>0.21</v>
      </c>
      <c r="C21" s="108">
        <f t="shared" si="5"/>
        <v>37260</v>
      </c>
      <c r="D21" s="108">
        <f>SUM($C$2:C21)</f>
        <v>303697.5</v>
      </c>
      <c r="E21" s="108">
        <f t="shared" si="6"/>
        <v>120000</v>
      </c>
      <c r="F21" s="108">
        <f t="shared" si="7"/>
        <v>67</v>
      </c>
      <c r="G21" s="108">
        <f t="shared" si="0"/>
        <v>335</v>
      </c>
      <c r="H21" s="108">
        <f t="shared" si="1"/>
        <v>50</v>
      </c>
      <c r="I21" s="108">
        <v>3</v>
      </c>
      <c r="J21" s="108">
        <f>I21*任务!C21</f>
        <v>4020</v>
      </c>
      <c r="K21" s="108">
        <v>20</v>
      </c>
      <c r="L21" s="108">
        <f t="shared" si="2"/>
        <v>1340</v>
      </c>
      <c r="M21" s="108">
        <v>1.5</v>
      </c>
      <c r="N21" s="108">
        <f t="shared" si="3"/>
        <v>101</v>
      </c>
      <c r="O21" s="108">
        <f t="shared" si="4"/>
        <v>30</v>
      </c>
      <c r="P21" s="109">
        <v>0.1</v>
      </c>
      <c r="S21" s="3">
        <v>7</v>
      </c>
      <c r="T21" s="3">
        <v>0.6</v>
      </c>
      <c r="U21" s="3" t="s">
        <v>32</v>
      </c>
      <c r="V21" s="3"/>
      <c r="W21" s="3"/>
    </row>
    <row r="22" ht="20.1" customHeight="1" spans="1:23">
      <c r="A22" s="107">
        <v>21</v>
      </c>
      <c r="B22" s="108">
        <f>[1]总表!E22</f>
        <v>0.22</v>
      </c>
      <c r="C22" s="108">
        <f t="shared" si="5"/>
        <v>40650</v>
      </c>
      <c r="D22" s="108">
        <f>SUM($C$2:C22)</f>
        <v>344347.5</v>
      </c>
      <c r="E22" s="108">
        <f t="shared" si="6"/>
        <v>127500</v>
      </c>
      <c r="F22" s="108">
        <f t="shared" si="7"/>
        <v>70</v>
      </c>
      <c r="G22" s="108">
        <f t="shared" si="0"/>
        <v>350</v>
      </c>
      <c r="H22" s="108">
        <f t="shared" si="1"/>
        <v>53</v>
      </c>
      <c r="I22" s="108">
        <v>3</v>
      </c>
      <c r="J22" s="108">
        <f>I22*任务!C22</f>
        <v>4200</v>
      </c>
      <c r="K22" s="108">
        <v>20</v>
      </c>
      <c r="L22" s="108">
        <f t="shared" si="2"/>
        <v>1400</v>
      </c>
      <c r="M22" s="108">
        <v>1.5</v>
      </c>
      <c r="N22" s="108">
        <f t="shared" si="3"/>
        <v>105</v>
      </c>
      <c r="O22" s="108">
        <f t="shared" si="4"/>
        <v>32</v>
      </c>
      <c r="P22" s="109">
        <v>0.1</v>
      </c>
      <c r="S22" s="3">
        <v>8</v>
      </c>
      <c r="T22" s="3">
        <v>0.4</v>
      </c>
      <c r="U22" s="3" t="s">
        <v>33</v>
      </c>
      <c r="V22" s="3"/>
      <c r="W22" s="3"/>
    </row>
    <row r="23" ht="20.1" customHeight="1" spans="1:23">
      <c r="A23" s="107">
        <v>22</v>
      </c>
      <c r="B23" s="108">
        <f>[1]总表!E23</f>
        <v>0.23</v>
      </c>
      <c r="C23" s="108">
        <f t="shared" si="5"/>
        <v>43500</v>
      </c>
      <c r="D23" s="108">
        <f>SUM($C$2:C23)</f>
        <v>387847.5</v>
      </c>
      <c r="E23" s="108">
        <f t="shared" si="6"/>
        <v>132000</v>
      </c>
      <c r="F23" s="108">
        <f t="shared" si="7"/>
        <v>73</v>
      </c>
      <c r="G23" s="108">
        <f t="shared" si="0"/>
        <v>365</v>
      </c>
      <c r="H23" s="108">
        <f t="shared" si="1"/>
        <v>55</v>
      </c>
      <c r="I23" s="108">
        <v>3</v>
      </c>
      <c r="J23" s="108">
        <f>I23*任务!C23</f>
        <v>4380</v>
      </c>
      <c r="K23" s="108">
        <v>20</v>
      </c>
      <c r="L23" s="108">
        <f t="shared" si="2"/>
        <v>1460</v>
      </c>
      <c r="M23" s="108">
        <v>1.5</v>
      </c>
      <c r="N23" s="108">
        <f t="shared" si="3"/>
        <v>110</v>
      </c>
      <c r="O23" s="108">
        <f t="shared" si="4"/>
        <v>33</v>
      </c>
      <c r="P23" s="109">
        <v>0.1</v>
      </c>
      <c r="S23" s="3">
        <v>9</v>
      </c>
      <c r="T23" s="3">
        <v>0.5</v>
      </c>
      <c r="U23" s="3" t="s">
        <v>34</v>
      </c>
      <c r="V23" s="3"/>
      <c r="W23" s="3"/>
    </row>
    <row r="24" ht="20.1" customHeight="1" spans="1:23">
      <c r="A24" s="107">
        <v>23</v>
      </c>
      <c r="B24" s="108">
        <f>[1]总表!E24</f>
        <v>0.24</v>
      </c>
      <c r="C24" s="108">
        <f t="shared" si="5"/>
        <v>46440</v>
      </c>
      <c r="D24" s="108">
        <f>SUM($C$2:C24)</f>
        <v>434287.5</v>
      </c>
      <c r="E24" s="108">
        <f t="shared" si="6"/>
        <v>136500</v>
      </c>
      <c r="F24" s="108">
        <f t="shared" si="7"/>
        <v>76</v>
      </c>
      <c r="G24" s="108">
        <f t="shared" si="0"/>
        <v>380</v>
      </c>
      <c r="H24" s="108">
        <f t="shared" si="1"/>
        <v>57</v>
      </c>
      <c r="I24" s="108">
        <v>3</v>
      </c>
      <c r="J24" s="108">
        <f>I24*任务!C24</f>
        <v>4560</v>
      </c>
      <c r="K24" s="108">
        <v>20</v>
      </c>
      <c r="L24" s="108">
        <f t="shared" si="2"/>
        <v>1520</v>
      </c>
      <c r="M24" s="108">
        <v>1.5</v>
      </c>
      <c r="N24" s="108">
        <f t="shared" si="3"/>
        <v>114</v>
      </c>
      <c r="O24" s="108">
        <f t="shared" si="4"/>
        <v>34</v>
      </c>
      <c r="P24" s="109">
        <v>0.1</v>
      </c>
      <c r="S24" s="3">
        <v>10</v>
      </c>
      <c r="T24" s="3">
        <v>0.55</v>
      </c>
      <c r="U24" s="3" t="s">
        <v>35</v>
      </c>
      <c r="V24" s="3"/>
      <c r="W24" s="3"/>
    </row>
    <row r="25" ht="20.1" customHeight="1" spans="1:23">
      <c r="A25" s="107">
        <v>24</v>
      </c>
      <c r="B25" s="108">
        <f>[1]总表!E25</f>
        <v>0.25</v>
      </c>
      <c r="C25" s="108">
        <f t="shared" si="5"/>
        <v>49845</v>
      </c>
      <c r="D25" s="108">
        <f>SUM($C$2:C25)</f>
        <v>484132.5</v>
      </c>
      <c r="E25" s="108">
        <f t="shared" si="6"/>
        <v>142500</v>
      </c>
      <c r="F25" s="108">
        <f t="shared" si="7"/>
        <v>79</v>
      </c>
      <c r="G25" s="108">
        <f t="shared" si="0"/>
        <v>395</v>
      </c>
      <c r="H25" s="108">
        <f t="shared" si="1"/>
        <v>59</v>
      </c>
      <c r="I25" s="108">
        <v>3</v>
      </c>
      <c r="J25" s="108">
        <f>I25*任务!C25</f>
        <v>4740</v>
      </c>
      <c r="K25" s="108">
        <v>20</v>
      </c>
      <c r="L25" s="108">
        <f t="shared" si="2"/>
        <v>1580</v>
      </c>
      <c r="M25" s="108">
        <v>1.5</v>
      </c>
      <c r="N25" s="108">
        <f t="shared" si="3"/>
        <v>119</v>
      </c>
      <c r="O25" s="108">
        <f t="shared" si="4"/>
        <v>36</v>
      </c>
      <c r="P25" s="109">
        <v>0.1</v>
      </c>
      <c r="S25" s="3">
        <v>11</v>
      </c>
      <c r="T25" s="3">
        <v>0.65</v>
      </c>
      <c r="U25" s="3" t="s">
        <v>36</v>
      </c>
      <c r="V25" s="3"/>
      <c r="W25" s="3"/>
    </row>
    <row r="26" ht="20.1" customHeight="1" spans="1:16">
      <c r="A26" s="107">
        <v>25</v>
      </c>
      <c r="B26" s="108">
        <f>[1]总表!E26</f>
        <v>0.26</v>
      </c>
      <c r="C26" s="108">
        <f t="shared" si="5"/>
        <v>53370</v>
      </c>
      <c r="D26" s="108">
        <f>SUM($C$2:C26)</f>
        <v>537502.5</v>
      </c>
      <c r="E26" s="108">
        <f t="shared" si="6"/>
        <v>148500</v>
      </c>
      <c r="F26" s="108">
        <f t="shared" si="7"/>
        <v>82</v>
      </c>
      <c r="G26" s="108">
        <f t="shared" si="0"/>
        <v>410</v>
      </c>
      <c r="H26" s="108">
        <f t="shared" si="1"/>
        <v>62</v>
      </c>
      <c r="I26" s="108">
        <v>3</v>
      </c>
      <c r="J26" s="108">
        <f>I26*任务!C26</f>
        <v>4920</v>
      </c>
      <c r="K26" s="108">
        <v>20</v>
      </c>
      <c r="L26" s="108">
        <f t="shared" si="2"/>
        <v>1640</v>
      </c>
      <c r="M26" s="108">
        <v>1.5</v>
      </c>
      <c r="N26" s="108">
        <f t="shared" si="3"/>
        <v>123</v>
      </c>
      <c r="O26" s="108">
        <f t="shared" si="4"/>
        <v>37</v>
      </c>
      <c r="P26" s="109">
        <v>0.1</v>
      </c>
    </row>
    <row r="27" ht="20.1" customHeight="1" spans="1:16">
      <c r="A27" s="107">
        <v>26</v>
      </c>
      <c r="B27" s="108">
        <f>[1]总表!E27</f>
        <v>0.27</v>
      </c>
      <c r="C27" s="108">
        <f t="shared" si="5"/>
        <v>56610</v>
      </c>
      <c r="D27" s="108">
        <f>SUM($C$2:C27)</f>
        <v>594112.5</v>
      </c>
      <c r="E27" s="108">
        <f t="shared" si="6"/>
        <v>153000</v>
      </c>
      <c r="F27" s="108">
        <f t="shared" si="7"/>
        <v>85</v>
      </c>
      <c r="G27" s="108">
        <f t="shared" si="0"/>
        <v>425</v>
      </c>
      <c r="H27" s="108">
        <f t="shared" si="1"/>
        <v>64</v>
      </c>
      <c r="I27" s="108">
        <v>3</v>
      </c>
      <c r="J27" s="108">
        <f>I27*任务!C27</f>
        <v>5100</v>
      </c>
      <c r="K27" s="108">
        <v>20</v>
      </c>
      <c r="L27" s="108">
        <f t="shared" si="2"/>
        <v>1700</v>
      </c>
      <c r="M27" s="108">
        <v>1.5</v>
      </c>
      <c r="N27" s="108">
        <f t="shared" si="3"/>
        <v>128</v>
      </c>
      <c r="O27" s="108">
        <f t="shared" si="4"/>
        <v>38</v>
      </c>
      <c r="P27" s="109">
        <v>0.1</v>
      </c>
    </row>
    <row r="28" ht="20.1" customHeight="1" spans="1:16">
      <c r="A28" s="107">
        <v>27</v>
      </c>
      <c r="B28" s="108">
        <f>[1]总表!E28</f>
        <v>0.28</v>
      </c>
      <c r="C28" s="108">
        <f t="shared" si="5"/>
        <v>60360</v>
      </c>
      <c r="D28" s="108">
        <f>SUM($C$2:C28)</f>
        <v>654472.5</v>
      </c>
      <c r="E28" s="108">
        <f t="shared" si="6"/>
        <v>159000</v>
      </c>
      <c r="F28" s="108">
        <f t="shared" si="7"/>
        <v>88</v>
      </c>
      <c r="G28" s="108">
        <f t="shared" si="0"/>
        <v>440</v>
      </c>
      <c r="H28" s="108">
        <f t="shared" si="1"/>
        <v>66</v>
      </c>
      <c r="I28" s="108">
        <v>3</v>
      </c>
      <c r="J28" s="108">
        <f>I28*任务!C28</f>
        <v>5280</v>
      </c>
      <c r="K28" s="108">
        <v>20</v>
      </c>
      <c r="L28" s="108">
        <f t="shared" si="2"/>
        <v>1760</v>
      </c>
      <c r="M28" s="108">
        <v>1.5</v>
      </c>
      <c r="N28" s="108">
        <f t="shared" si="3"/>
        <v>132</v>
      </c>
      <c r="O28" s="108">
        <f t="shared" si="4"/>
        <v>40</v>
      </c>
      <c r="P28" s="109">
        <v>0.1</v>
      </c>
    </row>
    <row r="29" ht="20.1" customHeight="1" spans="1:16">
      <c r="A29" s="107">
        <v>28</v>
      </c>
      <c r="B29" s="108">
        <f>[1]总表!E29</f>
        <v>0.29</v>
      </c>
      <c r="C29" s="108">
        <f t="shared" si="5"/>
        <v>63795</v>
      </c>
      <c r="D29" s="108">
        <f>SUM($C$2:C29)</f>
        <v>718267.5</v>
      </c>
      <c r="E29" s="108">
        <f t="shared" si="6"/>
        <v>163500</v>
      </c>
      <c r="F29" s="108">
        <f t="shared" si="7"/>
        <v>91</v>
      </c>
      <c r="G29" s="108">
        <f t="shared" si="0"/>
        <v>455</v>
      </c>
      <c r="H29" s="108">
        <f t="shared" si="1"/>
        <v>68</v>
      </c>
      <c r="I29" s="108">
        <v>3</v>
      </c>
      <c r="J29" s="108">
        <f>I29*任务!C29</f>
        <v>5460</v>
      </c>
      <c r="K29" s="108">
        <v>20</v>
      </c>
      <c r="L29" s="108">
        <f t="shared" si="2"/>
        <v>1820</v>
      </c>
      <c r="M29" s="108">
        <v>1.5</v>
      </c>
      <c r="N29" s="108">
        <f t="shared" si="3"/>
        <v>137</v>
      </c>
      <c r="O29" s="108">
        <f t="shared" si="4"/>
        <v>41</v>
      </c>
      <c r="P29" s="109">
        <v>0.1</v>
      </c>
    </row>
    <row r="30" ht="20.1" customHeight="1" spans="1:16">
      <c r="A30" s="107">
        <v>29</v>
      </c>
      <c r="B30" s="108">
        <f>[1]总表!E30</f>
        <v>0.35</v>
      </c>
      <c r="C30" s="108">
        <f t="shared" si="5"/>
        <v>76245</v>
      </c>
      <c r="D30" s="108">
        <f>SUM($C$2:C30)</f>
        <v>794512.5</v>
      </c>
      <c r="E30" s="108">
        <f t="shared" si="6"/>
        <v>169500</v>
      </c>
      <c r="F30" s="108">
        <f t="shared" si="7"/>
        <v>94</v>
      </c>
      <c r="G30" s="108">
        <f t="shared" si="0"/>
        <v>470</v>
      </c>
      <c r="H30" s="108">
        <f t="shared" si="1"/>
        <v>71</v>
      </c>
      <c r="I30" s="108">
        <v>3</v>
      </c>
      <c r="J30" s="108">
        <f>I30*任务!C30</f>
        <v>5640</v>
      </c>
      <c r="K30" s="108">
        <v>20</v>
      </c>
      <c r="L30" s="108">
        <f t="shared" si="2"/>
        <v>1880</v>
      </c>
      <c r="M30" s="108">
        <v>1.5</v>
      </c>
      <c r="N30" s="108">
        <f t="shared" si="3"/>
        <v>141</v>
      </c>
      <c r="O30" s="108">
        <f t="shared" si="4"/>
        <v>42</v>
      </c>
      <c r="P30" s="109">
        <v>0.1</v>
      </c>
    </row>
    <row r="31" ht="20.1" customHeight="1" spans="1:16">
      <c r="A31" s="107">
        <v>30</v>
      </c>
      <c r="B31" s="108">
        <f>[1]总表!E31</f>
        <v>0.36</v>
      </c>
      <c r="C31" s="108">
        <f t="shared" si="5"/>
        <v>80640</v>
      </c>
      <c r="D31" s="108">
        <f>SUM($C$2:C31)</f>
        <v>875152.5</v>
      </c>
      <c r="E31" s="108">
        <f t="shared" si="6"/>
        <v>175500</v>
      </c>
      <c r="F31" s="108">
        <f t="shared" si="7"/>
        <v>97</v>
      </c>
      <c r="G31" s="108">
        <f t="shared" si="0"/>
        <v>485</v>
      </c>
      <c r="H31" s="108">
        <f t="shared" si="1"/>
        <v>73</v>
      </c>
      <c r="I31" s="108">
        <v>3</v>
      </c>
      <c r="J31" s="108">
        <f>I31*任务!C31</f>
        <v>5820</v>
      </c>
      <c r="K31" s="108">
        <v>20</v>
      </c>
      <c r="L31" s="108">
        <f t="shared" si="2"/>
        <v>1940</v>
      </c>
      <c r="M31" s="108">
        <v>1.5</v>
      </c>
      <c r="N31" s="108">
        <f t="shared" si="3"/>
        <v>146</v>
      </c>
      <c r="O31" s="108">
        <f t="shared" si="4"/>
        <v>44</v>
      </c>
      <c r="P31" s="109">
        <v>0.1</v>
      </c>
    </row>
    <row r="32" ht="20.1" customHeight="1" spans="1:16">
      <c r="A32" s="107">
        <v>31</v>
      </c>
      <c r="B32" s="108">
        <f>[1]总表!E32</f>
        <v>0.37</v>
      </c>
      <c r="C32" s="108">
        <f t="shared" si="5"/>
        <v>84600</v>
      </c>
      <c r="D32" s="108">
        <f>SUM($C$2:C32)</f>
        <v>959752.5</v>
      </c>
      <c r="E32" s="108">
        <f t="shared" si="6"/>
        <v>180000</v>
      </c>
      <c r="F32" s="108">
        <f t="shared" si="7"/>
        <v>100</v>
      </c>
      <c r="G32" s="108">
        <f t="shared" si="0"/>
        <v>500</v>
      </c>
      <c r="H32" s="108">
        <f t="shared" si="1"/>
        <v>75</v>
      </c>
      <c r="I32" s="108">
        <v>3</v>
      </c>
      <c r="J32" s="108">
        <f>I32*任务!C32</f>
        <v>6000</v>
      </c>
      <c r="K32" s="108">
        <v>20</v>
      </c>
      <c r="L32" s="108">
        <f t="shared" si="2"/>
        <v>2000</v>
      </c>
      <c r="M32" s="108">
        <v>1.5</v>
      </c>
      <c r="N32" s="108">
        <f t="shared" si="3"/>
        <v>150</v>
      </c>
      <c r="O32" s="108">
        <f t="shared" si="4"/>
        <v>45</v>
      </c>
      <c r="P32" s="109">
        <v>0.1</v>
      </c>
    </row>
    <row r="33" ht="20.1" customHeight="1" spans="1:16">
      <c r="A33" s="107">
        <v>32</v>
      </c>
      <c r="B33" s="108">
        <f>[1]总表!E33</f>
        <v>0.38</v>
      </c>
      <c r="C33" s="108">
        <f t="shared" si="5"/>
        <v>89220</v>
      </c>
      <c r="D33" s="108">
        <f>SUM($C$2:C33)</f>
        <v>1048972.5</v>
      </c>
      <c r="E33" s="108">
        <f t="shared" si="6"/>
        <v>186000</v>
      </c>
      <c r="F33" s="108">
        <f t="shared" si="7"/>
        <v>103</v>
      </c>
      <c r="G33" s="108">
        <f t="shared" si="0"/>
        <v>515</v>
      </c>
      <c r="H33" s="108">
        <f t="shared" si="1"/>
        <v>77</v>
      </c>
      <c r="I33" s="108">
        <v>3</v>
      </c>
      <c r="J33" s="108">
        <f>I33*任务!C33</f>
        <v>6180</v>
      </c>
      <c r="K33" s="108">
        <v>20</v>
      </c>
      <c r="L33" s="108">
        <f t="shared" si="2"/>
        <v>2060</v>
      </c>
      <c r="M33" s="108">
        <v>1.5</v>
      </c>
      <c r="N33" s="108">
        <f t="shared" si="3"/>
        <v>155</v>
      </c>
      <c r="O33" s="108">
        <f t="shared" si="4"/>
        <v>47</v>
      </c>
      <c r="P33" s="109">
        <v>0.1</v>
      </c>
    </row>
    <row r="34" ht="20.1" customHeight="1" spans="1:16">
      <c r="A34" s="107">
        <v>33</v>
      </c>
      <c r="B34" s="108">
        <f>[1]总表!E34</f>
        <v>0.39</v>
      </c>
      <c r="C34" s="108">
        <f t="shared" si="5"/>
        <v>93960</v>
      </c>
      <c r="D34" s="108">
        <f>SUM($C$2:C34)</f>
        <v>1142932.5</v>
      </c>
      <c r="E34" s="108">
        <f t="shared" si="6"/>
        <v>192000</v>
      </c>
      <c r="F34" s="108">
        <f t="shared" si="7"/>
        <v>106</v>
      </c>
      <c r="G34" s="108">
        <f t="shared" ref="G34:G65" si="8">F34*5</f>
        <v>530</v>
      </c>
      <c r="H34" s="108">
        <f t="shared" ref="H34:H65" si="9">ROUND(G34*$S$1,0)</f>
        <v>80</v>
      </c>
      <c r="I34" s="108">
        <v>3</v>
      </c>
      <c r="J34" s="108">
        <f>I34*任务!C34</f>
        <v>6360</v>
      </c>
      <c r="K34" s="108">
        <v>20</v>
      </c>
      <c r="L34" s="108">
        <f t="shared" ref="L34:L65" si="10">K34*F34</f>
        <v>2120</v>
      </c>
      <c r="M34" s="108">
        <v>1.5</v>
      </c>
      <c r="N34" s="108">
        <f t="shared" ref="N34:N65" si="11">ROUND(F34*M34,0)</f>
        <v>159</v>
      </c>
      <c r="O34" s="108">
        <f t="shared" ref="O34:O65" si="12">ROUND(N34*$S$2,0)</f>
        <v>48</v>
      </c>
      <c r="P34" s="109">
        <v>0.1</v>
      </c>
    </row>
    <row r="35" ht="20.1" customHeight="1" spans="1:16">
      <c r="A35" s="107">
        <v>34</v>
      </c>
      <c r="B35" s="108">
        <f>[1]总表!E35</f>
        <v>0.4</v>
      </c>
      <c r="C35" s="108">
        <f t="shared" si="5"/>
        <v>98220</v>
      </c>
      <c r="D35" s="108">
        <f>SUM($C$2:C35)</f>
        <v>1241152.5</v>
      </c>
      <c r="E35" s="108">
        <f t="shared" si="6"/>
        <v>196500</v>
      </c>
      <c r="F35" s="108">
        <f t="shared" si="7"/>
        <v>109</v>
      </c>
      <c r="G35" s="108">
        <f t="shared" si="8"/>
        <v>545</v>
      </c>
      <c r="H35" s="108">
        <f t="shared" si="9"/>
        <v>82</v>
      </c>
      <c r="I35" s="108">
        <v>3</v>
      </c>
      <c r="J35" s="108">
        <f>I35*任务!C35</f>
        <v>6540</v>
      </c>
      <c r="K35" s="108">
        <v>20</v>
      </c>
      <c r="L35" s="108">
        <f t="shared" si="10"/>
        <v>2180</v>
      </c>
      <c r="M35" s="108">
        <v>1.5</v>
      </c>
      <c r="N35" s="108">
        <f t="shared" si="11"/>
        <v>164</v>
      </c>
      <c r="O35" s="108">
        <f t="shared" si="12"/>
        <v>49</v>
      </c>
      <c r="P35" s="109">
        <v>0.1</v>
      </c>
    </row>
    <row r="36" ht="20.1" customHeight="1" spans="1:16">
      <c r="A36" s="107">
        <v>35</v>
      </c>
      <c r="B36" s="108">
        <f>[1]总表!E36</f>
        <v>0.41</v>
      </c>
      <c r="C36" s="108">
        <f t="shared" si="5"/>
        <v>102570</v>
      </c>
      <c r="D36" s="108">
        <f>SUM($C$2:C36)</f>
        <v>1343722.5</v>
      </c>
      <c r="E36" s="108">
        <f t="shared" si="6"/>
        <v>201000</v>
      </c>
      <c r="F36" s="108">
        <f t="shared" si="7"/>
        <v>112</v>
      </c>
      <c r="G36" s="108">
        <f t="shared" si="8"/>
        <v>560</v>
      </c>
      <c r="H36" s="108">
        <f t="shared" si="9"/>
        <v>84</v>
      </c>
      <c r="I36" s="108">
        <v>3</v>
      </c>
      <c r="J36" s="108">
        <f>I36*任务!C36</f>
        <v>6720</v>
      </c>
      <c r="K36" s="108">
        <v>20</v>
      </c>
      <c r="L36" s="108">
        <f t="shared" si="10"/>
        <v>2240</v>
      </c>
      <c r="M36" s="108">
        <v>1.5</v>
      </c>
      <c r="N36" s="108">
        <f t="shared" si="11"/>
        <v>168</v>
      </c>
      <c r="O36" s="108">
        <f t="shared" si="12"/>
        <v>50</v>
      </c>
      <c r="P36" s="109">
        <v>0.1</v>
      </c>
    </row>
    <row r="37" ht="20.1" customHeight="1" spans="1:16">
      <c r="A37" s="107">
        <v>36</v>
      </c>
      <c r="B37" s="108">
        <f>[1]总表!E37</f>
        <v>0.42</v>
      </c>
      <c r="C37" s="108">
        <f t="shared" si="5"/>
        <v>107640</v>
      </c>
      <c r="D37" s="108">
        <f>SUM($C$2:C37)</f>
        <v>1451362.5</v>
      </c>
      <c r="E37" s="108">
        <f t="shared" si="6"/>
        <v>207000</v>
      </c>
      <c r="F37" s="108">
        <f t="shared" si="7"/>
        <v>115</v>
      </c>
      <c r="G37" s="108">
        <f t="shared" si="8"/>
        <v>575</v>
      </c>
      <c r="H37" s="108">
        <f t="shared" si="9"/>
        <v>86</v>
      </c>
      <c r="I37" s="108">
        <v>3</v>
      </c>
      <c r="J37" s="108">
        <f>I37*任务!C37</f>
        <v>6900</v>
      </c>
      <c r="K37" s="108">
        <v>20</v>
      </c>
      <c r="L37" s="108">
        <f t="shared" si="10"/>
        <v>2300</v>
      </c>
      <c r="M37" s="108">
        <v>1.5</v>
      </c>
      <c r="N37" s="108">
        <f t="shared" si="11"/>
        <v>173</v>
      </c>
      <c r="O37" s="108">
        <f t="shared" si="12"/>
        <v>52</v>
      </c>
      <c r="P37" s="109">
        <v>0.1</v>
      </c>
    </row>
    <row r="38" ht="20.1" customHeight="1" spans="1:16">
      <c r="A38" s="107">
        <v>37</v>
      </c>
      <c r="B38" s="108">
        <f>[1]总表!E38</f>
        <v>0.43</v>
      </c>
      <c r="C38" s="108">
        <f t="shared" si="5"/>
        <v>112830</v>
      </c>
      <c r="D38" s="108">
        <f>SUM($C$2:C38)</f>
        <v>1564192.5</v>
      </c>
      <c r="E38" s="108">
        <f t="shared" si="6"/>
        <v>213000</v>
      </c>
      <c r="F38" s="108">
        <f t="shared" si="7"/>
        <v>118</v>
      </c>
      <c r="G38" s="108">
        <f t="shared" si="8"/>
        <v>590</v>
      </c>
      <c r="H38" s="108">
        <f t="shared" si="9"/>
        <v>89</v>
      </c>
      <c r="I38" s="108">
        <v>3</v>
      </c>
      <c r="J38" s="108">
        <f>I38*任务!C38</f>
        <v>7080</v>
      </c>
      <c r="K38" s="108">
        <v>20</v>
      </c>
      <c r="L38" s="108">
        <f t="shared" si="10"/>
        <v>2360</v>
      </c>
      <c r="M38" s="108">
        <v>1.5</v>
      </c>
      <c r="N38" s="108">
        <f t="shared" si="11"/>
        <v>177</v>
      </c>
      <c r="O38" s="108">
        <f t="shared" si="12"/>
        <v>53</v>
      </c>
      <c r="P38" s="109">
        <v>0.1</v>
      </c>
    </row>
    <row r="39" ht="20.1" customHeight="1" spans="1:16">
      <c r="A39" s="107">
        <v>38</v>
      </c>
      <c r="B39" s="108">
        <f>[1]总表!E39</f>
        <v>0.44</v>
      </c>
      <c r="C39" s="108">
        <f t="shared" si="5"/>
        <v>118140</v>
      </c>
      <c r="D39" s="108">
        <f>SUM($C$2:C39)</f>
        <v>1682332.5</v>
      </c>
      <c r="E39" s="108">
        <f t="shared" si="6"/>
        <v>219000</v>
      </c>
      <c r="F39" s="108">
        <f t="shared" si="7"/>
        <v>121</v>
      </c>
      <c r="G39" s="108">
        <f t="shared" si="8"/>
        <v>605</v>
      </c>
      <c r="H39" s="108">
        <f t="shared" si="9"/>
        <v>91</v>
      </c>
      <c r="I39" s="108">
        <v>3</v>
      </c>
      <c r="J39" s="108">
        <f>I39*任务!C39</f>
        <v>7260</v>
      </c>
      <c r="K39" s="108">
        <v>20</v>
      </c>
      <c r="L39" s="108">
        <f t="shared" si="10"/>
        <v>2420</v>
      </c>
      <c r="M39" s="108">
        <v>1.5</v>
      </c>
      <c r="N39" s="108">
        <f t="shared" si="11"/>
        <v>182</v>
      </c>
      <c r="O39" s="108">
        <f t="shared" si="12"/>
        <v>55</v>
      </c>
      <c r="P39" s="109">
        <v>0.1</v>
      </c>
    </row>
    <row r="40" ht="20.1" customHeight="1" spans="1:16">
      <c r="A40" s="107">
        <v>39</v>
      </c>
      <c r="B40" s="108">
        <f>[1]总表!E40</f>
        <v>0.5</v>
      </c>
      <c r="C40" s="108">
        <f t="shared" si="5"/>
        <v>134070</v>
      </c>
      <c r="D40" s="108">
        <f>SUM($C$2:C40)</f>
        <v>1816402.5</v>
      </c>
      <c r="E40" s="108">
        <f t="shared" si="6"/>
        <v>223500</v>
      </c>
      <c r="F40" s="108">
        <f t="shared" si="7"/>
        <v>124</v>
      </c>
      <c r="G40" s="108">
        <f t="shared" si="8"/>
        <v>620</v>
      </c>
      <c r="H40" s="108">
        <f t="shared" si="9"/>
        <v>93</v>
      </c>
      <c r="I40" s="108">
        <v>3</v>
      </c>
      <c r="J40" s="108">
        <f>I40*任务!C40</f>
        <v>7440</v>
      </c>
      <c r="K40" s="108">
        <v>20</v>
      </c>
      <c r="L40" s="108">
        <f t="shared" si="10"/>
        <v>2480</v>
      </c>
      <c r="M40" s="108">
        <v>1.5</v>
      </c>
      <c r="N40" s="108">
        <f t="shared" si="11"/>
        <v>186</v>
      </c>
      <c r="O40" s="108">
        <f t="shared" si="12"/>
        <v>56</v>
      </c>
      <c r="P40" s="109">
        <v>0.1</v>
      </c>
    </row>
    <row r="41" ht="20.1" customHeight="1" spans="1:16">
      <c r="A41" s="107">
        <v>40</v>
      </c>
      <c r="B41" s="108">
        <f>[1]总表!E41</f>
        <v>0.51</v>
      </c>
      <c r="C41" s="108">
        <f t="shared" si="5"/>
        <v>139140</v>
      </c>
      <c r="D41" s="108">
        <f>SUM($C$2:C41)</f>
        <v>1955542.5</v>
      </c>
      <c r="E41" s="108">
        <f t="shared" si="6"/>
        <v>228000</v>
      </c>
      <c r="F41" s="108">
        <f t="shared" si="7"/>
        <v>127</v>
      </c>
      <c r="G41" s="108">
        <f t="shared" si="8"/>
        <v>635</v>
      </c>
      <c r="H41" s="108">
        <f t="shared" si="9"/>
        <v>95</v>
      </c>
      <c r="I41" s="108">
        <v>3</v>
      </c>
      <c r="J41" s="108">
        <f>I41*任务!C41</f>
        <v>7620</v>
      </c>
      <c r="K41" s="108">
        <v>20</v>
      </c>
      <c r="L41" s="108">
        <f t="shared" si="10"/>
        <v>2540</v>
      </c>
      <c r="M41" s="108">
        <v>1.5</v>
      </c>
      <c r="N41" s="108">
        <f t="shared" si="11"/>
        <v>191</v>
      </c>
      <c r="O41" s="108">
        <f t="shared" si="12"/>
        <v>57</v>
      </c>
      <c r="P41" s="109">
        <v>0.1</v>
      </c>
    </row>
    <row r="42" ht="20.1" customHeight="1" spans="1:16">
      <c r="A42" s="107">
        <v>41</v>
      </c>
      <c r="B42" s="108">
        <f>[1]总表!E42</f>
        <v>0.52</v>
      </c>
      <c r="C42" s="108">
        <f t="shared" si="5"/>
        <v>145860</v>
      </c>
      <c r="D42" s="108">
        <f>SUM($C$2:C42)</f>
        <v>2101402.5</v>
      </c>
      <c r="E42" s="108">
        <f t="shared" si="6"/>
        <v>235500</v>
      </c>
      <c r="F42" s="108">
        <f t="shared" si="7"/>
        <v>130</v>
      </c>
      <c r="G42" s="108">
        <f t="shared" si="8"/>
        <v>650</v>
      </c>
      <c r="H42" s="108">
        <f t="shared" si="9"/>
        <v>98</v>
      </c>
      <c r="I42" s="108">
        <v>3</v>
      </c>
      <c r="J42" s="108">
        <f>I42*任务!C42</f>
        <v>7800</v>
      </c>
      <c r="K42" s="108">
        <v>20</v>
      </c>
      <c r="L42" s="108">
        <f t="shared" si="10"/>
        <v>2600</v>
      </c>
      <c r="M42" s="108">
        <v>1.5</v>
      </c>
      <c r="N42" s="108">
        <f t="shared" si="11"/>
        <v>195</v>
      </c>
      <c r="O42" s="108">
        <f t="shared" si="12"/>
        <v>59</v>
      </c>
      <c r="P42" s="109">
        <v>0.1</v>
      </c>
    </row>
    <row r="43" ht="20.1" customHeight="1" spans="1:16">
      <c r="A43" s="107">
        <v>42</v>
      </c>
      <c r="B43" s="108">
        <f>[1]总表!E43</f>
        <v>0.53</v>
      </c>
      <c r="C43" s="108">
        <f t="shared" si="5"/>
        <v>151140</v>
      </c>
      <c r="D43" s="108">
        <f>SUM($C$2:C43)</f>
        <v>2252542.5</v>
      </c>
      <c r="E43" s="108">
        <f t="shared" si="6"/>
        <v>240000</v>
      </c>
      <c r="F43" s="108">
        <f t="shared" si="7"/>
        <v>133</v>
      </c>
      <c r="G43" s="108">
        <f t="shared" si="8"/>
        <v>665</v>
      </c>
      <c r="H43" s="108">
        <f t="shared" si="9"/>
        <v>100</v>
      </c>
      <c r="I43" s="108">
        <v>3</v>
      </c>
      <c r="J43" s="108">
        <f>I43*任务!C43</f>
        <v>7980</v>
      </c>
      <c r="K43" s="108">
        <v>20</v>
      </c>
      <c r="L43" s="108">
        <f t="shared" si="10"/>
        <v>2660</v>
      </c>
      <c r="M43" s="108">
        <v>1.5</v>
      </c>
      <c r="N43" s="108">
        <f t="shared" si="11"/>
        <v>200</v>
      </c>
      <c r="O43" s="108">
        <f t="shared" si="12"/>
        <v>60</v>
      </c>
      <c r="P43" s="109">
        <v>0.1</v>
      </c>
    </row>
    <row r="44" ht="20.1" customHeight="1" spans="1:16">
      <c r="A44" s="107">
        <v>43</v>
      </c>
      <c r="B44" s="108">
        <f>[1]总表!E44</f>
        <v>0.54</v>
      </c>
      <c r="C44" s="108">
        <f t="shared" si="5"/>
        <v>156510</v>
      </c>
      <c r="D44" s="108">
        <f>SUM($C$2:C44)</f>
        <v>2409052.5</v>
      </c>
      <c r="E44" s="108">
        <f t="shared" si="6"/>
        <v>244500</v>
      </c>
      <c r="F44" s="108">
        <f t="shared" si="7"/>
        <v>136</v>
      </c>
      <c r="G44" s="108">
        <f t="shared" si="8"/>
        <v>680</v>
      </c>
      <c r="H44" s="108">
        <f t="shared" si="9"/>
        <v>102</v>
      </c>
      <c r="I44" s="108">
        <v>3</v>
      </c>
      <c r="J44" s="108">
        <f>I44*任务!C44</f>
        <v>8160</v>
      </c>
      <c r="K44" s="108">
        <v>20</v>
      </c>
      <c r="L44" s="108">
        <f t="shared" si="10"/>
        <v>2720</v>
      </c>
      <c r="M44" s="108">
        <v>1.5</v>
      </c>
      <c r="N44" s="108">
        <f t="shared" si="11"/>
        <v>204</v>
      </c>
      <c r="O44" s="108">
        <f t="shared" si="12"/>
        <v>61</v>
      </c>
      <c r="P44" s="109">
        <v>0.1</v>
      </c>
    </row>
    <row r="45" ht="20.1" customHeight="1" spans="1:16">
      <c r="A45" s="107">
        <v>44</v>
      </c>
      <c r="B45" s="108">
        <f>[1]总表!E45</f>
        <v>0.55</v>
      </c>
      <c r="C45" s="108">
        <f t="shared" si="5"/>
        <v>162795</v>
      </c>
      <c r="D45" s="108">
        <f>SUM($C$2:C45)</f>
        <v>2571847.5</v>
      </c>
      <c r="E45" s="108">
        <f t="shared" si="6"/>
        <v>250500</v>
      </c>
      <c r="F45" s="108">
        <f t="shared" si="7"/>
        <v>139</v>
      </c>
      <c r="G45" s="108">
        <f t="shared" si="8"/>
        <v>695</v>
      </c>
      <c r="H45" s="108">
        <f t="shared" si="9"/>
        <v>104</v>
      </c>
      <c r="I45" s="108">
        <v>3</v>
      </c>
      <c r="J45" s="108">
        <f>I45*任务!C45</f>
        <v>8340</v>
      </c>
      <c r="K45" s="108">
        <v>20</v>
      </c>
      <c r="L45" s="108">
        <f t="shared" si="10"/>
        <v>2780</v>
      </c>
      <c r="M45" s="108">
        <v>1.5</v>
      </c>
      <c r="N45" s="108">
        <f t="shared" si="11"/>
        <v>209</v>
      </c>
      <c r="O45" s="108">
        <f t="shared" si="12"/>
        <v>63</v>
      </c>
      <c r="P45" s="109">
        <v>0.1</v>
      </c>
    </row>
    <row r="46" ht="20.1" customHeight="1" spans="1:16">
      <c r="A46" s="107">
        <v>45</v>
      </c>
      <c r="B46" s="108">
        <f>[1]总表!E46</f>
        <v>0.56</v>
      </c>
      <c r="C46" s="108">
        <f t="shared" si="5"/>
        <v>169200</v>
      </c>
      <c r="D46" s="108">
        <f>SUM($C$2:C46)</f>
        <v>2741047.5</v>
      </c>
      <c r="E46" s="108">
        <f t="shared" si="6"/>
        <v>256500</v>
      </c>
      <c r="F46" s="108">
        <f t="shared" si="7"/>
        <v>142</v>
      </c>
      <c r="G46" s="108">
        <f t="shared" si="8"/>
        <v>710</v>
      </c>
      <c r="H46" s="108">
        <f t="shared" si="9"/>
        <v>107</v>
      </c>
      <c r="I46" s="108">
        <v>3</v>
      </c>
      <c r="J46" s="108">
        <f>I46*任务!C46</f>
        <v>8520</v>
      </c>
      <c r="K46" s="108">
        <v>20</v>
      </c>
      <c r="L46" s="108">
        <f t="shared" si="10"/>
        <v>2840</v>
      </c>
      <c r="M46" s="108">
        <v>1.5</v>
      </c>
      <c r="N46" s="108">
        <f t="shared" si="11"/>
        <v>213</v>
      </c>
      <c r="O46" s="108">
        <f t="shared" si="12"/>
        <v>64</v>
      </c>
      <c r="P46" s="109">
        <v>0.1</v>
      </c>
    </row>
    <row r="47" ht="20.1" customHeight="1" spans="1:16">
      <c r="A47" s="107">
        <v>46</v>
      </c>
      <c r="B47" s="108">
        <f>[1]总表!E47</f>
        <v>0.57</v>
      </c>
      <c r="C47" s="108">
        <f t="shared" si="5"/>
        <v>174870</v>
      </c>
      <c r="D47" s="108">
        <f>SUM($C$2:C47)</f>
        <v>2915917.5</v>
      </c>
      <c r="E47" s="108">
        <f t="shared" si="6"/>
        <v>261000</v>
      </c>
      <c r="F47" s="108">
        <f t="shared" si="7"/>
        <v>145</v>
      </c>
      <c r="G47" s="108">
        <f t="shared" si="8"/>
        <v>725</v>
      </c>
      <c r="H47" s="108">
        <f t="shared" si="9"/>
        <v>109</v>
      </c>
      <c r="I47" s="108">
        <v>3</v>
      </c>
      <c r="J47" s="108">
        <f>I47*任务!C47</f>
        <v>8700</v>
      </c>
      <c r="K47" s="108">
        <v>20</v>
      </c>
      <c r="L47" s="108">
        <f t="shared" si="10"/>
        <v>2900</v>
      </c>
      <c r="M47" s="108">
        <v>1.5</v>
      </c>
      <c r="N47" s="108">
        <f t="shared" si="11"/>
        <v>218</v>
      </c>
      <c r="O47" s="108">
        <f t="shared" si="12"/>
        <v>65</v>
      </c>
      <c r="P47" s="109">
        <v>0.1</v>
      </c>
    </row>
    <row r="48" ht="20.1" customHeight="1" spans="1:16">
      <c r="A48" s="107">
        <v>47</v>
      </c>
      <c r="B48" s="108">
        <f>[1]总表!E48</f>
        <v>0.58</v>
      </c>
      <c r="C48" s="108">
        <f t="shared" si="5"/>
        <v>181500</v>
      </c>
      <c r="D48" s="108">
        <f>SUM($C$2:C48)</f>
        <v>3097417.5</v>
      </c>
      <c r="E48" s="108">
        <f t="shared" si="6"/>
        <v>267000</v>
      </c>
      <c r="F48" s="108">
        <f t="shared" si="7"/>
        <v>148</v>
      </c>
      <c r="G48" s="108">
        <f t="shared" si="8"/>
        <v>740</v>
      </c>
      <c r="H48" s="108">
        <f t="shared" si="9"/>
        <v>111</v>
      </c>
      <c r="I48" s="108">
        <v>3</v>
      </c>
      <c r="J48" s="108">
        <f>I48*任务!C48</f>
        <v>8880</v>
      </c>
      <c r="K48" s="108">
        <v>20</v>
      </c>
      <c r="L48" s="108">
        <f t="shared" si="10"/>
        <v>2960</v>
      </c>
      <c r="M48" s="108">
        <v>1.5</v>
      </c>
      <c r="N48" s="108">
        <f t="shared" si="11"/>
        <v>222</v>
      </c>
      <c r="O48" s="108">
        <f t="shared" si="12"/>
        <v>67</v>
      </c>
      <c r="P48" s="109">
        <v>0.1</v>
      </c>
    </row>
    <row r="49" ht="20.1" customHeight="1" spans="1:16">
      <c r="A49" s="107">
        <v>48</v>
      </c>
      <c r="B49" s="108">
        <f>[1]总表!E49</f>
        <v>0.59</v>
      </c>
      <c r="C49" s="108">
        <f t="shared" si="5"/>
        <v>187365</v>
      </c>
      <c r="D49" s="108">
        <f>SUM($C$2:C49)</f>
        <v>3284782.5</v>
      </c>
      <c r="E49" s="108">
        <f t="shared" si="6"/>
        <v>271500</v>
      </c>
      <c r="F49" s="108">
        <f t="shared" si="7"/>
        <v>151</v>
      </c>
      <c r="G49" s="108">
        <f t="shared" si="8"/>
        <v>755</v>
      </c>
      <c r="H49" s="108">
        <f t="shared" si="9"/>
        <v>113</v>
      </c>
      <c r="I49" s="108">
        <v>3</v>
      </c>
      <c r="J49" s="108">
        <f>I49*任务!C49</f>
        <v>9060</v>
      </c>
      <c r="K49" s="108">
        <v>20</v>
      </c>
      <c r="L49" s="108">
        <f t="shared" si="10"/>
        <v>3020</v>
      </c>
      <c r="M49" s="108">
        <v>1.5</v>
      </c>
      <c r="N49" s="108">
        <f t="shared" si="11"/>
        <v>227</v>
      </c>
      <c r="O49" s="108">
        <f t="shared" si="12"/>
        <v>68</v>
      </c>
      <c r="P49" s="109">
        <v>0.1</v>
      </c>
    </row>
    <row r="50" ht="20.1" customHeight="1" spans="1:16">
      <c r="A50" s="107">
        <v>49</v>
      </c>
      <c r="B50" s="108">
        <f>[1]总表!E50</f>
        <v>0.7</v>
      </c>
      <c r="C50" s="108">
        <f t="shared" si="5"/>
        <v>221970</v>
      </c>
      <c r="D50" s="108">
        <f>SUM($C$2:C50)</f>
        <v>3506752.5</v>
      </c>
      <c r="E50" s="108">
        <f t="shared" si="6"/>
        <v>277500</v>
      </c>
      <c r="F50" s="108">
        <f t="shared" si="7"/>
        <v>154</v>
      </c>
      <c r="G50" s="108">
        <f t="shared" si="8"/>
        <v>770</v>
      </c>
      <c r="H50" s="108">
        <f t="shared" si="9"/>
        <v>116</v>
      </c>
      <c r="I50" s="108">
        <v>3</v>
      </c>
      <c r="J50" s="108">
        <f>I50*任务!C50</f>
        <v>9240</v>
      </c>
      <c r="K50" s="108">
        <v>20</v>
      </c>
      <c r="L50" s="108">
        <f t="shared" si="10"/>
        <v>3080</v>
      </c>
      <c r="M50" s="108">
        <v>1.5</v>
      </c>
      <c r="N50" s="108">
        <f t="shared" si="11"/>
        <v>231</v>
      </c>
      <c r="O50" s="108">
        <f t="shared" si="12"/>
        <v>69</v>
      </c>
      <c r="P50" s="109">
        <v>0.1</v>
      </c>
    </row>
    <row r="51" ht="20.1" customHeight="1" spans="1:16">
      <c r="A51" s="107">
        <v>50</v>
      </c>
      <c r="B51" s="108">
        <f>[1]总表!E51</f>
        <v>0.75</v>
      </c>
      <c r="C51" s="108">
        <f t="shared" si="5"/>
        <v>240885</v>
      </c>
      <c r="D51" s="108">
        <f>SUM($C$2:C51)</f>
        <v>3747637.5</v>
      </c>
      <c r="E51" s="108">
        <f t="shared" si="6"/>
        <v>283500</v>
      </c>
      <c r="F51" s="108">
        <f t="shared" si="7"/>
        <v>157</v>
      </c>
      <c r="G51" s="108">
        <f t="shared" si="8"/>
        <v>785</v>
      </c>
      <c r="H51" s="108">
        <f t="shared" si="9"/>
        <v>118</v>
      </c>
      <c r="I51" s="108">
        <v>3</v>
      </c>
      <c r="J51" s="108">
        <f>I51*任务!C51</f>
        <v>9420</v>
      </c>
      <c r="K51" s="108">
        <v>20</v>
      </c>
      <c r="L51" s="108">
        <f t="shared" si="10"/>
        <v>3140</v>
      </c>
      <c r="M51" s="108">
        <v>1.5</v>
      </c>
      <c r="N51" s="108">
        <f t="shared" si="11"/>
        <v>236</v>
      </c>
      <c r="O51" s="108">
        <f t="shared" si="12"/>
        <v>71</v>
      </c>
      <c r="P51" s="109">
        <v>0.1</v>
      </c>
    </row>
    <row r="52" ht="20.1" customHeight="1" spans="1:16">
      <c r="A52" s="107">
        <v>51</v>
      </c>
      <c r="B52" s="108">
        <f>[1]总表!E52</f>
        <v>0.8</v>
      </c>
      <c r="C52" s="108">
        <f t="shared" si="5"/>
        <v>259200</v>
      </c>
      <c r="D52" s="108">
        <f>SUM($C$2:C52)</f>
        <v>4006837.5</v>
      </c>
      <c r="E52" s="108">
        <f t="shared" si="6"/>
        <v>288000</v>
      </c>
      <c r="F52" s="108">
        <f t="shared" si="7"/>
        <v>160</v>
      </c>
      <c r="G52" s="108">
        <f t="shared" si="8"/>
        <v>800</v>
      </c>
      <c r="H52" s="108">
        <f t="shared" si="9"/>
        <v>120</v>
      </c>
      <c r="I52" s="108">
        <v>3</v>
      </c>
      <c r="J52" s="108">
        <f>I52*任务!C52</f>
        <v>9600</v>
      </c>
      <c r="K52" s="108">
        <v>20</v>
      </c>
      <c r="L52" s="108">
        <f t="shared" si="10"/>
        <v>3200</v>
      </c>
      <c r="M52" s="108">
        <v>1.5</v>
      </c>
      <c r="N52" s="108">
        <f t="shared" si="11"/>
        <v>240</v>
      </c>
      <c r="O52" s="108">
        <f t="shared" si="12"/>
        <v>72</v>
      </c>
      <c r="P52" s="109">
        <v>0.1</v>
      </c>
    </row>
    <row r="53" ht="20.1" customHeight="1" spans="1:16">
      <c r="A53" s="107">
        <v>52</v>
      </c>
      <c r="B53" s="108">
        <f>[1]总表!E53</f>
        <v>0.85</v>
      </c>
      <c r="C53" s="108">
        <f t="shared" si="5"/>
        <v>279240</v>
      </c>
      <c r="D53" s="108">
        <f>SUM($C$2:C53)</f>
        <v>4286077.5</v>
      </c>
      <c r="E53" s="108">
        <f t="shared" si="6"/>
        <v>294000</v>
      </c>
      <c r="F53" s="108">
        <f t="shared" si="7"/>
        <v>163</v>
      </c>
      <c r="G53" s="108">
        <f t="shared" si="8"/>
        <v>815</v>
      </c>
      <c r="H53" s="108">
        <f t="shared" si="9"/>
        <v>122</v>
      </c>
      <c r="I53" s="108">
        <v>3</v>
      </c>
      <c r="J53" s="108">
        <f>I53*任务!C53</f>
        <v>9780</v>
      </c>
      <c r="K53" s="108">
        <v>20</v>
      </c>
      <c r="L53" s="108">
        <f t="shared" si="10"/>
        <v>3260</v>
      </c>
      <c r="M53" s="108">
        <v>1.5</v>
      </c>
      <c r="N53" s="108">
        <f t="shared" si="11"/>
        <v>245</v>
      </c>
      <c r="O53" s="108">
        <f t="shared" si="12"/>
        <v>74</v>
      </c>
      <c r="P53" s="109">
        <v>0.1</v>
      </c>
    </row>
    <row r="54" ht="20.1" customHeight="1" spans="1:16">
      <c r="A54" s="107">
        <v>53</v>
      </c>
      <c r="B54" s="108">
        <f>[1]总表!E54</f>
        <v>0.9</v>
      </c>
      <c r="C54" s="108">
        <f t="shared" si="5"/>
        <v>299880</v>
      </c>
      <c r="D54" s="108">
        <f>SUM($C$2:C54)</f>
        <v>4585957.5</v>
      </c>
      <c r="E54" s="108">
        <f t="shared" si="6"/>
        <v>300000</v>
      </c>
      <c r="F54" s="108">
        <f t="shared" si="7"/>
        <v>166</v>
      </c>
      <c r="G54" s="108">
        <f t="shared" si="8"/>
        <v>830</v>
      </c>
      <c r="H54" s="108">
        <f t="shared" si="9"/>
        <v>125</v>
      </c>
      <c r="I54" s="108">
        <v>3</v>
      </c>
      <c r="J54" s="108">
        <f>I54*任务!C54</f>
        <v>9960</v>
      </c>
      <c r="K54" s="108">
        <v>20</v>
      </c>
      <c r="L54" s="108">
        <f t="shared" si="10"/>
        <v>3320</v>
      </c>
      <c r="M54" s="108">
        <v>1.5</v>
      </c>
      <c r="N54" s="108">
        <f t="shared" si="11"/>
        <v>249</v>
      </c>
      <c r="O54" s="108">
        <f t="shared" si="12"/>
        <v>75</v>
      </c>
      <c r="P54" s="109">
        <v>0.1</v>
      </c>
    </row>
    <row r="55" ht="20.1" customHeight="1" spans="1:16">
      <c r="A55" s="107">
        <v>54</v>
      </c>
      <c r="B55" s="108">
        <f>[1]总表!E55</f>
        <v>0.95</v>
      </c>
      <c r="C55" s="108">
        <f t="shared" si="5"/>
        <v>319695</v>
      </c>
      <c r="D55" s="108">
        <f>SUM($C$2:C55)</f>
        <v>4905652.5</v>
      </c>
      <c r="E55" s="108">
        <f t="shared" si="6"/>
        <v>304500</v>
      </c>
      <c r="F55" s="108">
        <f t="shared" si="7"/>
        <v>169</v>
      </c>
      <c r="G55" s="108">
        <f t="shared" si="8"/>
        <v>845</v>
      </c>
      <c r="H55" s="108">
        <f t="shared" si="9"/>
        <v>127</v>
      </c>
      <c r="I55" s="108">
        <v>3</v>
      </c>
      <c r="J55" s="108">
        <f>I55*任务!C55</f>
        <v>10140</v>
      </c>
      <c r="K55" s="108">
        <v>20</v>
      </c>
      <c r="L55" s="108">
        <f t="shared" si="10"/>
        <v>3380</v>
      </c>
      <c r="M55" s="108">
        <v>1.5</v>
      </c>
      <c r="N55" s="108">
        <f t="shared" si="11"/>
        <v>254</v>
      </c>
      <c r="O55" s="108">
        <f t="shared" si="12"/>
        <v>76</v>
      </c>
      <c r="P55" s="109">
        <v>0.1</v>
      </c>
    </row>
    <row r="56" ht="20.1" customHeight="1" spans="1:16">
      <c r="A56" s="107">
        <v>55</v>
      </c>
      <c r="B56" s="108">
        <f>[1]总表!E56</f>
        <v>1</v>
      </c>
      <c r="C56" s="108">
        <f t="shared" si="5"/>
        <v>339960</v>
      </c>
      <c r="D56" s="108">
        <f>SUM($C$2:C56)</f>
        <v>5245612.5</v>
      </c>
      <c r="E56" s="108">
        <f t="shared" si="6"/>
        <v>309000</v>
      </c>
      <c r="F56" s="108">
        <f t="shared" si="7"/>
        <v>172</v>
      </c>
      <c r="G56" s="108">
        <f t="shared" si="8"/>
        <v>860</v>
      </c>
      <c r="H56" s="108">
        <f t="shared" si="9"/>
        <v>129</v>
      </c>
      <c r="I56" s="108">
        <v>3</v>
      </c>
      <c r="J56" s="108">
        <f>I56*任务!C56</f>
        <v>10320</v>
      </c>
      <c r="K56" s="108">
        <v>20</v>
      </c>
      <c r="L56" s="108">
        <f t="shared" si="10"/>
        <v>3440</v>
      </c>
      <c r="M56" s="108">
        <v>1.5</v>
      </c>
      <c r="N56" s="108">
        <f t="shared" si="11"/>
        <v>258</v>
      </c>
      <c r="O56" s="108">
        <f t="shared" si="12"/>
        <v>77</v>
      </c>
      <c r="P56" s="109">
        <v>0.1</v>
      </c>
    </row>
    <row r="57" ht="20.1" customHeight="1" spans="1:16">
      <c r="A57" s="107">
        <v>56</v>
      </c>
      <c r="B57" s="108">
        <f>[1]总表!E57</f>
        <v>1.05</v>
      </c>
      <c r="C57" s="108">
        <f t="shared" si="5"/>
        <v>362250</v>
      </c>
      <c r="D57" s="108">
        <f>SUM($C$2:C57)</f>
        <v>5607862.5</v>
      </c>
      <c r="E57" s="108">
        <f t="shared" si="6"/>
        <v>315000</v>
      </c>
      <c r="F57" s="108">
        <f t="shared" si="7"/>
        <v>175</v>
      </c>
      <c r="G57" s="108">
        <f t="shared" si="8"/>
        <v>875</v>
      </c>
      <c r="H57" s="108">
        <f t="shared" si="9"/>
        <v>131</v>
      </c>
      <c r="I57" s="108">
        <v>3</v>
      </c>
      <c r="J57" s="108">
        <f>I57*任务!C57</f>
        <v>10500</v>
      </c>
      <c r="K57" s="108">
        <v>20</v>
      </c>
      <c r="L57" s="108">
        <f t="shared" si="10"/>
        <v>3500</v>
      </c>
      <c r="M57" s="108">
        <v>1.5</v>
      </c>
      <c r="N57" s="108">
        <f t="shared" si="11"/>
        <v>263</v>
      </c>
      <c r="O57" s="108">
        <f t="shared" si="12"/>
        <v>79</v>
      </c>
      <c r="P57" s="109">
        <v>0.1</v>
      </c>
    </row>
    <row r="58" ht="20.1" customHeight="1" spans="1:16">
      <c r="A58" s="107">
        <v>57</v>
      </c>
      <c r="B58" s="108">
        <f>[1]总表!E58</f>
        <v>1.1</v>
      </c>
      <c r="C58" s="108">
        <f t="shared" si="5"/>
        <v>385140</v>
      </c>
      <c r="D58" s="108">
        <f>SUM($C$2:C58)</f>
        <v>5993002.5</v>
      </c>
      <c r="E58" s="108">
        <f t="shared" si="6"/>
        <v>321000</v>
      </c>
      <c r="F58" s="108">
        <f t="shared" si="7"/>
        <v>178</v>
      </c>
      <c r="G58" s="108">
        <f t="shared" si="8"/>
        <v>890</v>
      </c>
      <c r="H58" s="108">
        <f t="shared" si="9"/>
        <v>134</v>
      </c>
      <c r="I58" s="108">
        <v>3</v>
      </c>
      <c r="J58" s="108">
        <f>I58*任务!C58</f>
        <v>10680</v>
      </c>
      <c r="K58" s="108">
        <v>20</v>
      </c>
      <c r="L58" s="108">
        <f t="shared" si="10"/>
        <v>3560</v>
      </c>
      <c r="M58" s="108">
        <v>1.5</v>
      </c>
      <c r="N58" s="108">
        <f t="shared" si="11"/>
        <v>267</v>
      </c>
      <c r="O58" s="108">
        <f t="shared" si="12"/>
        <v>80</v>
      </c>
      <c r="P58" s="109">
        <v>0.1</v>
      </c>
    </row>
    <row r="59" ht="20.1" customHeight="1" spans="1:16">
      <c r="A59" s="107">
        <v>58</v>
      </c>
      <c r="B59" s="108">
        <f>[1]总表!E59</f>
        <v>1.15</v>
      </c>
      <c r="C59" s="108">
        <f t="shared" si="5"/>
        <v>408630</v>
      </c>
      <c r="D59" s="108">
        <f>SUM($C$2:C59)</f>
        <v>6401632.5</v>
      </c>
      <c r="E59" s="108">
        <f t="shared" si="6"/>
        <v>327000</v>
      </c>
      <c r="F59" s="108">
        <f t="shared" si="7"/>
        <v>181</v>
      </c>
      <c r="G59" s="108">
        <f t="shared" si="8"/>
        <v>905</v>
      </c>
      <c r="H59" s="108">
        <f t="shared" si="9"/>
        <v>136</v>
      </c>
      <c r="I59" s="108">
        <v>3</v>
      </c>
      <c r="J59" s="108">
        <f>I59*任务!C59</f>
        <v>10860</v>
      </c>
      <c r="K59" s="108">
        <v>20</v>
      </c>
      <c r="L59" s="108">
        <f t="shared" si="10"/>
        <v>3620</v>
      </c>
      <c r="M59" s="108">
        <v>1.5</v>
      </c>
      <c r="N59" s="108">
        <f t="shared" si="11"/>
        <v>272</v>
      </c>
      <c r="O59" s="108">
        <f t="shared" si="12"/>
        <v>82</v>
      </c>
      <c r="P59" s="109">
        <v>0.1</v>
      </c>
    </row>
    <row r="60" ht="20.1" customHeight="1" spans="1:16">
      <c r="A60" s="107">
        <v>59</v>
      </c>
      <c r="B60" s="108">
        <f>[1]总表!E60</f>
        <v>1.2</v>
      </c>
      <c r="C60" s="108">
        <f t="shared" si="5"/>
        <v>430920</v>
      </c>
      <c r="D60" s="108">
        <f>SUM($C$2:C60)</f>
        <v>6832552.5</v>
      </c>
      <c r="E60" s="108">
        <f t="shared" si="6"/>
        <v>331500</v>
      </c>
      <c r="F60" s="108">
        <f t="shared" si="7"/>
        <v>184</v>
      </c>
      <c r="G60" s="108">
        <f t="shared" si="8"/>
        <v>920</v>
      </c>
      <c r="H60" s="108">
        <f t="shared" si="9"/>
        <v>138</v>
      </c>
      <c r="I60" s="108">
        <v>3</v>
      </c>
      <c r="J60" s="108">
        <f>I60*任务!C60</f>
        <v>11040</v>
      </c>
      <c r="K60" s="108">
        <v>20</v>
      </c>
      <c r="L60" s="108">
        <f t="shared" si="10"/>
        <v>3680</v>
      </c>
      <c r="M60" s="108">
        <v>1.5</v>
      </c>
      <c r="N60" s="108">
        <f t="shared" si="11"/>
        <v>276</v>
      </c>
      <c r="O60" s="108">
        <f t="shared" si="12"/>
        <v>83</v>
      </c>
      <c r="P60" s="109">
        <v>0.1</v>
      </c>
    </row>
    <row r="61" ht="20.1" customHeight="1" spans="1:16">
      <c r="A61" s="107">
        <v>60</v>
      </c>
      <c r="B61" s="108">
        <f>[1]总表!E61</f>
        <v>1.25</v>
      </c>
      <c r="C61" s="108">
        <f t="shared" si="5"/>
        <v>453660</v>
      </c>
      <c r="D61" s="108">
        <f>SUM($C$2:C61)</f>
        <v>7286212.5</v>
      </c>
      <c r="E61" s="108">
        <f t="shared" si="6"/>
        <v>336000</v>
      </c>
      <c r="F61" s="108">
        <f t="shared" si="7"/>
        <v>187</v>
      </c>
      <c r="G61" s="108">
        <f t="shared" si="8"/>
        <v>935</v>
      </c>
      <c r="H61" s="108">
        <f t="shared" si="9"/>
        <v>140</v>
      </c>
      <c r="I61" s="108">
        <v>3</v>
      </c>
      <c r="J61" s="108">
        <f>I61*任务!C61</f>
        <v>11220</v>
      </c>
      <c r="K61" s="108">
        <v>20</v>
      </c>
      <c r="L61" s="108">
        <f t="shared" si="10"/>
        <v>3740</v>
      </c>
      <c r="M61" s="108">
        <v>1.5</v>
      </c>
      <c r="N61" s="108">
        <f t="shared" si="11"/>
        <v>281</v>
      </c>
      <c r="O61" s="108">
        <f t="shared" si="12"/>
        <v>84</v>
      </c>
      <c r="P61" s="109">
        <v>0.1</v>
      </c>
    </row>
    <row r="62" ht="20.1" customHeight="1" spans="1:16">
      <c r="A62" s="107">
        <v>61</v>
      </c>
      <c r="B62" s="108">
        <f>[1]总表!E62</f>
        <v>1.75</v>
      </c>
      <c r="C62" s="108">
        <f t="shared" si="5"/>
        <v>635325</v>
      </c>
      <c r="D62" s="108">
        <f>SUM($C$2:C62)</f>
        <v>7921537.5</v>
      </c>
      <c r="E62" s="108">
        <f t="shared" si="6"/>
        <v>343500</v>
      </c>
      <c r="F62" s="108">
        <f t="shared" si="7"/>
        <v>190</v>
      </c>
      <c r="G62" s="108">
        <f t="shared" si="8"/>
        <v>950</v>
      </c>
      <c r="H62" s="108">
        <f t="shared" si="9"/>
        <v>143</v>
      </c>
      <c r="I62" s="108">
        <v>3</v>
      </c>
      <c r="J62" s="108">
        <f>I62*任务!C62</f>
        <v>11400</v>
      </c>
      <c r="K62" s="108">
        <v>20</v>
      </c>
      <c r="L62" s="108">
        <f t="shared" si="10"/>
        <v>3800</v>
      </c>
      <c r="M62" s="108">
        <v>1.5</v>
      </c>
      <c r="N62" s="108">
        <f t="shared" si="11"/>
        <v>285</v>
      </c>
      <c r="O62" s="108">
        <f t="shared" si="12"/>
        <v>86</v>
      </c>
      <c r="P62" s="109">
        <v>0.1</v>
      </c>
    </row>
    <row r="63" ht="20.1" customHeight="1" spans="1:16">
      <c r="A63" s="107">
        <v>62</v>
      </c>
      <c r="B63" s="108">
        <f>[1]总表!E63</f>
        <v>2.25</v>
      </c>
      <c r="C63" s="108">
        <f t="shared" si="5"/>
        <v>817740</v>
      </c>
      <c r="D63" s="108">
        <f>SUM($C$2:C63)</f>
        <v>8739277.5</v>
      </c>
      <c r="E63" s="108">
        <f t="shared" si="6"/>
        <v>348000</v>
      </c>
      <c r="F63" s="108">
        <f t="shared" si="7"/>
        <v>193</v>
      </c>
      <c r="G63" s="108">
        <f t="shared" si="8"/>
        <v>965</v>
      </c>
      <c r="H63" s="108">
        <f t="shared" si="9"/>
        <v>145</v>
      </c>
      <c r="I63" s="108">
        <v>3</v>
      </c>
      <c r="J63" s="108">
        <f>I63*任务!C63</f>
        <v>11580</v>
      </c>
      <c r="K63" s="108">
        <v>20</v>
      </c>
      <c r="L63" s="108">
        <f t="shared" si="10"/>
        <v>3860</v>
      </c>
      <c r="M63" s="108">
        <v>1.5</v>
      </c>
      <c r="N63" s="108">
        <f t="shared" si="11"/>
        <v>290</v>
      </c>
      <c r="O63" s="108">
        <f t="shared" si="12"/>
        <v>87</v>
      </c>
      <c r="P63" s="109">
        <v>0.1</v>
      </c>
    </row>
    <row r="64" ht="20.1" customHeight="1" spans="1:16">
      <c r="A64" s="107">
        <v>63</v>
      </c>
      <c r="B64" s="108">
        <f>[1]总表!E64</f>
        <v>2.75</v>
      </c>
      <c r="C64" s="108">
        <f t="shared" si="5"/>
        <v>1004655</v>
      </c>
      <c r="D64" s="108">
        <f>SUM($C$2:C64)</f>
        <v>9743932.5</v>
      </c>
      <c r="E64" s="108">
        <f t="shared" si="6"/>
        <v>352500</v>
      </c>
      <c r="F64" s="108">
        <f t="shared" si="7"/>
        <v>196</v>
      </c>
      <c r="G64" s="108">
        <f t="shared" si="8"/>
        <v>980</v>
      </c>
      <c r="H64" s="108">
        <f t="shared" si="9"/>
        <v>147</v>
      </c>
      <c r="I64" s="108">
        <v>3</v>
      </c>
      <c r="J64" s="108">
        <f>I64*任务!C64</f>
        <v>11760</v>
      </c>
      <c r="K64" s="108">
        <v>20</v>
      </c>
      <c r="L64" s="108">
        <f t="shared" si="10"/>
        <v>3920</v>
      </c>
      <c r="M64" s="108">
        <v>1.5</v>
      </c>
      <c r="N64" s="108">
        <f t="shared" si="11"/>
        <v>294</v>
      </c>
      <c r="O64" s="108">
        <f t="shared" si="12"/>
        <v>88</v>
      </c>
      <c r="P64" s="109">
        <v>0.1</v>
      </c>
    </row>
    <row r="65" ht="20.1" customHeight="1" spans="1:16">
      <c r="A65" s="107">
        <v>64</v>
      </c>
      <c r="B65" s="108">
        <f>[1]总表!E65</f>
        <v>3.25</v>
      </c>
      <c r="C65" s="108">
        <f t="shared" si="5"/>
        <v>1200945</v>
      </c>
      <c r="D65" s="108">
        <f>SUM($C$2:C65)</f>
        <v>10944877.5</v>
      </c>
      <c r="E65" s="108">
        <f t="shared" si="6"/>
        <v>358500</v>
      </c>
      <c r="F65" s="108">
        <f t="shared" si="7"/>
        <v>199</v>
      </c>
      <c r="G65" s="108">
        <f t="shared" si="8"/>
        <v>995</v>
      </c>
      <c r="H65" s="108">
        <f t="shared" si="9"/>
        <v>149</v>
      </c>
      <c r="I65" s="108">
        <v>3</v>
      </c>
      <c r="J65" s="108">
        <f>I65*任务!C65</f>
        <v>11940</v>
      </c>
      <c r="K65" s="108">
        <v>20</v>
      </c>
      <c r="L65" s="108">
        <f t="shared" si="10"/>
        <v>3980</v>
      </c>
      <c r="M65" s="108">
        <v>1.5</v>
      </c>
      <c r="N65" s="108">
        <f t="shared" si="11"/>
        <v>299</v>
      </c>
      <c r="O65" s="108">
        <f t="shared" si="12"/>
        <v>90</v>
      </c>
      <c r="P65" s="109">
        <v>0.1</v>
      </c>
    </row>
    <row r="66" ht="20.1" customHeight="1" spans="1:16">
      <c r="A66" s="107">
        <v>65</v>
      </c>
      <c r="B66" s="108">
        <f>[1]总表!E66</f>
        <v>3.75</v>
      </c>
      <c r="C66" s="108">
        <f t="shared" si="5"/>
        <v>1403235</v>
      </c>
      <c r="D66" s="108">
        <f>SUM($C$2:C66)</f>
        <v>12348112.5</v>
      </c>
      <c r="E66" s="108">
        <f t="shared" si="6"/>
        <v>364500</v>
      </c>
      <c r="F66" s="108">
        <f t="shared" si="7"/>
        <v>202</v>
      </c>
      <c r="G66" s="108">
        <f t="shared" ref="G66" si="13">F66*5</f>
        <v>1010</v>
      </c>
      <c r="H66" s="108">
        <f t="shared" ref="H66" si="14">ROUND(G66*$S$1,0)</f>
        <v>152</v>
      </c>
      <c r="I66" s="108">
        <v>3</v>
      </c>
      <c r="J66" s="108">
        <f>I66*任务!C66</f>
        <v>12120</v>
      </c>
      <c r="K66" s="108">
        <v>20</v>
      </c>
      <c r="L66" s="108">
        <f t="shared" ref="L66" si="15">K66*F66</f>
        <v>4040</v>
      </c>
      <c r="M66" s="108">
        <v>1.5</v>
      </c>
      <c r="N66" s="108">
        <f t="shared" ref="N66" si="16">ROUND(F66*M66,0)</f>
        <v>303</v>
      </c>
      <c r="O66" s="108">
        <f t="shared" ref="O66" si="17">ROUND(N66*$S$2,0)</f>
        <v>91</v>
      </c>
      <c r="P66" s="109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J5" sqref="J5:P55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13" customFormat="1" ht="20.1" customHeight="1"/>
    <row r="2" s="13" customFormat="1" ht="20.1" customHeight="1" spans="2:10">
      <c r="B2" s="2" t="s">
        <v>844</v>
      </c>
      <c r="C2" s="2"/>
      <c r="D2" s="2"/>
      <c r="E2" s="2"/>
      <c r="F2" s="2"/>
      <c r="G2" s="2"/>
      <c r="H2" s="2"/>
      <c r="I2" s="2"/>
      <c r="J2" s="7" t="s">
        <v>845</v>
      </c>
    </row>
    <row r="3" s="13" customFormat="1" ht="20.1" customHeight="1" spans="2:21">
      <c r="B3" s="2"/>
      <c r="C3" s="2"/>
      <c r="D3" s="2"/>
      <c r="E3" s="2"/>
      <c r="F3" s="2"/>
      <c r="G3" s="2"/>
      <c r="H3" s="2"/>
      <c r="I3" s="2"/>
      <c r="U3" s="13" t="s">
        <v>846</v>
      </c>
    </row>
    <row r="4" s="13" customFormat="1" ht="20.1" customHeight="1" spans="2:16">
      <c r="B4" s="2"/>
      <c r="C4" s="2"/>
      <c r="D4" s="3" t="s">
        <v>658</v>
      </c>
      <c r="E4" s="3" t="s">
        <v>657</v>
      </c>
      <c r="F4" s="3" t="s">
        <v>847</v>
      </c>
      <c r="G4" s="3" t="s">
        <v>848</v>
      </c>
      <c r="H4" s="3" t="s">
        <v>849</v>
      </c>
      <c r="I4" s="3"/>
      <c r="L4" s="3" t="s">
        <v>658</v>
      </c>
      <c r="M4" s="3" t="s">
        <v>657</v>
      </c>
      <c r="N4" s="3" t="s">
        <v>847</v>
      </c>
      <c r="O4" s="3" t="s">
        <v>850</v>
      </c>
      <c r="P4" s="3" t="s">
        <v>849</v>
      </c>
    </row>
    <row r="5" s="13" customFormat="1" ht="20.1" customHeight="1" spans="2:22">
      <c r="B5" s="5">
        <v>10000143</v>
      </c>
      <c r="C5" s="6" t="s">
        <v>122</v>
      </c>
      <c r="D5" s="3">
        <v>20</v>
      </c>
      <c r="E5" s="3">
        <v>100</v>
      </c>
      <c r="F5" s="3">
        <v>5</v>
      </c>
      <c r="G5" s="3">
        <v>450</v>
      </c>
      <c r="H5" s="3">
        <v>1</v>
      </c>
      <c r="I5" s="3" t="str">
        <f>D5&amp;","&amp;D5</f>
        <v>20,20</v>
      </c>
      <c r="J5" s="24">
        <v>10020001</v>
      </c>
      <c r="K5" s="28" t="s">
        <v>95</v>
      </c>
      <c r="L5" s="3">
        <v>300</v>
      </c>
      <c r="M5" s="3">
        <v>100</v>
      </c>
      <c r="N5" s="3">
        <v>20</v>
      </c>
      <c r="O5" s="3">
        <v>50</v>
      </c>
      <c r="P5" s="3">
        <v>1</v>
      </c>
      <c r="Q5" s="3" t="str">
        <f>L5&amp;","&amp;L5</f>
        <v>300,300</v>
      </c>
      <c r="U5" s="7">
        <v>1</v>
      </c>
      <c r="V5" s="7">
        <v>18</v>
      </c>
    </row>
    <row r="6" s="13" customFormat="1" ht="20.1" customHeight="1" spans="2:22">
      <c r="B6" s="5">
        <v>10000141</v>
      </c>
      <c r="C6" s="6" t="s">
        <v>104</v>
      </c>
      <c r="D6" s="3">
        <v>10</v>
      </c>
      <c r="E6" s="3">
        <v>100</v>
      </c>
      <c r="F6" s="3">
        <v>1</v>
      </c>
      <c r="G6" s="3">
        <v>150</v>
      </c>
      <c r="H6" s="3">
        <v>1</v>
      </c>
      <c r="I6" s="3" t="str">
        <f t="shared" ref="I6:I22" si="0">D6&amp;","&amp;D6</f>
        <v>10,10</v>
      </c>
      <c r="J6" s="24">
        <v>10021001</v>
      </c>
      <c r="K6" s="26" t="s">
        <v>204</v>
      </c>
      <c r="L6" s="3">
        <v>300</v>
      </c>
      <c r="M6" s="3">
        <v>100</v>
      </c>
      <c r="N6" s="3">
        <v>20</v>
      </c>
      <c r="O6" s="3">
        <v>50</v>
      </c>
      <c r="P6" s="3">
        <v>1</v>
      </c>
      <c r="Q6" s="3" t="str">
        <f t="shared" ref="Q6:Q55" si="1">L6&amp;","&amp;L6</f>
        <v>300,300</v>
      </c>
      <c r="U6" s="7">
        <v>2</v>
      </c>
      <c r="V6" s="7">
        <v>25</v>
      </c>
    </row>
    <row r="7" s="13" customFormat="1" ht="20.1" customHeight="1" spans="2:22">
      <c r="B7" s="5">
        <v>10000142</v>
      </c>
      <c r="C7" s="6" t="s">
        <v>108</v>
      </c>
      <c r="D7" s="3">
        <v>10</v>
      </c>
      <c r="E7" s="3">
        <v>100</v>
      </c>
      <c r="F7" s="3">
        <v>1</v>
      </c>
      <c r="G7" s="3">
        <v>150</v>
      </c>
      <c r="H7" s="3">
        <v>1</v>
      </c>
      <c r="I7" s="3" t="str">
        <f t="shared" si="0"/>
        <v>10,10</v>
      </c>
      <c r="J7" s="24">
        <v>10021002</v>
      </c>
      <c r="K7" s="26" t="s">
        <v>229</v>
      </c>
      <c r="L7" s="3">
        <v>300</v>
      </c>
      <c r="M7" s="3">
        <v>100</v>
      </c>
      <c r="N7" s="3">
        <v>20</v>
      </c>
      <c r="O7" s="3">
        <v>50</v>
      </c>
      <c r="P7" s="3">
        <v>1</v>
      </c>
      <c r="Q7" s="3" t="str">
        <f t="shared" si="1"/>
        <v>300,300</v>
      </c>
      <c r="U7" s="7">
        <v>3</v>
      </c>
      <c r="V7" s="7">
        <v>30</v>
      </c>
    </row>
    <row r="8" s="13" customFormat="1" ht="20.1" customHeight="1" spans="2:22">
      <c r="B8" s="5">
        <v>10010087</v>
      </c>
      <c r="C8" s="27" t="s">
        <v>851</v>
      </c>
      <c r="D8" s="3">
        <v>10</v>
      </c>
      <c r="E8" s="3">
        <v>100</v>
      </c>
      <c r="F8" s="3">
        <v>1</v>
      </c>
      <c r="G8" s="3">
        <v>120</v>
      </c>
      <c r="H8" s="3">
        <v>1</v>
      </c>
      <c r="I8" s="3" t="str">
        <f t="shared" si="0"/>
        <v>10,10</v>
      </c>
      <c r="J8" s="24">
        <v>10021003</v>
      </c>
      <c r="K8" s="26" t="s">
        <v>232</v>
      </c>
      <c r="L8" s="3">
        <v>300</v>
      </c>
      <c r="M8" s="3">
        <v>100</v>
      </c>
      <c r="N8" s="3">
        <v>20</v>
      </c>
      <c r="O8" s="3">
        <v>50</v>
      </c>
      <c r="P8" s="3">
        <v>1</v>
      </c>
      <c r="Q8" s="3" t="str">
        <f t="shared" si="1"/>
        <v>300,300</v>
      </c>
      <c r="U8" s="7">
        <v>4</v>
      </c>
      <c r="V8" s="7">
        <v>35</v>
      </c>
    </row>
    <row r="9" s="13" customFormat="1" ht="20.1" customHeight="1" spans="2:22">
      <c r="B9" s="5">
        <v>10010091</v>
      </c>
      <c r="C9" s="27" t="s">
        <v>665</v>
      </c>
      <c r="D9" s="3">
        <v>5</v>
      </c>
      <c r="E9" s="3">
        <v>100</v>
      </c>
      <c r="F9" s="3">
        <v>1</v>
      </c>
      <c r="G9" s="3">
        <v>240</v>
      </c>
      <c r="H9" s="3">
        <v>1</v>
      </c>
      <c r="I9" s="3" t="str">
        <f t="shared" si="0"/>
        <v>5,5</v>
      </c>
      <c r="J9" s="24">
        <v>10021004</v>
      </c>
      <c r="K9" s="26" t="s">
        <v>234</v>
      </c>
      <c r="L9" s="3">
        <v>300</v>
      </c>
      <c r="M9" s="3">
        <v>100</v>
      </c>
      <c r="N9" s="3">
        <v>20</v>
      </c>
      <c r="O9" s="3">
        <v>50</v>
      </c>
      <c r="P9" s="3">
        <v>1</v>
      </c>
      <c r="Q9" s="3" t="str">
        <f t="shared" si="1"/>
        <v>300,300</v>
      </c>
      <c r="U9" s="7">
        <v>5</v>
      </c>
      <c r="V9" s="7">
        <v>40</v>
      </c>
    </row>
    <row r="10" s="13" customFormat="1" ht="20.1" customHeight="1" spans="2:22">
      <c r="B10" s="5">
        <v>10010092</v>
      </c>
      <c r="C10" s="27" t="s">
        <v>666</v>
      </c>
      <c r="D10" s="3">
        <v>5</v>
      </c>
      <c r="E10" s="3">
        <v>100</v>
      </c>
      <c r="F10" s="3">
        <v>1</v>
      </c>
      <c r="G10" s="3">
        <v>360</v>
      </c>
      <c r="H10" s="3">
        <v>1</v>
      </c>
      <c r="I10" s="3" t="str">
        <f t="shared" si="0"/>
        <v>5,5</v>
      </c>
      <c r="J10" s="24">
        <v>10021005</v>
      </c>
      <c r="K10" s="26" t="s">
        <v>237</v>
      </c>
      <c r="L10" s="3">
        <v>300</v>
      </c>
      <c r="M10" s="3">
        <v>100</v>
      </c>
      <c r="N10" s="3">
        <v>20</v>
      </c>
      <c r="O10" s="3">
        <v>50</v>
      </c>
      <c r="P10" s="3">
        <v>1</v>
      </c>
      <c r="Q10" s="3" t="str">
        <f t="shared" si="1"/>
        <v>300,300</v>
      </c>
      <c r="U10" s="7">
        <v>6</v>
      </c>
      <c r="V10" s="7">
        <v>45</v>
      </c>
    </row>
    <row r="11" s="13" customFormat="1" ht="20.1" customHeight="1" spans="2:22">
      <c r="B11" s="5">
        <v>10010093</v>
      </c>
      <c r="C11" s="27" t="s">
        <v>668</v>
      </c>
      <c r="D11" s="3">
        <v>5</v>
      </c>
      <c r="E11" s="3">
        <v>100</v>
      </c>
      <c r="F11" s="3">
        <v>1</v>
      </c>
      <c r="G11" s="3">
        <v>480</v>
      </c>
      <c r="H11" s="3">
        <v>1</v>
      </c>
      <c r="I11" s="3" t="str">
        <f t="shared" si="0"/>
        <v>5,5</v>
      </c>
      <c r="J11" s="24">
        <v>10021006</v>
      </c>
      <c r="K11" s="26" t="s">
        <v>240</v>
      </c>
      <c r="L11" s="3">
        <v>300</v>
      </c>
      <c r="M11" s="3">
        <v>100</v>
      </c>
      <c r="N11" s="3">
        <v>20</v>
      </c>
      <c r="O11" s="3">
        <v>50</v>
      </c>
      <c r="P11" s="3">
        <v>1</v>
      </c>
      <c r="Q11" s="3" t="str">
        <f t="shared" si="1"/>
        <v>300,300</v>
      </c>
      <c r="U11" s="7">
        <v>7</v>
      </c>
      <c r="V11" s="7">
        <v>50</v>
      </c>
    </row>
    <row r="12" s="13" customFormat="1" ht="20.1" customHeight="1" spans="2:22">
      <c r="B12" s="8">
        <v>10010098</v>
      </c>
      <c r="C12" s="9" t="s">
        <v>669</v>
      </c>
      <c r="D12" s="3">
        <v>5</v>
      </c>
      <c r="E12" s="3">
        <v>100</v>
      </c>
      <c r="F12" s="3">
        <v>1</v>
      </c>
      <c r="G12" s="3">
        <v>680</v>
      </c>
      <c r="H12" s="3">
        <v>1</v>
      </c>
      <c r="I12" s="3" t="str">
        <f t="shared" si="0"/>
        <v>5,5</v>
      </c>
      <c r="J12" s="24">
        <v>10021007</v>
      </c>
      <c r="K12" s="26" t="s">
        <v>243</v>
      </c>
      <c r="L12" s="3">
        <v>300</v>
      </c>
      <c r="M12" s="3">
        <v>100</v>
      </c>
      <c r="N12" s="3">
        <v>20</v>
      </c>
      <c r="O12" s="3">
        <v>50</v>
      </c>
      <c r="P12" s="3">
        <v>1</v>
      </c>
      <c r="Q12" s="3" t="str">
        <f t="shared" si="1"/>
        <v>300,300</v>
      </c>
      <c r="U12" s="7">
        <v>8</v>
      </c>
      <c r="V12" s="7">
        <v>55</v>
      </c>
    </row>
    <row r="13" s="13" customFormat="1" ht="20.1" customHeight="1" spans="2:22">
      <c r="B13" s="8">
        <v>10010099</v>
      </c>
      <c r="C13" s="9" t="s">
        <v>671</v>
      </c>
      <c r="D13" s="3">
        <v>10</v>
      </c>
      <c r="E13" s="3">
        <v>100</v>
      </c>
      <c r="F13" s="3">
        <v>1</v>
      </c>
      <c r="G13" s="3">
        <v>120</v>
      </c>
      <c r="H13" s="3">
        <v>1</v>
      </c>
      <c r="I13" s="3" t="str">
        <f t="shared" si="0"/>
        <v>10,10</v>
      </c>
      <c r="J13" s="24">
        <v>10021008</v>
      </c>
      <c r="K13" s="25" t="s">
        <v>246</v>
      </c>
      <c r="L13" s="3">
        <v>5</v>
      </c>
      <c r="M13" s="3">
        <v>100</v>
      </c>
      <c r="N13" s="3">
        <v>1</v>
      </c>
      <c r="O13" s="3">
        <v>10000</v>
      </c>
      <c r="P13" s="3">
        <v>1</v>
      </c>
      <c r="Q13" s="3" t="str">
        <f t="shared" si="1"/>
        <v>5,5</v>
      </c>
      <c r="U13" s="7">
        <v>9</v>
      </c>
      <c r="V13" s="7">
        <v>58</v>
      </c>
    </row>
    <row r="14" s="13" customFormat="1" ht="20.1" customHeight="1" spans="2:22">
      <c r="B14" s="5">
        <v>10000101</v>
      </c>
      <c r="C14" s="6" t="s">
        <v>852</v>
      </c>
      <c r="D14" s="3">
        <v>10</v>
      </c>
      <c r="E14" s="3">
        <v>100</v>
      </c>
      <c r="F14" s="3">
        <v>1</v>
      </c>
      <c r="G14" s="3">
        <v>240</v>
      </c>
      <c r="H14" s="3">
        <v>1</v>
      </c>
      <c r="I14" s="3" t="str">
        <f t="shared" si="0"/>
        <v>10,10</v>
      </c>
      <c r="J14" s="24">
        <v>10021009</v>
      </c>
      <c r="K14" s="25" t="s">
        <v>249</v>
      </c>
      <c r="L14" s="3">
        <v>5</v>
      </c>
      <c r="M14" s="3">
        <v>100</v>
      </c>
      <c r="N14" s="3">
        <v>1</v>
      </c>
      <c r="O14" s="3">
        <v>25000</v>
      </c>
      <c r="P14" s="3">
        <v>1</v>
      </c>
      <c r="Q14" s="3" t="str">
        <f t="shared" si="1"/>
        <v>5,5</v>
      </c>
      <c r="U14" s="7">
        <v>10</v>
      </c>
      <c r="V14" s="7">
        <v>60</v>
      </c>
    </row>
    <row r="15" s="13" customFormat="1" ht="20.1" customHeight="1" spans="2:17">
      <c r="B15" s="5">
        <v>10000102</v>
      </c>
      <c r="C15" s="6" t="s">
        <v>853</v>
      </c>
      <c r="D15" s="3">
        <v>10</v>
      </c>
      <c r="E15" s="3">
        <v>100</v>
      </c>
      <c r="F15" s="3">
        <v>1</v>
      </c>
      <c r="G15" s="3">
        <v>240</v>
      </c>
      <c r="H15" s="3">
        <v>3</v>
      </c>
      <c r="I15" s="3" t="str">
        <f t="shared" si="0"/>
        <v>10,10</v>
      </c>
      <c r="J15" s="24">
        <v>10021010</v>
      </c>
      <c r="K15" s="25" t="s">
        <v>825</v>
      </c>
      <c r="L15" s="3">
        <v>300</v>
      </c>
      <c r="M15" s="3">
        <v>100</v>
      </c>
      <c r="N15" s="3">
        <v>20</v>
      </c>
      <c r="O15" s="3">
        <v>50</v>
      </c>
      <c r="P15" s="3">
        <v>1</v>
      </c>
      <c r="Q15" s="3" t="str">
        <f t="shared" si="1"/>
        <v>300,300</v>
      </c>
    </row>
    <row r="16" s="13" customFormat="1" ht="20.1" customHeight="1" spans="2:17">
      <c r="B16" s="5">
        <v>10000103</v>
      </c>
      <c r="C16" s="6" t="s">
        <v>854</v>
      </c>
      <c r="D16" s="3">
        <v>10</v>
      </c>
      <c r="E16" s="3">
        <v>100</v>
      </c>
      <c r="F16" s="3">
        <v>1</v>
      </c>
      <c r="G16" s="3">
        <v>240</v>
      </c>
      <c r="H16" s="3">
        <v>5</v>
      </c>
      <c r="I16" s="3" t="str">
        <f t="shared" si="0"/>
        <v>10,10</v>
      </c>
      <c r="J16" s="24">
        <v>10022001</v>
      </c>
      <c r="K16" s="26" t="s">
        <v>252</v>
      </c>
      <c r="L16" s="3">
        <v>300</v>
      </c>
      <c r="M16" s="3">
        <v>100</v>
      </c>
      <c r="N16" s="3">
        <v>20</v>
      </c>
      <c r="O16" s="3">
        <v>80</v>
      </c>
      <c r="P16" s="3">
        <v>2</v>
      </c>
      <c r="Q16" s="3" t="str">
        <f t="shared" si="1"/>
        <v>300,300</v>
      </c>
    </row>
    <row r="17" s="13" customFormat="1" ht="20.1" customHeight="1" spans="2:17">
      <c r="B17" s="5">
        <v>10000104</v>
      </c>
      <c r="C17" s="6" t="s">
        <v>118</v>
      </c>
      <c r="D17" s="3">
        <v>10</v>
      </c>
      <c r="E17" s="3">
        <v>100</v>
      </c>
      <c r="F17" s="3">
        <v>1</v>
      </c>
      <c r="G17" s="3">
        <v>240</v>
      </c>
      <c r="H17" s="3">
        <v>7</v>
      </c>
      <c r="I17" s="3" t="str">
        <f t="shared" si="0"/>
        <v>10,10</v>
      </c>
      <c r="J17" s="24">
        <v>10022002</v>
      </c>
      <c r="K17" s="26" t="s">
        <v>254</v>
      </c>
      <c r="L17" s="3">
        <v>300</v>
      </c>
      <c r="M17" s="3">
        <v>100</v>
      </c>
      <c r="N17" s="3">
        <v>20</v>
      </c>
      <c r="O17" s="3">
        <v>80</v>
      </c>
      <c r="P17" s="3">
        <v>2</v>
      </c>
      <c r="Q17" s="3" t="str">
        <f t="shared" si="1"/>
        <v>300,300</v>
      </c>
    </row>
    <row r="18" s="13" customFormat="1" ht="20.1" customHeight="1" spans="2:17">
      <c r="B18" s="5">
        <v>10000121</v>
      </c>
      <c r="C18" s="6" t="s">
        <v>855</v>
      </c>
      <c r="D18" s="3">
        <v>5</v>
      </c>
      <c r="E18" s="3">
        <v>100</v>
      </c>
      <c r="F18" s="3">
        <v>1</v>
      </c>
      <c r="G18" s="3">
        <v>360</v>
      </c>
      <c r="H18" s="3">
        <v>1</v>
      </c>
      <c r="I18" s="3" t="str">
        <f t="shared" si="0"/>
        <v>5,5</v>
      </c>
      <c r="J18" s="24">
        <v>10022003</v>
      </c>
      <c r="K18" s="26" t="s">
        <v>256</v>
      </c>
      <c r="L18" s="3">
        <v>300</v>
      </c>
      <c r="M18" s="3">
        <v>100</v>
      </c>
      <c r="N18" s="3">
        <v>20</v>
      </c>
      <c r="O18" s="3">
        <v>80</v>
      </c>
      <c r="P18" s="3">
        <v>2</v>
      </c>
      <c r="Q18" s="3" t="str">
        <f t="shared" si="1"/>
        <v>300,300</v>
      </c>
    </row>
    <row r="19" s="13" customFormat="1" ht="20.1" customHeight="1" spans="2:17">
      <c r="B19" s="5">
        <v>10000122</v>
      </c>
      <c r="C19" s="6" t="s">
        <v>856</v>
      </c>
      <c r="D19" s="3">
        <v>5</v>
      </c>
      <c r="E19" s="3">
        <v>100</v>
      </c>
      <c r="F19" s="3">
        <v>1</v>
      </c>
      <c r="G19" s="3">
        <v>360</v>
      </c>
      <c r="H19" s="3">
        <v>2</v>
      </c>
      <c r="I19" s="3" t="str">
        <f t="shared" si="0"/>
        <v>5,5</v>
      </c>
      <c r="J19" s="24">
        <v>10022004</v>
      </c>
      <c r="K19" s="26" t="s">
        <v>258</v>
      </c>
      <c r="L19" s="3">
        <v>300</v>
      </c>
      <c r="M19" s="3">
        <v>100</v>
      </c>
      <c r="N19" s="3">
        <v>20</v>
      </c>
      <c r="O19" s="3">
        <v>80</v>
      </c>
      <c r="P19" s="3">
        <v>2</v>
      </c>
      <c r="Q19" s="3" t="str">
        <f t="shared" si="1"/>
        <v>300,300</v>
      </c>
    </row>
    <row r="20" s="13" customFormat="1" ht="20.1" customHeight="1" spans="2:17">
      <c r="B20" s="5">
        <v>10000123</v>
      </c>
      <c r="C20" s="6" t="s">
        <v>857</v>
      </c>
      <c r="D20" s="3">
        <v>5</v>
      </c>
      <c r="E20" s="3">
        <v>100</v>
      </c>
      <c r="F20" s="3">
        <v>1</v>
      </c>
      <c r="G20" s="3">
        <v>360</v>
      </c>
      <c r="H20" s="3">
        <v>3</v>
      </c>
      <c r="I20" s="3" t="str">
        <f t="shared" si="0"/>
        <v>5,5</v>
      </c>
      <c r="J20" s="24">
        <v>10022005</v>
      </c>
      <c r="K20" s="26" t="s">
        <v>260</v>
      </c>
      <c r="L20" s="3">
        <v>300</v>
      </c>
      <c r="M20" s="3">
        <v>100</v>
      </c>
      <c r="N20" s="3">
        <v>20</v>
      </c>
      <c r="O20" s="3">
        <v>80</v>
      </c>
      <c r="P20" s="3">
        <v>2</v>
      </c>
      <c r="Q20" s="3" t="str">
        <f t="shared" si="1"/>
        <v>300,300</v>
      </c>
    </row>
    <row r="21" s="13" customFormat="1" ht="20.1" customHeight="1" spans="2:17">
      <c r="B21" s="5">
        <v>10000124</v>
      </c>
      <c r="C21" s="6" t="s">
        <v>858</v>
      </c>
      <c r="D21" s="3">
        <v>5</v>
      </c>
      <c r="E21" s="3">
        <v>100</v>
      </c>
      <c r="F21" s="3">
        <v>1</v>
      </c>
      <c r="G21" s="3">
        <v>360</v>
      </c>
      <c r="H21" s="3">
        <v>5</v>
      </c>
      <c r="I21" s="3" t="str">
        <f t="shared" si="0"/>
        <v>5,5</v>
      </c>
      <c r="J21" s="24">
        <v>10022006</v>
      </c>
      <c r="K21" s="31" t="s">
        <v>264</v>
      </c>
      <c r="L21" s="3">
        <v>300</v>
      </c>
      <c r="M21" s="3">
        <v>100</v>
      </c>
      <c r="N21" s="3">
        <v>20</v>
      </c>
      <c r="O21" s="3">
        <v>80</v>
      </c>
      <c r="P21" s="3">
        <v>2</v>
      </c>
      <c r="Q21" s="3" t="str">
        <f t="shared" si="1"/>
        <v>300,300</v>
      </c>
    </row>
    <row r="22" s="13" customFormat="1" ht="20.1" customHeight="1" spans="2:17">
      <c r="B22" s="5">
        <v>10000125</v>
      </c>
      <c r="C22" s="6" t="s">
        <v>859</v>
      </c>
      <c r="D22" s="3">
        <v>5</v>
      </c>
      <c r="E22" s="3">
        <v>100</v>
      </c>
      <c r="F22" s="3">
        <v>1</v>
      </c>
      <c r="G22" s="3">
        <v>360</v>
      </c>
      <c r="H22" s="3">
        <v>7</v>
      </c>
      <c r="I22" s="3" t="str">
        <f t="shared" si="0"/>
        <v>5,5</v>
      </c>
      <c r="J22" s="24">
        <v>10022007</v>
      </c>
      <c r="K22" s="26" t="s">
        <v>266</v>
      </c>
      <c r="L22" s="3">
        <v>300</v>
      </c>
      <c r="M22" s="3">
        <v>100</v>
      </c>
      <c r="N22" s="3">
        <v>20</v>
      </c>
      <c r="O22" s="3">
        <v>80</v>
      </c>
      <c r="P22" s="3">
        <v>2</v>
      </c>
      <c r="Q22" s="3" t="str">
        <f t="shared" si="1"/>
        <v>300,300</v>
      </c>
    </row>
    <row r="23" s="13" customFormat="1" ht="20.1" customHeight="1" spans="10:17">
      <c r="J23" s="24">
        <v>10022008</v>
      </c>
      <c r="K23" s="25" t="s">
        <v>268</v>
      </c>
      <c r="L23" s="3">
        <v>5</v>
      </c>
      <c r="M23" s="3">
        <v>100</v>
      </c>
      <c r="N23" s="3">
        <v>1</v>
      </c>
      <c r="O23" s="3">
        <v>15000</v>
      </c>
      <c r="P23" s="3">
        <v>2</v>
      </c>
      <c r="Q23" s="3" t="str">
        <f t="shared" si="1"/>
        <v>5,5</v>
      </c>
    </row>
    <row r="24" s="13" customFormat="1" ht="20.1" customHeight="1" spans="10:17">
      <c r="J24" s="24">
        <v>10022009</v>
      </c>
      <c r="K24" s="25" t="s">
        <v>270</v>
      </c>
      <c r="L24" s="3">
        <v>5</v>
      </c>
      <c r="M24" s="3">
        <v>100</v>
      </c>
      <c r="N24" s="3">
        <v>1</v>
      </c>
      <c r="O24" s="3">
        <v>30000</v>
      </c>
      <c r="P24" s="3">
        <v>2</v>
      </c>
      <c r="Q24" s="3" t="str">
        <f t="shared" si="1"/>
        <v>5,5</v>
      </c>
    </row>
    <row r="25" s="13" customFormat="1" ht="20.1" customHeight="1" spans="10:17">
      <c r="J25" s="24">
        <v>10022010</v>
      </c>
      <c r="K25" s="26" t="s">
        <v>826</v>
      </c>
      <c r="L25" s="3">
        <v>300</v>
      </c>
      <c r="M25" s="3">
        <v>100</v>
      </c>
      <c r="N25" s="3">
        <v>20</v>
      </c>
      <c r="O25" s="3">
        <v>80</v>
      </c>
      <c r="P25" s="3">
        <v>2</v>
      </c>
      <c r="Q25" s="3" t="str">
        <f t="shared" si="1"/>
        <v>300,300</v>
      </c>
    </row>
    <row r="26" s="13" customFormat="1" ht="20.1" customHeight="1" spans="10:17">
      <c r="J26" s="24">
        <v>10023001</v>
      </c>
      <c r="K26" s="26" t="s">
        <v>272</v>
      </c>
      <c r="L26" s="3">
        <v>300</v>
      </c>
      <c r="M26" s="3">
        <v>100</v>
      </c>
      <c r="N26" s="3">
        <v>20</v>
      </c>
      <c r="O26" s="3">
        <v>120</v>
      </c>
      <c r="P26" s="3">
        <v>3</v>
      </c>
      <c r="Q26" s="3" t="str">
        <f t="shared" si="1"/>
        <v>300,300</v>
      </c>
    </row>
    <row r="27" s="13" customFormat="1" ht="20.1" customHeight="1" spans="10:17">
      <c r="J27" s="24">
        <v>10023002</v>
      </c>
      <c r="K27" s="26" t="s">
        <v>274</v>
      </c>
      <c r="L27" s="3">
        <v>300</v>
      </c>
      <c r="M27" s="3">
        <v>100</v>
      </c>
      <c r="N27" s="3">
        <v>20</v>
      </c>
      <c r="O27" s="3">
        <v>120</v>
      </c>
      <c r="P27" s="3">
        <v>3</v>
      </c>
      <c r="Q27" s="3" t="str">
        <f t="shared" si="1"/>
        <v>300,300</v>
      </c>
    </row>
    <row r="28" s="13" customFormat="1" ht="20.1" customHeight="1" spans="10:17">
      <c r="J28" s="24">
        <v>10023003</v>
      </c>
      <c r="K28" s="26" t="s">
        <v>276</v>
      </c>
      <c r="L28" s="3">
        <v>300</v>
      </c>
      <c r="M28" s="3">
        <v>100</v>
      </c>
      <c r="N28" s="3">
        <v>20</v>
      </c>
      <c r="O28" s="3">
        <v>120</v>
      </c>
      <c r="P28" s="3">
        <v>3</v>
      </c>
      <c r="Q28" s="3" t="str">
        <f t="shared" si="1"/>
        <v>300,300</v>
      </c>
    </row>
    <row r="29" s="13" customFormat="1" ht="20.1" customHeight="1" spans="10:17">
      <c r="J29" s="24">
        <v>10023004</v>
      </c>
      <c r="K29" s="26" t="s">
        <v>278</v>
      </c>
      <c r="L29" s="3">
        <v>300</v>
      </c>
      <c r="M29" s="3">
        <v>100</v>
      </c>
      <c r="N29" s="3">
        <v>20</v>
      </c>
      <c r="O29" s="3">
        <v>120</v>
      </c>
      <c r="P29" s="3">
        <v>3</v>
      </c>
      <c r="Q29" s="3" t="str">
        <f t="shared" si="1"/>
        <v>300,300</v>
      </c>
    </row>
    <row r="30" s="13" customFormat="1" ht="20.1" customHeight="1" spans="10:17">
      <c r="J30" s="24">
        <v>10023005</v>
      </c>
      <c r="K30" s="26" t="s">
        <v>827</v>
      </c>
      <c r="L30" s="3">
        <v>300</v>
      </c>
      <c r="M30" s="3">
        <v>100</v>
      </c>
      <c r="N30" s="3">
        <v>20</v>
      </c>
      <c r="O30" s="3">
        <v>120</v>
      </c>
      <c r="P30" s="3">
        <v>3</v>
      </c>
      <c r="Q30" s="3" t="str">
        <f t="shared" si="1"/>
        <v>300,300</v>
      </c>
    </row>
    <row r="31" s="13" customFormat="1" ht="20.1" customHeight="1" spans="10:17">
      <c r="J31" s="24">
        <v>10023006</v>
      </c>
      <c r="K31" s="26" t="s">
        <v>285</v>
      </c>
      <c r="L31" s="3">
        <v>300</v>
      </c>
      <c r="M31" s="3">
        <v>100</v>
      </c>
      <c r="N31" s="3">
        <v>20</v>
      </c>
      <c r="O31" s="3">
        <v>120</v>
      </c>
      <c r="P31" s="3">
        <v>3</v>
      </c>
      <c r="Q31" s="3" t="str">
        <f t="shared" si="1"/>
        <v>300,300</v>
      </c>
    </row>
    <row r="32" s="13" customFormat="1" ht="20.1" customHeight="1" spans="10:17">
      <c r="J32" s="24">
        <v>10023007</v>
      </c>
      <c r="K32" s="26" t="s">
        <v>288</v>
      </c>
      <c r="L32" s="3">
        <v>300</v>
      </c>
      <c r="M32" s="3">
        <v>100</v>
      </c>
      <c r="N32" s="3">
        <v>20</v>
      </c>
      <c r="O32" s="3">
        <v>120</v>
      </c>
      <c r="P32" s="3">
        <v>3</v>
      </c>
      <c r="Q32" s="3" t="str">
        <f t="shared" si="1"/>
        <v>300,300</v>
      </c>
    </row>
    <row r="33" s="13" customFormat="1" ht="20.1" customHeight="1" spans="10:17">
      <c r="J33" s="24">
        <v>10023008</v>
      </c>
      <c r="K33" s="25" t="s">
        <v>290</v>
      </c>
      <c r="L33" s="3">
        <v>5</v>
      </c>
      <c r="M33" s="3">
        <v>100</v>
      </c>
      <c r="N33" s="3">
        <v>1</v>
      </c>
      <c r="O33" s="3">
        <v>20000</v>
      </c>
      <c r="P33" s="3">
        <v>3</v>
      </c>
      <c r="Q33" s="3" t="str">
        <f t="shared" si="1"/>
        <v>5,5</v>
      </c>
    </row>
    <row r="34" s="13" customFormat="1" ht="20.1" customHeight="1" spans="10:17">
      <c r="J34" s="24">
        <v>10023009</v>
      </c>
      <c r="K34" s="25" t="s">
        <v>292</v>
      </c>
      <c r="L34" s="3">
        <v>5</v>
      </c>
      <c r="M34" s="3">
        <v>100</v>
      </c>
      <c r="N34" s="3">
        <v>1</v>
      </c>
      <c r="O34" s="3">
        <v>40000</v>
      </c>
      <c r="P34" s="3">
        <v>3</v>
      </c>
      <c r="Q34" s="3" t="str">
        <f t="shared" si="1"/>
        <v>5,5</v>
      </c>
    </row>
    <row r="35" s="13" customFormat="1" ht="20.1" customHeight="1" spans="10:17">
      <c r="J35" s="24">
        <v>10023010</v>
      </c>
      <c r="K35" s="26" t="s">
        <v>828</v>
      </c>
      <c r="L35" s="3">
        <v>300</v>
      </c>
      <c r="M35" s="3">
        <v>100</v>
      </c>
      <c r="N35" s="3">
        <v>20</v>
      </c>
      <c r="O35" s="3">
        <v>120</v>
      </c>
      <c r="P35" s="3">
        <v>3</v>
      </c>
      <c r="Q35" s="3" t="str">
        <f t="shared" si="1"/>
        <v>300,300</v>
      </c>
    </row>
    <row r="36" s="13" customFormat="1" ht="20.1" customHeight="1" spans="10:17">
      <c r="J36" s="24">
        <v>10024001</v>
      </c>
      <c r="K36" s="26" t="s">
        <v>296</v>
      </c>
      <c r="L36" s="3">
        <v>300</v>
      </c>
      <c r="M36" s="3">
        <v>100</v>
      </c>
      <c r="N36" s="3">
        <v>20</v>
      </c>
      <c r="O36" s="3">
        <v>150</v>
      </c>
      <c r="P36" s="3">
        <v>5</v>
      </c>
      <c r="Q36" s="3" t="str">
        <f t="shared" si="1"/>
        <v>300,300</v>
      </c>
    </row>
    <row r="37" s="13" customFormat="1" ht="20.1" customHeight="1" spans="10:17">
      <c r="J37" s="24">
        <v>10024002</v>
      </c>
      <c r="K37" s="26" t="s">
        <v>299</v>
      </c>
      <c r="L37" s="3">
        <v>300</v>
      </c>
      <c r="M37" s="3">
        <v>100</v>
      </c>
      <c r="N37" s="3">
        <v>20</v>
      </c>
      <c r="O37" s="3">
        <v>150</v>
      </c>
      <c r="P37" s="3">
        <v>5</v>
      </c>
      <c r="Q37" s="3" t="str">
        <f t="shared" si="1"/>
        <v>300,300</v>
      </c>
    </row>
    <row r="38" s="13" customFormat="1" ht="20.1" customHeight="1" spans="10:17">
      <c r="J38" s="24">
        <v>10024003</v>
      </c>
      <c r="K38" s="26" t="s">
        <v>301</v>
      </c>
      <c r="L38" s="3">
        <v>300</v>
      </c>
      <c r="M38" s="3">
        <v>100</v>
      </c>
      <c r="N38" s="3">
        <v>20</v>
      </c>
      <c r="O38" s="3">
        <v>150</v>
      </c>
      <c r="P38" s="3">
        <v>5</v>
      </c>
      <c r="Q38" s="3" t="str">
        <f t="shared" si="1"/>
        <v>300,300</v>
      </c>
    </row>
    <row r="39" s="13" customFormat="1" ht="20.1" customHeight="1" spans="10:17">
      <c r="J39" s="24">
        <v>10024004</v>
      </c>
      <c r="K39" s="26" t="s">
        <v>303</v>
      </c>
      <c r="L39" s="3">
        <v>300</v>
      </c>
      <c r="M39" s="3">
        <v>100</v>
      </c>
      <c r="N39" s="3">
        <v>20</v>
      </c>
      <c r="O39" s="3">
        <v>150</v>
      </c>
      <c r="P39" s="3">
        <v>5</v>
      </c>
      <c r="Q39" s="3" t="str">
        <f t="shared" si="1"/>
        <v>300,300</v>
      </c>
    </row>
    <row r="40" s="13" customFormat="1" ht="20.1" customHeight="1" spans="10:17">
      <c r="J40" s="24">
        <v>10024005</v>
      </c>
      <c r="K40" s="26" t="s">
        <v>305</v>
      </c>
      <c r="L40" s="3">
        <v>300</v>
      </c>
      <c r="M40" s="3">
        <v>100</v>
      </c>
      <c r="N40" s="3">
        <v>20</v>
      </c>
      <c r="O40" s="3">
        <v>150</v>
      </c>
      <c r="P40" s="3">
        <v>5</v>
      </c>
      <c r="Q40" s="3" t="str">
        <f t="shared" si="1"/>
        <v>300,300</v>
      </c>
    </row>
    <row r="41" s="13" customFormat="1" ht="20.1" customHeight="1" spans="10:17">
      <c r="J41" s="24">
        <v>10024006</v>
      </c>
      <c r="K41" s="26" t="s">
        <v>307</v>
      </c>
      <c r="L41" s="3">
        <v>300</v>
      </c>
      <c r="M41" s="3">
        <v>100</v>
      </c>
      <c r="N41" s="3">
        <v>20</v>
      </c>
      <c r="O41" s="3">
        <v>150</v>
      </c>
      <c r="P41" s="3">
        <v>5</v>
      </c>
      <c r="Q41" s="3" t="str">
        <f t="shared" si="1"/>
        <v>300,300</v>
      </c>
    </row>
    <row r="42" s="13" customFormat="1" ht="20.1" customHeight="1" spans="10:17">
      <c r="J42" s="24">
        <v>10024007</v>
      </c>
      <c r="K42" s="26" t="s">
        <v>309</v>
      </c>
      <c r="L42" s="3">
        <v>300</v>
      </c>
      <c r="M42" s="3">
        <v>100</v>
      </c>
      <c r="N42" s="3">
        <v>20</v>
      </c>
      <c r="O42" s="3">
        <v>150</v>
      </c>
      <c r="P42" s="3">
        <v>5</v>
      </c>
      <c r="Q42" s="3" t="str">
        <f t="shared" si="1"/>
        <v>300,300</v>
      </c>
    </row>
    <row r="43" s="13" customFormat="1" ht="20.1" customHeight="1" spans="10:17">
      <c r="J43" s="24">
        <v>10024008</v>
      </c>
      <c r="K43" s="25" t="s">
        <v>311</v>
      </c>
      <c r="L43" s="3">
        <v>5</v>
      </c>
      <c r="M43" s="3">
        <v>100</v>
      </c>
      <c r="N43" s="3">
        <v>1</v>
      </c>
      <c r="O43" s="3">
        <v>25000</v>
      </c>
      <c r="P43" s="3">
        <v>5</v>
      </c>
      <c r="Q43" s="3" t="str">
        <f t="shared" si="1"/>
        <v>5,5</v>
      </c>
    </row>
    <row r="44" s="13" customFormat="1" ht="20.1" customHeight="1" spans="10:17">
      <c r="J44" s="24">
        <v>10024009</v>
      </c>
      <c r="K44" s="25" t="s">
        <v>313</v>
      </c>
      <c r="L44" s="3">
        <v>5</v>
      </c>
      <c r="M44" s="3">
        <v>100</v>
      </c>
      <c r="N44" s="3">
        <v>1</v>
      </c>
      <c r="O44" s="3">
        <v>50000</v>
      </c>
      <c r="P44" s="3">
        <v>5</v>
      </c>
      <c r="Q44" s="3" t="str">
        <f t="shared" si="1"/>
        <v>5,5</v>
      </c>
    </row>
    <row r="45" s="13" customFormat="1" ht="20.1" customHeight="1" spans="10:17">
      <c r="J45" s="24">
        <v>10024010</v>
      </c>
      <c r="K45" s="26" t="s">
        <v>829</v>
      </c>
      <c r="L45" s="3">
        <v>300</v>
      </c>
      <c r="M45" s="3">
        <v>100</v>
      </c>
      <c r="N45" s="3">
        <v>20</v>
      </c>
      <c r="O45" s="3">
        <v>150</v>
      </c>
      <c r="P45" s="3">
        <v>5</v>
      </c>
      <c r="Q45" s="3" t="str">
        <f t="shared" si="1"/>
        <v>300,300</v>
      </c>
    </row>
    <row r="46" s="13" customFormat="1" ht="20.1" customHeight="1" spans="10:17">
      <c r="J46" s="24">
        <v>10025001</v>
      </c>
      <c r="K46" s="26" t="s">
        <v>316</v>
      </c>
      <c r="L46" s="3">
        <v>300</v>
      </c>
      <c r="M46" s="3">
        <v>100</v>
      </c>
      <c r="N46" s="3">
        <v>20</v>
      </c>
      <c r="O46" s="3">
        <v>180</v>
      </c>
      <c r="P46" s="3">
        <v>7</v>
      </c>
      <c r="Q46" s="3" t="str">
        <f t="shared" si="1"/>
        <v>300,300</v>
      </c>
    </row>
    <row r="47" s="13" customFormat="1" ht="20.1" customHeight="1" spans="10:17">
      <c r="J47" s="24">
        <v>10025002</v>
      </c>
      <c r="K47" s="26" t="s">
        <v>318</v>
      </c>
      <c r="L47" s="3">
        <v>300</v>
      </c>
      <c r="M47" s="3">
        <v>100</v>
      </c>
      <c r="N47" s="3">
        <v>20</v>
      </c>
      <c r="O47" s="3">
        <v>180</v>
      </c>
      <c r="P47" s="3">
        <v>7</v>
      </c>
      <c r="Q47" s="3" t="str">
        <f t="shared" si="1"/>
        <v>300,300</v>
      </c>
    </row>
    <row r="48" s="13" customFormat="1" ht="20.1" customHeight="1" spans="10:17">
      <c r="J48" s="24">
        <v>10025003</v>
      </c>
      <c r="K48" s="26" t="s">
        <v>321</v>
      </c>
      <c r="L48" s="3">
        <v>300</v>
      </c>
      <c r="M48" s="3">
        <v>100</v>
      </c>
      <c r="N48" s="3">
        <v>20</v>
      </c>
      <c r="O48" s="3">
        <v>180</v>
      </c>
      <c r="P48" s="3">
        <v>7</v>
      </c>
      <c r="Q48" s="3" t="str">
        <f t="shared" si="1"/>
        <v>300,300</v>
      </c>
    </row>
    <row r="49" s="13" customFormat="1" ht="20.1" customHeight="1" spans="10:17">
      <c r="J49" s="24">
        <v>10025004</v>
      </c>
      <c r="K49" s="26" t="s">
        <v>324</v>
      </c>
      <c r="L49" s="3">
        <v>300</v>
      </c>
      <c r="M49" s="3">
        <v>100</v>
      </c>
      <c r="N49" s="3">
        <v>20</v>
      </c>
      <c r="O49" s="3">
        <v>180</v>
      </c>
      <c r="P49" s="3">
        <v>7</v>
      </c>
      <c r="Q49" s="3" t="str">
        <f t="shared" si="1"/>
        <v>300,300</v>
      </c>
    </row>
    <row r="50" s="13" customFormat="1" ht="20.1" customHeight="1" spans="10:17">
      <c r="J50" s="24">
        <v>10025005</v>
      </c>
      <c r="K50" s="26" t="s">
        <v>327</v>
      </c>
      <c r="L50" s="3">
        <v>300</v>
      </c>
      <c r="M50" s="3">
        <v>100</v>
      </c>
      <c r="N50" s="3">
        <v>20</v>
      </c>
      <c r="O50" s="3">
        <v>180</v>
      </c>
      <c r="P50" s="3">
        <v>7</v>
      </c>
      <c r="Q50" s="3" t="str">
        <f t="shared" si="1"/>
        <v>300,300</v>
      </c>
    </row>
    <row r="51" s="13" customFormat="1" ht="20.1" customHeight="1" spans="10:17">
      <c r="J51" s="24">
        <v>10025006</v>
      </c>
      <c r="K51" s="26" t="s">
        <v>329</v>
      </c>
      <c r="L51" s="3">
        <v>300</v>
      </c>
      <c r="M51" s="3">
        <v>100</v>
      </c>
      <c r="N51" s="3">
        <v>20</v>
      </c>
      <c r="O51" s="3">
        <v>180</v>
      </c>
      <c r="P51" s="3">
        <v>7</v>
      </c>
      <c r="Q51" s="3" t="str">
        <f t="shared" si="1"/>
        <v>300,300</v>
      </c>
    </row>
    <row r="52" s="13" customFormat="1" ht="20.1" customHeight="1" spans="10:17">
      <c r="J52" s="24">
        <v>10025007</v>
      </c>
      <c r="K52" s="26" t="s">
        <v>331</v>
      </c>
      <c r="L52" s="3">
        <v>300</v>
      </c>
      <c r="M52" s="3">
        <v>100</v>
      </c>
      <c r="N52" s="3">
        <v>20</v>
      </c>
      <c r="O52" s="3">
        <v>180</v>
      </c>
      <c r="P52" s="3">
        <v>7</v>
      </c>
      <c r="Q52" s="3" t="str">
        <f t="shared" si="1"/>
        <v>300,300</v>
      </c>
    </row>
    <row r="53" s="13" customFormat="1" ht="20.1" customHeight="1" spans="10:17">
      <c r="J53" s="24">
        <v>10025008</v>
      </c>
      <c r="K53" s="25" t="s">
        <v>333</v>
      </c>
      <c r="L53" s="3">
        <v>5</v>
      </c>
      <c r="M53" s="3">
        <v>100</v>
      </c>
      <c r="N53" s="3">
        <v>1</v>
      </c>
      <c r="O53" s="3">
        <v>30000</v>
      </c>
      <c r="P53" s="3">
        <v>7</v>
      </c>
      <c r="Q53" s="3" t="str">
        <f t="shared" si="1"/>
        <v>5,5</v>
      </c>
    </row>
    <row r="54" s="13" customFormat="1" ht="20.1" customHeight="1" spans="10:17">
      <c r="J54" s="24">
        <v>10025009</v>
      </c>
      <c r="K54" s="25" t="s">
        <v>335</v>
      </c>
      <c r="L54" s="3">
        <v>5</v>
      </c>
      <c r="M54" s="3">
        <v>100</v>
      </c>
      <c r="N54" s="3">
        <v>1</v>
      </c>
      <c r="O54" s="3">
        <v>60000</v>
      </c>
      <c r="P54" s="3">
        <v>7</v>
      </c>
      <c r="Q54" s="3" t="str">
        <f t="shared" si="1"/>
        <v>5,5</v>
      </c>
    </row>
    <row r="55" s="13" customFormat="1" ht="20.1" customHeight="1" spans="10:17">
      <c r="J55" s="24">
        <v>10025010</v>
      </c>
      <c r="K55" s="25" t="s">
        <v>830</v>
      </c>
      <c r="L55" s="3">
        <v>300</v>
      </c>
      <c r="M55" s="3">
        <v>100</v>
      </c>
      <c r="N55" s="3">
        <v>20</v>
      </c>
      <c r="O55" s="3">
        <v>180</v>
      </c>
      <c r="P55" s="3">
        <v>7</v>
      </c>
      <c r="Q55" s="3" t="str">
        <f t="shared" si="1"/>
        <v>300,300</v>
      </c>
    </row>
    <row r="56" s="13" customFormat="1" ht="20.1" customHeight="1"/>
    <row r="57" s="13" customFormat="1" ht="20.1" customHeight="1"/>
    <row r="58" s="13" customFormat="1" ht="20.1" customHeight="1"/>
    <row r="59" s="13" customFormat="1" ht="20.1" customHeight="1"/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39"/>
  <sheetViews>
    <sheetView workbookViewId="0">
      <selection activeCell="N14" sqref="N14"/>
    </sheetView>
  </sheetViews>
  <sheetFormatPr defaultColWidth="9" defaultRowHeight="14.25"/>
  <cols>
    <col min="10" max="10" width="12.75" customWidth="1"/>
  </cols>
  <sheetData>
    <row r="1" s="7" customFormat="1" ht="20.1" customHeight="1"/>
    <row r="2" s="7" customFormat="1" ht="20.1" customHeight="1" spans="8:14">
      <c r="H2" s="3"/>
      <c r="I2" s="3"/>
      <c r="J2" s="3"/>
      <c r="K2" s="3"/>
      <c r="L2" s="3"/>
      <c r="M2" s="3"/>
      <c r="N2" s="3"/>
    </row>
    <row r="3" s="7" customFormat="1" ht="20.1" customHeight="1" spans="2:22">
      <c r="B3" s="3" t="s">
        <v>860</v>
      </c>
      <c r="C3" s="3"/>
      <c r="D3" s="3" t="s">
        <v>861</v>
      </c>
      <c r="H3" s="3"/>
      <c r="I3" s="3" t="s">
        <v>862</v>
      </c>
      <c r="J3" s="3"/>
      <c r="K3" s="3" t="s">
        <v>658</v>
      </c>
      <c r="L3" s="3" t="s">
        <v>863</v>
      </c>
      <c r="M3" s="3"/>
      <c r="N3" s="3"/>
      <c r="R3" s="7" t="s">
        <v>864</v>
      </c>
      <c r="S3" s="7" t="s">
        <v>865</v>
      </c>
      <c r="T3" s="7">
        <v>10</v>
      </c>
      <c r="V3" s="7">
        <v>35</v>
      </c>
    </row>
    <row r="4" s="7" customFormat="1" ht="20.1" customHeight="1" spans="2:22">
      <c r="B4" s="3" t="s">
        <v>866</v>
      </c>
      <c r="C4" s="3"/>
      <c r="D4" s="3">
        <v>5</v>
      </c>
      <c r="F4" s="3"/>
      <c r="H4" s="3"/>
      <c r="I4" s="5">
        <v>10010083</v>
      </c>
      <c r="J4" s="10" t="s">
        <v>804</v>
      </c>
      <c r="K4" s="3">
        <v>1</v>
      </c>
      <c r="L4" s="3">
        <v>5</v>
      </c>
      <c r="M4" s="3" t="s">
        <v>841</v>
      </c>
      <c r="N4" s="3"/>
      <c r="S4" s="7" t="s">
        <v>867</v>
      </c>
      <c r="T4" s="7">
        <v>3</v>
      </c>
      <c r="V4" s="7">
        <v>45</v>
      </c>
    </row>
    <row r="5" s="7" customFormat="1" ht="20.1" customHeight="1" spans="2:23">
      <c r="B5" s="3" t="s">
        <v>868</v>
      </c>
      <c r="C5" s="3"/>
      <c r="D5" s="3">
        <v>5</v>
      </c>
      <c r="F5" s="3"/>
      <c r="H5" s="3"/>
      <c r="I5" s="5">
        <v>10010045</v>
      </c>
      <c r="J5" s="6" t="s">
        <v>92</v>
      </c>
      <c r="K5" s="3">
        <v>1</v>
      </c>
      <c r="L5" s="3">
        <v>500</v>
      </c>
      <c r="M5" s="3"/>
      <c r="N5" s="3"/>
      <c r="V5" s="7">
        <v>55</v>
      </c>
      <c r="W5"/>
    </row>
    <row r="6" s="7" customFormat="1" ht="20.1" customHeight="1" spans="2:23">
      <c r="B6" s="3" t="s">
        <v>869</v>
      </c>
      <c r="C6" s="3"/>
      <c r="D6" s="3">
        <v>10</v>
      </c>
      <c r="F6" s="3"/>
      <c r="H6" s="3"/>
      <c r="I6" s="5">
        <v>10000131</v>
      </c>
      <c r="J6" s="6" t="s">
        <v>661</v>
      </c>
      <c r="K6" s="3">
        <v>1</v>
      </c>
      <c r="L6" s="3">
        <v>3</v>
      </c>
      <c r="M6" s="3"/>
      <c r="N6" s="3"/>
      <c r="V6" s="7" t="s">
        <v>870</v>
      </c>
      <c r="W6"/>
    </row>
    <row r="7" s="7" customFormat="1" ht="20.1" customHeight="1" spans="2:14">
      <c r="B7" s="3" t="s">
        <v>871</v>
      </c>
      <c r="C7" s="3"/>
      <c r="D7" s="3">
        <v>10</v>
      </c>
      <c r="F7" s="3"/>
      <c r="H7" s="3"/>
      <c r="I7" s="8">
        <v>10010098</v>
      </c>
      <c r="J7" s="9" t="s">
        <v>669</v>
      </c>
      <c r="K7" s="3">
        <v>1</v>
      </c>
      <c r="L7" s="3">
        <v>2</v>
      </c>
      <c r="M7" s="3"/>
      <c r="N7" s="3"/>
    </row>
    <row r="8" s="7" customFormat="1" ht="20.1" customHeight="1" spans="2:20">
      <c r="B8" s="3" t="s">
        <v>872</v>
      </c>
      <c r="C8" s="3"/>
      <c r="D8" s="3">
        <v>10</v>
      </c>
      <c r="F8" s="3"/>
      <c r="H8" s="3"/>
      <c r="I8" s="5">
        <v>10000132</v>
      </c>
      <c r="J8" s="6" t="s">
        <v>114</v>
      </c>
      <c r="K8" s="3">
        <v>1</v>
      </c>
      <c r="L8" s="3">
        <v>5</v>
      </c>
      <c r="M8" s="3"/>
      <c r="N8" s="3"/>
      <c r="R8" s="5">
        <v>10000142</v>
      </c>
      <c r="S8" s="6" t="s">
        <v>108</v>
      </c>
      <c r="T8" s="3">
        <v>1</v>
      </c>
    </row>
    <row r="9" s="7" customFormat="1" ht="20.1" customHeight="1" spans="2:14">
      <c r="B9" s="3" t="s">
        <v>873</v>
      </c>
      <c r="C9" s="3"/>
      <c r="D9" s="3">
        <v>10</v>
      </c>
      <c r="F9" s="3"/>
      <c r="H9" s="3"/>
      <c r="I9" s="5">
        <v>10000144</v>
      </c>
      <c r="J9" s="5" t="s">
        <v>874</v>
      </c>
      <c r="K9" s="3">
        <v>1</v>
      </c>
      <c r="L9" s="3">
        <v>5</v>
      </c>
      <c r="M9" s="3"/>
      <c r="N9" s="3"/>
    </row>
    <row r="10" s="7" customFormat="1" ht="20.1" customHeight="1" spans="8:14">
      <c r="H10" s="3"/>
      <c r="I10" s="5">
        <v>10000145</v>
      </c>
      <c r="J10" s="5" t="s">
        <v>875</v>
      </c>
      <c r="K10" s="3">
        <v>1</v>
      </c>
      <c r="L10" s="3">
        <v>5</v>
      </c>
      <c r="M10" s="3"/>
      <c r="N10" s="3"/>
    </row>
    <row r="11" s="7" customFormat="1" ht="20.1" customHeight="1" spans="4:14">
      <c r="D11" s="7">
        <f>SUM(D4:D9)</f>
        <v>50</v>
      </c>
      <c r="H11" s="3"/>
      <c r="I11" s="5">
        <v>10000146</v>
      </c>
      <c r="J11" s="5" t="s">
        <v>876</v>
      </c>
      <c r="K11" s="3">
        <v>1</v>
      </c>
      <c r="L11" s="3">
        <v>5</v>
      </c>
      <c r="M11" s="3"/>
      <c r="N11" s="3"/>
    </row>
    <row r="12" s="7" customFormat="1" ht="20.1" customHeight="1" spans="2:12">
      <c r="B12" s="7" t="s">
        <v>877</v>
      </c>
      <c r="D12" s="7">
        <v>10</v>
      </c>
      <c r="I12" s="5">
        <v>10000147</v>
      </c>
      <c r="J12" s="5" t="s">
        <v>878</v>
      </c>
      <c r="K12" s="3">
        <v>1</v>
      </c>
      <c r="L12" s="3">
        <v>5</v>
      </c>
    </row>
    <row r="13" s="7" customFormat="1" ht="20.1" customHeight="1" spans="9:12">
      <c r="I13" s="5">
        <v>10000121</v>
      </c>
      <c r="J13" s="6" t="s">
        <v>855</v>
      </c>
      <c r="K13" s="3">
        <v>1</v>
      </c>
      <c r="L13" s="3">
        <v>35</v>
      </c>
    </row>
    <row r="14" s="7" customFormat="1" ht="20.1" customHeight="1" spans="9:12">
      <c r="I14" s="5">
        <v>10000122</v>
      </c>
      <c r="J14" s="6" t="s">
        <v>856</v>
      </c>
      <c r="K14" s="3">
        <v>1</v>
      </c>
      <c r="L14" s="3">
        <v>35</v>
      </c>
    </row>
    <row r="15" s="7" customFormat="1" ht="20.1" customHeight="1" spans="9:12">
      <c r="I15" s="5">
        <v>10000123</v>
      </c>
      <c r="J15" s="6" t="s">
        <v>857</v>
      </c>
      <c r="K15" s="3">
        <v>1</v>
      </c>
      <c r="L15" s="3">
        <v>35</v>
      </c>
    </row>
    <row r="16" s="7" customFormat="1" ht="20.1" customHeight="1" spans="9:12">
      <c r="I16" s="5">
        <v>10000124</v>
      </c>
      <c r="J16" s="6" t="s">
        <v>858</v>
      </c>
      <c r="K16" s="3">
        <v>1</v>
      </c>
      <c r="L16" s="3">
        <v>35</v>
      </c>
    </row>
    <row r="17" s="7" customFormat="1" ht="20.1" customHeight="1" spans="9:12">
      <c r="I17" s="5">
        <v>10000125</v>
      </c>
      <c r="J17" s="6" t="s">
        <v>859</v>
      </c>
      <c r="K17" s="3">
        <v>1</v>
      </c>
      <c r="L17" s="3">
        <v>35</v>
      </c>
    </row>
    <row r="18" s="7" customFormat="1" ht="20.1" customHeight="1" spans="9:12">
      <c r="I18" s="5">
        <v>10010046</v>
      </c>
      <c r="J18" s="5" t="s">
        <v>806</v>
      </c>
      <c r="K18" s="5">
        <v>1</v>
      </c>
      <c r="L18" s="5">
        <v>60</v>
      </c>
    </row>
    <row r="19" s="7" customFormat="1" ht="20.1" customHeight="1" spans="9:12">
      <c r="I19" s="5">
        <v>10010085</v>
      </c>
      <c r="J19" s="5" t="s">
        <v>821</v>
      </c>
      <c r="K19" s="5">
        <v>1</v>
      </c>
      <c r="L19" s="5">
        <v>2</v>
      </c>
    </row>
    <row r="20" ht="20.1" customHeight="1" spans="9:12">
      <c r="I20" s="65">
        <v>10021008</v>
      </c>
      <c r="J20" s="66" t="s">
        <v>246</v>
      </c>
      <c r="K20" s="3">
        <v>1</v>
      </c>
      <c r="L20" s="3">
        <v>15</v>
      </c>
    </row>
    <row r="21" ht="20.1" customHeight="1" spans="9:12">
      <c r="I21" s="65">
        <v>10021009</v>
      </c>
      <c r="J21" s="66" t="s">
        <v>249</v>
      </c>
      <c r="K21" s="3">
        <v>1</v>
      </c>
      <c r="L21" s="3">
        <v>45</v>
      </c>
    </row>
    <row r="22" ht="20.1" customHeight="1" spans="9:22">
      <c r="I22" s="65">
        <v>10022008</v>
      </c>
      <c r="J22" s="66" t="s">
        <v>268</v>
      </c>
      <c r="K22" s="3">
        <v>1</v>
      </c>
      <c r="L22" s="3">
        <v>15</v>
      </c>
      <c r="R22" s="7"/>
      <c r="S22" s="7"/>
      <c r="T22" s="7"/>
      <c r="U22" s="7"/>
      <c r="V22" s="7"/>
    </row>
    <row r="23" ht="20.1" customHeight="1" spans="9:12">
      <c r="I23" s="65">
        <v>10022009</v>
      </c>
      <c r="J23" s="66" t="s">
        <v>270</v>
      </c>
      <c r="K23" s="3">
        <v>1</v>
      </c>
      <c r="L23" s="3">
        <v>45</v>
      </c>
    </row>
    <row r="24" ht="20.1" customHeight="1" spans="9:12">
      <c r="I24" s="65">
        <v>10023008</v>
      </c>
      <c r="J24" s="66" t="s">
        <v>290</v>
      </c>
      <c r="K24" s="3">
        <v>1</v>
      </c>
      <c r="L24" s="3">
        <v>15</v>
      </c>
    </row>
    <row r="25" ht="20.1" customHeight="1" spans="9:12">
      <c r="I25" s="65">
        <v>10023009</v>
      </c>
      <c r="J25" s="66" t="s">
        <v>292</v>
      </c>
      <c r="K25" s="3">
        <v>1</v>
      </c>
      <c r="L25" s="3">
        <v>45</v>
      </c>
    </row>
    <row r="26" ht="20.1" customHeight="1" spans="9:12">
      <c r="I26" s="65">
        <v>10024008</v>
      </c>
      <c r="J26" s="66" t="s">
        <v>311</v>
      </c>
      <c r="K26" s="3">
        <v>1</v>
      </c>
      <c r="L26" s="3">
        <v>15</v>
      </c>
    </row>
    <row r="27" ht="20.1" customHeight="1" spans="9:12">
      <c r="I27" s="65">
        <v>10024009</v>
      </c>
      <c r="J27" s="66" t="s">
        <v>313</v>
      </c>
      <c r="K27" s="3">
        <v>1</v>
      </c>
      <c r="L27" s="3">
        <v>45</v>
      </c>
    </row>
    <row r="28" ht="20.1" customHeight="1" spans="9:12">
      <c r="I28" s="65">
        <v>10025008</v>
      </c>
      <c r="J28" s="66" t="s">
        <v>333</v>
      </c>
      <c r="K28" s="3">
        <v>1</v>
      </c>
      <c r="L28" s="3">
        <v>15</v>
      </c>
    </row>
    <row r="29" ht="20.1" customHeight="1" spans="9:12">
      <c r="I29" s="65">
        <v>10025009</v>
      </c>
      <c r="J29" s="66" t="s">
        <v>335</v>
      </c>
      <c r="K29" s="3">
        <v>1</v>
      </c>
      <c r="L29" s="3">
        <v>45</v>
      </c>
    </row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6"/>
  <sheetViews>
    <sheetView workbookViewId="0">
      <selection activeCell="F16" sqref="F16"/>
    </sheetView>
  </sheetViews>
  <sheetFormatPr defaultColWidth="9" defaultRowHeight="14.25"/>
  <cols>
    <col min="3" max="4" width="9" style="7"/>
    <col min="8" max="8" width="9" style="7"/>
    <col min="11" max="11" width="15" customWidth="1"/>
    <col min="13" max="13" width="15" customWidth="1"/>
    <col min="19" max="19" width="19" customWidth="1"/>
  </cols>
  <sheetData>
    <row r="1" s="1" customFormat="1" ht="20.1" customHeight="1" spans="3:8">
      <c r="C1" s="3"/>
      <c r="D1" s="3"/>
      <c r="H1" s="3"/>
    </row>
    <row r="2" s="1" customFormat="1" ht="20.1" customHeight="1" spans="3:14">
      <c r="C2" s="3" t="s">
        <v>879</v>
      </c>
      <c r="D2" s="3"/>
      <c r="H2" s="3" t="s">
        <v>880</v>
      </c>
      <c r="K2" s="3" t="s">
        <v>881</v>
      </c>
      <c r="M2" s="3" t="s">
        <v>882</v>
      </c>
      <c r="N2" s="3">
        <v>5</v>
      </c>
    </row>
    <row r="3" s="1" customFormat="1" ht="20.1" customHeight="1" spans="1:19">
      <c r="A3" s="1">
        <f>B3*5</f>
        <v>100</v>
      </c>
      <c r="B3" s="1">
        <f>E3/5</f>
        <v>20</v>
      </c>
      <c r="C3" s="3">
        <v>1</v>
      </c>
      <c r="D3" s="3">
        <v>20</v>
      </c>
      <c r="E3" s="3">
        <f>D3*5</f>
        <v>100</v>
      </c>
      <c r="F3" s="3">
        <f>E3</f>
        <v>100</v>
      </c>
      <c r="G3" s="3">
        <v>20</v>
      </c>
      <c r="H3" s="3" t="s">
        <v>883</v>
      </c>
      <c r="I3" s="3">
        <f>J3*5</f>
        <v>20</v>
      </c>
      <c r="J3" s="3">
        <v>4</v>
      </c>
      <c r="M3" s="3" t="s">
        <v>884</v>
      </c>
      <c r="N3" s="3">
        <v>1</v>
      </c>
      <c r="O3" s="3">
        <v>9</v>
      </c>
      <c r="S3" s="3"/>
    </row>
    <row r="4" s="1" customFormat="1" ht="20.1" customHeight="1" spans="1:19">
      <c r="A4" s="1">
        <f t="shared" ref="A4:A12" si="0">B4*5</f>
        <v>250</v>
      </c>
      <c r="B4" s="1">
        <f t="shared" ref="B4:B12" si="1">E4/5</f>
        <v>50</v>
      </c>
      <c r="C4" s="3">
        <v>2</v>
      </c>
      <c r="D4" s="3">
        <v>50</v>
      </c>
      <c r="E4" s="3">
        <f t="shared" ref="E4:E12" si="2">D4*5</f>
        <v>250</v>
      </c>
      <c r="F4" s="3">
        <f>E4+E3</f>
        <v>350</v>
      </c>
      <c r="G4" s="3">
        <f>D4-D3</f>
        <v>30</v>
      </c>
      <c r="H4" s="3" t="s">
        <v>883</v>
      </c>
      <c r="I4" s="3">
        <f t="shared" ref="I4:I12" si="3">J4*5</f>
        <v>30</v>
      </c>
      <c r="J4" s="3">
        <v>6</v>
      </c>
      <c r="S4" s="3"/>
    </row>
    <row r="5" s="1" customFormat="1" ht="20.1" customHeight="1" spans="1:19">
      <c r="A5" s="1">
        <f t="shared" si="0"/>
        <v>500</v>
      </c>
      <c r="B5" s="1">
        <f t="shared" si="1"/>
        <v>100</v>
      </c>
      <c r="C5" s="3">
        <v>3</v>
      </c>
      <c r="D5" s="3">
        <v>100</v>
      </c>
      <c r="E5" s="3">
        <f t="shared" si="2"/>
        <v>500</v>
      </c>
      <c r="F5" s="3">
        <f t="shared" ref="F5:F12" si="4">E5+E4</f>
        <v>750</v>
      </c>
      <c r="G5" s="3">
        <f t="shared" ref="G5:G12" si="5">D5-D4</f>
        <v>50</v>
      </c>
      <c r="H5" s="3" t="s">
        <v>883</v>
      </c>
      <c r="I5" s="3">
        <f t="shared" si="3"/>
        <v>50</v>
      </c>
      <c r="J5" s="3">
        <v>10</v>
      </c>
      <c r="S5" s="3"/>
    </row>
    <row r="6" s="1" customFormat="1" ht="20.1" customHeight="1" spans="1:19">
      <c r="A6" s="1">
        <f t="shared" si="0"/>
        <v>1500</v>
      </c>
      <c r="B6" s="1">
        <f t="shared" si="1"/>
        <v>300</v>
      </c>
      <c r="C6" s="3">
        <v>4</v>
      </c>
      <c r="D6" s="3">
        <v>300</v>
      </c>
      <c r="E6" s="3">
        <f t="shared" si="2"/>
        <v>1500</v>
      </c>
      <c r="F6" s="3">
        <f t="shared" si="4"/>
        <v>2000</v>
      </c>
      <c r="G6" s="3">
        <f t="shared" si="5"/>
        <v>200</v>
      </c>
      <c r="H6" s="3" t="s">
        <v>883</v>
      </c>
      <c r="I6" s="3">
        <f t="shared" si="3"/>
        <v>75</v>
      </c>
      <c r="J6" s="3">
        <v>15</v>
      </c>
      <c r="S6" s="3"/>
    </row>
    <row r="7" s="1" customFormat="1" ht="20.1" customHeight="1" spans="1:19">
      <c r="A7" s="1">
        <f t="shared" si="0"/>
        <v>2500</v>
      </c>
      <c r="B7" s="1">
        <f t="shared" si="1"/>
        <v>500</v>
      </c>
      <c r="C7" s="3">
        <v>5</v>
      </c>
      <c r="D7" s="3">
        <v>500</v>
      </c>
      <c r="E7" s="3">
        <f t="shared" si="2"/>
        <v>2500</v>
      </c>
      <c r="F7" s="3">
        <f t="shared" si="4"/>
        <v>4000</v>
      </c>
      <c r="G7" s="3">
        <f t="shared" si="5"/>
        <v>200</v>
      </c>
      <c r="H7" s="3" t="s">
        <v>883</v>
      </c>
      <c r="I7" s="3">
        <f t="shared" si="3"/>
        <v>100</v>
      </c>
      <c r="J7" s="3">
        <v>20</v>
      </c>
      <c r="S7" s="3"/>
    </row>
    <row r="8" s="1" customFormat="1" ht="20.1" customHeight="1" spans="1:19">
      <c r="A8" s="1">
        <f t="shared" si="0"/>
        <v>5000</v>
      </c>
      <c r="B8" s="1">
        <f t="shared" si="1"/>
        <v>1000</v>
      </c>
      <c r="C8" s="3">
        <v>6</v>
      </c>
      <c r="D8" s="3">
        <v>1000</v>
      </c>
      <c r="E8" s="3">
        <f t="shared" si="2"/>
        <v>5000</v>
      </c>
      <c r="F8" s="3">
        <f t="shared" si="4"/>
        <v>7500</v>
      </c>
      <c r="G8" s="3">
        <f t="shared" si="5"/>
        <v>500</v>
      </c>
      <c r="H8" s="3" t="s">
        <v>883</v>
      </c>
      <c r="I8" s="3">
        <f t="shared" si="3"/>
        <v>125</v>
      </c>
      <c r="J8" s="3">
        <v>25</v>
      </c>
      <c r="S8" s="3"/>
    </row>
    <row r="9" s="1" customFormat="1" ht="20.1" customHeight="1" spans="1:19">
      <c r="A9" s="1">
        <f t="shared" si="0"/>
        <v>12500</v>
      </c>
      <c r="B9" s="1">
        <f t="shared" si="1"/>
        <v>2500</v>
      </c>
      <c r="C9" s="3">
        <v>7</v>
      </c>
      <c r="D9" s="3">
        <v>2500</v>
      </c>
      <c r="E9" s="3">
        <f t="shared" si="2"/>
        <v>12500</v>
      </c>
      <c r="F9" s="3">
        <f t="shared" si="4"/>
        <v>17500</v>
      </c>
      <c r="G9" s="3">
        <f t="shared" si="5"/>
        <v>1500</v>
      </c>
      <c r="H9" s="3" t="s">
        <v>883</v>
      </c>
      <c r="I9" s="3">
        <f t="shared" si="3"/>
        <v>150</v>
      </c>
      <c r="J9" s="3">
        <v>30</v>
      </c>
      <c r="S9" s="3"/>
    </row>
    <row r="10" s="1" customFormat="1" ht="20.1" customHeight="1" spans="1:19">
      <c r="A10" s="1">
        <f t="shared" si="0"/>
        <v>25000</v>
      </c>
      <c r="B10" s="1">
        <f t="shared" si="1"/>
        <v>5000</v>
      </c>
      <c r="C10" s="3">
        <v>8</v>
      </c>
      <c r="D10" s="3">
        <v>5000</v>
      </c>
      <c r="E10" s="3">
        <f t="shared" si="2"/>
        <v>25000</v>
      </c>
      <c r="F10" s="3">
        <f t="shared" si="4"/>
        <v>37500</v>
      </c>
      <c r="G10" s="3">
        <f t="shared" si="5"/>
        <v>2500</v>
      </c>
      <c r="H10" s="3" t="s">
        <v>883</v>
      </c>
      <c r="I10" s="3">
        <f t="shared" si="3"/>
        <v>175</v>
      </c>
      <c r="J10" s="3">
        <v>35</v>
      </c>
      <c r="S10" s="3"/>
    </row>
    <row r="11" s="1" customFormat="1" ht="20.1" customHeight="1" spans="1:19">
      <c r="A11" s="1">
        <f t="shared" si="0"/>
        <v>37500</v>
      </c>
      <c r="B11" s="1">
        <f t="shared" si="1"/>
        <v>7500</v>
      </c>
      <c r="C11" s="3">
        <v>9</v>
      </c>
      <c r="D11" s="3">
        <v>7500</v>
      </c>
      <c r="E11" s="3">
        <f t="shared" si="2"/>
        <v>37500</v>
      </c>
      <c r="F11" s="3">
        <f t="shared" si="4"/>
        <v>62500</v>
      </c>
      <c r="G11" s="3">
        <f t="shared" si="5"/>
        <v>2500</v>
      </c>
      <c r="H11" s="3" t="s">
        <v>883</v>
      </c>
      <c r="I11" s="3">
        <f t="shared" si="3"/>
        <v>200</v>
      </c>
      <c r="J11" s="3">
        <v>40</v>
      </c>
      <c r="S11" s="3"/>
    </row>
    <row r="12" s="1" customFormat="1" ht="20.1" customHeight="1" spans="1:19">
      <c r="A12" s="1">
        <f t="shared" si="0"/>
        <v>50000</v>
      </c>
      <c r="B12" s="1">
        <f t="shared" si="1"/>
        <v>10000</v>
      </c>
      <c r="C12" s="3">
        <v>10</v>
      </c>
      <c r="D12" s="3">
        <v>10000</v>
      </c>
      <c r="E12" s="3">
        <f t="shared" si="2"/>
        <v>50000</v>
      </c>
      <c r="F12" s="3">
        <f t="shared" si="4"/>
        <v>87500</v>
      </c>
      <c r="G12" s="3">
        <f t="shared" si="5"/>
        <v>2500</v>
      </c>
      <c r="H12" s="3" t="s">
        <v>883</v>
      </c>
      <c r="I12" s="3">
        <f t="shared" si="3"/>
        <v>250</v>
      </c>
      <c r="J12" s="3">
        <v>50</v>
      </c>
      <c r="S12" s="3"/>
    </row>
    <row r="13" s="1" customFormat="1" ht="20.1" customHeight="1" spans="3:8">
      <c r="C13" s="3"/>
      <c r="D13" s="3"/>
      <c r="H13" s="3"/>
    </row>
    <row r="14" s="1" customFormat="1" ht="20.1" customHeight="1" spans="3:8">
      <c r="C14" s="3"/>
      <c r="D14" s="3"/>
      <c r="H14" s="3"/>
    </row>
    <row r="15" s="1" customFormat="1" ht="20.1" customHeight="1" spans="3:8">
      <c r="C15" s="3"/>
      <c r="D15" s="3"/>
      <c r="H15" s="3"/>
    </row>
    <row r="16" s="1" customFormat="1" ht="20.1" customHeight="1" spans="3:8">
      <c r="C16" s="3"/>
      <c r="D16" s="3"/>
      <c r="H16" s="3"/>
    </row>
    <row r="17" s="1" customFormat="1" ht="20.1" customHeight="1" spans="3:8">
      <c r="C17" s="3"/>
      <c r="D17" s="3"/>
      <c r="H17" s="3"/>
    </row>
    <row r="18" s="1" customFormat="1" ht="20.1" customHeight="1" spans="3:8">
      <c r="C18" s="3"/>
      <c r="D18" s="3"/>
      <c r="H18" s="3"/>
    </row>
    <row r="19" s="1" customFormat="1" ht="20.1" customHeight="1" spans="3:8">
      <c r="C19" s="3"/>
      <c r="D19" s="3"/>
      <c r="H19" s="3"/>
    </row>
    <row r="20" s="1" customFormat="1" ht="20.1" customHeight="1" spans="3:8">
      <c r="C20" s="3"/>
      <c r="D20" s="3"/>
      <c r="H20" s="3"/>
    </row>
    <row r="21" s="1" customFormat="1" ht="20.1" customHeight="1" spans="3:8">
      <c r="C21" s="3"/>
      <c r="D21" s="3"/>
      <c r="H21" s="3"/>
    </row>
    <row r="22" s="1" customFormat="1" ht="20.1" customHeight="1" spans="3:8">
      <c r="C22" s="3"/>
      <c r="D22" s="3"/>
      <c r="H22" s="3"/>
    </row>
    <row r="23" s="1" customFormat="1" ht="20.1" customHeight="1" spans="3:8">
      <c r="C23" s="3"/>
      <c r="D23" s="3"/>
      <c r="H23" s="3"/>
    </row>
    <row r="24" s="1" customFormat="1" ht="20.1" customHeight="1" spans="3:8">
      <c r="C24" s="3"/>
      <c r="D24" s="3"/>
      <c r="H24" s="3"/>
    </row>
    <row r="25" s="1" customFormat="1" ht="20.1" customHeight="1" spans="3:8">
      <c r="C25" s="3"/>
      <c r="D25" s="3"/>
      <c r="H25" s="3"/>
    </row>
    <row r="26" s="1" customFormat="1" ht="20.1" customHeight="1" spans="3:8">
      <c r="C26" s="3"/>
      <c r="D26" s="3"/>
      <c r="H26" s="3"/>
    </row>
    <row r="27" s="1" customFormat="1" ht="20.1" customHeight="1" spans="3:8">
      <c r="C27" s="3"/>
      <c r="D27" s="3"/>
      <c r="H27" s="3"/>
    </row>
    <row r="28" s="1" customFormat="1" ht="20.1" customHeight="1" spans="3:8">
      <c r="C28" s="3"/>
      <c r="D28" s="3"/>
      <c r="H28" s="3"/>
    </row>
    <row r="29" s="1" customFormat="1" ht="20.1" customHeight="1" spans="3:8">
      <c r="C29" s="3"/>
      <c r="D29" s="3"/>
      <c r="H29" s="3"/>
    </row>
    <row r="30" s="1" customFormat="1" ht="20.1" customHeight="1" spans="3:8">
      <c r="C30" s="3"/>
      <c r="D30" s="3"/>
      <c r="H30" s="3"/>
    </row>
    <row r="31" s="1" customFormat="1" ht="20.1" customHeight="1" spans="3:8">
      <c r="C31" s="3"/>
      <c r="D31" s="3"/>
      <c r="H31" s="3"/>
    </row>
    <row r="32" s="1" customFormat="1" ht="20.1" customHeight="1" spans="3:8">
      <c r="C32" s="3"/>
      <c r="D32" s="3"/>
      <c r="H32" s="3"/>
    </row>
    <row r="33" s="1" customFormat="1" ht="20.1" customHeight="1" spans="3:8">
      <c r="C33" s="3"/>
      <c r="D33" s="3"/>
      <c r="H33" s="3"/>
    </row>
    <row r="34" s="1" customFormat="1" ht="20.1" customHeight="1" spans="3:8">
      <c r="C34" s="3"/>
      <c r="D34" s="3"/>
      <c r="H34" s="3"/>
    </row>
    <row r="35" s="1" customFormat="1" ht="20.1" customHeight="1" spans="3:8">
      <c r="C35" s="3"/>
      <c r="D35" s="3"/>
      <c r="H35" s="3"/>
    </row>
    <row r="36" s="1" customFormat="1" ht="20.1" customHeight="1" spans="3:8">
      <c r="C36" s="3"/>
      <c r="D36" s="3"/>
      <c r="H36" s="3"/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462"/>
  <sheetViews>
    <sheetView topLeftCell="AK342" workbookViewId="0">
      <selection activeCell="BA339" sqref="BA339:BA364"/>
    </sheetView>
  </sheetViews>
  <sheetFormatPr defaultColWidth="9" defaultRowHeight="14.25"/>
  <cols>
    <col min="11" max="11" width="17.25" customWidth="1"/>
    <col min="13" max="14" width="9" customWidth="1"/>
    <col min="15" max="16" width="9" style="7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ht="20.1" customHeight="1"/>
    <row r="2" ht="20.1" customHeight="1" spans="1:54">
      <c r="A2" s="25">
        <v>10020001</v>
      </c>
      <c r="B2" s="28" t="s">
        <v>95</v>
      </c>
      <c r="J2" s="25">
        <v>14010004</v>
      </c>
      <c r="K2" s="28" t="s">
        <v>111</v>
      </c>
      <c r="M2" s="3">
        <v>10020001</v>
      </c>
      <c r="N2" s="3" t="s">
        <v>95</v>
      </c>
      <c r="O2" s="3">
        <v>10</v>
      </c>
      <c r="P2" s="3">
        <f>O2/5</f>
        <v>2</v>
      </c>
      <c r="Q2" s="24">
        <v>10021010</v>
      </c>
      <c r="R2" s="25" t="s">
        <v>825</v>
      </c>
      <c r="S2" s="3">
        <v>10</v>
      </c>
      <c r="T2" s="3">
        <f>S2/5</f>
        <v>2</v>
      </c>
      <c r="U2" s="24">
        <v>10021001</v>
      </c>
      <c r="V2" s="26" t="s">
        <v>204</v>
      </c>
      <c r="W2" s="3">
        <v>10</v>
      </c>
      <c r="X2" s="3">
        <f>W2/5</f>
        <v>2</v>
      </c>
      <c r="Y2" s="24">
        <v>10021008</v>
      </c>
      <c r="Z2" s="25" t="s">
        <v>246</v>
      </c>
      <c r="AA2" s="25">
        <v>2</v>
      </c>
      <c r="AB2" s="25">
        <f>AA2/2</f>
        <v>1</v>
      </c>
      <c r="AC2" s="24">
        <v>10021009</v>
      </c>
      <c r="AD2" s="25" t="s">
        <v>249</v>
      </c>
      <c r="AE2" s="25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ht="20.1" customHeight="1" spans="1:54">
      <c r="A3" s="25">
        <v>12000002</v>
      </c>
      <c r="B3" s="28" t="s">
        <v>885</v>
      </c>
      <c r="J3" s="25">
        <v>14010008</v>
      </c>
      <c r="K3" s="28" t="s">
        <v>129</v>
      </c>
      <c r="M3" s="3">
        <v>10020001</v>
      </c>
      <c r="N3" s="3" t="s">
        <v>95</v>
      </c>
      <c r="O3" s="3">
        <v>10</v>
      </c>
      <c r="P3" s="3">
        <f t="shared" ref="P3:P25" si="6">O3/5</f>
        <v>2</v>
      </c>
      <c r="Q3" s="24">
        <v>10021010</v>
      </c>
      <c r="R3" s="25" t="s">
        <v>825</v>
      </c>
      <c r="S3" s="3">
        <v>10</v>
      </c>
      <c r="T3" s="3">
        <f t="shared" ref="T3:T25" si="7">S3/5</f>
        <v>2</v>
      </c>
      <c r="U3" s="24">
        <v>10021002</v>
      </c>
      <c r="V3" s="26" t="s">
        <v>229</v>
      </c>
      <c r="W3" s="3">
        <v>10</v>
      </c>
      <c r="X3" s="3">
        <f t="shared" ref="X3:X25" si="8">W3/5</f>
        <v>2</v>
      </c>
      <c r="Y3" s="24">
        <v>10021008</v>
      </c>
      <c r="Z3" s="25" t="s">
        <v>246</v>
      </c>
      <c r="AA3" s="25">
        <v>2</v>
      </c>
      <c r="AB3" s="25">
        <f t="shared" ref="AB3:AB25" si="9">AA3/2</f>
        <v>1</v>
      </c>
      <c r="AC3" s="24">
        <v>10021009</v>
      </c>
      <c r="AD3" s="25" t="s">
        <v>249</v>
      </c>
      <c r="AE3" s="25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ht="20.1" customHeight="1" spans="1:54">
      <c r="A4" s="25">
        <v>12001001</v>
      </c>
      <c r="B4" s="28" t="s">
        <v>101</v>
      </c>
      <c r="J4" s="25">
        <v>14010012</v>
      </c>
      <c r="K4" s="28" t="s">
        <v>139</v>
      </c>
      <c r="M4" s="3">
        <v>10020001</v>
      </c>
      <c r="N4" s="3" t="s">
        <v>95</v>
      </c>
      <c r="O4" s="3">
        <v>10</v>
      </c>
      <c r="P4" s="3">
        <f t="shared" si="6"/>
        <v>2</v>
      </c>
      <c r="Q4" s="24">
        <v>10021010</v>
      </c>
      <c r="R4" s="25" t="s">
        <v>825</v>
      </c>
      <c r="S4" s="3">
        <v>10</v>
      </c>
      <c r="T4" s="3">
        <f t="shared" si="7"/>
        <v>2</v>
      </c>
      <c r="U4" s="24">
        <v>10021003</v>
      </c>
      <c r="V4" s="26" t="s">
        <v>232</v>
      </c>
      <c r="W4" s="3">
        <v>10</v>
      </c>
      <c r="X4" s="3">
        <f t="shared" si="8"/>
        <v>2</v>
      </c>
      <c r="Y4" s="24">
        <v>10021008</v>
      </c>
      <c r="Z4" s="25" t="s">
        <v>246</v>
      </c>
      <c r="AA4" s="25">
        <v>2</v>
      </c>
      <c r="AB4" s="25">
        <f t="shared" si="9"/>
        <v>1</v>
      </c>
      <c r="AC4" s="24">
        <v>10021009</v>
      </c>
      <c r="AD4" s="25" t="s">
        <v>249</v>
      </c>
      <c r="AE4" s="25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ht="20.1" customHeight="1" spans="1:54">
      <c r="A5" s="25">
        <v>12001002</v>
      </c>
      <c r="B5" s="28" t="s">
        <v>106</v>
      </c>
      <c r="D5" s="25">
        <v>12001001</v>
      </c>
      <c r="E5" s="28" t="s">
        <v>101</v>
      </c>
      <c r="J5" s="25">
        <v>14020004</v>
      </c>
      <c r="K5" s="28" t="s">
        <v>150</v>
      </c>
      <c r="M5" s="3">
        <v>10020001</v>
      </c>
      <c r="N5" s="3" t="s">
        <v>95</v>
      </c>
      <c r="O5" s="3">
        <v>10</v>
      </c>
      <c r="P5" s="3">
        <f t="shared" si="6"/>
        <v>2</v>
      </c>
      <c r="Q5" s="24">
        <v>10021010</v>
      </c>
      <c r="R5" s="25" t="s">
        <v>825</v>
      </c>
      <c r="S5" s="3">
        <v>10</v>
      </c>
      <c r="T5" s="3">
        <f t="shared" si="7"/>
        <v>2</v>
      </c>
      <c r="U5" s="24">
        <v>10021004</v>
      </c>
      <c r="V5" s="26" t="s">
        <v>234</v>
      </c>
      <c r="W5" s="3">
        <v>10</v>
      </c>
      <c r="X5" s="3">
        <f t="shared" si="8"/>
        <v>2</v>
      </c>
      <c r="Y5" s="24">
        <v>10021008</v>
      </c>
      <c r="Z5" s="25" t="s">
        <v>246</v>
      </c>
      <c r="AA5" s="25">
        <v>2</v>
      </c>
      <c r="AB5" s="25">
        <f t="shared" si="9"/>
        <v>1</v>
      </c>
      <c r="AC5" s="24">
        <v>10021009</v>
      </c>
      <c r="AD5" s="25" t="s">
        <v>249</v>
      </c>
      <c r="AE5" s="25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ht="20.1" customHeight="1" spans="1:54">
      <c r="A6" s="25">
        <v>12001003</v>
      </c>
      <c r="B6" s="28" t="s">
        <v>110</v>
      </c>
      <c r="D6" s="25">
        <v>12001002</v>
      </c>
      <c r="E6" s="28" t="s">
        <v>106</v>
      </c>
      <c r="J6" s="25">
        <v>14020008</v>
      </c>
      <c r="K6" s="28" t="s">
        <v>160</v>
      </c>
      <c r="M6" s="3">
        <v>10020001</v>
      </c>
      <c r="N6" s="3" t="s">
        <v>95</v>
      </c>
      <c r="O6" s="3">
        <v>10</v>
      </c>
      <c r="P6" s="3">
        <f t="shared" si="6"/>
        <v>2</v>
      </c>
      <c r="Q6" s="24">
        <v>10021010</v>
      </c>
      <c r="R6" s="25" t="s">
        <v>825</v>
      </c>
      <c r="S6" s="3">
        <v>10</v>
      </c>
      <c r="T6" s="3">
        <f t="shared" si="7"/>
        <v>2</v>
      </c>
      <c r="U6" s="24">
        <v>10021005</v>
      </c>
      <c r="V6" s="26" t="s">
        <v>237</v>
      </c>
      <c r="W6" s="3">
        <v>10</v>
      </c>
      <c r="X6" s="3">
        <f t="shared" si="8"/>
        <v>2</v>
      </c>
      <c r="Y6" s="24">
        <v>10021008</v>
      </c>
      <c r="Z6" s="25" t="s">
        <v>246</v>
      </c>
      <c r="AA6" s="25">
        <v>2</v>
      </c>
      <c r="AB6" s="25">
        <f t="shared" si="9"/>
        <v>1</v>
      </c>
      <c r="AC6" s="24">
        <v>10021009</v>
      </c>
      <c r="AD6" s="25" t="s">
        <v>249</v>
      </c>
      <c r="AE6" s="25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ht="20.1" customHeight="1" spans="1:54">
      <c r="A7" s="25">
        <v>12001004</v>
      </c>
      <c r="B7" s="28" t="s">
        <v>116</v>
      </c>
      <c r="D7" s="25">
        <v>12001003</v>
      </c>
      <c r="E7" s="28" t="s">
        <v>110</v>
      </c>
      <c r="J7" s="25">
        <v>14020012</v>
      </c>
      <c r="K7" s="28" t="s">
        <v>172</v>
      </c>
      <c r="M7" s="3">
        <v>10020001</v>
      </c>
      <c r="N7" s="3" t="s">
        <v>95</v>
      </c>
      <c r="O7" s="3">
        <v>10</v>
      </c>
      <c r="P7" s="3">
        <f t="shared" si="6"/>
        <v>2</v>
      </c>
      <c r="Q7" s="24">
        <v>10021010</v>
      </c>
      <c r="R7" s="25" t="s">
        <v>825</v>
      </c>
      <c r="S7" s="3">
        <v>10</v>
      </c>
      <c r="T7" s="3">
        <f t="shared" si="7"/>
        <v>2</v>
      </c>
      <c r="U7" s="24">
        <v>10021006</v>
      </c>
      <c r="V7" s="26" t="s">
        <v>240</v>
      </c>
      <c r="W7" s="3">
        <v>10</v>
      </c>
      <c r="X7" s="3">
        <f t="shared" si="8"/>
        <v>2</v>
      </c>
      <c r="Y7" s="24">
        <v>10021008</v>
      </c>
      <c r="Z7" s="25" t="s">
        <v>246</v>
      </c>
      <c r="AA7" s="25">
        <v>2</v>
      </c>
      <c r="AB7" s="25">
        <f t="shared" si="9"/>
        <v>1</v>
      </c>
      <c r="AC7" s="24">
        <v>10021009</v>
      </c>
      <c r="AD7" s="25" t="s">
        <v>249</v>
      </c>
      <c r="AE7" s="25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ht="20.1" customHeight="1" spans="1:54">
      <c r="A8" s="25">
        <v>12001005</v>
      </c>
      <c r="B8" s="28" t="s">
        <v>120</v>
      </c>
      <c r="D8" s="25">
        <v>12001004</v>
      </c>
      <c r="E8" s="28" t="s">
        <v>116</v>
      </c>
      <c r="J8" s="25">
        <v>14030004</v>
      </c>
      <c r="K8" s="28" t="s">
        <v>183</v>
      </c>
      <c r="M8" s="3">
        <v>10020001</v>
      </c>
      <c r="N8" s="3" t="s">
        <v>95</v>
      </c>
      <c r="O8" s="3">
        <v>10</v>
      </c>
      <c r="P8" s="3">
        <f t="shared" si="6"/>
        <v>2</v>
      </c>
      <c r="Q8" s="24">
        <v>10021010</v>
      </c>
      <c r="R8" s="25" t="s">
        <v>825</v>
      </c>
      <c r="S8" s="3">
        <v>10</v>
      </c>
      <c r="T8" s="3">
        <f t="shared" si="7"/>
        <v>2</v>
      </c>
      <c r="U8" s="24">
        <v>10021007</v>
      </c>
      <c r="V8" s="26" t="s">
        <v>243</v>
      </c>
      <c r="W8" s="3">
        <v>10</v>
      </c>
      <c r="X8" s="3">
        <f t="shared" si="8"/>
        <v>2</v>
      </c>
      <c r="Y8" s="24">
        <v>10021008</v>
      </c>
      <c r="Z8" s="25" t="s">
        <v>246</v>
      </c>
      <c r="AA8" s="25">
        <v>2</v>
      </c>
      <c r="AB8" s="25">
        <f t="shared" si="9"/>
        <v>1</v>
      </c>
      <c r="AC8" s="24">
        <v>10021009</v>
      </c>
      <c r="AD8" s="25" t="s">
        <v>249</v>
      </c>
      <c r="AE8" s="25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ht="20.1" customHeight="1" spans="1:54">
      <c r="A9" s="25">
        <v>12001006</v>
      </c>
      <c r="B9" s="28" t="s">
        <v>124</v>
      </c>
      <c r="D9" s="25">
        <v>12001005</v>
      </c>
      <c r="E9" s="28" t="s">
        <v>120</v>
      </c>
      <c r="J9" s="25">
        <v>14030008</v>
      </c>
      <c r="K9" s="28" t="s">
        <v>192</v>
      </c>
      <c r="M9" s="3">
        <v>10020001</v>
      </c>
      <c r="N9" s="3" t="s">
        <v>95</v>
      </c>
      <c r="O9" s="3">
        <v>10</v>
      </c>
      <c r="P9" s="3">
        <f t="shared" si="6"/>
        <v>2</v>
      </c>
      <c r="Q9" s="24">
        <v>10021010</v>
      </c>
      <c r="R9" s="25" t="s">
        <v>825</v>
      </c>
      <c r="S9" s="3">
        <v>10</v>
      </c>
      <c r="T9" s="3">
        <f t="shared" si="7"/>
        <v>2</v>
      </c>
      <c r="U9" s="24">
        <v>10021001</v>
      </c>
      <c r="V9" s="26" t="s">
        <v>204</v>
      </c>
      <c r="W9" s="3">
        <v>10</v>
      </c>
      <c r="X9" s="3">
        <f t="shared" si="8"/>
        <v>2</v>
      </c>
      <c r="Y9" s="24">
        <v>10021008</v>
      </c>
      <c r="Z9" s="25" t="s">
        <v>246</v>
      </c>
      <c r="AA9" s="25">
        <v>2</v>
      </c>
      <c r="AB9" s="25">
        <f t="shared" si="9"/>
        <v>1</v>
      </c>
      <c r="AC9" s="24">
        <v>10021009</v>
      </c>
      <c r="AD9" s="25" t="s">
        <v>249</v>
      </c>
      <c r="AE9" s="25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ht="20.1" customHeight="1" spans="1:54">
      <c r="A10" s="25">
        <v>12001007</v>
      </c>
      <c r="B10" s="28" t="s">
        <v>128</v>
      </c>
      <c r="D10" s="25">
        <v>12001006</v>
      </c>
      <c r="E10" s="28" t="s">
        <v>124</v>
      </c>
      <c r="J10" s="25">
        <v>14030012</v>
      </c>
      <c r="K10" s="28" t="s">
        <v>205</v>
      </c>
      <c r="M10" s="3">
        <v>10020001</v>
      </c>
      <c r="N10" s="3" t="s">
        <v>95</v>
      </c>
      <c r="O10" s="3">
        <v>10</v>
      </c>
      <c r="P10" s="3">
        <f t="shared" si="6"/>
        <v>2</v>
      </c>
      <c r="Q10" s="24">
        <v>10021010</v>
      </c>
      <c r="R10" s="25" t="s">
        <v>825</v>
      </c>
      <c r="S10" s="3">
        <v>10</v>
      </c>
      <c r="T10" s="3">
        <f t="shared" si="7"/>
        <v>2</v>
      </c>
      <c r="U10" s="24">
        <v>10021002</v>
      </c>
      <c r="V10" s="26" t="s">
        <v>229</v>
      </c>
      <c r="W10" s="3">
        <v>10</v>
      </c>
      <c r="X10" s="3">
        <f t="shared" si="8"/>
        <v>2</v>
      </c>
      <c r="Y10" s="24">
        <v>10021008</v>
      </c>
      <c r="Z10" s="25" t="s">
        <v>246</v>
      </c>
      <c r="AA10" s="25">
        <v>2</v>
      </c>
      <c r="AB10" s="25">
        <f t="shared" si="9"/>
        <v>1</v>
      </c>
      <c r="AC10" s="24">
        <v>10021009</v>
      </c>
      <c r="AD10" s="25" t="s">
        <v>249</v>
      </c>
      <c r="AE10" s="25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ht="20.1" customHeight="1" spans="1:54">
      <c r="A11" s="25">
        <v>12001008</v>
      </c>
      <c r="B11" s="28" t="s">
        <v>131</v>
      </c>
      <c r="D11" s="25">
        <v>12001007</v>
      </c>
      <c r="E11" s="28" t="s">
        <v>886</v>
      </c>
      <c r="J11" s="25">
        <v>14040004</v>
      </c>
      <c r="K11" s="28" t="s">
        <v>213</v>
      </c>
      <c r="M11" s="3">
        <v>10020001</v>
      </c>
      <c r="N11" s="3" t="s">
        <v>95</v>
      </c>
      <c r="O11" s="3">
        <v>10</v>
      </c>
      <c r="P11" s="3">
        <f t="shared" si="6"/>
        <v>2</v>
      </c>
      <c r="Q11" s="24">
        <v>10021010</v>
      </c>
      <c r="R11" s="25" t="s">
        <v>825</v>
      </c>
      <c r="S11" s="3">
        <v>10</v>
      </c>
      <c r="T11" s="3">
        <f t="shared" si="7"/>
        <v>2</v>
      </c>
      <c r="U11" s="24">
        <v>10021003</v>
      </c>
      <c r="V11" s="26" t="s">
        <v>232</v>
      </c>
      <c r="W11" s="3">
        <v>10</v>
      </c>
      <c r="X11" s="3">
        <f t="shared" si="8"/>
        <v>2</v>
      </c>
      <c r="Y11" s="24">
        <v>10021008</v>
      </c>
      <c r="Z11" s="25" t="s">
        <v>246</v>
      </c>
      <c r="AA11" s="25">
        <v>2</v>
      </c>
      <c r="AB11" s="25">
        <f t="shared" si="9"/>
        <v>1</v>
      </c>
      <c r="AC11" s="24">
        <v>10021009</v>
      </c>
      <c r="AD11" s="25" t="s">
        <v>249</v>
      </c>
      <c r="AE11" s="25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ht="20.1" customHeight="1" spans="1:54">
      <c r="A12" s="25">
        <v>12002001</v>
      </c>
      <c r="B12" s="25" t="s">
        <v>138</v>
      </c>
      <c r="D12" s="25">
        <v>12001008</v>
      </c>
      <c r="E12" s="28" t="s">
        <v>131</v>
      </c>
      <c r="J12" s="25">
        <v>14040008</v>
      </c>
      <c r="K12" s="28" t="s">
        <v>222</v>
      </c>
      <c r="M12" s="3">
        <v>10020001</v>
      </c>
      <c r="N12" s="3" t="s">
        <v>95</v>
      </c>
      <c r="O12" s="3">
        <v>10</v>
      </c>
      <c r="P12" s="3">
        <f t="shared" si="6"/>
        <v>2</v>
      </c>
      <c r="Q12" s="24">
        <v>10021010</v>
      </c>
      <c r="R12" s="25" t="s">
        <v>825</v>
      </c>
      <c r="S12" s="3">
        <v>10</v>
      </c>
      <c r="T12" s="3">
        <f t="shared" si="7"/>
        <v>2</v>
      </c>
      <c r="U12" s="24">
        <v>10021004</v>
      </c>
      <c r="V12" s="26" t="s">
        <v>234</v>
      </c>
      <c r="W12" s="3">
        <v>10</v>
      </c>
      <c r="X12" s="3">
        <f t="shared" si="8"/>
        <v>2</v>
      </c>
      <c r="Y12" s="24">
        <v>10021008</v>
      </c>
      <c r="Z12" s="25" t="s">
        <v>246</v>
      </c>
      <c r="AA12" s="25">
        <v>2</v>
      </c>
      <c r="AB12" s="25">
        <f t="shared" si="9"/>
        <v>1</v>
      </c>
      <c r="AC12" s="24">
        <v>10021009</v>
      </c>
      <c r="AD12" s="25" t="s">
        <v>249</v>
      </c>
      <c r="AE12" s="25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ht="20.1" customHeight="1" spans="1:54">
      <c r="A13" s="25">
        <v>12002002</v>
      </c>
      <c r="B13" s="25" t="s">
        <v>141</v>
      </c>
      <c r="D13" s="25">
        <v>12001009</v>
      </c>
      <c r="E13" s="25" t="s">
        <v>887</v>
      </c>
      <c r="J13" s="25">
        <v>14040012</v>
      </c>
      <c r="K13" s="28" t="s">
        <v>226</v>
      </c>
      <c r="M13" s="3">
        <v>10020001</v>
      </c>
      <c r="N13" s="3" t="s">
        <v>95</v>
      </c>
      <c r="O13" s="3">
        <v>10</v>
      </c>
      <c r="P13" s="3">
        <f t="shared" si="6"/>
        <v>2</v>
      </c>
      <c r="Q13" s="24">
        <v>10021010</v>
      </c>
      <c r="R13" s="25" t="s">
        <v>825</v>
      </c>
      <c r="S13" s="3">
        <v>10</v>
      </c>
      <c r="T13" s="3">
        <f t="shared" si="7"/>
        <v>2</v>
      </c>
      <c r="U13" s="24">
        <v>10021005</v>
      </c>
      <c r="V13" s="26" t="s">
        <v>237</v>
      </c>
      <c r="W13" s="3">
        <v>10</v>
      </c>
      <c r="X13" s="3">
        <f t="shared" si="8"/>
        <v>2</v>
      </c>
      <c r="Y13" s="24">
        <v>10021008</v>
      </c>
      <c r="Z13" s="25" t="s">
        <v>246</v>
      </c>
      <c r="AA13" s="25">
        <v>2</v>
      </c>
      <c r="AB13" s="25">
        <f t="shared" si="9"/>
        <v>1</v>
      </c>
      <c r="AC13" s="24">
        <v>10021009</v>
      </c>
      <c r="AD13" s="25" t="s">
        <v>249</v>
      </c>
      <c r="AE13" s="25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ht="20.1" customHeight="1" spans="1:54">
      <c r="A14" s="25">
        <v>12002003</v>
      </c>
      <c r="B14" s="25" t="s">
        <v>144</v>
      </c>
      <c r="D14" s="25">
        <v>12001010</v>
      </c>
      <c r="E14" s="25" t="s">
        <v>888</v>
      </c>
      <c r="J14" s="25">
        <v>14050004</v>
      </c>
      <c r="K14" s="28" t="s">
        <v>236</v>
      </c>
      <c r="M14" s="3">
        <v>10020001</v>
      </c>
      <c r="N14" s="3" t="s">
        <v>95</v>
      </c>
      <c r="O14" s="3">
        <v>10</v>
      </c>
      <c r="P14" s="3">
        <f t="shared" si="6"/>
        <v>2</v>
      </c>
      <c r="Q14" s="24">
        <v>10021010</v>
      </c>
      <c r="R14" s="25" t="s">
        <v>825</v>
      </c>
      <c r="S14" s="3">
        <v>10</v>
      </c>
      <c r="T14" s="3">
        <f t="shared" si="7"/>
        <v>2</v>
      </c>
      <c r="U14" s="24">
        <v>10021006</v>
      </c>
      <c r="V14" s="26" t="s">
        <v>240</v>
      </c>
      <c r="W14" s="3">
        <v>10</v>
      </c>
      <c r="X14" s="3">
        <f t="shared" si="8"/>
        <v>2</v>
      </c>
      <c r="Y14" s="24">
        <v>10021008</v>
      </c>
      <c r="Z14" s="25" t="s">
        <v>246</v>
      </c>
      <c r="AA14" s="25">
        <v>2</v>
      </c>
      <c r="AB14" s="25">
        <f t="shared" si="9"/>
        <v>1</v>
      </c>
      <c r="AC14" s="24">
        <v>10021009</v>
      </c>
      <c r="AD14" s="25" t="s">
        <v>249</v>
      </c>
      <c r="AE14" s="25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ht="20.1" customHeight="1" spans="1:54">
      <c r="A15" s="25">
        <v>12002004</v>
      </c>
      <c r="B15" s="25" t="s">
        <v>147</v>
      </c>
      <c r="J15" s="25">
        <v>14050008</v>
      </c>
      <c r="K15" s="28" t="s">
        <v>248</v>
      </c>
      <c r="M15" s="3">
        <v>10020001</v>
      </c>
      <c r="N15" s="3" t="s">
        <v>95</v>
      </c>
      <c r="O15" s="3">
        <v>10</v>
      </c>
      <c r="P15" s="3">
        <f t="shared" si="6"/>
        <v>2</v>
      </c>
      <c r="Q15" s="24">
        <v>10021010</v>
      </c>
      <c r="R15" s="25" t="s">
        <v>825</v>
      </c>
      <c r="S15" s="3">
        <v>10</v>
      </c>
      <c r="T15" s="3">
        <f t="shared" si="7"/>
        <v>2</v>
      </c>
      <c r="U15" s="24">
        <v>10021007</v>
      </c>
      <c r="V15" s="26" t="s">
        <v>243</v>
      </c>
      <c r="W15" s="3">
        <v>10</v>
      </c>
      <c r="X15" s="3">
        <f t="shared" si="8"/>
        <v>2</v>
      </c>
      <c r="Y15" s="24">
        <v>10021008</v>
      </c>
      <c r="Z15" s="25" t="s">
        <v>246</v>
      </c>
      <c r="AA15" s="25">
        <v>2</v>
      </c>
      <c r="AB15" s="25">
        <f t="shared" si="9"/>
        <v>1</v>
      </c>
      <c r="AC15" s="24">
        <v>10021009</v>
      </c>
      <c r="AD15" s="25" t="s">
        <v>249</v>
      </c>
      <c r="AE15" s="25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ht="20.1" customHeight="1" spans="1:54">
      <c r="A16" s="25">
        <v>12002005</v>
      </c>
      <c r="B16" s="25" t="s">
        <v>149</v>
      </c>
      <c r="J16" s="25">
        <v>14050012</v>
      </c>
      <c r="K16" s="28" t="s">
        <v>257</v>
      </c>
      <c r="M16" s="3">
        <v>10020001</v>
      </c>
      <c r="N16" s="3" t="s">
        <v>95</v>
      </c>
      <c r="O16" s="3">
        <v>10</v>
      </c>
      <c r="P16" s="3">
        <f t="shared" si="6"/>
        <v>2</v>
      </c>
      <c r="Q16" s="24">
        <v>10021010</v>
      </c>
      <c r="R16" s="25" t="s">
        <v>825</v>
      </c>
      <c r="S16" s="3">
        <v>10</v>
      </c>
      <c r="T16" s="3">
        <f t="shared" si="7"/>
        <v>2</v>
      </c>
      <c r="U16" s="24">
        <v>10021001</v>
      </c>
      <c r="V16" s="26" t="s">
        <v>204</v>
      </c>
      <c r="W16" s="3">
        <v>10</v>
      </c>
      <c r="X16" s="3">
        <f t="shared" si="8"/>
        <v>2</v>
      </c>
      <c r="Y16" s="24">
        <v>10021008</v>
      </c>
      <c r="Z16" s="25" t="s">
        <v>246</v>
      </c>
      <c r="AA16" s="25">
        <v>2</v>
      </c>
      <c r="AB16" s="25">
        <f t="shared" si="9"/>
        <v>1</v>
      </c>
      <c r="AC16" s="24">
        <v>10021009</v>
      </c>
      <c r="AD16" s="25" t="s">
        <v>249</v>
      </c>
      <c r="AE16" s="25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ht="20.1" customHeight="1" spans="1:54">
      <c r="A17" s="25">
        <v>12002006</v>
      </c>
      <c r="B17" s="25" t="s">
        <v>152</v>
      </c>
      <c r="J17" s="25">
        <v>14060004</v>
      </c>
      <c r="K17" s="28" t="s">
        <v>267</v>
      </c>
      <c r="M17" s="3">
        <v>10020001</v>
      </c>
      <c r="N17" s="3" t="s">
        <v>95</v>
      </c>
      <c r="O17" s="25">
        <v>20</v>
      </c>
      <c r="P17" s="3">
        <f t="shared" si="6"/>
        <v>4</v>
      </c>
      <c r="Q17" s="24">
        <v>10021010</v>
      </c>
      <c r="R17" s="25" t="s">
        <v>825</v>
      </c>
      <c r="S17" s="25">
        <v>20</v>
      </c>
      <c r="T17" s="3">
        <f t="shared" si="7"/>
        <v>4</v>
      </c>
      <c r="U17" s="24">
        <v>10021002</v>
      </c>
      <c r="V17" s="26" t="s">
        <v>229</v>
      </c>
      <c r="W17" s="25">
        <v>20</v>
      </c>
      <c r="X17" s="3">
        <f t="shared" si="8"/>
        <v>4</v>
      </c>
      <c r="Y17" s="24">
        <v>10021008</v>
      </c>
      <c r="Z17" s="25" t="s">
        <v>246</v>
      </c>
      <c r="AA17" s="25">
        <v>4</v>
      </c>
      <c r="AB17" s="25">
        <f t="shared" si="9"/>
        <v>2</v>
      </c>
      <c r="AC17" s="24">
        <v>10021009</v>
      </c>
      <c r="AD17" s="25" t="s">
        <v>249</v>
      </c>
      <c r="AE17" s="25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ht="20.1" customHeight="1" spans="1:54">
      <c r="A18" s="25">
        <v>12002007</v>
      </c>
      <c r="B18" s="25" t="s">
        <v>154</v>
      </c>
      <c r="J18" s="25">
        <v>14070004</v>
      </c>
      <c r="K18" s="28" t="s">
        <v>275</v>
      </c>
      <c r="M18" s="3">
        <v>10020001</v>
      </c>
      <c r="N18" s="3" t="s">
        <v>95</v>
      </c>
      <c r="O18" s="25">
        <v>20</v>
      </c>
      <c r="P18" s="3">
        <f t="shared" si="6"/>
        <v>4</v>
      </c>
      <c r="Q18" s="24">
        <v>10021010</v>
      </c>
      <c r="R18" s="25" t="s">
        <v>825</v>
      </c>
      <c r="S18" s="25">
        <v>20</v>
      </c>
      <c r="T18" s="3">
        <f t="shared" si="7"/>
        <v>4</v>
      </c>
      <c r="U18" s="24">
        <v>10021003</v>
      </c>
      <c r="V18" s="26" t="s">
        <v>232</v>
      </c>
      <c r="W18" s="25">
        <v>20</v>
      </c>
      <c r="X18" s="3">
        <f t="shared" si="8"/>
        <v>4</v>
      </c>
      <c r="Y18" s="24">
        <v>10021008</v>
      </c>
      <c r="Z18" s="25" t="s">
        <v>246</v>
      </c>
      <c r="AA18" s="25">
        <v>4</v>
      </c>
      <c r="AB18" s="25">
        <f t="shared" si="9"/>
        <v>2</v>
      </c>
      <c r="AC18" s="24">
        <v>10021009</v>
      </c>
      <c r="AD18" s="25" t="s">
        <v>249</v>
      </c>
      <c r="AE18" s="25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ht="20.1" customHeight="1" spans="1:54">
      <c r="A19" s="25">
        <v>12002008</v>
      </c>
      <c r="B19" s="25" t="s">
        <v>157</v>
      </c>
      <c r="J19" s="25">
        <v>14080003</v>
      </c>
      <c r="K19" s="28" t="s">
        <v>284</v>
      </c>
      <c r="M19" s="3">
        <v>10020001</v>
      </c>
      <c r="N19" s="3" t="s">
        <v>95</v>
      </c>
      <c r="O19" s="25">
        <v>20</v>
      </c>
      <c r="P19" s="3">
        <f t="shared" si="6"/>
        <v>4</v>
      </c>
      <c r="Q19" s="24">
        <v>10021010</v>
      </c>
      <c r="R19" s="25" t="s">
        <v>825</v>
      </c>
      <c r="S19" s="25">
        <v>20</v>
      </c>
      <c r="T19" s="3">
        <f t="shared" si="7"/>
        <v>4</v>
      </c>
      <c r="U19" s="24">
        <v>10021004</v>
      </c>
      <c r="V19" s="26" t="s">
        <v>234</v>
      </c>
      <c r="W19" s="25">
        <v>20</v>
      </c>
      <c r="X19" s="3">
        <f t="shared" si="8"/>
        <v>4</v>
      </c>
      <c r="Y19" s="24">
        <v>10021008</v>
      </c>
      <c r="Z19" s="25" t="s">
        <v>246</v>
      </c>
      <c r="AA19" s="25">
        <v>4</v>
      </c>
      <c r="AB19" s="25">
        <f t="shared" si="9"/>
        <v>2</v>
      </c>
      <c r="AC19" s="24">
        <v>10021009</v>
      </c>
      <c r="AD19" s="25" t="s">
        <v>249</v>
      </c>
      <c r="AE19" s="25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ht="20.1" customHeight="1" spans="1:54">
      <c r="A20" s="25">
        <v>12002009</v>
      </c>
      <c r="B20" s="25" t="s">
        <v>159</v>
      </c>
      <c r="J20" s="25">
        <v>14090003</v>
      </c>
      <c r="K20" s="28" t="s">
        <v>291</v>
      </c>
      <c r="M20" s="3">
        <v>10020001</v>
      </c>
      <c r="N20" s="3" t="s">
        <v>95</v>
      </c>
      <c r="O20" s="25">
        <v>30</v>
      </c>
      <c r="P20" s="3">
        <f t="shared" si="6"/>
        <v>6</v>
      </c>
      <c r="Q20" s="24">
        <v>10021010</v>
      </c>
      <c r="R20" s="25" t="s">
        <v>825</v>
      </c>
      <c r="S20" s="25">
        <v>30</v>
      </c>
      <c r="T20" s="3">
        <f t="shared" si="7"/>
        <v>6</v>
      </c>
      <c r="U20" s="24">
        <v>10021005</v>
      </c>
      <c r="V20" s="26" t="s">
        <v>237</v>
      </c>
      <c r="W20" s="25">
        <v>30</v>
      </c>
      <c r="X20" s="3">
        <f t="shared" si="8"/>
        <v>6</v>
      </c>
      <c r="Y20" s="24">
        <v>10021008</v>
      </c>
      <c r="Z20" s="25" t="s">
        <v>246</v>
      </c>
      <c r="AA20" s="25">
        <v>6</v>
      </c>
      <c r="AB20" s="25">
        <f t="shared" si="9"/>
        <v>3</v>
      </c>
      <c r="AC20" s="24">
        <v>10021009</v>
      </c>
      <c r="AD20" s="25" t="s">
        <v>249</v>
      </c>
      <c r="AE20" s="25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ht="20.1" customHeight="1" spans="1:54">
      <c r="A21" s="25">
        <v>12002010</v>
      </c>
      <c r="B21" s="25" t="s">
        <v>163</v>
      </c>
      <c r="J21" s="25">
        <v>14100004</v>
      </c>
      <c r="K21" s="28" t="s">
        <v>302</v>
      </c>
      <c r="M21" s="3">
        <v>10020001</v>
      </c>
      <c r="N21" s="3" t="s">
        <v>95</v>
      </c>
      <c r="O21" s="25">
        <v>30</v>
      </c>
      <c r="P21" s="3">
        <f t="shared" si="6"/>
        <v>6</v>
      </c>
      <c r="Q21" s="24">
        <v>10021010</v>
      </c>
      <c r="R21" s="25" t="s">
        <v>825</v>
      </c>
      <c r="S21" s="25">
        <v>30</v>
      </c>
      <c r="T21" s="3">
        <f t="shared" si="7"/>
        <v>6</v>
      </c>
      <c r="U21" s="24">
        <v>10021006</v>
      </c>
      <c r="V21" s="26" t="s">
        <v>240</v>
      </c>
      <c r="W21" s="25">
        <v>30</v>
      </c>
      <c r="X21" s="3">
        <f t="shared" si="8"/>
        <v>6</v>
      </c>
      <c r="Y21" s="24">
        <v>10021008</v>
      </c>
      <c r="Z21" s="25" t="s">
        <v>246</v>
      </c>
      <c r="AA21" s="25">
        <v>6</v>
      </c>
      <c r="AB21" s="25">
        <f t="shared" si="9"/>
        <v>3</v>
      </c>
      <c r="AC21" s="24">
        <v>10021009</v>
      </c>
      <c r="AD21" s="25" t="s">
        <v>249</v>
      </c>
      <c r="AE21" s="25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ht="20.1" customHeight="1" spans="1:54">
      <c r="A22" s="25">
        <v>12002011</v>
      </c>
      <c r="B22" s="25" t="s">
        <v>166</v>
      </c>
      <c r="J22" s="25">
        <v>14100008</v>
      </c>
      <c r="K22" s="28" t="s">
        <v>310</v>
      </c>
      <c r="M22" s="3">
        <v>10020001</v>
      </c>
      <c r="N22" s="3" t="s">
        <v>95</v>
      </c>
      <c r="O22" s="25">
        <v>30</v>
      </c>
      <c r="P22" s="3">
        <f t="shared" si="6"/>
        <v>6</v>
      </c>
      <c r="Q22" s="24">
        <v>10021010</v>
      </c>
      <c r="R22" s="25" t="s">
        <v>825</v>
      </c>
      <c r="S22" s="25">
        <v>30</v>
      </c>
      <c r="T22" s="3">
        <f t="shared" si="7"/>
        <v>6</v>
      </c>
      <c r="U22" s="24">
        <v>10021007</v>
      </c>
      <c r="V22" s="26" t="s">
        <v>243</v>
      </c>
      <c r="W22" s="25">
        <v>30</v>
      </c>
      <c r="X22" s="3">
        <f t="shared" si="8"/>
        <v>6</v>
      </c>
      <c r="Y22" s="24">
        <v>10021008</v>
      </c>
      <c r="Z22" s="25" t="s">
        <v>246</v>
      </c>
      <c r="AA22" s="25">
        <v>6</v>
      </c>
      <c r="AB22" s="25">
        <f t="shared" si="9"/>
        <v>3</v>
      </c>
      <c r="AC22" s="24">
        <v>10021009</v>
      </c>
      <c r="AD22" s="25" t="s">
        <v>249</v>
      </c>
      <c r="AE22" s="25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ht="20.1" customHeight="1" spans="1:54">
      <c r="A23" s="25">
        <v>12003001</v>
      </c>
      <c r="B23" s="25" t="s">
        <v>171</v>
      </c>
      <c r="J23" s="25">
        <v>14110004</v>
      </c>
      <c r="K23" s="28" t="s">
        <v>320</v>
      </c>
      <c r="M23" s="3">
        <v>10020001</v>
      </c>
      <c r="N23" s="3" t="s">
        <v>95</v>
      </c>
      <c r="O23" s="25">
        <v>20</v>
      </c>
      <c r="P23" s="3">
        <f t="shared" si="6"/>
        <v>4</v>
      </c>
      <c r="Q23" s="24">
        <v>10021010</v>
      </c>
      <c r="R23" s="25" t="s">
        <v>825</v>
      </c>
      <c r="S23" s="25">
        <v>20</v>
      </c>
      <c r="T23" s="3">
        <f t="shared" si="7"/>
        <v>4</v>
      </c>
      <c r="U23" s="24">
        <v>10021005</v>
      </c>
      <c r="V23" s="26" t="s">
        <v>237</v>
      </c>
      <c r="W23" s="25">
        <v>20</v>
      </c>
      <c r="X23" s="3">
        <f t="shared" si="8"/>
        <v>4</v>
      </c>
      <c r="Y23" s="24">
        <v>10021008</v>
      </c>
      <c r="Z23" s="25" t="s">
        <v>246</v>
      </c>
      <c r="AA23" s="25">
        <v>4</v>
      </c>
      <c r="AB23" s="25">
        <f t="shared" si="9"/>
        <v>2</v>
      </c>
      <c r="AC23" s="24">
        <v>10021009</v>
      </c>
      <c r="AD23" s="25" t="s">
        <v>249</v>
      </c>
      <c r="AE23" s="25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ht="20.1" customHeight="1" spans="1:54">
      <c r="A24" s="25">
        <v>12003002</v>
      </c>
      <c r="B24" s="25" t="s">
        <v>173</v>
      </c>
      <c r="J24" s="25">
        <v>14110008</v>
      </c>
      <c r="K24" s="28" t="s">
        <v>330</v>
      </c>
      <c r="M24" s="3">
        <v>10020001</v>
      </c>
      <c r="N24" s="3" t="s">
        <v>95</v>
      </c>
      <c r="O24" s="25">
        <v>20</v>
      </c>
      <c r="P24" s="3">
        <f t="shared" si="6"/>
        <v>4</v>
      </c>
      <c r="Q24" s="24">
        <v>10021010</v>
      </c>
      <c r="R24" s="25" t="s">
        <v>825</v>
      </c>
      <c r="S24" s="25">
        <v>20</v>
      </c>
      <c r="T24" s="3">
        <f t="shared" si="7"/>
        <v>4</v>
      </c>
      <c r="U24" s="24">
        <v>10021006</v>
      </c>
      <c r="V24" s="26" t="s">
        <v>240</v>
      </c>
      <c r="W24" s="25">
        <v>20</v>
      </c>
      <c r="X24" s="3">
        <f t="shared" si="8"/>
        <v>4</v>
      </c>
      <c r="Y24" s="24">
        <v>10021008</v>
      </c>
      <c r="Z24" s="25" t="s">
        <v>246</v>
      </c>
      <c r="AA24" s="25">
        <v>4</v>
      </c>
      <c r="AB24" s="25">
        <f t="shared" si="9"/>
        <v>2</v>
      </c>
      <c r="AC24" s="24">
        <v>10021009</v>
      </c>
      <c r="AD24" s="25" t="s">
        <v>249</v>
      </c>
      <c r="AE24" s="25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ht="20.1" customHeight="1" spans="1:54">
      <c r="A25" s="25">
        <v>12003003</v>
      </c>
      <c r="B25" s="25" t="s">
        <v>177</v>
      </c>
      <c r="J25" s="25">
        <v>14110012</v>
      </c>
      <c r="K25" s="28" t="s">
        <v>337</v>
      </c>
      <c r="M25" s="3">
        <v>10020001</v>
      </c>
      <c r="N25" s="3" t="s">
        <v>95</v>
      </c>
      <c r="O25" s="25">
        <v>20</v>
      </c>
      <c r="P25" s="3">
        <f t="shared" si="6"/>
        <v>4</v>
      </c>
      <c r="Q25" s="24">
        <v>10021010</v>
      </c>
      <c r="R25" s="25" t="s">
        <v>825</v>
      </c>
      <c r="S25" s="25">
        <v>20</v>
      </c>
      <c r="T25" s="3">
        <f t="shared" si="7"/>
        <v>4</v>
      </c>
      <c r="U25" s="24">
        <v>10021007</v>
      </c>
      <c r="V25" s="26" t="s">
        <v>243</v>
      </c>
      <c r="W25" s="25">
        <v>20</v>
      </c>
      <c r="X25" s="3">
        <f t="shared" si="8"/>
        <v>4</v>
      </c>
      <c r="Y25" s="24">
        <v>10021008</v>
      </c>
      <c r="Z25" s="25" t="s">
        <v>246</v>
      </c>
      <c r="AA25" s="25">
        <v>4</v>
      </c>
      <c r="AB25" s="25">
        <f t="shared" si="9"/>
        <v>2</v>
      </c>
      <c r="AC25" s="24">
        <v>10021009</v>
      </c>
      <c r="AD25" s="25" t="s">
        <v>249</v>
      </c>
      <c r="AE25" s="25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ht="20.1" customHeight="1" spans="1:54">
      <c r="A26" s="25">
        <v>12003004</v>
      </c>
      <c r="B26" s="25" t="s">
        <v>180</v>
      </c>
      <c r="J26" s="42">
        <v>14060005</v>
      </c>
      <c r="K26" s="43" t="s">
        <v>889</v>
      </c>
      <c r="M26" s="3">
        <v>10020001</v>
      </c>
      <c r="N26" s="3" t="s">
        <v>95</v>
      </c>
      <c r="O26" s="25">
        <v>200</v>
      </c>
      <c r="P26" s="3"/>
      <c r="Q26" s="24">
        <v>10021010</v>
      </c>
      <c r="R26" s="25" t="s">
        <v>825</v>
      </c>
      <c r="S26" s="25">
        <v>200</v>
      </c>
      <c r="T26" s="3"/>
      <c r="U26" s="25">
        <v>14060004</v>
      </c>
      <c r="V26" s="28" t="s">
        <v>267</v>
      </c>
      <c r="W26" s="25">
        <v>1</v>
      </c>
      <c r="X26" s="3"/>
      <c r="Y26" s="24">
        <v>10021008</v>
      </c>
      <c r="Z26" s="25" t="s">
        <v>246</v>
      </c>
      <c r="AA26" s="25">
        <v>20</v>
      </c>
      <c r="AB26" s="25"/>
      <c r="AC26" s="24">
        <v>10021009</v>
      </c>
      <c r="AD26" s="25" t="s">
        <v>249</v>
      </c>
      <c r="AE26" s="25">
        <v>10</v>
      </c>
      <c r="AF26" s="3">
        <v>10000143</v>
      </c>
      <c r="AG26" s="3" t="s">
        <v>122</v>
      </c>
      <c r="AH26" s="3">
        <v>6</v>
      </c>
      <c r="AI26" s="7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2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25">
        <v>14100011</v>
      </c>
      <c r="K27" s="43" t="s">
        <v>890</v>
      </c>
      <c r="M27" s="3">
        <v>10020001</v>
      </c>
      <c r="N27" s="3" t="s">
        <v>95</v>
      </c>
      <c r="O27" s="25">
        <v>200</v>
      </c>
      <c r="P27" s="3"/>
      <c r="Q27" s="24">
        <v>10021010</v>
      </c>
      <c r="R27" s="25" t="s">
        <v>825</v>
      </c>
      <c r="S27" s="25">
        <v>200</v>
      </c>
      <c r="T27" s="3"/>
      <c r="U27" s="25">
        <v>14100004</v>
      </c>
      <c r="V27" s="28" t="s">
        <v>302</v>
      </c>
      <c r="W27" s="25">
        <v>1</v>
      </c>
      <c r="X27" s="3"/>
      <c r="Y27" s="24">
        <v>10021008</v>
      </c>
      <c r="Z27" s="25" t="s">
        <v>246</v>
      </c>
      <c r="AA27" s="25">
        <v>20</v>
      </c>
      <c r="AB27" s="25"/>
      <c r="AC27" s="24">
        <v>10021009</v>
      </c>
      <c r="AD27" s="25" t="s">
        <v>249</v>
      </c>
      <c r="AE27" s="25">
        <v>10</v>
      </c>
      <c r="AF27" s="3">
        <v>10000143</v>
      </c>
      <c r="AG27" s="3" t="s">
        <v>122</v>
      </c>
      <c r="AH27" s="3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2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25">
        <v>14100012</v>
      </c>
      <c r="K28" s="43" t="s">
        <v>891</v>
      </c>
      <c r="M28" s="3">
        <v>10020001</v>
      </c>
      <c r="N28" s="3" t="s">
        <v>95</v>
      </c>
      <c r="O28" s="25">
        <v>200</v>
      </c>
      <c r="P28" s="3"/>
      <c r="Q28" s="24">
        <v>10021010</v>
      </c>
      <c r="R28" s="25" t="s">
        <v>825</v>
      </c>
      <c r="S28" s="25">
        <v>200</v>
      </c>
      <c r="T28" s="3"/>
      <c r="U28" s="25">
        <v>14100008</v>
      </c>
      <c r="V28" s="28" t="s">
        <v>310</v>
      </c>
      <c r="W28" s="25">
        <v>1</v>
      </c>
      <c r="X28" s="3"/>
      <c r="Y28" s="24">
        <v>10021008</v>
      </c>
      <c r="Z28" s="25" t="s">
        <v>246</v>
      </c>
      <c r="AA28" s="25">
        <v>20</v>
      </c>
      <c r="AB28" s="25"/>
      <c r="AC28" s="24">
        <v>10021009</v>
      </c>
      <c r="AD28" s="25" t="s">
        <v>249</v>
      </c>
      <c r="AE28" s="25">
        <v>10</v>
      </c>
      <c r="AF28" s="3">
        <v>10000143</v>
      </c>
      <c r="AG28" s="3" t="s">
        <v>122</v>
      </c>
      <c r="AH28" s="3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2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42">
        <v>14100111</v>
      </c>
      <c r="K29" s="43" t="s">
        <v>892</v>
      </c>
      <c r="M29" s="3">
        <v>10020001</v>
      </c>
      <c r="N29" s="3" t="s">
        <v>95</v>
      </c>
      <c r="O29" s="25">
        <v>200</v>
      </c>
      <c r="P29" s="3"/>
      <c r="Q29" s="24">
        <v>10021010</v>
      </c>
      <c r="R29" s="25" t="s">
        <v>825</v>
      </c>
      <c r="S29" s="25">
        <v>200</v>
      </c>
      <c r="T29" s="3"/>
      <c r="U29" s="38">
        <v>14100107</v>
      </c>
      <c r="V29" s="27" t="s">
        <v>893</v>
      </c>
      <c r="W29" s="25">
        <v>1</v>
      </c>
      <c r="X29" s="3"/>
      <c r="Y29" s="24">
        <v>10021008</v>
      </c>
      <c r="Z29" s="25" t="s">
        <v>246</v>
      </c>
      <c r="AA29" s="25">
        <v>20</v>
      </c>
      <c r="AB29" s="25"/>
      <c r="AC29" s="24">
        <v>10021009</v>
      </c>
      <c r="AD29" s="25" t="s">
        <v>249</v>
      </c>
      <c r="AE29" s="25">
        <v>10</v>
      </c>
      <c r="AF29" s="3">
        <v>10000143</v>
      </c>
      <c r="AG29" s="3" t="s">
        <v>122</v>
      </c>
      <c r="AH29" s="3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2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42">
        <v>14100112</v>
      </c>
      <c r="K30" s="43" t="s">
        <v>894</v>
      </c>
      <c r="M30" s="3">
        <v>10020001</v>
      </c>
      <c r="N30" s="3" t="s">
        <v>95</v>
      </c>
      <c r="O30" s="25">
        <v>200</v>
      </c>
      <c r="P30" s="3"/>
      <c r="Q30" s="24">
        <v>10021010</v>
      </c>
      <c r="R30" s="25" t="s">
        <v>825</v>
      </c>
      <c r="S30" s="25">
        <v>200</v>
      </c>
      <c r="T30" s="3"/>
      <c r="U30" s="38">
        <v>14100108</v>
      </c>
      <c r="V30" s="27" t="s">
        <v>895</v>
      </c>
      <c r="W30" s="25">
        <v>1</v>
      </c>
      <c r="X30" s="3"/>
      <c r="Y30" s="24">
        <v>10021008</v>
      </c>
      <c r="Z30" s="25" t="s">
        <v>246</v>
      </c>
      <c r="AA30" s="25">
        <v>20</v>
      </c>
      <c r="AB30" s="25"/>
      <c r="AC30" s="24">
        <v>10021009</v>
      </c>
      <c r="AD30" s="25" t="s">
        <v>249</v>
      </c>
      <c r="AE30" s="25">
        <v>10</v>
      </c>
      <c r="AF30" s="3">
        <v>10000143</v>
      </c>
      <c r="AG30" s="3" t="s">
        <v>122</v>
      </c>
      <c r="AH30" s="3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2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42">
        <v>14110021</v>
      </c>
      <c r="K31" s="43" t="s">
        <v>896</v>
      </c>
      <c r="M31" s="3">
        <v>10020001</v>
      </c>
      <c r="N31" s="3" t="s">
        <v>95</v>
      </c>
      <c r="O31" s="25">
        <v>200</v>
      </c>
      <c r="P31" s="3"/>
      <c r="Q31" s="24">
        <v>10021010</v>
      </c>
      <c r="R31" s="25" t="s">
        <v>825</v>
      </c>
      <c r="S31" s="25">
        <v>200</v>
      </c>
      <c r="T31" s="3"/>
      <c r="U31" s="25">
        <v>14110004</v>
      </c>
      <c r="V31" s="28" t="s">
        <v>320</v>
      </c>
      <c r="W31" s="25">
        <v>1</v>
      </c>
      <c r="X31" s="3"/>
      <c r="Y31" s="24">
        <v>10021008</v>
      </c>
      <c r="Z31" s="25" t="s">
        <v>246</v>
      </c>
      <c r="AA31" s="25">
        <v>30</v>
      </c>
      <c r="AB31" s="25"/>
      <c r="AC31" s="24">
        <v>10021009</v>
      </c>
      <c r="AD31" s="25" t="s">
        <v>249</v>
      </c>
      <c r="AE31" s="25">
        <v>15</v>
      </c>
      <c r="AF31" s="3">
        <v>10000143</v>
      </c>
      <c r="AG31" s="3" t="s">
        <v>122</v>
      </c>
      <c r="AH31" s="3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2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42">
        <v>14110022</v>
      </c>
      <c r="K32" s="43" t="s">
        <v>897</v>
      </c>
      <c r="M32" s="3">
        <v>10020001</v>
      </c>
      <c r="N32" s="3" t="s">
        <v>95</v>
      </c>
      <c r="O32" s="25">
        <v>200</v>
      </c>
      <c r="P32" s="3"/>
      <c r="Q32" s="24">
        <v>10021010</v>
      </c>
      <c r="R32" s="25" t="s">
        <v>825</v>
      </c>
      <c r="S32" s="25">
        <v>200</v>
      </c>
      <c r="T32" s="3"/>
      <c r="U32" s="25">
        <v>14110008</v>
      </c>
      <c r="V32" s="28" t="s">
        <v>330</v>
      </c>
      <c r="W32" s="25">
        <v>1</v>
      </c>
      <c r="X32" s="3"/>
      <c r="Y32" s="24">
        <v>10021008</v>
      </c>
      <c r="Z32" s="25" t="s">
        <v>246</v>
      </c>
      <c r="AA32" s="25">
        <v>30</v>
      </c>
      <c r="AB32" s="25"/>
      <c r="AC32" s="24">
        <v>10021009</v>
      </c>
      <c r="AD32" s="25" t="s">
        <v>249</v>
      </c>
      <c r="AE32" s="25">
        <v>15</v>
      </c>
      <c r="AF32" s="3">
        <v>10000143</v>
      </c>
      <c r="AG32" s="3" t="s">
        <v>122</v>
      </c>
      <c r="AH32" s="3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2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42">
        <v>14110023</v>
      </c>
      <c r="K33" s="43" t="s">
        <v>898</v>
      </c>
      <c r="M33" s="3">
        <v>10020001</v>
      </c>
      <c r="N33" s="3" t="s">
        <v>95</v>
      </c>
      <c r="O33" s="25">
        <v>200</v>
      </c>
      <c r="P33" s="3"/>
      <c r="Q33" s="24">
        <v>10021010</v>
      </c>
      <c r="R33" s="25" t="s">
        <v>825</v>
      </c>
      <c r="S33" s="25">
        <v>200</v>
      </c>
      <c r="T33" s="3"/>
      <c r="U33" s="25">
        <v>14110012</v>
      </c>
      <c r="V33" s="28" t="s">
        <v>337</v>
      </c>
      <c r="W33" s="25">
        <v>1</v>
      </c>
      <c r="X33" s="3"/>
      <c r="Y33" s="24">
        <v>10021008</v>
      </c>
      <c r="Z33" s="25" t="s">
        <v>246</v>
      </c>
      <c r="AA33" s="25">
        <v>30</v>
      </c>
      <c r="AB33" s="25"/>
      <c r="AC33" s="24">
        <v>10021009</v>
      </c>
      <c r="AD33" s="25" t="s">
        <v>249</v>
      </c>
      <c r="AE33" s="25">
        <v>15</v>
      </c>
      <c r="AF33" s="3">
        <v>10000143</v>
      </c>
      <c r="AG33" s="3" t="s">
        <v>122</v>
      </c>
      <c r="AH33" s="3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2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25">
        <v>12003005</v>
      </c>
      <c r="B35" s="25" t="s">
        <v>182</v>
      </c>
      <c r="G35" s="25">
        <v>10020001</v>
      </c>
      <c r="H35" s="28" t="s">
        <v>95</v>
      </c>
      <c r="J35" s="28">
        <v>15201002</v>
      </c>
      <c r="K35" s="28" t="s">
        <v>340</v>
      </c>
      <c r="M35" s="3">
        <v>10020001</v>
      </c>
      <c r="N35" s="3" t="s">
        <v>95</v>
      </c>
      <c r="O35" s="3">
        <v>10</v>
      </c>
      <c r="P35" s="3">
        <f>O35/5</f>
        <v>2</v>
      </c>
      <c r="Q35" s="24">
        <v>10022010</v>
      </c>
      <c r="R35" s="26" t="s">
        <v>826</v>
      </c>
      <c r="S35" s="3">
        <v>10</v>
      </c>
      <c r="T35" s="3">
        <f>S35/5</f>
        <v>2</v>
      </c>
      <c r="U35" s="24">
        <v>10022001</v>
      </c>
      <c r="V35" s="26" t="s">
        <v>252</v>
      </c>
      <c r="W35" s="3">
        <v>10</v>
      </c>
      <c r="X35" s="3">
        <f>W35/5</f>
        <v>2</v>
      </c>
      <c r="Y35" s="24">
        <v>10022008</v>
      </c>
      <c r="Z35" s="25" t="s">
        <v>268</v>
      </c>
      <c r="AA35" s="25">
        <v>2</v>
      </c>
      <c r="AB35" s="25">
        <f>AA35/2</f>
        <v>1</v>
      </c>
      <c r="AC35" s="24">
        <v>10022009</v>
      </c>
      <c r="AD35" s="25" t="s">
        <v>270</v>
      </c>
      <c r="AE35" s="25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28"/>
      <c r="BB35" t="str">
        <f t="shared" ref="BB35:BB58" si="22">AJ35&amp;"@"&amp;AM35&amp;"@"&amp;AP35&amp;"@"&amp;AS35&amp;"@"&amp;AV35</f>
        <v>10020001;10@10022010;10@10022001;10@10022008;2@10022009;1</v>
      </c>
    </row>
    <row r="36" ht="20.1" customHeight="1" spans="1:54">
      <c r="A36" s="25">
        <v>12003006</v>
      </c>
      <c r="B36" s="25" t="s">
        <v>184</v>
      </c>
      <c r="G36" s="25">
        <v>12000002</v>
      </c>
      <c r="H36" s="28" t="s">
        <v>885</v>
      </c>
      <c r="J36" s="28">
        <v>15201004</v>
      </c>
      <c r="K36" s="28" t="s">
        <v>344</v>
      </c>
      <c r="M36" s="3">
        <v>10020001</v>
      </c>
      <c r="N36" s="3" t="s">
        <v>95</v>
      </c>
      <c r="O36" s="3">
        <v>10</v>
      </c>
      <c r="P36" s="3">
        <f t="shared" ref="P36:P58" si="23">O36/5</f>
        <v>2</v>
      </c>
      <c r="Q36" s="24">
        <v>10022010</v>
      </c>
      <c r="R36" s="26" t="s">
        <v>826</v>
      </c>
      <c r="S36" s="3">
        <v>10</v>
      </c>
      <c r="T36" s="3">
        <f t="shared" ref="T36:T58" si="24">S36/5</f>
        <v>2</v>
      </c>
      <c r="U36" s="24">
        <v>10022002</v>
      </c>
      <c r="V36" s="26" t="s">
        <v>254</v>
      </c>
      <c r="W36" s="3">
        <v>10</v>
      </c>
      <c r="X36" s="3">
        <f t="shared" ref="X36:X58" si="25">W36/5</f>
        <v>2</v>
      </c>
      <c r="Y36" s="24">
        <v>10022008</v>
      </c>
      <c r="Z36" s="25" t="s">
        <v>268</v>
      </c>
      <c r="AA36" s="25">
        <v>2</v>
      </c>
      <c r="AB36" s="25">
        <f t="shared" ref="AB36:AB58" si="26">AA36/2</f>
        <v>1</v>
      </c>
      <c r="AC36" s="24">
        <v>10022009</v>
      </c>
      <c r="AD36" s="25" t="s">
        <v>270</v>
      </c>
      <c r="AE36" s="25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28"/>
      <c r="BB36" t="str">
        <f t="shared" si="22"/>
        <v>10020001;10@10022010;10@10022002;10@10022008;2@10022009;1</v>
      </c>
    </row>
    <row r="37" ht="20.1" customHeight="1" spans="1:54">
      <c r="A37" s="25">
        <v>12003007</v>
      </c>
      <c r="B37" s="25" t="s">
        <v>186</v>
      </c>
      <c r="G37" s="25">
        <v>12001001</v>
      </c>
      <c r="H37" s="28" t="s">
        <v>101</v>
      </c>
      <c r="J37" s="28">
        <v>15201006</v>
      </c>
      <c r="K37" s="28" t="s">
        <v>347</v>
      </c>
      <c r="M37" s="3">
        <v>10020001</v>
      </c>
      <c r="N37" s="3" t="s">
        <v>95</v>
      </c>
      <c r="O37" s="3">
        <v>10</v>
      </c>
      <c r="P37" s="3">
        <f t="shared" si="23"/>
        <v>2</v>
      </c>
      <c r="Q37" s="24">
        <v>10022010</v>
      </c>
      <c r="R37" s="26" t="s">
        <v>826</v>
      </c>
      <c r="S37" s="3">
        <v>10</v>
      </c>
      <c r="T37" s="3">
        <f t="shared" si="24"/>
        <v>2</v>
      </c>
      <c r="U37" s="24">
        <v>10022003</v>
      </c>
      <c r="V37" s="26" t="s">
        <v>256</v>
      </c>
      <c r="W37" s="3">
        <v>10</v>
      </c>
      <c r="X37" s="3">
        <f t="shared" si="25"/>
        <v>2</v>
      </c>
      <c r="Y37" s="24">
        <v>10022008</v>
      </c>
      <c r="Z37" s="25" t="s">
        <v>268</v>
      </c>
      <c r="AA37" s="25">
        <v>2</v>
      </c>
      <c r="AB37" s="25">
        <f t="shared" si="26"/>
        <v>1</v>
      </c>
      <c r="AC37" s="24">
        <v>10022009</v>
      </c>
      <c r="AD37" s="25" t="s">
        <v>270</v>
      </c>
      <c r="AE37" s="25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28"/>
      <c r="BB37" t="str">
        <f t="shared" si="22"/>
        <v>10020001;10@10022010;10@10022003;10@10022008;2@10022009;1</v>
      </c>
    </row>
    <row r="38" ht="20.1" customHeight="1" spans="1:54">
      <c r="A38" s="25">
        <v>12003008</v>
      </c>
      <c r="B38" s="25" t="s">
        <v>188</v>
      </c>
      <c r="G38" s="25">
        <v>12001002</v>
      </c>
      <c r="H38" s="28" t="s">
        <v>106</v>
      </c>
      <c r="J38" s="28">
        <v>15202002</v>
      </c>
      <c r="K38" s="28" t="s">
        <v>350</v>
      </c>
      <c r="M38" s="3">
        <v>10020001</v>
      </c>
      <c r="N38" s="3" t="s">
        <v>95</v>
      </c>
      <c r="O38" s="3">
        <v>10</v>
      </c>
      <c r="P38" s="3">
        <f t="shared" si="23"/>
        <v>2</v>
      </c>
      <c r="Q38" s="24">
        <v>10022010</v>
      </c>
      <c r="R38" s="26" t="s">
        <v>826</v>
      </c>
      <c r="S38" s="3">
        <v>10</v>
      </c>
      <c r="T38" s="3">
        <f t="shared" si="24"/>
        <v>2</v>
      </c>
      <c r="U38" s="24">
        <v>10022004</v>
      </c>
      <c r="V38" s="26" t="s">
        <v>258</v>
      </c>
      <c r="W38" s="3">
        <v>10</v>
      </c>
      <c r="X38" s="3">
        <f t="shared" si="25"/>
        <v>2</v>
      </c>
      <c r="Y38" s="24">
        <v>10022008</v>
      </c>
      <c r="Z38" s="25" t="s">
        <v>268</v>
      </c>
      <c r="AA38" s="25">
        <v>2</v>
      </c>
      <c r="AB38" s="25">
        <f t="shared" si="26"/>
        <v>1</v>
      </c>
      <c r="AC38" s="24">
        <v>10022009</v>
      </c>
      <c r="AD38" s="25" t="s">
        <v>270</v>
      </c>
      <c r="AE38" s="25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28"/>
      <c r="BB38" t="str">
        <f t="shared" si="22"/>
        <v>10020001;10@10022010;10@10022004;10@10022008;2@10022009;1</v>
      </c>
    </row>
    <row r="39" ht="20.1" customHeight="1" spans="1:54">
      <c r="A39" s="25">
        <v>12003009</v>
      </c>
      <c r="B39" s="25" t="s">
        <v>191</v>
      </c>
      <c r="G39" s="25">
        <v>12001003</v>
      </c>
      <c r="H39" s="28" t="s">
        <v>110</v>
      </c>
      <c r="J39" s="28">
        <v>15202004</v>
      </c>
      <c r="K39" s="28" t="s">
        <v>352</v>
      </c>
      <c r="M39" s="3">
        <v>10020001</v>
      </c>
      <c r="N39" s="3" t="s">
        <v>95</v>
      </c>
      <c r="O39" s="3">
        <v>10</v>
      </c>
      <c r="P39" s="3">
        <f t="shared" si="23"/>
        <v>2</v>
      </c>
      <c r="Q39" s="24">
        <v>10022010</v>
      </c>
      <c r="R39" s="26" t="s">
        <v>826</v>
      </c>
      <c r="S39" s="3">
        <v>10</v>
      </c>
      <c r="T39" s="3">
        <f t="shared" si="24"/>
        <v>2</v>
      </c>
      <c r="U39" s="24">
        <v>10022005</v>
      </c>
      <c r="V39" s="26" t="s">
        <v>260</v>
      </c>
      <c r="W39" s="3">
        <v>10</v>
      </c>
      <c r="X39" s="3">
        <f t="shared" si="25"/>
        <v>2</v>
      </c>
      <c r="Y39" s="24">
        <v>10022008</v>
      </c>
      <c r="Z39" s="25" t="s">
        <v>268</v>
      </c>
      <c r="AA39" s="25">
        <v>2</v>
      </c>
      <c r="AB39" s="25">
        <f t="shared" si="26"/>
        <v>1</v>
      </c>
      <c r="AC39" s="24">
        <v>10022009</v>
      </c>
      <c r="AD39" s="25" t="s">
        <v>270</v>
      </c>
      <c r="AE39" s="25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28"/>
      <c r="BB39" t="str">
        <f t="shared" si="22"/>
        <v>10020001;10@10022010;10@10022005;10@10022008;2@10022009;1</v>
      </c>
    </row>
    <row r="40" ht="20.1" customHeight="1" spans="1:54">
      <c r="A40" s="25">
        <v>12003010</v>
      </c>
      <c r="B40" s="25" t="s">
        <v>193</v>
      </c>
      <c r="G40" s="25">
        <v>12001004</v>
      </c>
      <c r="H40" s="28" t="s">
        <v>116</v>
      </c>
      <c r="J40" s="28">
        <v>15202006</v>
      </c>
      <c r="K40" s="28" t="s">
        <v>354</v>
      </c>
      <c r="M40" s="3">
        <v>10020001</v>
      </c>
      <c r="N40" s="3" t="s">
        <v>95</v>
      </c>
      <c r="O40" s="3">
        <v>10</v>
      </c>
      <c r="P40" s="3">
        <f t="shared" si="23"/>
        <v>2</v>
      </c>
      <c r="Q40" s="24">
        <v>10022010</v>
      </c>
      <c r="R40" s="26" t="s">
        <v>826</v>
      </c>
      <c r="S40" s="3">
        <v>10</v>
      </c>
      <c r="T40" s="3">
        <f t="shared" si="24"/>
        <v>2</v>
      </c>
      <c r="U40" s="24">
        <v>10022006</v>
      </c>
      <c r="V40" s="31" t="s">
        <v>264</v>
      </c>
      <c r="W40" s="3">
        <v>10</v>
      </c>
      <c r="X40" s="3">
        <f t="shared" si="25"/>
        <v>2</v>
      </c>
      <c r="Y40" s="24">
        <v>10022008</v>
      </c>
      <c r="Z40" s="25" t="s">
        <v>268</v>
      </c>
      <c r="AA40" s="25">
        <v>2</v>
      </c>
      <c r="AB40" s="25">
        <f t="shared" si="26"/>
        <v>1</v>
      </c>
      <c r="AC40" s="24">
        <v>10022009</v>
      </c>
      <c r="AD40" s="25" t="s">
        <v>270</v>
      </c>
      <c r="AE40" s="25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28"/>
      <c r="BB40" t="str">
        <f t="shared" si="22"/>
        <v>10020001;10@10022010;10@10022006;10@10022008;2@10022009;1</v>
      </c>
    </row>
    <row r="41" ht="20.1" customHeight="1" spans="1:54">
      <c r="A41" s="25">
        <v>12004001</v>
      </c>
      <c r="B41" s="25" t="s">
        <v>199</v>
      </c>
      <c r="G41" s="25">
        <v>12001005</v>
      </c>
      <c r="H41" s="28" t="s">
        <v>120</v>
      </c>
      <c r="J41" s="28">
        <v>15203002</v>
      </c>
      <c r="K41" s="28" t="s">
        <v>357</v>
      </c>
      <c r="M41" s="3">
        <v>10020001</v>
      </c>
      <c r="N41" s="3" t="s">
        <v>95</v>
      </c>
      <c r="O41" s="3">
        <v>10</v>
      </c>
      <c r="P41" s="3">
        <f t="shared" si="23"/>
        <v>2</v>
      </c>
      <c r="Q41" s="24">
        <v>10022010</v>
      </c>
      <c r="R41" s="26" t="s">
        <v>826</v>
      </c>
      <c r="S41" s="3">
        <v>10</v>
      </c>
      <c r="T41" s="3">
        <f t="shared" si="24"/>
        <v>2</v>
      </c>
      <c r="U41" s="24">
        <v>10022007</v>
      </c>
      <c r="V41" s="26" t="s">
        <v>266</v>
      </c>
      <c r="W41" s="3">
        <v>10</v>
      </c>
      <c r="X41" s="3">
        <f t="shared" si="25"/>
        <v>2</v>
      </c>
      <c r="Y41" s="24">
        <v>10022008</v>
      </c>
      <c r="Z41" s="25" t="s">
        <v>268</v>
      </c>
      <c r="AA41" s="25">
        <v>2</v>
      </c>
      <c r="AB41" s="25">
        <f t="shared" si="26"/>
        <v>1</v>
      </c>
      <c r="AC41" s="24">
        <v>10022009</v>
      </c>
      <c r="AD41" s="25" t="s">
        <v>270</v>
      </c>
      <c r="AE41" s="25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28"/>
      <c r="BB41" t="str">
        <f t="shared" si="22"/>
        <v>10020001;10@10022010;10@10022007;10@10022008;2@10022009;1</v>
      </c>
    </row>
    <row r="42" ht="20.1" customHeight="1" spans="1:54">
      <c r="A42" s="25">
        <v>12004002</v>
      </c>
      <c r="B42" s="25" t="s">
        <v>899</v>
      </c>
      <c r="G42" s="25">
        <v>12001006</v>
      </c>
      <c r="H42" s="28" t="s">
        <v>124</v>
      </c>
      <c r="J42" s="28">
        <v>15203004</v>
      </c>
      <c r="K42" s="28" t="s">
        <v>360</v>
      </c>
      <c r="M42" s="3">
        <v>10020001</v>
      </c>
      <c r="N42" s="3" t="s">
        <v>95</v>
      </c>
      <c r="O42" s="3">
        <v>10</v>
      </c>
      <c r="P42" s="3">
        <f t="shared" si="23"/>
        <v>2</v>
      </c>
      <c r="Q42" s="24">
        <v>10022010</v>
      </c>
      <c r="R42" s="26" t="s">
        <v>826</v>
      </c>
      <c r="S42" s="3">
        <v>10</v>
      </c>
      <c r="T42" s="3">
        <f t="shared" si="24"/>
        <v>2</v>
      </c>
      <c r="U42" s="24">
        <v>10022001</v>
      </c>
      <c r="V42" s="26" t="s">
        <v>252</v>
      </c>
      <c r="W42" s="3">
        <v>10</v>
      </c>
      <c r="X42" s="3">
        <f t="shared" si="25"/>
        <v>2</v>
      </c>
      <c r="Y42" s="24">
        <v>10022008</v>
      </c>
      <c r="Z42" s="25" t="s">
        <v>268</v>
      </c>
      <c r="AA42" s="25">
        <v>2</v>
      </c>
      <c r="AB42" s="25">
        <f t="shared" si="26"/>
        <v>1</v>
      </c>
      <c r="AC42" s="24">
        <v>10022009</v>
      </c>
      <c r="AD42" s="25" t="s">
        <v>270</v>
      </c>
      <c r="AE42" s="25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28"/>
      <c r="BB42" t="str">
        <f t="shared" si="22"/>
        <v>10020001;10@10022010;10@10022001;10@10022008;2@10022009;1</v>
      </c>
    </row>
    <row r="43" ht="20.1" customHeight="1" spans="1:54">
      <c r="A43" s="25">
        <v>12004003</v>
      </c>
      <c r="B43" s="25" t="s">
        <v>206</v>
      </c>
      <c r="G43" s="25">
        <v>12001007</v>
      </c>
      <c r="H43" s="28" t="s">
        <v>128</v>
      </c>
      <c r="J43" s="28">
        <v>15203006</v>
      </c>
      <c r="K43" s="28" t="s">
        <v>364</v>
      </c>
      <c r="M43" s="3">
        <v>10020001</v>
      </c>
      <c r="N43" s="3" t="s">
        <v>95</v>
      </c>
      <c r="O43" s="3">
        <v>10</v>
      </c>
      <c r="P43" s="3">
        <f t="shared" si="23"/>
        <v>2</v>
      </c>
      <c r="Q43" s="24">
        <v>10022010</v>
      </c>
      <c r="R43" s="26" t="s">
        <v>826</v>
      </c>
      <c r="S43" s="3">
        <v>10</v>
      </c>
      <c r="T43" s="3">
        <f t="shared" si="24"/>
        <v>2</v>
      </c>
      <c r="U43" s="24">
        <v>10022002</v>
      </c>
      <c r="V43" s="26" t="s">
        <v>254</v>
      </c>
      <c r="W43" s="3">
        <v>10</v>
      </c>
      <c r="X43" s="3">
        <f t="shared" si="25"/>
        <v>2</v>
      </c>
      <c r="Y43" s="24">
        <v>10022008</v>
      </c>
      <c r="Z43" s="25" t="s">
        <v>268</v>
      </c>
      <c r="AA43" s="25">
        <v>2</v>
      </c>
      <c r="AB43" s="25">
        <f t="shared" si="26"/>
        <v>1</v>
      </c>
      <c r="AC43" s="24">
        <v>10022009</v>
      </c>
      <c r="AD43" s="25" t="s">
        <v>270</v>
      </c>
      <c r="AE43" s="25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28"/>
      <c r="BB43" t="str">
        <f t="shared" si="22"/>
        <v>10020001;10@10022010;10@10022002;10@10022008;2@10022009;1</v>
      </c>
    </row>
    <row r="44" ht="20.1" customHeight="1" spans="1:54">
      <c r="A44" s="25">
        <v>12004004</v>
      </c>
      <c r="B44" s="25" t="s">
        <v>900</v>
      </c>
      <c r="G44" s="25">
        <v>12001008</v>
      </c>
      <c r="H44" s="28" t="s">
        <v>131</v>
      </c>
      <c r="J44" s="28">
        <v>15204002</v>
      </c>
      <c r="K44" s="28" t="s">
        <v>368</v>
      </c>
      <c r="M44" s="3">
        <v>10020001</v>
      </c>
      <c r="N44" s="3" t="s">
        <v>95</v>
      </c>
      <c r="O44" s="3">
        <v>10</v>
      </c>
      <c r="P44" s="3">
        <f t="shared" si="23"/>
        <v>2</v>
      </c>
      <c r="Q44" s="24">
        <v>10022010</v>
      </c>
      <c r="R44" s="26" t="s">
        <v>826</v>
      </c>
      <c r="S44" s="3">
        <v>10</v>
      </c>
      <c r="T44" s="3">
        <f t="shared" si="24"/>
        <v>2</v>
      </c>
      <c r="U44" s="24">
        <v>10022003</v>
      </c>
      <c r="V44" s="26" t="s">
        <v>256</v>
      </c>
      <c r="W44" s="3">
        <v>10</v>
      </c>
      <c r="X44" s="3">
        <f t="shared" si="25"/>
        <v>2</v>
      </c>
      <c r="Y44" s="24">
        <v>10022008</v>
      </c>
      <c r="Z44" s="25" t="s">
        <v>268</v>
      </c>
      <c r="AA44" s="25">
        <v>2</v>
      </c>
      <c r="AB44" s="25">
        <f t="shared" si="26"/>
        <v>1</v>
      </c>
      <c r="AC44" s="24">
        <v>10022009</v>
      </c>
      <c r="AD44" s="25" t="s">
        <v>270</v>
      </c>
      <c r="AE44" s="25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28"/>
      <c r="BB44" t="str">
        <f t="shared" si="22"/>
        <v>10020001;10@10022010;10@10022003;10@10022008;2@10022009;1</v>
      </c>
    </row>
    <row r="45" ht="20.1" customHeight="1" spans="1:54">
      <c r="A45" s="25">
        <v>12004005</v>
      </c>
      <c r="B45" s="25" t="s">
        <v>901</v>
      </c>
      <c r="J45" s="28">
        <v>15204004</v>
      </c>
      <c r="K45" s="28" t="s">
        <v>372</v>
      </c>
      <c r="M45" s="3">
        <v>10020001</v>
      </c>
      <c r="N45" s="3" t="s">
        <v>95</v>
      </c>
      <c r="O45" s="3">
        <v>10</v>
      </c>
      <c r="P45" s="3">
        <f t="shared" si="23"/>
        <v>2</v>
      </c>
      <c r="Q45" s="24">
        <v>10022010</v>
      </c>
      <c r="R45" s="26" t="s">
        <v>826</v>
      </c>
      <c r="S45" s="3">
        <v>10</v>
      </c>
      <c r="T45" s="3">
        <f t="shared" si="24"/>
        <v>2</v>
      </c>
      <c r="U45" s="24">
        <v>10022004</v>
      </c>
      <c r="V45" s="26" t="s">
        <v>258</v>
      </c>
      <c r="W45" s="3">
        <v>10</v>
      </c>
      <c r="X45" s="3">
        <f t="shared" si="25"/>
        <v>2</v>
      </c>
      <c r="Y45" s="24">
        <v>10022008</v>
      </c>
      <c r="Z45" s="25" t="s">
        <v>268</v>
      </c>
      <c r="AA45" s="25">
        <v>2</v>
      </c>
      <c r="AB45" s="25">
        <f t="shared" si="26"/>
        <v>1</v>
      </c>
      <c r="AC45" s="24">
        <v>10022009</v>
      </c>
      <c r="AD45" s="25" t="s">
        <v>270</v>
      </c>
      <c r="AE45" s="25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28"/>
      <c r="BB45" t="str">
        <f t="shared" si="22"/>
        <v>10020001;10@10022010;10@10022004;10@10022008;2@10022009;1</v>
      </c>
    </row>
    <row r="46" ht="20.1" customHeight="1" spans="1:54">
      <c r="A46" s="25">
        <v>12004006</v>
      </c>
      <c r="B46" s="25" t="s">
        <v>212</v>
      </c>
      <c r="J46" s="28">
        <v>15204006</v>
      </c>
      <c r="K46" s="28" t="s">
        <v>375</v>
      </c>
      <c r="M46" s="3">
        <v>10020001</v>
      </c>
      <c r="N46" s="3" t="s">
        <v>95</v>
      </c>
      <c r="O46" s="3">
        <v>10</v>
      </c>
      <c r="P46" s="3">
        <f t="shared" si="23"/>
        <v>2</v>
      </c>
      <c r="Q46" s="24">
        <v>10022010</v>
      </c>
      <c r="R46" s="26" t="s">
        <v>826</v>
      </c>
      <c r="S46" s="3">
        <v>10</v>
      </c>
      <c r="T46" s="3">
        <f t="shared" si="24"/>
        <v>2</v>
      </c>
      <c r="U46" s="24">
        <v>10022005</v>
      </c>
      <c r="V46" s="26" t="s">
        <v>260</v>
      </c>
      <c r="W46" s="3">
        <v>10</v>
      </c>
      <c r="X46" s="3">
        <f t="shared" si="25"/>
        <v>2</v>
      </c>
      <c r="Y46" s="24">
        <v>10022008</v>
      </c>
      <c r="Z46" s="25" t="s">
        <v>268</v>
      </c>
      <c r="AA46" s="25">
        <v>2</v>
      </c>
      <c r="AB46" s="25">
        <f t="shared" si="26"/>
        <v>1</v>
      </c>
      <c r="AC46" s="24">
        <v>10022009</v>
      </c>
      <c r="AD46" s="25" t="s">
        <v>270</v>
      </c>
      <c r="AE46" s="25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28"/>
      <c r="BB46" t="str">
        <f t="shared" si="22"/>
        <v>10020001;10@10022010;10@10022005;10@10022008;2@10022009;1</v>
      </c>
    </row>
    <row r="47" ht="20.1" customHeight="1" spans="1:54">
      <c r="A47" s="25">
        <v>12004007</v>
      </c>
      <c r="B47" s="25" t="s">
        <v>214</v>
      </c>
      <c r="J47" s="28">
        <v>15205002</v>
      </c>
      <c r="K47" s="28" t="s">
        <v>377</v>
      </c>
      <c r="M47" s="3">
        <v>10020001</v>
      </c>
      <c r="N47" s="3" t="s">
        <v>95</v>
      </c>
      <c r="O47" s="3">
        <v>10</v>
      </c>
      <c r="P47" s="3">
        <f t="shared" si="23"/>
        <v>2</v>
      </c>
      <c r="Q47" s="24">
        <v>10022010</v>
      </c>
      <c r="R47" s="26" t="s">
        <v>826</v>
      </c>
      <c r="S47" s="3">
        <v>10</v>
      </c>
      <c r="T47" s="3">
        <f t="shared" si="24"/>
        <v>2</v>
      </c>
      <c r="U47" s="24">
        <v>10022006</v>
      </c>
      <c r="V47" s="31" t="s">
        <v>264</v>
      </c>
      <c r="W47" s="3">
        <v>10</v>
      </c>
      <c r="X47" s="3">
        <f t="shared" si="25"/>
        <v>2</v>
      </c>
      <c r="Y47" s="24">
        <v>10022008</v>
      </c>
      <c r="Z47" s="25" t="s">
        <v>268</v>
      </c>
      <c r="AA47" s="25">
        <v>2</v>
      </c>
      <c r="AB47" s="25">
        <f t="shared" si="26"/>
        <v>1</v>
      </c>
      <c r="AC47" s="24">
        <v>10022009</v>
      </c>
      <c r="AD47" s="25" t="s">
        <v>270</v>
      </c>
      <c r="AE47" s="25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28"/>
      <c r="BB47" t="str">
        <f t="shared" si="22"/>
        <v>10020001;10@10022010;10@10022006;10@10022008;2@10022009;1</v>
      </c>
    </row>
    <row r="48" ht="20.1" customHeight="1" spans="1:54">
      <c r="A48" s="25">
        <v>12004008</v>
      </c>
      <c r="B48" s="25" t="s">
        <v>216</v>
      </c>
      <c r="J48" s="28">
        <v>15205004</v>
      </c>
      <c r="K48" s="28" t="s">
        <v>379</v>
      </c>
      <c r="M48" s="3">
        <v>10020001</v>
      </c>
      <c r="N48" s="3" t="s">
        <v>95</v>
      </c>
      <c r="O48" s="3">
        <v>10</v>
      </c>
      <c r="P48" s="3">
        <f t="shared" si="23"/>
        <v>2</v>
      </c>
      <c r="Q48" s="24">
        <v>10022010</v>
      </c>
      <c r="R48" s="26" t="s">
        <v>826</v>
      </c>
      <c r="S48" s="3">
        <v>10</v>
      </c>
      <c r="T48" s="3">
        <f t="shared" si="24"/>
        <v>2</v>
      </c>
      <c r="U48" s="24">
        <v>10022007</v>
      </c>
      <c r="V48" s="26" t="s">
        <v>266</v>
      </c>
      <c r="W48" s="3">
        <v>10</v>
      </c>
      <c r="X48" s="3">
        <f t="shared" si="25"/>
        <v>2</v>
      </c>
      <c r="Y48" s="24">
        <v>10022008</v>
      </c>
      <c r="Z48" s="25" t="s">
        <v>268</v>
      </c>
      <c r="AA48" s="25">
        <v>2</v>
      </c>
      <c r="AB48" s="25">
        <f t="shared" si="26"/>
        <v>1</v>
      </c>
      <c r="AC48" s="24">
        <v>10022009</v>
      </c>
      <c r="AD48" s="25" t="s">
        <v>270</v>
      </c>
      <c r="AE48" s="25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28"/>
      <c r="BB48" t="str">
        <f t="shared" si="22"/>
        <v>10020001;10@10022010;10@10022007;10@10022008;2@10022009;1</v>
      </c>
    </row>
    <row r="49" ht="20.1" customHeight="1" spans="1:54">
      <c r="A49" s="25">
        <v>12004009</v>
      </c>
      <c r="B49" s="25" t="s">
        <v>219</v>
      </c>
      <c r="J49" s="28">
        <v>15205006</v>
      </c>
      <c r="K49" s="28" t="s">
        <v>381</v>
      </c>
      <c r="M49" s="3">
        <v>10020001</v>
      </c>
      <c r="N49" s="3" t="s">
        <v>95</v>
      </c>
      <c r="O49" s="3">
        <v>10</v>
      </c>
      <c r="P49" s="3">
        <f t="shared" si="23"/>
        <v>2</v>
      </c>
      <c r="Q49" s="24">
        <v>10022010</v>
      </c>
      <c r="R49" s="26" t="s">
        <v>826</v>
      </c>
      <c r="S49" s="3">
        <v>10</v>
      </c>
      <c r="T49" s="3">
        <f t="shared" si="24"/>
        <v>2</v>
      </c>
      <c r="U49" s="24">
        <v>10022001</v>
      </c>
      <c r="V49" s="26" t="s">
        <v>252</v>
      </c>
      <c r="W49" s="3">
        <v>10</v>
      </c>
      <c r="X49" s="3">
        <f t="shared" si="25"/>
        <v>2</v>
      </c>
      <c r="Y49" s="24">
        <v>10022008</v>
      </c>
      <c r="Z49" s="25" t="s">
        <v>268</v>
      </c>
      <c r="AA49" s="25">
        <v>2</v>
      </c>
      <c r="AB49" s="25">
        <f t="shared" si="26"/>
        <v>1</v>
      </c>
      <c r="AC49" s="24">
        <v>10022009</v>
      </c>
      <c r="AD49" s="25" t="s">
        <v>270</v>
      </c>
      <c r="AE49" s="25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28"/>
      <c r="BB49" t="str">
        <f t="shared" si="22"/>
        <v>10020001;10@10022010;10@10022001;10@10022008;2@10022009;1</v>
      </c>
    </row>
    <row r="50" ht="20.1" customHeight="1" spans="1:54">
      <c r="A50" s="25">
        <v>12004010</v>
      </c>
      <c r="B50" s="25" t="s">
        <v>221</v>
      </c>
      <c r="J50" s="28">
        <v>15206002</v>
      </c>
      <c r="K50" s="28" t="s">
        <v>383</v>
      </c>
      <c r="M50" s="3">
        <v>10020001</v>
      </c>
      <c r="N50" s="3" t="s">
        <v>95</v>
      </c>
      <c r="O50" s="25">
        <v>20</v>
      </c>
      <c r="P50" s="3">
        <f t="shared" si="23"/>
        <v>4</v>
      </c>
      <c r="Q50" s="24">
        <v>10022010</v>
      </c>
      <c r="R50" s="26" t="s">
        <v>826</v>
      </c>
      <c r="S50" s="25">
        <v>20</v>
      </c>
      <c r="T50" s="3">
        <f t="shared" si="24"/>
        <v>4</v>
      </c>
      <c r="U50" s="24">
        <v>10022002</v>
      </c>
      <c r="V50" s="26" t="s">
        <v>254</v>
      </c>
      <c r="W50" s="25">
        <v>20</v>
      </c>
      <c r="X50" s="3">
        <f t="shared" si="25"/>
        <v>4</v>
      </c>
      <c r="Y50" s="24">
        <v>10022008</v>
      </c>
      <c r="Z50" s="25" t="s">
        <v>268</v>
      </c>
      <c r="AA50" s="25">
        <v>4</v>
      </c>
      <c r="AB50" s="25">
        <f t="shared" si="26"/>
        <v>2</v>
      </c>
      <c r="AC50" s="24">
        <v>10022009</v>
      </c>
      <c r="AD50" s="25" t="s">
        <v>270</v>
      </c>
      <c r="AE50" s="25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28"/>
      <c r="BB50" t="str">
        <f t="shared" si="22"/>
        <v>10020001;20@10022010;20@10022002;20@10022008;4@10022009;2</v>
      </c>
    </row>
    <row r="51" ht="20.1" customHeight="1" spans="10:54">
      <c r="J51" s="28">
        <v>15207002</v>
      </c>
      <c r="K51" s="28" t="s">
        <v>385</v>
      </c>
      <c r="M51" s="3">
        <v>10020001</v>
      </c>
      <c r="N51" s="3" t="s">
        <v>95</v>
      </c>
      <c r="O51" s="25">
        <v>20</v>
      </c>
      <c r="P51" s="3">
        <f t="shared" si="23"/>
        <v>4</v>
      </c>
      <c r="Q51" s="24">
        <v>10022010</v>
      </c>
      <c r="R51" s="26" t="s">
        <v>826</v>
      </c>
      <c r="S51" s="25">
        <v>20</v>
      </c>
      <c r="T51" s="3">
        <f t="shared" si="24"/>
        <v>4</v>
      </c>
      <c r="U51" s="24">
        <v>10022003</v>
      </c>
      <c r="V51" s="26" t="s">
        <v>256</v>
      </c>
      <c r="W51" s="25">
        <v>20</v>
      </c>
      <c r="X51" s="3">
        <f t="shared" si="25"/>
        <v>4</v>
      </c>
      <c r="Y51" s="24">
        <v>10022008</v>
      </c>
      <c r="Z51" s="25" t="s">
        <v>268</v>
      </c>
      <c r="AA51" s="25">
        <v>4</v>
      </c>
      <c r="AB51" s="25">
        <f t="shared" si="26"/>
        <v>2</v>
      </c>
      <c r="AC51" s="24">
        <v>10022009</v>
      </c>
      <c r="AD51" s="25" t="s">
        <v>270</v>
      </c>
      <c r="AE51" s="25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28"/>
      <c r="BB51" t="str">
        <f t="shared" si="22"/>
        <v>10020001;20@10022010;20@10022003;20@10022008;4@10022009;2</v>
      </c>
    </row>
    <row r="52" ht="20.1" customHeight="1" spans="10:54">
      <c r="J52" s="28">
        <v>15208002</v>
      </c>
      <c r="K52" s="28" t="s">
        <v>386</v>
      </c>
      <c r="M52" s="3">
        <v>10020001</v>
      </c>
      <c r="N52" s="3" t="s">
        <v>95</v>
      </c>
      <c r="O52" s="25">
        <v>20</v>
      </c>
      <c r="P52" s="3">
        <f t="shared" si="23"/>
        <v>4</v>
      </c>
      <c r="Q52" s="24">
        <v>10022010</v>
      </c>
      <c r="R52" s="26" t="s">
        <v>826</v>
      </c>
      <c r="S52" s="25">
        <v>20</v>
      </c>
      <c r="T52" s="3">
        <f t="shared" si="24"/>
        <v>4</v>
      </c>
      <c r="U52" s="24">
        <v>10022004</v>
      </c>
      <c r="V52" s="26" t="s">
        <v>258</v>
      </c>
      <c r="W52" s="25">
        <v>20</v>
      </c>
      <c r="X52" s="3">
        <f t="shared" si="25"/>
        <v>4</v>
      </c>
      <c r="Y52" s="24">
        <v>10022008</v>
      </c>
      <c r="Z52" s="25" t="s">
        <v>268</v>
      </c>
      <c r="AA52" s="25">
        <v>4</v>
      </c>
      <c r="AB52" s="25">
        <f t="shared" si="26"/>
        <v>2</v>
      </c>
      <c r="AC52" s="24">
        <v>10022009</v>
      </c>
      <c r="AD52" s="25" t="s">
        <v>270</v>
      </c>
      <c r="AE52" s="25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28"/>
      <c r="BB52" t="str">
        <f t="shared" si="22"/>
        <v>10020001;20@10022010;20@10022004;20@10022008;4@10022009;2</v>
      </c>
    </row>
    <row r="53" ht="20.1" customHeight="1" spans="10:54">
      <c r="J53" s="28">
        <v>15209002</v>
      </c>
      <c r="K53" s="28" t="s">
        <v>388</v>
      </c>
      <c r="M53" s="3">
        <v>10020001</v>
      </c>
      <c r="N53" s="3" t="s">
        <v>95</v>
      </c>
      <c r="O53" s="25">
        <v>30</v>
      </c>
      <c r="P53" s="3">
        <f t="shared" si="23"/>
        <v>6</v>
      </c>
      <c r="Q53" s="24">
        <v>10022010</v>
      </c>
      <c r="R53" s="26" t="s">
        <v>826</v>
      </c>
      <c r="S53" s="25">
        <v>30</v>
      </c>
      <c r="T53" s="3">
        <f t="shared" si="24"/>
        <v>6</v>
      </c>
      <c r="U53" s="24">
        <v>10022005</v>
      </c>
      <c r="V53" s="26" t="s">
        <v>260</v>
      </c>
      <c r="W53" s="25">
        <v>30</v>
      </c>
      <c r="X53" s="3">
        <f t="shared" si="25"/>
        <v>6</v>
      </c>
      <c r="Y53" s="24">
        <v>10022008</v>
      </c>
      <c r="Z53" s="25" t="s">
        <v>268</v>
      </c>
      <c r="AA53" s="25">
        <v>6</v>
      </c>
      <c r="AB53" s="25">
        <f t="shared" si="26"/>
        <v>3</v>
      </c>
      <c r="AC53" s="24">
        <v>10022009</v>
      </c>
      <c r="AD53" s="25" t="s">
        <v>270</v>
      </c>
      <c r="AE53" s="25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28"/>
      <c r="BB53" t="str">
        <f t="shared" si="22"/>
        <v>10020001;30@10022010;30@10022005;30@10022008;6@10022009;3</v>
      </c>
    </row>
    <row r="54" ht="20.1" customHeight="1" spans="10:54">
      <c r="J54" s="28">
        <v>15210002</v>
      </c>
      <c r="K54" s="28" t="s">
        <v>390</v>
      </c>
      <c r="M54" s="3">
        <v>10020001</v>
      </c>
      <c r="N54" s="3" t="s">
        <v>95</v>
      </c>
      <c r="O54" s="25">
        <v>30</v>
      </c>
      <c r="P54" s="3">
        <f t="shared" si="23"/>
        <v>6</v>
      </c>
      <c r="Q54" s="24">
        <v>10022010</v>
      </c>
      <c r="R54" s="26" t="s">
        <v>826</v>
      </c>
      <c r="S54" s="25">
        <v>30</v>
      </c>
      <c r="T54" s="3">
        <f t="shared" si="24"/>
        <v>6</v>
      </c>
      <c r="U54" s="24">
        <v>10022006</v>
      </c>
      <c r="V54" s="31" t="s">
        <v>264</v>
      </c>
      <c r="W54" s="25">
        <v>30</v>
      </c>
      <c r="X54" s="3">
        <f t="shared" si="25"/>
        <v>6</v>
      </c>
      <c r="Y54" s="24">
        <v>10022008</v>
      </c>
      <c r="Z54" s="25" t="s">
        <v>268</v>
      </c>
      <c r="AA54" s="25">
        <v>6</v>
      </c>
      <c r="AB54" s="25">
        <f t="shared" si="26"/>
        <v>3</v>
      </c>
      <c r="AC54" s="24">
        <v>10022009</v>
      </c>
      <c r="AD54" s="25" t="s">
        <v>270</v>
      </c>
      <c r="AE54" s="25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28"/>
      <c r="BB54" t="str">
        <f t="shared" si="22"/>
        <v>10020001;30@10022010;30@10022006;30@10022008;6@10022009;3</v>
      </c>
    </row>
    <row r="55" ht="20.1" customHeight="1" spans="10:54">
      <c r="J55" s="28">
        <v>15210004</v>
      </c>
      <c r="K55" s="28" t="s">
        <v>392</v>
      </c>
      <c r="M55" s="3">
        <v>10020001</v>
      </c>
      <c r="N55" s="3" t="s">
        <v>95</v>
      </c>
      <c r="O55" s="25">
        <v>30</v>
      </c>
      <c r="P55" s="3">
        <f t="shared" si="23"/>
        <v>6</v>
      </c>
      <c r="Q55" s="24">
        <v>10022010</v>
      </c>
      <c r="R55" s="26" t="s">
        <v>826</v>
      </c>
      <c r="S55" s="25">
        <v>30</v>
      </c>
      <c r="T55" s="3">
        <f t="shared" si="24"/>
        <v>6</v>
      </c>
      <c r="U55" s="24">
        <v>10022007</v>
      </c>
      <c r="V55" s="26" t="s">
        <v>266</v>
      </c>
      <c r="W55" s="25">
        <v>30</v>
      </c>
      <c r="X55" s="3">
        <f t="shared" si="25"/>
        <v>6</v>
      </c>
      <c r="Y55" s="24">
        <v>10022008</v>
      </c>
      <c r="Z55" s="25" t="s">
        <v>268</v>
      </c>
      <c r="AA55" s="25">
        <v>6</v>
      </c>
      <c r="AB55" s="25">
        <f t="shared" si="26"/>
        <v>3</v>
      </c>
      <c r="AC55" s="24">
        <v>10022009</v>
      </c>
      <c r="AD55" s="25" t="s">
        <v>270</v>
      </c>
      <c r="AE55" s="25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28"/>
      <c r="BB55" t="str">
        <f t="shared" si="22"/>
        <v>10020001;30@10022010;30@10022007;30@10022008;6@10022009;3</v>
      </c>
    </row>
    <row r="56" ht="20.1" customHeight="1" spans="10:54">
      <c r="J56" s="28">
        <v>15211002</v>
      </c>
      <c r="K56" s="28" t="s">
        <v>394</v>
      </c>
      <c r="M56" s="3">
        <v>10020001</v>
      </c>
      <c r="N56" s="3" t="s">
        <v>95</v>
      </c>
      <c r="O56" s="25">
        <v>20</v>
      </c>
      <c r="P56" s="3">
        <f t="shared" si="23"/>
        <v>4</v>
      </c>
      <c r="Q56" s="24">
        <v>10022010</v>
      </c>
      <c r="R56" s="26" t="s">
        <v>826</v>
      </c>
      <c r="S56" s="25">
        <v>20</v>
      </c>
      <c r="T56" s="3">
        <f t="shared" si="24"/>
        <v>4</v>
      </c>
      <c r="U56" s="24">
        <v>10022005</v>
      </c>
      <c r="V56" s="26" t="s">
        <v>260</v>
      </c>
      <c r="W56" s="25">
        <v>20</v>
      </c>
      <c r="X56" s="3">
        <f t="shared" si="25"/>
        <v>4</v>
      </c>
      <c r="Y56" s="24">
        <v>10022008</v>
      </c>
      <c r="Z56" s="25" t="s">
        <v>268</v>
      </c>
      <c r="AA56" s="25">
        <v>4</v>
      </c>
      <c r="AB56" s="25">
        <f t="shared" si="26"/>
        <v>2</v>
      </c>
      <c r="AC56" s="24">
        <v>10022009</v>
      </c>
      <c r="AD56" s="25" t="s">
        <v>270</v>
      </c>
      <c r="AE56" s="25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28"/>
      <c r="BB56" t="str">
        <f t="shared" si="22"/>
        <v>10020001;20@10022010;20@10022005;20@10022008;4@10022009;2</v>
      </c>
    </row>
    <row r="57" ht="20.1" customHeight="1" spans="10:54">
      <c r="J57" s="28">
        <v>15211004</v>
      </c>
      <c r="K57" s="28" t="s">
        <v>396</v>
      </c>
      <c r="M57" s="3">
        <v>10020001</v>
      </c>
      <c r="N57" s="3" t="s">
        <v>95</v>
      </c>
      <c r="O57" s="25">
        <v>20</v>
      </c>
      <c r="P57" s="3">
        <f t="shared" si="23"/>
        <v>4</v>
      </c>
      <c r="Q57" s="24">
        <v>10022010</v>
      </c>
      <c r="R57" s="26" t="s">
        <v>826</v>
      </c>
      <c r="S57" s="25">
        <v>20</v>
      </c>
      <c r="T57" s="3">
        <f t="shared" si="24"/>
        <v>4</v>
      </c>
      <c r="U57" s="24">
        <v>10022006</v>
      </c>
      <c r="V57" s="31" t="s">
        <v>264</v>
      </c>
      <c r="W57" s="25">
        <v>20</v>
      </c>
      <c r="X57" s="3">
        <f t="shared" si="25"/>
        <v>4</v>
      </c>
      <c r="Y57" s="24">
        <v>10022008</v>
      </c>
      <c r="Z57" s="25" t="s">
        <v>268</v>
      </c>
      <c r="AA57" s="25">
        <v>4</v>
      </c>
      <c r="AB57" s="25">
        <f t="shared" si="26"/>
        <v>2</v>
      </c>
      <c r="AC57" s="24">
        <v>10022009</v>
      </c>
      <c r="AD57" s="25" t="s">
        <v>270</v>
      </c>
      <c r="AE57" s="25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28"/>
      <c r="BB57" t="str">
        <f t="shared" si="22"/>
        <v>10020001;20@10022010;20@10022006;20@10022008;4@10022009;2</v>
      </c>
    </row>
    <row r="58" ht="20.1" customHeight="1" spans="10:54">
      <c r="J58" s="28">
        <v>15211006</v>
      </c>
      <c r="K58" s="28" t="s">
        <v>398</v>
      </c>
      <c r="M58" s="3">
        <v>10020001</v>
      </c>
      <c r="N58" s="3" t="s">
        <v>95</v>
      </c>
      <c r="O58" s="25">
        <v>20</v>
      </c>
      <c r="P58" s="3">
        <f t="shared" si="23"/>
        <v>4</v>
      </c>
      <c r="Q58" s="24">
        <v>10022010</v>
      </c>
      <c r="R58" s="26" t="s">
        <v>826</v>
      </c>
      <c r="S58" s="25">
        <v>20</v>
      </c>
      <c r="T58" s="3">
        <f t="shared" si="24"/>
        <v>4</v>
      </c>
      <c r="U58" s="24">
        <v>10022007</v>
      </c>
      <c r="V58" s="26" t="s">
        <v>266</v>
      </c>
      <c r="W58" s="25">
        <v>20</v>
      </c>
      <c r="X58" s="3">
        <f t="shared" si="25"/>
        <v>4</v>
      </c>
      <c r="Y58" s="24">
        <v>10022008</v>
      </c>
      <c r="Z58" s="25" t="s">
        <v>268</v>
      </c>
      <c r="AA58" s="25">
        <v>4</v>
      </c>
      <c r="AB58" s="25">
        <f t="shared" si="26"/>
        <v>2</v>
      </c>
      <c r="AC58" s="24">
        <v>10022009</v>
      </c>
      <c r="AD58" s="25" t="s">
        <v>270</v>
      </c>
      <c r="AE58" s="25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28"/>
      <c r="BB58" t="str">
        <f t="shared" si="22"/>
        <v>10020001;20@10022010;20@10022007;20@10022008;4@10022009;2</v>
      </c>
    </row>
    <row r="59" ht="20.1" customHeight="1" spans="10:54">
      <c r="J59" s="43">
        <v>15206003</v>
      </c>
      <c r="K59" s="43" t="s">
        <v>902</v>
      </c>
      <c r="M59" s="3">
        <v>10020001</v>
      </c>
      <c r="N59" s="3" t="s">
        <v>95</v>
      </c>
      <c r="O59" s="25">
        <v>200</v>
      </c>
      <c r="P59" s="3"/>
      <c r="Q59" s="24">
        <v>10022010</v>
      </c>
      <c r="R59" s="26" t="s">
        <v>826</v>
      </c>
      <c r="S59" s="25">
        <v>200</v>
      </c>
      <c r="T59" s="3"/>
      <c r="U59" s="28">
        <v>15206002</v>
      </c>
      <c r="V59" s="28" t="s">
        <v>383</v>
      </c>
      <c r="W59" s="25">
        <v>1</v>
      </c>
      <c r="X59" s="3"/>
      <c r="Y59" s="24">
        <v>10022008</v>
      </c>
      <c r="Z59" s="25" t="s">
        <v>268</v>
      </c>
      <c r="AA59" s="25">
        <v>20</v>
      </c>
      <c r="AB59" s="25"/>
      <c r="AC59" s="24">
        <v>10022009</v>
      </c>
      <c r="AD59" s="25" t="s">
        <v>270</v>
      </c>
      <c r="AE59" s="25">
        <v>10</v>
      </c>
      <c r="AF59" s="3">
        <v>10000143</v>
      </c>
      <c r="AG59" s="3" t="s">
        <v>122</v>
      </c>
      <c r="AH59" s="3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2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43">
        <v>15210011</v>
      </c>
      <c r="K60" s="43" t="s">
        <v>903</v>
      </c>
      <c r="M60" s="3">
        <v>10020001</v>
      </c>
      <c r="N60" s="3" t="s">
        <v>95</v>
      </c>
      <c r="O60" s="25">
        <v>200</v>
      </c>
      <c r="P60" s="3"/>
      <c r="Q60" s="24">
        <v>10022010</v>
      </c>
      <c r="R60" s="26" t="s">
        <v>826</v>
      </c>
      <c r="S60" s="25">
        <v>200</v>
      </c>
      <c r="T60" s="3"/>
      <c r="U60" s="28">
        <v>15210002</v>
      </c>
      <c r="V60" s="28" t="s">
        <v>390</v>
      </c>
      <c r="W60" s="25">
        <v>1</v>
      </c>
      <c r="X60" s="3"/>
      <c r="Y60" s="24">
        <v>10022008</v>
      </c>
      <c r="Z60" s="25" t="s">
        <v>268</v>
      </c>
      <c r="AA60" s="25">
        <v>20</v>
      </c>
      <c r="AB60" s="25"/>
      <c r="AC60" s="24">
        <v>10022009</v>
      </c>
      <c r="AD60" s="25" t="s">
        <v>270</v>
      </c>
      <c r="AE60" s="25">
        <v>10</v>
      </c>
      <c r="AF60" s="3">
        <v>10000143</v>
      </c>
      <c r="AG60" s="3" t="s">
        <v>122</v>
      </c>
      <c r="AH60" s="3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2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43">
        <v>15210012</v>
      </c>
      <c r="K61" s="43" t="s">
        <v>904</v>
      </c>
      <c r="M61" s="3">
        <v>10020001</v>
      </c>
      <c r="N61" s="3" t="s">
        <v>95</v>
      </c>
      <c r="O61" s="25">
        <v>200</v>
      </c>
      <c r="P61" s="3"/>
      <c r="Q61" s="24">
        <v>10022010</v>
      </c>
      <c r="R61" s="26" t="s">
        <v>826</v>
      </c>
      <c r="S61" s="25">
        <v>200</v>
      </c>
      <c r="T61" s="3"/>
      <c r="U61" s="28">
        <v>15210004</v>
      </c>
      <c r="V61" s="28" t="s">
        <v>392</v>
      </c>
      <c r="W61" s="25">
        <v>1</v>
      </c>
      <c r="X61" s="3"/>
      <c r="Y61" s="24">
        <v>10022008</v>
      </c>
      <c r="Z61" s="25" t="s">
        <v>268</v>
      </c>
      <c r="AA61" s="25">
        <v>20</v>
      </c>
      <c r="AB61" s="25"/>
      <c r="AC61" s="24">
        <v>10022009</v>
      </c>
      <c r="AD61" s="25" t="s">
        <v>270</v>
      </c>
      <c r="AE61" s="25">
        <v>10</v>
      </c>
      <c r="AF61" s="3">
        <v>10000143</v>
      </c>
      <c r="AG61" s="3" t="s">
        <v>122</v>
      </c>
      <c r="AH61" s="3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2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43">
        <v>15210111</v>
      </c>
      <c r="K62" s="43" t="s">
        <v>905</v>
      </c>
      <c r="M62" s="3">
        <v>10020001</v>
      </c>
      <c r="N62" s="3" t="s">
        <v>95</v>
      </c>
      <c r="O62" s="25">
        <v>200</v>
      </c>
      <c r="P62" s="3"/>
      <c r="Q62" s="24">
        <v>10022010</v>
      </c>
      <c r="R62" s="26" t="s">
        <v>826</v>
      </c>
      <c r="S62" s="25">
        <v>200</v>
      </c>
      <c r="T62" s="3"/>
      <c r="U62" s="27">
        <v>15210102</v>
      </c>
      <c r="V62" s="27" t="s">
        <v>906</v>
      </c>
      <c r="W62" s="25">
        <v>1</v>
      </c>
      <c r="X62" s="3"/>
      <c r="Y62" s="24">
        <v>10022008</v>
      </c>
      <c r="Z62" s="25" t="s">
        <v>268</v>
      </c>
      <c r="AA62" s="25">
        <v>20</v>
      </c>
      <c r="AB62" s="25"/>
      <c r="AC62" s="24">
        <v>10022009</v>
      </c>
      <c r="AD62" s="25" t="s">
        <v>270</v>
      </c>
      <c r="AE62" s="25">
        <v>10</v>
      </c>
      <c r="AF62" s="3">
        <v>10000143</v>
      </c>
      <c r="AG62" s="3" t="s">
        <v>122</v>
      </c>
      <c r="AH62" s="3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2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43">
        <v>15210112</v>
      </c>
      <c r="K63" s="43" t="s">
        <v>907</v>
      </c>
      <c r="M63" s="3">
        <v>10020001</v>
      </c>
      <c r="N63" s="3" t="s">
        <v>95</v>
      </c>
      <c r="O63" s="25">
        <v>200</v>
      </c>
      <c r="P63" s="3"/>
      <c r="Q63" s="24">
        <v>10022010</v>
      </c>
      <c r="R63" s="26" t="s">
        <v>826</v>
      </c>
      <c r="S63" s="25">
        <v>200</v>
      </c>
      <c r="T63" s="3"/>
      <c r="U63" s="27">
        <v>15210104</v>
      </c>
      <c r="V63" s="27" t="s">
        <v>908</v>
      </c>
      <c r="W63" s="25">
        <v>1</v>
      </c>
      <c r="X63" s="3"/>
      <c r="Y63" s="24">
        <v>10022008</v>
      </c>
      <c r="Z63" s="25" t="s">
        <v>268</v>
      </c>
      <c r="AA63" s="25">
        <v>20</v>
      </c>
      <c r="AB63" s="25"/>
      <c r="AC63" s="24">
        <v>10022009</v>
      </c>
      <c r="AD63" s="25" t="s">
        <v>270</v>
      </c>
      <c r="AE63" s="25">
        <v>10</v>
      </c>
      <c r="AF63" s="3">
        <v>10000143</v>
      </c>
      <c r="AG63" s="3" t="s">
        <v>122</v>
      </c>
      <c r="AH63" s="3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2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43">
        <v>15211011</v>
      </c>
      <c r="K64" s="43" t="s">
        <v>909</v>
      </c>
      <c r="M64" s="3">
        <v>10020001</v>
      </c>
      <c r="N64" s="3" t="s">
        <v>95</v>
      </c>
      <c r="O64" s="25">
        <v>200</v>
      </c>
      <c r="P64" s="3"/>
      <c r="Q64" s="24">
        <v>10022010</v>
      </c>
      <c r="R64" s="26" t="s">
        <v>826</v>
      </c>
      <c r="S64" s="25">
        <v>200</v>
      </c>
      <c r="T64" s="3"/>
      <c r="U64" s="28">
        <v>15211002</v>
      </c>
      <c r="V64" s="28" t="s">
        <v>394</v>
      </c>
      <c r="W64" s="25">
        <v>1</v>
      </c>
      <c r="X64" s="3"/>
      <c r="Y64" s="24">
        <v>10022008</v>
      </c>
      <c r="Z64" s="25" t="s">
        <v>268</v>
      </c>
      <c r="AA64" s="25">
        <v>30</v>
      </c>
      <c r="AB64" s="25"/>
      <c r="AC64" s="24">
        <v>10022009</v>
      </c>
      <c r="AD64" s="25" t="s">
        <v>270</v>
      </c>
      <c r="AE64" s="25">
        <v>15</v>
      </c>
      <c r="AF64" s="3">
        <v>10000143</v>
      </c>
      <c r="AG64" s="3" t="s">
        <v>122</v>
      </c>
      <c r="AH64" s="3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2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43">
        <v>15211012</v>
      </c>
      <c r="K65" s="43" t="s">
        <v>910</v>
      </c>
      <c r="M65" s="3">
        <v>10020001</v>
      </c>
      <c r="N65" s="3" t="s">
        <v>95</v>
      </c>
      <c r="O65" s="25">
        <v>200</v>
      </c>
      <c r="P65" s="3"/>
      <c r="Q65" s="24">
        <v>10022010</v>
      </c>
      <c r="R65" s="26" t="s">
        <v>826</v>
      </c>
      <c r="S65" s="25">
        <v>200</v>
      </c>
      <c r="T65" s="3"/>
      <c r="U65" s="28">
        <v>15211004</v>
      </c>
      <c r="V65" s="28" t="s">
        <v>396</v>
      </c>
      <c r="W65" s="25">
        <v>1</v>
      </c>
      <c r="X65" s="3"/>
      <c r="Y65" s="24">
        <v>10022008</v>
      </c>
      <c r="Z65" s="25" t="s">
        <v>268</v>
      </c>
      <c r="AA65" s="25">
        <v>30</v>
      </c>
      <c r="AB65" s="25"/>
      <c r="AC65" s="24">
        <v>10022009</v>
      </c>
      <c r="AD65" s="25" t="s">
        <v>270</v>
      </c>
      <c r="AE65" s="25">
        <v>15</v>
      </c>
      <c r="AF65" s="3">
        <v>10000143</v>
      </c>
      <c r="AG65" s="3" t="s">
        <v>122</v>
      </c>
      <c r="AH65" s="3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2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43">
        <v>15211013</v>
      </c>
      <c r="K66" s="43" t="s">
        <v>911</v>
      </c>
      <c r="M66" s="3">
        <v>10020001</v>
      </c>
      <c r="N66" s="3" t="s">
        <v>95</v>
      </c>
      <c r="O66" s="25">
        <v>200</v>
      </c>
      <c r="P66" s="3"/>
      <c r="Q66" s="24">
        <v>10022010</v>
      </c>
      <c r="R66" s="26" t="s">
        <v>826</v>
      </c>
      <c r="S66" s="25">
        <v>200</v>
      </c>
      <c r="T66" s="3"/>
      <c r="U66" s="28">
        <v>15211006</v>
      </c>
      <c r="V66" s="28" t="s">
        <v>398</v>
      </c>
      <c r="W66" s="25">
        <v>1</v>
      </c>
      <c r="X66" s="3"/>
      <c r="Y66" s="24">
        <v>10022008</v>
      </c>
      <c r="Z66" s="25" t="s">
        <v>268</v>
      </c>
      <c r="AA66" s="25">
        <v>30</v>
      </c>
      <c r="AB66" s="25"/>
      <c r="AC66" s="24">
        <v>10022009</v>
      </c>
      <c r="AD66" s="25" t="s">
        <v>270</v>
      </c>
      <c r="AE66" s="25">
        <v>15</v>
      </c>
      <c r="AF66" s="3">
        <v>10000143</v>
      </c>
      <c r="AG66" s="3" t="s">
        <v>122</v>
      </c>
      <c r="AH66" s="3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2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25">
        <v>12002001</v>
      </c>
      <c r="H68" s="25" t="s">
        <v>138</v>
      </c>
      <c r="J68" s="28">
        <v>15301002</v>
      </c>
      <c r="K68" s="28" t="s">
        <v>400</v>
      </c>
      <c r="M68" s="3">
        <v>10020001</v>
      </c>
      <c r="N68" s="3" t="s">
        <v>95</v>
      </c>
      <c r="O68" s="3">
        <v>10</v>
      </c>
      <c r="P68" s="3">
        <f>O68/5</f>
        <v>2</v>
      </c>
      <c r="Q68" s="24">
        <v>10023010</v>
      </c>
      <c r="R68" s="26" t="s">
        <v>828</v>
      </c>
      <c r="S68" s="3">
        <v>10</v>
      </c>
      <c r="T68" s="3">
        <f>S68/5</f>
        <v>2</v>
      </c>
      <c r="U68" s="24">
        <v>10023001</v>
      </c>
      <c r="V68" s="26" t="s">
        <v>272</v>
      </c>
      <c r="W68" s="3">
        <v>10</v>
      </c>
      <c r="X68" s="3">
        <f>W68/5</f>
        <v>2</v>
      </c>
      <c r="Y68" s="24">
        <v>10023008</v>
      </c>
      <c r="Z68" s="25" t="s">
        <v>290</v>
      </c>
      <c r="AA68" s="25">
        <v>2</v>
      </c>
      <c r="AB68" s="25">
        <f>AA68/2</f>
        <v>1</v>
      </c>
      <c r="AC68" s="24">
        <v>10023009</v>
      </c>
      <c r="AD68" s="25" t="s">
        <v>292</v>
      </c>
      <c r="AE68" s="25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ht="20.1" customHeight="1" spans="7:54">
      <c r="G69" s="25">
        <v>12002002</v>
      </c>
      <c r="H69" s="25" t="s">
        <v>141</v>
      </c>
      <c r="J69" s="28">
        <v>15301004</v>
      </c>
      <c r="K69" s="28" t="s">
        <v>402</v>
      </c>
      <c r="M69" s="3">
        <v>10020001</v>
      </c>
      <c r="N69" s="3" t="s">
        <v>95</v>
      </c>
      <c r="O69" s="3">
        <v>10</v>
      </c>
      <c r="P69" s="3">
        <f t="shared" ref="P69:P91" si="40">O69/5</f>
        <v>2</v>
      </c>
      <c r="Q69" s="24">
        <v>10023010</v>
      </c>
      <c r="R69" s="26" t="s">
        <v>828</v>
      </c>
      <c r="S69" s="3">
        <v>10</v>
      </c>
      <c r="T69" s="3">
        <f t="shared" ref="T69:T91" si="41">S69/5</f>
        <v>2</v>
      </c>
      <c r="U69" s="24">
        <v>10023002</v>
      </c>
      <c r="V69" s="26" t="s">
        <v>274</v>
      </c>
      <c r="W69" s="3">
        <v>10</v>
      </c>
      <c r="X69" s="3">
        <f t="shared" ref="X69:X91" si="42">W69/5</f>
        <v>2</v>
      </c>
      <c r="Y69" s="24">
        <v>10023008</v>
      </c>
      <c r="Z69" s="25" t="s">
        <v>290</v>
      </c>
      <c r="AA69" s="25">
        <v>2</v>
      </c>
      <c r="AB69" s="25">
        <f t="shared" ref="AB69:AB91" si="43">AA69/2</f>
        <v>1</v>
      </c>
      <c r="AC69" s="24">
        <v>10023009</v>
      </c>
      <c r="AD69" s="25" t="s">
        <v>292</v>
      </c>
      <c r="AE69" s="25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ht="20.1" customHeight="1" spans="7:54">
      <c r="G70" s="25">
        <v>12002003</v>
      </c>
      <c r="H70" s="25" t="s">
        <v>144</v>
      </c>
      <c r="J70" s="28">
        <v>15301006</v>
      </c>
      <c r="K70" s="28" t="s">
        <v>404</v>
      </c>
      <c r="M70" s="3">
        <v>10020001</v>
      </c>
      <c r="N70" s="3" t="s">
        <v>95</v>
      </c>
      <c r="O70" s="3">
        <v>10</v>
      </c>
      <c r="P70" s="3">
        <f t="shared" si="40"/>
        <v>2</v>
      </c>
      <c r="Q70" s="24">
        <v>10023010</v>
      </c>
      <c r="R70" s="26" t="s">
        <v>828</v>
      </c>
      <c r="S70" s="3">
        <v>10</v>
      </c>
      <c r="T70" s="3">
        <f t="shared" si="41"/>
        <v>2</v>
      </c>
      <c r="U70" s="24">
        <v>10023003</v>
      </c>
      <c r="V70" s="26" t="s">
        <v>276</v>
      </c>
      <c r="W70" s="3">
        <v>10</v>
      </c>
      <c r="X70" s="3">
        <f t="shared" si="42"/>
        <v>2</v>
      </c>
      <c r="Y70" s="24">
        <v>10023008</v>
      </c>
      <c r="Z70" s="25" t="s">
        <v>290</v>
      </c>
      <c r="AA70" s="25">
        <v>2</v>
      </c>
      <c r="AB70" s="25">
        <f t="shared" si="43"/>
        <v>1</v>
      </c>
      <c r="AC70" s="24">
        <v>10023009</v>
      </c>
      <c r="AD70" s="25" t="s">
        <v>292</v>
      </c>
      <c r="AE70" s="25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ht="20.1" customHeight="1" spans="7:54">
      <c r="G71" s="25">
        <v>12002004</v>
      </c>
      <c r="H71" s="25" t="s">
        <v>147</v>
      </c>
      <c r="J71" s="28">
        <v>15302002</v>
      </c>
      <c r="K71" s="28" t="s">
        <v>406</v>
      </c>
      <c r="M71" s="3">
        <v>10020001</v>
      </c>
      <c r="N71" s="3" t="s">
        <v>95</v>
      </c>
      <c r="O71" s="3">
        <v>10</v>
      </c>
      <c r="P71" s="3">
        <f t="shared" si="40"/>
        <v>2</v>
      </c>
      <c r="Q71" s="24">
        <v>10023010</v>
      </c>
      <c r="R71" s="26" t="s">
        <v>828</v>
      </c>
      <c r="S71" s="3">
        <v>10</v>
      </c>
      <c r="T71" s="3">
        <f t="shared" si="41"/>
        <v>2</v>
      </c>
      <c r="U71" s="24">
        <v>10023004</v>
      </c>
      <c r="V71" s="26" t="s">
        <v>278</v>
      </c>
      <c r="W71" s="3">
        <v>10</v>
      </c>
      <c r="X71" s="3">
        <f t="shared" si="42"/>
        <v>2</v>
      </c>
      <c r="Y71" s="24">
        <v>10023008</v>
      </c>
      <c r="Z71" s="25" t="s">
        <v>290</v>
      </c>
      <c r="AA71" s="25">
        <v>2</v>
      </c>
      <c r="AB71" s="25">
        <f t="shared" si="43"/>
        <v>1</v>
      </c>
      <c r="AC71" s="24">
        <v>10023009</v>
      </c>
      <c r="AD71" s="25" t="s">
        <v>292</v>
      </c>
      <c r="AE71" s="25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ht="20.1" customHeight="1" spans="7:54">
      <c r="G72" s="25">
        <v>12002005</v>
      </c>
      <c r="H72" s="25" t="s">
        <v>149</v>
      </c>
      <c r="J72" s="28">
        <v>15302004</v>
      </c>
      <c r="K72" s="28" t="s">
        <v>408</v>
      </c>
      <c r="M72" s="3">
        <v>10020001</v>
      </c>
      <c r="N72" s="3" t="s">
        <v>95</v>
      </c>
      <c r="O72" s="3">
        <v>10</v>
      </c>
      <c r="P72" s="3">
        <f t="shared" si="40"/>
        <v>2</v>
      </c>
      <c r="Q72" s="24">
        <v>10023010</v>
      </c>
      <c r="R72" s="26" t="s">
        <v>828</v>
      </c>
      <c r="S72" s="3">
        <v>10</v>
      </c>
      <c r="T72" s="3">
        <f t="shared" si="41"/>
        <v>2</v>
      </c>
      <c r="U72" s="24">
        <v>10023005</v>
      </c>
      <c r="V72" s="26" t="s">
        <v>282</v>
      </c>
      <c r="W72" s="3">
        <v>10</v>
      </c>
      <c r="X72" s="3">
        <f t="shared" si="42"/>
        <v>2</v>
      </c>
      <c r="Y72" s="24">
        <v>10023008</v>
      </c>
      <c r="Z72" s="25" t="s">
        <v>290</v>
      </c>
      <c r="AA72" s="25">
        <v>2</v>
      </c>
      <c r="AB72" s="25">
        <f t="shared" si="43"/>
        <v>1</v>
      </c>
      <c r="AC72" s="24">
        <v>10023009</v>
      </c>
      <c r="AD72" s="25" t="s">
        <v>292</v>
      </c>
      <c r="AE72" s="25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ht="20.1" customHeight="1" spans="7:54">
      <c r="G73" s="25">
        <v>12002006</v>
      </c>
      <c r="H73" s="25" t="s">
        <v>152</v>
      </c>
      <c r="J73" s="28">
        <v>15302006</v>
      </c>
      <c r="K73" s="28" t="s">
        <v>410</v>
      </c>
      <c r="M73" s="3">
        <v>10020001</v>
      </c>
      <c r="N73" s="3" t="s">
        <v>95</v>
      </c>
      <c r="O73" s="3">
        <v>10</v>
      </c>
      <c r="P73" s="3">
        <f t="shared" si="40"/>
        <v>2</v>
      </c>
      <c r="Q73" s="24">
        <v>10023010</v>
      </c>
      <c r="R73" s="26" t="s">
        <v>828</v>
      </c>
      <c r="S73" s="3">
        <v>10</v>
      </c>
      <c r="T73" s="3">
        <f t="shared" si="41"/>
        <v>2</v>
      </c>
      <c r="U73" s="24">
        <v>10023006</v>
      </c>
      <c r="V73" s="26" t="s">
        <v>285</v>
      </c>
      <c r="W73" s="3">
        <v>10</v>
      </c>
      <c r="X73" s="3">
        <f t="shared" si="42"/>
        <v>2</v>
      </c>
      <c r="Y73" s="24">
        <v>10023008</v>
      </c>
      <c r="Z73" s="25" t="s">
        <v>290</v>
      </c>
      <c r="AA73" s="25">
        <v>2</v>
      </c>
      <c r="AB73" s="25">
        <f t="shared" si="43"/>
        <v>1</v>
      </c>
      <c r="AC73" s="24">
        <v>10023009</v>
      </c>
      <c r="AD73" s="25" t="s">
        <v>292</v>
      </c>
      <c r="AE73" s="25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ht="20.1" customHeight="1" spans="7:54">
      <c r="G74" s="25">
        <v>12002007</v>
      </c>
      <c r="H74" s="25" t="s">
        <v>154</v>
      </c>
      <c r="J74" s="28">
        <v>15303002</v>
      </c>
      <c r="K74" s="28" t="s">
        <v>412</v>
      </c>
      <c r="M74" s="3">
        <v>10020001</v>
      </c>
      <c r="N74" s="3" t="s">
        <v>95</v>
      </c>
      <c r="O74" s="3">
        <v>10</v>
      </c>
      <c r="P74" s="3">
        <f t="shared" si="40"/>
        <v>2</v>
      </c>
      <c r="Q74" s="24">
        <v>10023010</v>
      </c>
      <c r="R74" s="26" t="s">
        <v>828</v>
      </c>
      <c r="S74" s="3">
        <v>10</v>
      </c>
      <c r="T74" s="3">
        <f t="shared" si="41"/>
        <v>2</v>
      </c>
      <c r="U74" s="24">
        <v>10023007</v>
      </c>
      <c r="V74" s="26" t="s">
        <v>288</v>
      </c>
      <c r="W74" s="3">
        <v>10</v>
      </c>
      <c r="X74" s="3">
        <f t="shared" si="42"/>
        <v>2</v>
      </c>
      <c r="Y74" s="24">
        <v>10023008</v>
      </c>
      <c r="Z74" s="25" t="s">
        <v>290</v>
      </c>
      <c r="AA74" s="25">
        <v>2</v>
      </c>
      <c r="AB74" s="25">
        <f t="shared" si="43"/>
        <v>1</v>
      </c>
      <c r="AC74" s="24">
        <v>10023009</v>
      </c>
      <c r="AD74" s="25" t="s">
        <v>292</v>
      </c>
      <c r="AE74" s="25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ht="20.1" customHeight="1" spans="7:54">
      <c r="G75" s="25">
        <v>12002008</v>
      </c>
      <c r="H75" s="25" t="s">
        <v>157</v>
      </c>
      <c r="J75" s="28">
        <v>15303004</v>
      </c>
      <c r="K75" s="28" t="s">
        <v>414</v>
      </c>
      <c r="M75" s="3">
        <v>10020001</v>
      </c>
      <c r="N75" s="3" t="s">
        <v>95</v>
      </c>
      <c r="O75" s="3">
        <v>10</v>
      </c>
      <c r="P75" s="3">
        <f t="shared" si="40"/>
        <v>2</v>
      </c>
      <c r="Q75" s="24">
        <v>10023010</v>
      </c>
      <c r="R75" s="26" t="s">
        <v>828</v>
      </c>
      <c r="S75" s="3">
        <v>10</v>
      </c>
      <c r="T75" s="3">
        <f t="shared" si="41"/>
        <v>2</v>
      </c>
      <c r="U75" s="24">
        <v>10023001</v>
      </c>
      <c r="V75" s="26" t="s">
        <v>272</v>
      </c>
      <c r="W75" s="3">
        <v>10</v>
      </c>
      <c r="X75" s="3">
        <f t="shared" si="42"/>
        <v>2</v>
      </c>
      <c r="Y75" s="24">
        <v>10023008</v>
      </c>
      <c r="Z75" s="25" t="s">
        <v>290</v>
      </c>
      <c r="AA75" s="25">
        <v>2</v>
      </c>
      <c r="AB75" s="25">
        <f t="shared" si="43"/>
        <v>1</v>
      </c>
      <c r="AC75" s="24">
        <v>10023009</v>
      </c>
      <c r="AD75" s="25" t="s">
        <v>292</v>
      </c>
      <c r="AE75" s="25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ht="20.1" customHeight="1" spans="7:54">
      <c r="G76" s="25">
        <v>12002009</v>
      </c>
      <c r="H76" s="25" t="s">
        <v>159</v>
      </c>
      <c r="J76" s="28">
        <v>15303006</v>
      </c>
      <c r="K76" s="28" t="s">
        <v>416</v>
      </c>
      <c r="M76" s="3">
        <v>10020001</v>
      </c>
      <c r="N76" s="3" t="s">
        <v>95</v>
      </c>
      <c r="O76" s="3">
        <v>10</v>
      </c>
      <c r="P76" s="3">
        <f t="shared" si="40"/>
        <v>2</v>
      </c>
      <c r="Q76" s="24">
        <v>10023010</v>
      </c>
      <c r="R76" s="26" t="s">
        <v>828</v>
      </c>
      <c r="S76" s="3">
        <v>10</v>
      </c>
      <c r="T76" s="3">
        <f t="shared" si="41"/>
        <v>2</v>
      </c>
      <c r="U76" s="24">
        <v>10023002</v>
      </c>
      <c r="V76" s="26" t="s">
        <v>274</v>
      </c>
      <c r="W76" s="3">
        <v>10</v>
      </c>
      <c r="X76" s="3">
        <f t="shared" si="42"/>
        <v>2</v>
      </c>
      <c r="Y76" s="24">
        <v>10023008</v>
      </c>
      <c r="Z76" s="25" t="s">
        <v>290</v>
      </c>
      <c r="AA76" s="25">
        <v>2</v>
      </c>
      <c r="AB76" s="25">
        <f t="shared" si="43"/>
        <v>1</v>
      </c>
      <c r="AC76" s="24">
        <v>10023009</v>
      </c>
      <c r="AD76" s="25" t="s">
        <v>292</v>
      </c>
      <c r="AE76" s="25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ht="20.1" customHeight="1" spans="7:54">
      <c r="G77" s="25">
        <v>12002010</v>
      </c>
      <c r="H77" s="25" t="s">
        <v>163</v>
      </c>
      <c r="J77" s="28">
        <v>15304002</v>
      </c>
      <c r="K77" s="28" t="s">
        <v>418</v>
      </c>
      <c r="M77" s="3">
        <v>10020001</v>
      </c>
      <c r="N77" s="3" t="s">
        <v>95</v>
      </c>
      <c r="O77" s="3">
        <v>10</v>
      </c>
      <c r="P77" s="3">
        <f t="shared" si="40"/>
        <v>2</v>
      </c>
      <c r="Q77" s="24">
        <v>10023010</v>
      </c>
      <c r="R77" s="26" t="s">
        <v>828</v>
      </c>
      <c r="S77" s="3">
        <v>10</v>
      </c>
      <c r="T77" s="3">
        <f t="shared" si="41"/>
        <v>2</v>
      </c>
      <c r="U77" s="24">
        <v>10023003</v>
      </c>
      <c r="V77" s="26" t="s">
        <v>276</v>
      </c>
      <c r="W77" s="3">
        <v>10</v>
      </c>
      <c r="X77" s="3">
        <f t="shared" si="42"/>
        <v>2</v>
      </c>
      <c r="Y77" s="24">
        <v>10023008</v>
      </c>
      <c r="Z77" s="25" t="s">
        <v>290</v>
      </c>
      <c r="AA77" s="25">
        <v>2</v>
      </c>
      <c r="AB77" s="25">
        <f t="shared" si="43"/>
        <v>1</v>
      </c>
      <c r="AC77" s="24">
        <v>10023009</v>
      </c>
      <c r="AD77" s="25" t="s">
        <v>292</v>
      </c>
      <c r="AE77" s="25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ht="20.1" customHeight="1" spans="7:54">
      <c r="G78" s="25">
        <v>12002011</v>
      </c>
      <c r="H78" s="25" t="s">
        <v>166</v>
      </c>
      <c r="J78" s="28">
        <v>15304004</v>
      </c>
      <c r="K78" s="28" t="s">
        <v>420</v>
      </c>
      <c r="M78" s="3">
        <v>10020001</v>
      </c>
      <c r="N78" s="3" t="s">
        <v>95</v>
      </c>
      <c r="O78" s="3">
        <v>10</v>
      </c>
      <c r="P78" s="3">
        <f t="shared" si="40"/>
        <v>2</v>
      </c>
      <c r="Q78" s="24">
        <v>10023010</v>
      </c>
      <c r="R78" s="26" t="s">
        <v>828</v>
      </c>
      <c r="S78" s="3">
        <v>10</v>
      </c>
      <c r="T78" s="3">
        <f t="shared" si="41"/>
        <v>2</v>
      </c>
      <c r="U78" s="24">
        <v>10023004</v>
      </c>
      <c r="V78" s="26" t="s">
        <v>278</v>
      </c>
      <c r="W78" s="3">
        <v>10</v>
      </c>
      <c r="X78" s="3">
        <f t="shared" si="42"/>
        <v>2</v>
      </c>
      <c r="Y78" s="24">
        <v>10023008</v>
      </c>
      <c r="Z78" s="25" t="s">
        <v>290</v>
      </c>
      <c r="AA78" s="25">
        <v>2</v>
      </c>
      <c r="AB78" s="25">
        <f t="shared" si="43"/>
        <v>1</v>
      </c>
      <c r="AC78" s="24">
        <v>10023009</v>
      </c>
      <c r="AD78" s="25" t="s">
        <v>292</v>
      </c>
      <c r="AE78" s="25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ht="20.1" customHeight="1" spans="10:54">
      <c r="J79" s="28">
        <v>15304006</v>
      </c>
      <c r="K79" s="28" t="s">
        <v>422</v>
      </c>
      <c r="M79" s="3">
        <v>10020001</v>
      </c>
      <c r="N79" s="3" t="s">
        <v>95</v>
      </c>
      <c r="O79" s="3">
        <v>10</v>
      </c>
      <c r="P79" s="3">
        <f t="shared" si="40"/>
        <v>2</v>
      </c>
      <c r="Q79" s="24">
        <v>10023010</v>
      </c>
      <c r="R79" s="26" t="s">
        <v>828</v>
      </c>
      <c r="S79" s="3">
        <v>10</v>
      </c>
      <c r="T79" s="3">
        <f t="shared" si="41"/>
        <v>2</v>
      </c>
      <c r="U79" s="24">
        <v>10023005</v>
      </c>
      <c r="V79" s="26" t="s">
        <v>282</v>
      </c>
      <c r="W79" s="3">
        <v>10</v>
      </c>
      <c r="X79" s="3">
        <f t="shared" si="42"/>
        <v>2</v>
      </c>
      <c r="Y79" s="24">
        <v>10023008</v>
      </c>
      <c r="Z79" s="25" t="s">
        <v>290</v>
      </c>
      <c r="AA79" s="25">
        <v>2</v>
      </c>
      <c r="AB79" s="25">
        <f t="shared" si="43"/>
        <v>1</v>
      </c>
      <c r="AC79" s="24">
        <v>10023009</v>
      </c>
      <c r="AD79" s="25" t="s">
        <v>292</v>
      </c>
      <c r="AE79" s="25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ht="20.1" customHeight="1" spans="10:54">
      <c r="J80" s="28">
        <v>15305002</v>
      </c>
      <c r="K80" s="28" t="s">
        <v>424</v>
      </c>
      <c r="M80" s="3">
        <v>10020001</v>
      </c>
      <c r="N80" s="3" t="s">
        <v>95</v>
      </c>
      <c r="O80" s="3">
        <v>10</v>
      </c>
      <c r="P80" s="3">
        <f t="shared" si="40"/>
        <v>2</v>
      </c>
      <c r="Q80" s="24">
        <v>10023010</v>
      </c>
      <c r="R80" s="26" t="s">
        <v>828</v>
      </c>
      <c r="S80" s="3">
        <v>10</v>
      </c>
      <c r="T80" s="3">
        <f t="shared" si="41"/>
        <v>2</v>
      </c>
      <c r="U80" s="24">
        <v>10023006</v>
      </c>
      <c r="V80" s="26" t="s">
        <v>285</v>
      </c>
      <c r="W80" s="3">
        <v>10</v>
      </c>
      <c r="X80" s="3">
        <f t="shared" si="42"/>
        <v>2</v>
      </c>
      <c r="Y80" s="24">
        <v>10023008</v>
      </c>
      <c r="Z80" s="25" t="s">
        <v>290</v>
      </c>
      <c r="AA80" s="25">
        <v>2</v>
      </c>
      <c r="AB80" s="25">
        <f t="shared" si="43"/>
        <v>1</v>
      </c>
      <c r="AC80" s="24">
        <v>10023009</v>
      </c>
      <c r="AD80" s="25" t="s">
        <v>292</v>
      </c>
      <c r="AE80" s="25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ht="20.1" customHeight="1" spans="10:54">
      <c r="J81" s="28">
        <v>15305004</v>
      </c>
      <c r="K81" s="28" t="s">
        <v>426</v>
      </c>
      <c r="M81" s="3">
        <v>10020001</v>
      </c>
      <c r="N81" s="3" t="s">
        <v>95</v>
      </c>
      <c r="O81" s="3">
        <v>10</v>
      </c>
      <c r="P81" s="3">
        <f t="shared" si="40"/>
        <v>2</v>
      </c>
      <c r="Q81" s="24">
        <v>10023010</v>
      </c>
      <c r="R81" s="26" t="s">
        <v>828</v>
      </c>
      <c r="S81" s="3">
        <v>10</v>
      </c>
      <c r="T81" s="3">
        <f t="shared" si="41"/>
        <v>2</v>
      </c>
      <c r="U81" s="24">
        <v>10023007</v>
      </c>
      <c r="V81" s="26" t="s">
        <v>288</v>
      </c>
      <c r="W81" s="3">
        <v>10</v>
      </c>
      <c r="X81" s="3">
        <f t="shared" si="42"/>
        <v>2</v>
      </c>
      <c r="Y81" s="24">
        <v>10023008</v>
      </c>
      <c r="Z81" s="25" t="s">
        <v>290</v>
      </c>
      <c r="AA81" s="25">
        <v>2</v>
      </c>
      <c r="AB81" s="25">
        <f t="shared" si="43"/>
        <v>1</v>
      </c>
      <c r="AC81" s="24">
        <v>10023009</v>
      </c>
      <c r="AD81" s="25" t="s">
        <v>292</v>
      </c>
      <c r="AE81" s="25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ht="20.1" customHeight="1" spans="10:54">
      <c r="J82" s="28">
        <v>15305006</v>
      </c>
      <c r="K82" s="28" t="s">
        <v>428</v>
      </c>
      <c r="M82" s="3">
        <v>10020001</v>
      </c>
      <c r="N82" s="3" t="s">
        <v>95</v>
      </c>
      <c r="O82" s="3">
        <v>10</v>
      </c>
      <c r="P82" s="3">
        <f t="shared" si="40"/>
        <v>2</v>
      </c>
      <c r="Q82" s="24">
        <v>10023010</v>
      </c>
      <c r="R82" s="26" t="s">
        <v>828</v>
      </c>
      <c r="S82" s="3">
        <v>10</v>
      </c>
      <c r="T82" s="3">
        <f t="shared" si="41"/>
        <v>2</v>
      </c>
      <c r="U82" s="24">
        <v>10023001</v>
      </c>
      <c r="V82" s="26" t="s">
        <v>272</v>
      </c>
      <c r="W82" s="3">
        <v>10</v>
      </c>
      <c r="X82" s="3">
        <f t="shared" si="42"/>
        <v>2</v>
      </c>
      <c r="Y82" s="24">
        <v>10023008</v>
      </c>
      <c r="Z82" s="25" t="s">
        <v>290</v>
      </c>
      <c r="AA82" s="25">
        <v>2</v>
      </c>
      <c r="AB82" s="25">
        <f t="shared" si="43"/>
        <v>1</v>
      </c>
      <c r="AC82" s="24">
        <v>10023009</v>
      </c>
      <c r="AD82" s="25" t="s">
        <v>292</v>
      </c>
      <c r="AE82" s="25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ht="20.1" customHeight="1" spans="10:54">
      <c r="J83" s="28">
        <v>15306002</v>
      </c>
      <c r="K83" s="28" t="s">
        <v>429</v>
      </c>
      <c r="M83" s="3">
        <v>10020001</v>
      </c>
      <c r="N83" s="3" t="s">
        <v>95</v>
      </c>
      <c r="O83" s="25">
        <v>20</v>
      </c>
      <c r="P83" s="3">
        <f t="shared" si="40"/>
        <v>4</v>
      </c>
      <c r="Q83" s="24">
        <v>10023010</v>
      </c>
      <c r="R83" s="26" t="s">
        <v>828</v>
      </c>
      <c r="S83" s="25">
        <v>20</v>
      </c>
      <c r="T83" s="3">
        <f t="shared" si="41"/>
        <v>4</v>
      </c>
      <c r="U83" s="24">
        <v>10023002</v>
      </c>
      <c r="V83" s="26" t="s">
        <v>274</v>
      </c>
      <c r="W83" s="25">
        <v>20</v>
      </c>
      <c r="X83" s="3">
        <f t="shared" si="42"/>
        <v>4</v>
      </c>
      <c r="Y83" s="24">
        <v>10023008</v>
      </c>
      <c r="Z83" s="25" t="s">
        <v>290</v>
      </c>
      <c r="AA83" s="25">
        <v>4</v>
      </c>
      <c r="AB83" s="25">
        <f t="shared" si="43"/>
        <v>2</v>
      </c>
      <c r="AC83" s="24">
        <v>10023009</v>
      </c>
      <c r="AD83" s="25" t="s">
        <v>292</v>
      </c>
      <c r="AE83" s="25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ht="20.1" customHeight="1" spans="10:54">
      <c r="J84" s="28">
        <v>15307002</v>
      </c>
      <c r="K84" s="28" t="s">
        <v>431</v>
      </c>
      <c r="M84" s="3">
        <v>10020001</v>
      </c>
      <c r="N84" s="3" t="s">
        <v>95</v>
      </c>
      <c r="O84" s="25">
        <v>20</v>
      </c>
      <c r="P84" s="3">
        <f t="shared" si="40"/>
        <v>4</v>
      </c>
      <c r="Q84" s="24">
        <v>10023010</v>
      </c>
      <c r="R84" s="26" t="s">
        <v>828</v>
      </c>
      <c r="S84" s="25">
        <v>20</v>
      </c>
      <c r="T84" s="3">
        <f t="shared" si="41"/>
        <v>4</v>
      </c>
      <c r="U84" s="24">
        <v>10023003</v>
      </c>
      <c r="V84" s="26" t="s">
        <v>276</v>
      </c>
      <c r="W84" s="25">
        <v>20</v>
      </c>
      <c r="X84" s="3">
        <f t="shared" si="42"/>
        <v>4</v>
      </c>
      <c r="Y84" s="24">
        <v>10023008</v>
      </c>
      <c r="Z84" s="25" t="s">
        <v>290</v>
      </c>
      <c r="AA84" s="25">
        <v>4</v>
      </c>
      <c r="AB84" s="25">
        <f t="shared" si="43"/>
        <v>2</v>
      </c>
      <c r="AC84" s="24">
        <v>10023009</v>
      </c>
      <c r="AD84" s="25" t="s">
        <v>292</v>
      </c>
      <c r="AE84" s="25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ht="20.1" customHeight="1" spans="10:54">
      <c r="J85" s="28">
        <v>15308002</v>
      </c>
      <c r="K85" s="28" t="s">
        <v>432</v>
      </c>
      <c r="M85" s="3">
        <v>10020001</v>
      </c>
      <c r="N85" s="3" t="s">
        <v>95</v>
      </c>
      <c r="O85" s="25">
        <v>20</v>
      </c>
      <c r="P85" s="3">
        <f t="shared" si="40"/>
        <v>4</v>
      </c>
      <c r="Q85" s="24">
        <v>10023010</v>
      </c>
      <c r="R85" s="26" t="s">
        <v>828</v>
      </c>
      <c r="S85" s="25">
        <v>20</v>
      </c>
      <c r="T85" s="3">
        <f t="shared" si="41"/>
        <v>4</v>
      </c>
      <c r="U85" s="24">
        <v>10023004</v>
      </c>
      <c r="V85" s="26" t="s">
        <v>278</v>
      </c>
      <c r="W85" s="25">
        <v>20</v>
      </c>
      <c r="X85" s="3">
        <f t="shared" si="42"/>
        <v>4</v>
      </c>
      <c r="Y85" s="24">
        <v>10023008</v>
      </c>
      <c r="Z85" s="25" t="s">
        <v>290</v>
      </c>
      <c r="AA85" s="25">
        <v>4</v>
      </c>
      <c r="AB85" s="25">
        <f t="shared" si="43"/>
        <v>2</v>
      </c>
      <c r="AC85" s="24">
        <v>10023009</v>
      </c>
      <c r="AD85" s="25" t="s">
        <v>292</v>
      </c>
      <c r="AE85" s="25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ht="20.1" customHeight="1" spans="10:54">
      <c r="J86" s="28">
        <v>15309002</v>
      </c>
      <c r="K86" s="28" t="s">
        <v>433</v>
      </c>
      <c r="M86" s="3">
        <v>10020001</v>
      </c>
      <c r="N86" s="3" t="s">
        <v>95</v>
      </c>
      <c r="O86" s="25">
        <v>30</v>
      </c>
      <c r="P86" s="3">
        <f t="shared" si="40"/>
        <v>6</v>
      </c>
      <c r="Q86" s="24">
        <v>10023010</v>
      </c>
      <c r="R86" s="26" t="s">
        <v>828</v>
      </c>
      <c r="S86" s="25">
        <v>30</v>
      </c>
      <c r="T86" s="3">
        <f t="shared" si="41"/>
        <v>6</v>
      </c>
      <c r="U86" s="24">
        <v>10023005</v>
      </c>
      <c r="V86" s="26" t="s">
        <v>282</v>
      </c>
      <c r="W86" s="25">
        <v>30</v>
      </c>
      <c r="X86" s="3">
        <f t="shared" si="42"/>
        <v>6</v>
      </c>
      <c r="Y86" s="24">
        <v>10023008</v>
      </c>
      <c r="Z86" s="25" t="s">
        <v>290</v>
      </c>
      <c r="AA86" s="25">
        <v>6</v>
      </c>
      <c r="AB86" s="25">
        <f t="shared" si="43"/>
        <v>3</v>
      </c>
      <c r="AC86" s="24">
        <v>10023009</v>
      </c>
      <c r="AD86" s="25" t="s">
        <v>292</v>
      </c>
      <c r="AE86" s="25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ht="20.1" customHeight="1" spans="10:54">
      <c r="J87" s="28">
        <v>15310002</v>
      </c>
      <c r="K87" s="28" t="s">
        <v>435</v>
      </c>
      <c r="M87" s="3">
        <v>10020001</v>
      </c>
      <c r="N87" s="3" t="s">
        <v>95</v>
      </c>
      <c r="O87" s="25">
        <v>30</v>
      </c>
      <c r="P87" s="3">
        <f t="shared" si="40"/>
        <v>6</v>
      </c>
      <c r="Q87" s="24">
        <v>10023010</v>
      </c>
      <c r="R87" s="26" t="s">
        <v>828</v>
      </c>
      <c r="S87" s="25">
        <v>30</v>
      </c>
      <c r="T87" s="3">
        <f t="shared" si="41"/>
        <v>6</v>
      </c>
      <c r="U87" s="24">
        <v>10023006</v>
      </c>
      <c r="V87" s="26" t="s">
        <v>285</v>
      </c>
      <c r="W87" s="25">
        <v>30</v>
      </c>
      <c r="X87" s="3">
        <f t="shared" si="42"/>
        <v>6</v>
      </c>
      <c r="Y87" s="24">
        <v>10023008</v>
      </c>
      <c r="Z87" s="25" t="s">
        <v>290</v>
      </c>
      <c r="AA87" s="25">
        <v>6</v>
      </c>
      <c r="AB87" s="25">
        <f t="shared" si="43"/>
        <v>3</v>
      </c>
      <c r="AC87" s="24">
        <v>10023009</v>
      </c>
      <c r="AD87" s="25" t="s">
        <v>292</v>
      </c>
      <c r="AE87" s="25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ht="20.1" customHeight="1" spans="10:54">
      <c r="J88" s="28">
        <v>15310004</v>
      </c>
      <c r="K88" s="28" t="s">
        <v>437</v>
      </c>
      <c r="M88" s="3">
        <v>10020001</v>
      </c>
      <c r="N88" s="3" t="s">
        <v>95</v>
      </c>
      <c r="O88" s="25">
        <v>30</v>
      </c>
      <c r="P88" s="3">
        <f t="shared" si="40"/>
        <v>6</v>
      </c>
      <c r="Q88" s="24">
        <v>10023010</v>
      </c>
      <c r="R88" s="26" t="s">
        <v>828</v>
      </c>
      <c r="S88" s="25">
        <v>30</v>
      </c>
      <c r="T88" s="3">
        <f t="shared" si="41"/>
        <v>6</v>
      </c>
      <c r="U88" s="24">
        <v>10023007</v>
      </c>
      <c r="V88" s="26" t="s">
        <v>288</v>
      </c>
      <c r="W88" s="25">
        <v>30</v>
      </c>
      <c r="X88" s="3">
        <f t="shared" si="42"/>
        <v>6</v>
      </c>
      <c r="Y88" s="24">
        <v>10023008</v>
      </c>
      <c r="Z88" s="25" t="s">
        <v>290</v>
      </c>
      <c r="AA88" s="25">
        <v>6</v>
      </c>
      <c r="AB88" s="25">
        <f t="shared" si="43"/>
        <v>3</v>
      </c>
      <c r="AC88" s="24">
        <v>10023009</v>
      </c>
      <c r="AD88" s="25" t="s">
        <v>292</v>
      </c>
      <c r="AE88" s="25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ht="20.1" customHeight="1" spans="10:54">
      <c r="J89" s="28">
        <v>15311002</v>
      </c>
      <c r="K89" s="28" t="s">
        <v>439</v>
      </c>
      <c r="M89" s="3">
        <v>10020001</v>
      </c>
      <c r="N89" s="3" t="s">
        <v>95</v>
      </c>
      <c r="O89" s="25">
        <v>20</v>
      </c>
      <c r="P89" s="3">
        <f t="shared" si="40"/>
        <v>4</v>
      </c>
      <c r="Q89" s="24">
        <v>10023010</v>
      </c>
      <c r="R89" s="26" t="s">
        <v>828</v>
      </c>
      <c r="S89" s="25">
        <v>20</v>
      </c>
      <c r="T89" s="3">
        <f t="shared" si="41"/>
        <v>4</v>
      </c>
      <c r="U89" s="24">
        <v>10023005</v>
      </c>
      <c r="V89" s="26" t="s">
        <v>282</v>
      </c>
      <c r="W89" s="25">
        <v>20</v>
      </c>
      <c r="X89" s="3">
        <f t="shared" si="42"/>
        <v>4</v>
      </c>
      <c r="Y89" s="24">
        <v>10023008</v>
      </c>
      <c r="Z89" s="25" t="s">
        <v>290</v>
      </c>
      <c r="AA89" s="25">
        <v>4</v>
      </c>
      <c r="AB89" s="25">
        <f t="shared" si="43"/>
        <v>2</v>
      </c>
      <c r="AC89" s="24">
        <v>10023009</v>
      </c>
      <c r="AD89" s="25" t="s">
        <v>292</v>
      </c>
      <c r="AE89" s="25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ht="20.1" customHeight="1" spans="10:54">
      <c r="J90" s="28">
        <v>15311004</v>
      </c>
      <c r="K90" s="28" t="s">
        <v>441</v>
      </c>
      <c r="M90" s="3">
        <v>10020001</v>
      </c>
      <c r="N90" s="3" t="s">
        <v>95</v>
      </c>
      <c r="O90" s="25">
        <v>20</v>
      </c>
      <c r="P90" s="3">
        <f t="shared" si="40"/>
        <v>4</v>
      </c>
      <c r="Q90" s="24">
        <v>10023010</v>
      </c>
      <c r="R90" s="26" t="s">
        <v>828</v>
      </c>
      <c r="S90" s="25">
        <v>20</v>
      </c>
      <c r="T90" s="3">
        <f t="shared" si="41"/>
        <v>4</v>
      </c>
      <c r="U90" s="24">
        <v>10023006</v>
      </c>
      <c r="V90" s="26" t="s">
        <v>285</v>
      </c>
      <c r="W90" s="25">
        <v>20</v>
      </c>
      <c r="X90" s="3">
        <f t="shared" si="42"/>
        <v>4</v>
      </c>
      <c r="Y90" s="24">
        <v>10023008</v>
      </c>
      <c r="Z90" s="25" t="s">
        <v>290</v>
      </c>
      <c r="AA90" s="25">
        <v>4</v>
      </c>
      <c r="AB90" s="25">
        <f t="shared" si="43"/>
        <v>2</v>
      </c>
      <c r="AC90" s="24">
        <v>10023009</v>
      </c>
      <c r="AD90" s="25" t="s">
        <v>292</v>
      </c>
      <c r="AE90" s="25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ht="20.1" customHeight="1" spans="10:54">
      <c r="J91" s="28">
        <v>15311006</v>
      </c>
      <c r="K91" s="28" t="s">
        <v>443</v>
      </c>
      <c r="M91" s="3">
        <v>10020001</v>
      </c>
      <c r="N91" s="3" t="s">
        <v>95</v>
      </c>
      <c r="O91" s="25">
        <v>20</v>
      </c>
      <c r="P91" s="3">
        <f t="shared" si="40"/>
        <v>4</v>
      </c>
      <c r="Q91" s="24">
        <v>10023010</v>
      </c>
      <c r="R91" s="26" t="s">
        <v>828</v>
      </c>
      <c r="S91" s="25">
        <v>20</v>
      </c>
      <c r="T91" s="3">
        <f t="shared" si="41"/>
        <v>4</v>
      </c>
      <c r="U91" s="24">
        <v>10023007</v>
      </c>
      <c r="V91" s="26" t="s">
        <v>288</v>
      </c>
      <c r="W91" s="25">
        <v>20</v>
      </c>
      <c r="X91" s="3">
        <f t="shared" si="42"/>
        <v>4</v>
      </c>
      <c r="Y91" s="24">
        <v>10023008</v>
      </c>
      <c r="Z91" s="25" t="s">
        <v>290</v>
      </c>
      <c r="AA91" s="25">
        <v>4</v>
      </c>
      <c r="AB91" s="25">
        <f t="shared" si="43"/>
        <v>2</v>
      </c>
      <c r="AC91" s="24">
        <v>10023009</v>
      </c>
      <c r="AD91" s="25" t="s">
        <v>292</v>
      </c>
      <c r="AE91" s="25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ht="20.1" customHeight="1" spans="10:54">
      <c r="J92" s="43">
        <v>15306003</v>
      </c>
      <c r="K92" s="43" t="s">
        <v>912</v>
      </c>
      <c r="M92" s="3">
        <v>10020001</v>
      </c>
      <c r="N92" s="3" t="s">
        <v>95</v>
      </c>
      <c r="O92" s="25">
        <v>200</v>
      </c>
      <c r="P92" s="3"/>
      <c r="Q92" s="24">
        <v>10023010</v>
      </c>
      <c r="R92" s="26" t="s">
        <v>828</v>
      </c>
      <c r="S92" s="25">
        <v>200</v>
      </c>
      <c r="T92" s="3"/>
      <c r="U92" s="28">
        <v>15306002</v>
      </c>
      <c r="V92" s="28" t="s">
        <v>429</v>
      </c>
      <c r="W92" s="25">
        <v>1</v>
      </c>
      <c r="X92" s="3"/>
      <c r="Y92" s="24">
        <v>10023008</v>
      </c>
      <c r="Z92" s="25" t="s">
        <v>290</v>
      </c>
      <c r="AA92" s="25">
        <v>20</v>
      </c>
      <c r="AB92" s="25"/>
      <c r="AC92" s="24">
        <v>10023009</v>
      </c>
      <c r="AD92" s="25" t="s">
        <v>292</v>
      </c>
      <c r="AE92" s="25">
        <v>10</v>
      </c>
      <c r="AF92" s="3">
        <v>10000143</v>
      </c>
      <c r="AG92" s="3" t="s">
        <v>122</v>
      </c>
      <c r="AH92" s="3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2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43">
        <v>15310011</v>
      </c>
      <c r="K93" s="43" t="s">
        <v>913</v>
      </c>
      <c r="M93" s="3">
        <v>10020001</v>
      </c>
      <c r="N93" s="3" t="s">
        <v>95</v>
      </c>
      <c r="O93" s="25">
        <v>200</v>
      </c>
      <c r="P93" s="3"/>
      <c r="Q93" s="24">
        <v>10023010</v>
      </c>
      <c r="R93" s="26" t="s">
        <v>828</v>
      </c>
      <c r="S93" s="25">
        <v>200</v>
      </c>
      <c r="T93" s="3"/>
      <c r="U93" s="28">
        <v>15310002</v>
      </c>
      <c r="V93" s="28" t="s">
        <v>435</v>
      </c>
      <c r="W93" s="25">
        <v>1</v>
      </c>
      <c r="X93" s="3"/>
      <c r="Y93" s="24">
        <v>10023008</v>
      </c>
      <c r="Z93" s="25" t="s">
        <v>290</v>
      </c>
      <c r="AA93" s="25">
        <v>20</v>
      </c>
      <c r="AB93" s="25"/>
      <c r="AC93" s="24">
        <v>10023009</v>
      </c>
      <c r="AD93" s="25" t="s">
        <v>292</v>
      </c>
      <c r="AE93" s="25">
        <v>10</v>
      </c>
      <c r="AF93" s="3">
        <v>10000143</v>
      </c>
      <c r="AG93" s="3" t="s">
        <v>122</v>
      </c>
      <c r="AH93" s="3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2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43">
        <v>15310012</v>
      </c>
      <c r="K94" s="43" t="s">
        <v>914</v>
      </c>
      <c r="M94" s="3">
        <v>10020001</v>
      </c>
      <c r="N94" s="3" t="s">
        <v>95</v>
      </c>
      <c r="O94" s="25">
        <v>200</v>
      </c>
      <c r="P94" s="3"/>
      <c r="Q94" s="24">
        <v>10023010</v>
      </c>
      <c r="R94" s="26" t="s">
        <v>828</v>
      </c>
      <c r="S94" s="25">
        <v>200</v>
      </c>
      <c r="T94" s="3"/>
      <c r="U94" s="28">
        <v>15310004</v>
      </c>
      <c r="V94" s="28" t="s">
        <v>437</v>
      </c>
      <c r="W94" s="25">
        <v>1</v>
      </c>
      <c r="X94" s="3"/>
      <c r="Y94" s="24">
        <v>10023008</v>
      </c>
      <c r="Z94" s="25" t="s">
        <v>290</v>
      </c>
      <c r="AA94" s="25">
        <v>20</v>
      </c>
      <c r="AB94" s="25"/>
      <c r="AC94" s="24">
        <v>10023009</v>
      </c>
      <c r="AD94" s="25" t="s">
        <v>292</v>
      </c>
      <c r="AE94" s="25">
        <v>10</v>
      </c>
      <c r="AF94" s="3">
        <v>10000143</v>
      </c>
      <c r="AG94" s="3" t="s">
        <v>122</v>
      </c>
      <c r="AH94" s="3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2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43">
        <v>15310111</v>
      </c>
      <c r="K95" s="43" t="s">
        <v>915</v>
      </c>
      <c r="M95" s="3">
        <v>10020001</v>
      </c>
      <c r="N95" s="3" t="s">
        <v>95</v>
      </c>
      <c r="O95" s="25">
        <v>200</v>
      </c>
      <c r="P95" s="3"/>
      <c r="Q95" s="24">
        <v>10023010</v>
      </c>
      <c r="R95" s="26" t="s">
        <v>828</v>
      </c>
      <c r="S95" s="25">
        <v>200</v>
      </c>
      <c r="T95" s="3"/>
      <c r="U95" s="27">
        <v>15310102</v>
      </c>
      <c r="V95" s="27" t="s">
        <v>916</v>
      </c>
      <c r="W95" s="25">
        <v>1</v>
      </c>
      <c r="X95" s="3"/>
      <c r="Y95" s="24">
        <v>10023008</v>
      </c>
      <c r="Z95" s="25" t="s">
        <v>290</v>
      </c>
      <c r="AA95" s="25">
        <v>20</v>
      </c>
      <c r="AB95" s="25"/>
      <c r="AC95" s="24">
        <v>10023009</v>
      </c>
      <c r="AD95" s="25" t="s">
        <v>292</v>
      </c>
      <c r="AE95" s="25">
        <v>10</v>
      </c>
      <c r="AF95" s="3">
        <v>10000143</v>
      </c>
      <c r="AG95" s="3" t="s">
        <v>122</v>
      </c>
      <c r="AH95" s="3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2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43">
        <v>15310112</v>
      </c>
      <c r="K96" s="43" t="s">
        <v>917</v>
      </c>
      <c r="M96" s="3">
        <v>10020001</v>
      </c>
      <c r="N96" s="3" t="s">
        <v>95</v>
      </c>
      <c r="O96" s="25">
        <v>200</v>
      </c>
      <c r="P96" s="3"/>
      <c r="Q96" s="24">
        <v>10023010</v>
      </c>
      <c r="R96" s="26" t="s">
        <v>828</v>
      </c>
      <c r="S96" s="25">
        <v>200</v>
      </c>
      <c r="T96" s="3"/>
      <c r="U96" s="27">
        <v>15310104</v>
      </c>
      <c r="V96" s="27" t="s">
        <v>918</v>
      </c>
      <c r="W96" s="25">
        <v>1</v>
      </c>
      <c r="X96" s="3"/>
      <c r="Y96" s="24">
        <v>10023008</v>
      </c>
      <c r="Z96" s="25" t="s">
        <v>290</v>
      </c>
      <c r="AA96" s="25">
        <v>20</v>
      </c>
      <c r="AB96" s="25"/>
      <c r="AC96" s="24">
        <v>10023009</v>
      </c>
      <c r="AD96" s="25" t="s">
        <v>292</v>
      </c>
      <c r="AE96" s="25">
        <v>10</v>
      </c>
      <c r="AF96" s="3">
        <v>10000143</v>
      </c>
      <c r="AG96" s="3" t="s">
        <v>122</v>
      </c>
      <c r="AH96" s="3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2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43">
        <v>15311011</v>
      </c>
      <c r="K97" s="43" t="s">
        <v>919</v>
      </c>
      <c r="M97" s="3">
        <v>10020001</v>
      </c>
      <c r="N97" s="3" t="s">
        <v>95</v>
      </c>
      <c r="O97" s="25">
        <v>200</v>
      </c>
      <c r="P97" s="3"/>
      <c r="Q97" s="24">
        <v>10023010</v>
      </c>
      <c r="R97" s="26" t="s">
        <v>828</v>
      </c>
      <c r="S97" s="25">
        <v>200</v>
      </c>
      <c r="T97" s="3"/>
      <c r="U97" s="43">
        <v>15311011</v>
      </c>
      <c r="V97" s="43" t="s">
        <v>919</v>
      </c>
      <c r="W97" s="25">
        <v>1</v>
      </c>
      <c r="X97" s="3"/>
      <c r="Y97" s="24">
        <v>10023008</v>
      </c>
      <c r="Z97" s="25" t="s">
        <v>290</v>
      </c>
      <c r="AA97" s="25">
        <v>30</v>
      </c>
      <c r="AB97" s="25"/>
      <c r="AC97" s="24">
        <v>10023009</v>
      </c>
      <c r="AD97" s="25" t="s">
        <v>292</v>
      </c>
      <c r="AE97" s="25">
        <v>15</v>
      </c>
      <c r="AF97" s="3">
        <v>10000143</v>
      </c>
      <c r="AG97" s="3" t="s">
        <v>122</v>
      </c>
      <c r="AH97" s="3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2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43">
        <v>15311012</v>
      </c>
      <c r="K98" s="43" t="s">
        <v>920</v>
      </c>
      <c r="M98" s="3">
        <v>10020001</v>
      </c>
      <c r="N98" s="3" t="s">
        <v>95</v>
      </c>
      <c r="O98" s="25">
        <v>200</v>
      </c>
      <c r="P98" s="3"/>
      <c r="Q98" s="24">
        <v>10023010</v>
      </c>
      <c r="R98" s="26" t="s">
        <v>828</v>
      </c>
      <c r="S98" s="25">
        <v>200</v>
      </c>
      <c r="T98" s="3"/>
      <c r="U98" s="43">
        <v>15311012</v>
      </c>
      <c r="V98" s="43" t="s">
        <v>920</v>
      </c>
      <c r="W98" s="25">
        <v>1</v>
      </c>
      <c r="X98" s="3"/>
      <c r="Y98" s="24">
        <v>10023008</v>
      </c>
      <c r="Z98" s="25" t="s">
        <v>290</v>
      </c>
      <c r="AA98" s="25">
        <v>30</v>
      </c>
      <c r="AB98" s="25"/>
      <c r="AC98" s="24">
        <v>10023009</v>
      </c>
      <c r="AD98" s="25" t="s">
        <v>292</v>
      </c>
      <c r="AE98" s="25">
        <v>15</v>
      </c>
      <c r="AF98" s="3">
        <v>10000143</v>
      </c>
      <c r="AG98" s="3" t="s">
        <v>122</v>
      </c>
      <c r="AH98" s="3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2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43">
        <v>15311013</v>
      </c>
      <c r="K99" s="43" t="s">
        <v>921</v>
      </c>
      <c r="M99" s="3">
        <v>10020001</v>
      </c>
      <c r="N99" s="3" t="s">
        <v>95</v>
      </c>
      <c r="O99" s="25">
        <v>200</v>
      </c>
      <c r="P99" s="3"/>
      <c r="Q99" s="24">
        <v>10023010</v>
      </c>
      <c r="R99" s="26" t="s">
        <v>828</v>
      </c>
      <c r="S99" s="25">
        <v>200</v>
      </c>
      <c r="T99" s="3"/>
      <c r="U99" s="43">
        <v>15311013</v>
      </c>
      <c r="V99" s="43" t="s">
        <v>921</v>
      </c>
      <c r="W99" s="25">
        <v>1</v>
      </c>
      <c r="X99" s="3"/>
      <c r="Y99" s="24">
        <v>10023008</v>
      </c>
      <c r="Z99" s="25" t="s">
        <v>290</v>
      </c>
      <c r="AA99" s="25">
        <v>30</v>
      </c>
      <c r="AB99" s="25"/>
      <c r="AC99" s="24">
        <v>10023009</v>
      </c>
      <c r="AD99" s="25" t="s">
        <v>292</v>
      </c>
      <c r="AE99" s="25">
        <v>15</v>
      </c>
      <c r="AF99" s="3">
        <v>10000143</v>
      </c>
      <c r="AG99" s="3" t="s">
        <v>122</v>
      </c>
      <c r="AH99" s="3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2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28">
        <v>15401002</v>
      </c>
      <c r="K101" s="28" t="s">
        <v>445</v>
      </c>
      <c r="M101" s="3">
        <v>10020001</v>
      </c>
      <c r="N101" s="3" t="s">
        <v>95</v>
      </c>
      <c r="O101" s="3">
        <v>10</v>
      </c>
      <c r="P101" s="3">
        <f>O101/5</f>
        <v>2</v>
      </c>
      <c r="Q101" s="24">
        <v>10024010</v>
      </c>
      <c r="R101" s="26" t="s">
        <v>829</v>
      </c>
      <c r="S101" s="3">
        <v>10</v>
      </c>
      <c r="T101" s="3">
        <f>S101/5</f>
        <v>2</v>
      </c>
      <c r="U101" s="24">
        <v>10024001</v>
      </c>
      <c r="V101" s="26" t="s">
        <v>296</v>
      </c>
      <c r="W101" s="3">
        <v>10</v>
      </c>
      <c r="X101" s="3">
        <f>W101/5</f>
        <v>2</v>
      </c>
      <c r="Y101" s="24">
        <v>10024008</v>
      </c>
      <c r="Z101" s="25" t="s">
        <v>311</v>
      </c>
      <c r="AA101" s="25">
        <v>2</v>
      </c>
      <c r="AB101" s="25">
        <f>AA101/2</f>
        <v>1</v>
      </c>
      <c r="AC101" s="24">
        <v>10024009</v>
      </c>
      <c r="AD101" s="25" t="s">
        <v>313</v>
      </c>
      <c r="AE101" s="25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ht="20.1" customHeight="1" spans="10:54">
      <c r="J102" s="28">
        <v>15401004</v>
      </c>
      <c r="K102" s="28" t="s">
        <v>447</v>
      </c>
      <c r="M102" s="3">
        <v>10020001</v>
      </c>
      <c r="N102" s="3" t="s">
        <v>95</v>
      </c>
      <c r="O102" s="3">
        <v>10</v>
      </c>
      <c r="P102" s="3">
        <f t="shared" ref="P102:P124" si="57">O102/5</f>
        <v>2</v>
      </c>
      <c r="Q102" s="24">
        <v>10024010</v>
      </c>
      <c r="R102" s="26" t="s">
        <v>829</v>
      </c>
      <c r="S102" s="3">
        <v>10</v>
      </c>
      <c r="T102" s="3">
        <f t="shared" ref="T102:T124" si="58">S102/5</f>
        <v>2</v>
      </c>
      <c r="U102" s="24">
        <v>10024002</v>
      </c>
      <c r="V102" s="26" t="s">
        <v>299</v>
      </c>
      <c r="W102" s="3">
        <v>10</v>
      </c>
      <c r="X102" s="3">
        <f t="shared" ref="X102:X124" si="59">W102/5</f>
        <v>2</v>
      </c>
      <c r="Y102" s="24">
        <v>10024008</v>
      </c>
      <c r="Z102" s="25" t="s">
        <v>311</v>
      </c>
      <c r="AA102" s="25">
        <v>2</v>
      </c>
      <c r="AB102" s="25">
        <f t="shared" ref="AB102:AB124" si="60">AA102/2</f>
        <v>1</v>
      </c>
      <c r="AC102" s="24">
        <v>10024009</v>
      </c>
      <c r="AD102" s="25" t="s">
        <v>313</v>
      </c>
      <c r="AE102" s="25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ht="20.1" customHeight="1" spans="10:54">
      <c r="J103" s="28">
        <v>15401006</v>
      </c>
      <c r="K103" s="28" t="s">
        <v>449</v>
      </c>
      <c r="M103" s="3">
        <v>10020001</v>
      </c>
      <c r="N103" s="3" t="s">
        <v>95</v>
      </c>
      <c r="O103" s="3">
        <v>10</v>
      </c>
      <c r="P103" s="3">
        <f t="shared" si="57"/>
        <v>2</v>
      </c>
      <c r="Q103" s="24">
        <v>10024010</v>
      </c>
      <c r="R103" s="26" t="s">
        <v>829</v>
      </c>
      <c r="S103" s="3">
        <v>10</v>
      </c>
      <c r="T103" s="3">
        <f t="shared" si="58"/>
        <v>2</v>
      </c>
      <c r="U103" s="24">
        <v>10024003</v>
      </c>
      <c r="V103" s="26" t="s">
        <v>301</v>
      </c>
      <c r="W103" s="3">
        <v>10</v>
      </c>
      <c r="X103" s="3">
        <f t="shared" si="59"/>
        <v>2</v>
      </c>
      <c r="Y103" s="24">
        <v>10024008</v>
      </c>
      <c r="Z103" s="25" t="s">
        <v>311</v>
      </c>
      <c r="AA103" s="25">
        <v>2</v>
      </c>
      <c r="AB103" s="25">
        <f t="shared" si="60"/>
        <v>1</v>
      </c>
      <c r="AC103" s="24">
        <v>10024009</v>
      </c>
      <c r="AD103" s="25" t="s">
        <v>313</v>
      </c>
      <c r="AE103" s="25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ht="20.1" customHeight="1" spans="10:54">
      <c r="J104" s="28">
        <v>15402002</v>
      </c>
      <c r="K104" s="28" t="s">
        <v>451</v>
      </c>
      <c r="M104" s="3">
        <v>10020001</v>
      </c>
      <c r="N104" s="3" t="s">
        <v>95</v>
      </c>
      <c r="O104" s="3">
        <v>10</v>
      </c>
      <c r="P104" s="3">
        <f t="shared" si="57"/>
        <v>2</v>
      </c>
      <c r="Q104" s="24">
        <v>10024010</v>
      </c>
      <c r="R104" s="26" t="s">
        <v>829</v>
      </c>
      <c r="S104" s="3">
        <v>10</v>
      </c>
      <c r="T104" s="3">
        <f t="shared" si="58"/>
        <v>2</v>
      </c>
      <c r="U104" s="24">
        <v>10024004</v>
      </c>
      <c r="V104" s="26" t="s">
        <v>303</v>
      </c>
      <c r="W104" s="3">
        <v>10</v>
      </c>
      <c r="X104" s="3">
        <f t="shared" si="59"/>
        <v>2</v>
      </c>
      <c r="Y104" s="24">
        <v>10024008</v>
      </c>
      <c r="Z104" s="25" t="s">
        <v>311</v>
      </c>
      <c r="AA104" s="25">
        <v>2</v>
      </c>
      <c r="AB104" s="25">
        <f t="shared" si="60"/>
        <v>1</v>
      </c>
      <c r="AC104" s="24">
        <v>10024009</v>
      </c>
      <c r="AD104" s="25" t="s">
        <v>313</v>
      </c>
      <c r="AE104" s="25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ht="20.1" customHeight="1" spans="10:54">
      <c r="J105" s="28">
        <v>15402004</v>
      </c>
      <c r="K105" s="28" t="s">
        <v>453</v>
      </c>
      <c r="M105" s="3">
        <v>10020001</v>
      </c>
      <c r="N105" s="3" t="s">
        <v>95</v>
      </c>
      <c r="O105" s="3">
        <v>10</v>
      </c>
      <c r="P105" s="3">
        <f t="shared" si="57"/>
        <v>2</v>
      </c>
      <c r="Q105" s="24">
        <v>10024010</v>
      </c>
      <c r="R105" s="26" t="s">
        <v>829</v>
      </c>
      <c r="S105" s="3">
        <v>10</v>
      </c>
      <c r="T105" s="3">
        <f t="shared" si="58"/>
        <v>2</v>
      </c>
      <c r="U105" s="24">
        <v>10024005</v>
      </c>
      <c r="V105" s="26" t="s">
        <v>305</v>
      </c>
      <c r="W105" s="3">
        <v>10</v>
      </c>
      <c r="X105" s="3">
        <f t="shared" si="59"/>
        <v>2</v>
      </c>
      <c r="Y105" s="24">
        <v>10024008</v>
      </c>
      <c r="Z105" s="25" t="s">
        <v>311</v>
      </c>
      <c r="AA105" s="25">
        <v>2</v>
      </c>
      <c r="AB105" s="25">
        <f t="shared" si="60"/>
        <v>1</v>
      </c>
      <c r="AC105" s="24">
        <v>10024009</v>
      </c>
      <c r="AD105" s="25" t="s">
        <v>313</v>
      </c>
      <c r="AE105" s="25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ht="20.1" customHeight="1" spans="10:54">
      <c r="J106" s="28">
        <v>15402006</v>
      </c>
      <c r="K106" s="28" t="s">
        <v>455</v>
      </c>
      <c r="M106" s="3">
        <v>10020001</v>
      </c>
      <c r="N106" s="3" t="s">
        <v>95</v>
      </c>
      <c r="O106" s="3">
        <v>10</v>
      </c>
      <c r="P106" s="3">
        <f t="shared" si="57"/>
        <v>2</v>
      </c>
      <c r="Q106" s="24">
        <v>10024010</v>
      </c>
      <c r="R106" s="26" t="s">
        <v>829</v>
      </c>
      <c r="S106" s="3">
        <v>10</v>
      </c>
      <c r="T106" s="3">
        <f t="shared" si="58"/>
        <v>2</v>
      </c>
      <c r="U106" s="24">
        <v>10024006</v>
      </c>
      <c r="V106" s="26" t="s">
        <v>307</v>
      </c>
      <c r="W106" s="3">
        <v>10</v>
      </c>
      <c r="X106" s="3">
        <f t="shared" si="59"/>
        <v>2</v>
      </c>
      <c r="Y106" s="24">
        <v>10024008</v>
      </c>
      <c r="Z106" s="25" t="s">
        <v>311</v>
      </c>
      <c r="AA106" s="25">
        <v>2</v>
      </c>
      <c r="AB106" s="25">
        <f t="shared" si="60"/>
        <v>1</v>
      </c>
      <c r="AC106" s="24">
        <v>10024009</v>
      </c>
      <c r="AD106" s="25" t="s">
        <v>313</v>
      </c>
      <c r="AE106" s="25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ht="20.1" customHeight="1" spans="10:54">
      <c r="J107" s="28">
        <v>15403002</v>
      </c>
      <c r="K107" s="28" t="s">
        <v>457</v>
      </c>
      <c r="M107" s="3">
        <v>10020001</v>
      </c>
      <c r="N107" s="3" t="s">
        <v>95</v>
      </c>
      <c r="O107" s="3">
        <v>10</v>
      </c>
      <c r="P107" s="3">
        <f t="shared" si="57"/>
        <v>2</v>
      </c>
      <c r="Q107" s="24">
        <v>10024010</v>
      </c>
      <c r="R107" s="26" t="s">
        <v>829</v>
      </c>
      <c r="S107" s="3">
        <v>10</v>
      </c>
      <c r="T107" s="3">
        <f t="shared" si="58"/>
        <v>2</v>
      </c>
      <c r="U107" s="24">
        <v>10024007</v>
      </c>
      <c r="V107" s="26" t="s">
        <v>309</v>
      </c>
      <c r="W107" s="3">
        <v>10</v>
      </c>
      <c r="X107" s="3">
        <f t="shared" si="59"/>
        <v>2</v>
      </c>
      <c r="Y107" s="24">
        <v>10024008</v>
      </c>
      <c r="Z107" s="25" t="s">
        <v>311</v>
      </c>
      <c r="AA107" s="25">
        <v>2</v>
      </c>
      <c r="AB107" s="25">
        <f t="shared" si="60"/>
        <v>1</v>
      </c>
      <c r="AC107" s="24">
        <v>10024009</v>
      </c>
      <c r="AD107" s="25" t="s">
        <v>313</v>
      </c>
      <c r="AE107" s="25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ht="20.1" customHeight="1" spans="10:54">
      <c r="J108" s="28">
        <v>15403004</v>
      </c>
      <c r="K108" s="28" t="s">
        <v>459</v>
      </c>
      <c r="M108" s="3">
        <v>10020001</v>
      </c>
      <c r="N108" s="3" t="s">
        <v>95</v>
      </c>
      <c r="O108" s="3">
        <v>10</v>
      </c>
      <c r="P108" s="3">
        <f t="shared" si="57"/>
        <v>2</v>
      </c>
      <c r="Q108" s="24">
        <v>10024010</v>
      </c>
      <c r="R108" s="26" t="s">
        <v>829</v>
      </c>
      <c r="S108" s="3">
        <v>10</v>
      </c>
      <c r="T108" s="3">
        <f t="shared" si="58"/>
        <v>2</v>
      </c>
      <c r="U108" s="24">
        <v>10024001</v>
      </c>
      <c r="V108" s="26" t="s">
        <v>296</v>
      </c>
      <c r="W108" s="3">
        <v>10</v>
      </c>
      <c r="X108" s="3">
        <f t="shared" si="59"/>
        <v>2</v>
      </c>
      <c r="Y108" s="24">
        <v>10024008</v>
      </c>
      <c r="Z108" s="25" t="s">
        <v>311</v>
      </c>
      <c r="AA108" s="25">
        <v>2</v>
      </c>
      <c r="AB108" s="25">
        <f t="shared" si="60"/>
        <v>1</v>
      </c>
      <c r="AC108" s="24">
        <v>10024009</v>
      </c>
      <c r="AD108" s="25" t="s">
        <v>313</v>
      </c>
      <c r="AE108" s="25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ht="20.1" customHeight="1" spans="10:54">
      <c r="J109" s="28">
        <v>15403006</v>
      </c>
      <c r="K109" s="28" t="s">
        <v>461</v>
      </c>
      <c r="M109" s="3">
        <v>10020001</v>
      </c>
      <c r="N109" s="3" t="s">
        <v>95</v>
      </c>
      <c r="O109" s="3">
        <v>10</v>
      </c>
      <c r="P109" s="3">
        <f t="shared" si="57"/>
        <v>2</v>
      </c>
      <c r="Q109" s="24">
        <v>10024010</v>
      </c>
      <c r="R109" s="26" t="s">
        <v>829</v>
      </c>
      <c r="S109" s="3">
        <v>10</v>
      </c>
      <c r="T109" s="3">
        <f t="shared" si="58"/>
        <v>2</v>
      </c>
      <c r="U109" s="24">
        <v>10024002</v>
      </c>
      <c r="V109" s="26" t="s">
        <v>299</v>
      </c>
      <c r="W109" s="3">
        <v>10</v>
      </c>
      <c r="X109" s="3">
        <f t="shared" si="59"/>
        <v>2</v>
      </c>
      <c r="Y109" s="24">
        <v>10024008</v>
      </c>
      <c r="Z109" s="25" t="s">
        <v>311</v>
      </c>
      <c r="AA109" s="25">
        <v>2</v>
      </c>
      <c r="AB109" s="25">
        <f t="shared" si="60"/>
        <v>1</v>
      </c>
      <c r="AC109" s="24">
        <v>10024009</v>
      </c>
      <c r="AD109" s="25" t="s">
        <v>313</v>
      </c>
      <c r="AE109" s="25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ht="20.1" customHeight="1" spans="10:54">
      <c r="J110" s="28">
        <v>15404002</v>
      </c>
      <c r="K110" s="28" t="s">
        <v>463</v>
      </c>
      <c r="M110" s="3">
        <v>10020001</v>
      </c>
      <c r="N110" s="3" t="s">
        <v>95</v>
      </c>
      <c r="O110" s="3">
        <v>10</v>
      </c>
      <c r="P110" s="3">
        <f t="shared" si="57"/>
        <v>2</v>
      </c>
      <c r="Q110" s="24">
        <v>10024010</v>
      </c>
      <c r="R110" s="26" t="s">
        <v>829</v>
      </c>
      <c r="S110" s="3">
        <v>10</v>
      </c>
      <c r="T110" s="3">
        <f t="shared" si="58"/>
        <v>2</v>
      </c>
      <c r="U110" s="24">
        <v>10024003</v>
      </c>
      <c r="V110" s="26" t="s">
        <v>301</v>
      </c>
      <c r="W110" s="3">
        <v>10</v>
      </c>
      <c r="X110" s="3">
        <f t="shared" si="59"/>
        <v>2</v>
      </c>
      <c r="Y110" s="24">
        <v>10024008</v>
      </c>
      <c r="Z110" s="25" t="s">
        <v>311</v>
      </c>
      <c r="AA110" s="25">
        <v>2</v>
      </c>
      <c r="AB110" s="25">
        <f t="shared" si="60"/>
        <v>1</v>
      </c>
      <c r="AC110" s="24">
        <v>10024009</v>
      </c>
      <c r="AD110" s="25" t="s">
        <v>313</v>
      </c>
      <c r="AE110" s="25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ht="20.1" customHeight="1" spans="10:54">
      <c r="J111" s="28">
        <v>15404004</v>
      </c>
      <c r="K111" s="28" t="s">
        <v>465</v>
      </c>
      <c r="M111" s="3">
        <v>10020001</v>
      </c>
      <c r="N111" s="3" t="s">
        <v>95</v>
      </c>
      <c r="O111" s="3">
        <v>10</v>
      </c>
      <c r="P111" s="3">
        <f t="shared" si="57"/>
        <v>2</v>
      </c>
      <c r="Q111" s="24">
        <v>10024010</v>
      </c>
      <c r="R111" s="26" t="s">
        <v>829</v>
      </c>
      <c r="S111" s="3">
        <v>10</v>
      </c>
      <c r="T111" s="3">
        <f t="shared" si="58"/>
        <v>2</v>
      </c>
      <c r="U111" s="24">
        <v>10024004</v>
      </c>
      <c r="V111" s="26" t="s">
        <v>303</v>
      </c>
      <c r="W111" s="3">
        <v>10</v>
      </c>
      <c r="X111" s="3">
        <f t="shared" si="59"/>
        <v>2</v>
      </c>
      <c r="Y111" s="24">
        <v>10024008</v>
      </c>
      <c r="Z111" s="25" t="s">
        <v>311</v>
      </c>
      <c r="AA111" s="25">
        <v>2</v>
      </c>
      <c r="AB111" s="25">
        <f t="shared" si="60"/>
        <v>1</v>
      </c>
      <c r="AC111" s="24">
        <v>10024009</v>
      </c>
      <c r="AD111" s="25" t="s">
        <v>313</v>
      </c>
      <c r="AE111" s="25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ht="20.1" customHeight="1" spans="10:54">
      <c r="J112" s="28">
        <v>15404006</v>
      </c>
      <c r="K112" s="28" t="s">
        <v>467</v>
      </c>
      <c r="M112" s="3">
        <v>10020001</v>
      </c>
      <c r="N112" s="3" t="s">
        <v>95</v>
      </c>
      <c r="O112" s="3">
        <v>10</v>
      </c>
      <c r="P112" s="3">
        <f t="shared" si="57"/>
        <v>2</v>
      </c>
      <c r="Q112" s="24">
        <v>10024010</v>
      </c>
      <c r="R112" s="26" t="s">
        <v>829</v>
      </c>
      <c r="S112" s="3">
        <v>10</v>
      </c>
      <c r="T112" s="3">
        <f t="shared" si="58"/>
        <v>2</v>
      </c>
      <c r="U112" s="24">
        <v>10024005</v>
      </c>
      <c r="V112" s="26" t="s">
        <v>305</v>
      </c>
      <c r="W112" s="3">
        <v>10</v>
      </c>
      <c r="X112" s="3">
        <f t="shared" si="59"/>
        <v>2</v>
      </c>
      <c r="Y112" s="24">
        <v>10024008</v>
      </c>
      <c r="Z112" s="25" t="s">
        <v>311</v>
      </c>
      <c r="AA112" s="25">
        <v>2</v>
      </c>
      <c r="AB112" s="25">
        <f t="shared" si="60"/>
        <v>1</v>
      </c>
      <c r="AC112" s="24">
        <v>10024009</v>
      </c>
      <c r="AD112" s="25" t="s">
        <v>313</v>
      </c>
      <c r="AE112" s="25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ht="20.1" customHeight="1" spans="10:54">
      <c r="J113" s="28">
        <v>15405002</v>
      </c>
      <c r="K113" s="28" t="s">
        <v>469</v>
      </c>
      <c r="M113" s="3">
        <v>10020001</v>
      </c>
      <c r="N113" s="3" t="s">
        <v>95</v>
      </c>
      <c r="O113" s="3">
        <v>10</v>
      </c>
      <c r="P113" s="3">
        <f t="shared" si="57"/>
        <v>2</v>
      </c>
      <c r="Q113" s="24">
        <v>10024010</v>
      </c>
      <c r="R113" s="26" t="s">
        <v>829</v>
      </c>
      <c r="S113" s="3">
        <v>10</v>
      </c>
      <c r="T113" s="3">
        <f t="shared" si="58"/>
        <v>2</v>
      </c>
      <c r="U113" s="24">
        <v>10024006</v>
      </c>
      <c r="V113" s="26" t="s">
        <v>307</v>
      </c>
      <c r="W113" s="3">
        <v>10</v>
      </c>
      <c r="X113" s="3">
        <f t="shared" si="59"/>
        <v>2</v>
      </c>
      <c r="Y113" s="24">
        <v>10024008</v>
      </c>
      <c r="Z113" s="25" t="s">
        <v>311</v>
      </c>
      <c r="AA113" s="25">
        <v>2</v>
      </c>
      <c r="AB113" s="25">
        <f t="shared" si="60"/>
        <v>1</v>
      </c>
      <c r="AC113" s="24">
        <v>10024009</v>
      </c>
      <c r="AD113" s="25" t="s">
        <v>313</v>
      </c>
      <c r="AE113" s="25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ht="20.1" customHeight="1" spans="10:54">
      <c r="J114" s="28">
        <v>15405004</v>
      </c>
      <c r="K114" s="28" t="s">
        <v>471</v>
      </c>
      <c r="M114" s="3">
        <v>10020001</v>
      </c>
      <c r="N114" s="3" t="s">
        <v>95</v>
      </c>
      <c r="O114" s="3">
        <v>10</v>
      </c>
      <c r="P114" s="3">
        <f t="shared" si="57"/>
        <v>2</v>
      </c>
      <c r="Q114" s="24">
        <v>10024010</v>
      </c>
      <c r="R114" s="26" t="s">
        <v>829</v>
      </c>
      <c r="S114" s="3">
        <v>10</v>
      </c>
      <c r="T114" s="3">
        <f t="shared" si="58"/>
        <v>2</v>
      </c>
      <c r="U114" s="24">
        <v>10024007</v>
      </c>
      <c r="V114" s="26" t="s">
        <v>309</v>
      </c>
      <c r="W114" s="3">
        <v>10</v>
      </c>
      <c r="X114" s="3">
        <f t="shared" si="59"/>
        <v>2</v>
      </c>
      <c r="Y114" s="24">
        <v>10024008</v>
      </c>
      <c r="Z114" s="25" t="s">
        <v>311</v>
      </c>
      <c r="AA114" s="25">
        <v>2</v>
      </c>
      <c r="AB114" s="25">
        <f t="shared" si="60"/>
        <v>1</v>
      </c>
      <c r="AC114" s="24">
        <v>10024009</v>
      </c>
      <c r="AD114" s="25" t="s">
        <v>313</v>
      </c>
      <c r="AE114" s="25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ht="20.1" customHeight="1" spans="10:54">
      <c r="J115" s="28">
        <v>15405006</v>
      </c>
      <c r="K115" s="28" t="s">
        <v>473</v>
      </c>
      <c r="M115" s="3">
        <v>10020001</v>
      </c>
      <c r="N115" s="3" t="s">
        <v>95</v>
      </c>
      <c r="O115" s="3">
        <v>10</v>
      </c>
      <c r="P115" s="3">
        <f t="shared" si="57"/>
        <v>2</v>
      </c>
      <c r="Q115" s="24">
        <v>10024010</v>
      </c>
      <c r="R115" s="26" t="s">
        <v>829</v>
      </c>
      <c r="S115" s="3">
        <v>10</v>
      </c>
      <c r="T115" s="3">
        <f t="shared" si="58"/>
        <v>2</v>
      </c>
      <c r="U115" s="24">
        <v>10024001</v>
      </c>
      <c r="V115" s="26" t="s">
        <v>296</v>
      </c>
      <c r="W115" s="3">
        <v>10</v>
      </c>
      <c r="X115" s="3">
        <f t="shared" si="59"/>
        <v>2</v>
      </c>
      <c r="Y115" s="24">
        <v>10024008</v>
      </c>
      <c r="Z115" s="25" t="s">
        <v>311</v>
      </c>
      <c r="AA115" s="25">
        <v>2</v>
      </c>
      <c r="AB115" s="25">
        <f t="shared" si="60"/>
        <v>1</v>
      </c>
      <c r="AC115" s="24">
        <v>10024009</v>
      </c>
      <c r="AD115" s="25" t="s">
        <v>313</v>
      </c>
      <c r="AE115" s="25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ht="20.1" customHeight="1" spans="10:54">
      <c r="J116" s="28">
        <v>15406002</v>
      </c>
      <c r="K116" s="28" t="s">
        <v>475</v>
      </c>
      <c r="M116" s="3">
        <v>10020001</v>
      </c>
      <c r="N116" s="3" t="s">
        <v>95</v>
      </c>
      <c r="O116" s="25">
        <v>20</v>
      </c>
      <c r="P116" s="3">
        <f t="shared" si="57"/>
        <v>4</v>
      </c>
      <c r="Q116" s="24">
        <v>10024010</v>
      </c>
      <c r="R116" s="26" t="s">
        <v>829</v>
      </c>
      <c r="S116" s="25">
        <v>20</v>
      </c>
      <c r="T116" s="3">
        <f t="shared" si="58"/>
        <v>4</v>
      </c>
      <c r="U116" s="24">
        <v>10024002</v>
      </c>
      <c r="V116" s="26" t="s">
        <v>299</v>
      </c>
      <c r="W116" s="25">
        <v>20</v>
      </c>
      <c r="X116" s="3">
        <f t="shared" si="59"/>
        <v>4</v>
      </c>
      <c r="Y116" s="24">
        <v>10024008</v>
      </c>
      <c r="Z116" s="25" t="s">
        <v>311</v>
      </c>
      <c r="AA116" s="25">
        <v>4</v>
      </c>
      <c r="AB116" s="25">
        <f t="shared" si="60"/>
        <v>2</v>
      </c>
      <c r="AC116" s="24">
        <v>10024009</v>
      </c>
      <c r="AD116" s="25" t="s">
        <v>313</v>
      </c>
      <c r="AE116" s="25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ht="20.1" customHeight="1" spans="10:54">
      <c r="J117" s="28">
        <v>15407002</v>
      </c>
      <c r="K117" s="28" t="s">
        <v>477</v>
      </c>
      <c r="M117" s="3">
        <v>10020001</v>
      </c>
      <c r="N117" s="3" t="s">
        <v>95</v>
      </c>
      <c r="O117" s="25">
        <v>20</v>
      </c>
      <c r="P117" s="3">
        <f t="shared" si="57"/>
        <v>4</v>
      </c>
      <c r="Q117" s="24">
        <v>10024010</v>
      </c>
      <c r="R117" s="26" t="s">
        <v>829</v>
      </c>
      <c r="S117" s="25">
        <v>20</v>
      </c>
      <c r="T117" s="3">
        <f t="shared" si="58"/>
        <v>4</v>
      </c>
      <c r="U117" s="24">
        <v>10024003</v>
      </c>
      <c r="V117" s="26" t="s">
        <v>301</v>
      </c>
      <c r="W117" s="25">
        <v>20</v>
      </c>
      <c r="X117" s="3">
        <f t="shared" si="59"/>
        <v>4</v>
      </c>
      <c r="Y117" s="24">
        <v>10024008</v>
      </c>
      <c r="Z117" s="25" t="s">
        <v>311</v>
      </c>
      <c r="AA117" s="25">
        <v>4</v>
      </c>
      <c r="AB117" s="25">
        <f t="shared" si="60"/>
        <v>2</v>
      </c>
      <c r="AC117" s="24">
        <v>10024009</v>
      </c>
      <c r="AD117" s="25" t="s">
        <v>313</v>
      </c>
      <c r="AE117" s="25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ht="20.1" customHeight="1" spans="10:54">
      <c r="J118" s="28">
        <v>15408002</v>
      </c>
      <c r="K118" s="28" t="s">
        <v>478</v>
      </c>
      <c r="M118" s="3">
        <v>10020001</v>
      </c>
      <c r="N118" s="3" t="s">
        <v>95</v>
      </c>
      <c r="O118" s="25">
        <v>20</v>
      </c>
      <c r="P118" s="3">
        <f t="shared" si="57"/>
        <v>4</v>
      </c>
      <c r="Q118" s="24">
        <v>10024010</v>
      </c>
      <c r="R118" s="26" t="s">
        <v>829</v>
      </c>
      <c r="S118" s="25">
        <v>20</v>
      </c>
      <c r="T118" s="3">
        <f t="shared" si="58"/>
        <v>4</v>
      </c>
      <c r="U118" s="24">
        <v>10024004</v>
      </c>
      <c r="V118" s="26" t="s">
        <v>303</v>
      </c>
      <c r="W118" s="25">
        <v>20</v>
      </c>
      <c r="X118" s="3">
        <f t="shared" si="59"/>
        <v>4</v>
      </c>
      <c r="Y118" s="24">
        <v>10024008</v>
      </c>
      <c r="Z118" s="25" t="s">
        <v>311</v>
      </c>
      <c r="AA118" s="25">
        <v>4</v>
      </c>
      <c r="AB118" s="25">
        <f t="shared" si="60"/>
        <v>2</v>
      </c>
      <c r="AC118" s="24">
        <v>10024009</v>
      </c>
      <c r="AD118" s="25" t="s">
        <v>313</v>
      </c>
      <c r="AE118" s="25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ht="20.1" customHeight="1" spans="10:54">
      <c r="J119" s="28">
        <v>15409002</v>
      </c>
      <c r="K119" s="28" t="s">
        <v>480</v>
      </c>
      <c r="M119" s="3">
        <v>10020001</v>
      </c>
      <c r="N119" s="3" t="s">
        <v>95</v>
      </c>
      <c r="O119" s="25">
        <v>30</v>
      </c>
      <c r="P119" s="3">
        <f t="shared" si="57"/>
        <v>6</v>
      </c>
      <c r="Q119" s="24">
        <v>10024010</v>
      </c>
      <c r="R119" s="26" t="s">
        <v>829</v>
      </c>
      <c r="S119" s="25">
        <v>30</v>
      </c>
      <c r="T119" s="3">
        <f t="shared" si="58"/>
        <v>6</v>
      </c>
      <c r="U119" s="24">
        <v>10024005</v>
      </c>
      <c r="V119" s="26" t="s">
        <v>305</v>
      </c>
      <c r="W119" s="25">
        <v>30</v>
      </c>
      <c r="X119" s="3">
        <f t="shared" si="59"/>
        <v>6</v>
      </c>
      <c r="Y119" s="24">
        <v>10024008</v>
      </c>
      <c r="Z119" s="25" t="s">
        <v>311</v>
      </c>
      <c r="AA119" s="25">
        <v>6</v>
      </c>
      <c r="AB119" s="25">
        <f t="shared" si="60"/>
        <v>3</v>
      </c>
      <c r="AC119" s="24">
        <v>10024009</v>
      </c>
      <c r="AD119" s="25" t="s">
        <v>313</v>
      </c>
      <c r="AE119" s="25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ht="20.1" customHeight="1" spans="10:54">
      <c r="J120" s="28">
        <v>15410002</v>
      </c>
      <c r="K120" s="28" t="s">
        <v>482</v>
      </c>
      <c r="M120" s="3">
        <v>10020001</v>
      </c>
      <c r="N120" s="3" t="s">
        <v>95</v>
      </c>
      <c r="O120" s="25">
        <v>30</v>
      </c>
      <c r="P120" s="3">
        <f t="shared" si="57"/>
        <v>6</v>
      </c>
      <c r="Q120" s="24">
        <v>10024010</v>
      </c>
      <c r="R120" s="26" t="s">
        <v>829</v>
      </c>
      <c r="S120" s="25">
        <v>30</v>
      </c>
      <c r="T120" s="3">
        <f t="shared" si="58"/>
        <v>6</v>
      </c>
      <c r="U120" s="24">
        <v>10024006</v>
      </c>
      <c r="V120" s="26" t="s">
        <v>307</v>
      </c>
      <c r="W120" s="25">
        <v>30</v>
      </c>
      <c r="X120" s="3">
        <f t="shared" si="59"/>
        <v>6</v>
      </c>
      <c r="Y120" s="24">
        <v>10024008</v>
      </c>
      <c r="Z120" s="25" t="s">
        <v>311</v>
      </c>
      <c r="AA120" s="25">
        <v>6</v>
      </c>
      <c r="AB120" s="25">
        <f t="shared" si="60"/>
        <v>3</v>
      </c>
      <c r="AC120" s="24">
        <v>10024009</v>
      </c>
      <c r="AD120" s="25" t="s">
        <v>313</v>
      </c>
      <c r="AE120" s="25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ht="20.1" customHeight="1" spans="10:54">
      <c r="J121" s="28">
        <v>15410004</v>
      </c>
      <c r="K121" s="28" t="s">
        <v>482</v>
      </c>
      <c r="M121" s="3">
        <v>10020001</v>
      </c>
      <c r="N121" s="3" t="s">
        <v>95</v>
      </c>
      <c r="O121" s="25">
        <v>30</v>
      </c>
      <c r="P121" s="3">
        <f t="shared" si="57"/>
        <v>6</v>
      </c>
      <c r="Q121" s="24">
        <v>10024010</v>
      </c>
      <c r="R121" s="26" t="s">
        <v>829</v>
      </c>
      <c r="S121" s="25">
        <v>30</v>
      </c>
      <c r="T121" s="3">
        <f t="shared" si="58"/>
        <v>6</v>
      </c>
      <c r="U121" s="24">
        <v>10024007</v>
      </c>
      <c r="V121" s="26" t="s">
        <v>309</v>
      </c>
      <c r="W121" s="25">
        <v>30</v>
      </c>
      <c r="X121" s="3">
        <f t="shared" si="59"/>
        <v>6</v>
      </c>
      <c r="Y121" s="24">
        <v>10024008</v>
      </c>
      <c r="Z121" s="25" t="s">
        <v>311</v>
      </c>
      <c r="AA121" s="25">
        <v>6</v>
      </c>
      <c r="AB121" s="25">
        <f t="shared" si="60"/>
        <v>3</v>
      </c>
      <c r="AC121" s="24">
        <v>10024009</v>
      </c>
      <c r="AD121" s="25" t="s">
        <v>313</v>
      </c>
      <c r="AE121" s="25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ht="20.1" customHeight="1" spans="10:54">
      <c r="J122" s="28">
        <v>15411002</v>
      </c>
      <c r="K122" s="28" t="s">
        <v>485</v>
      </c>
      <c r="M122" s="3">
        <v>10020001</v>
      </c>
      <c r="N122" s="3" t="s">
        <v>95</v>
      </c>
      <c r="O122" s="25">
        <v>20</v>
      </c>
      <c r="P122" s="3">
        <f t="shared" si="57"/>
        <v>4</v>
      </c>
      <c r="Q122" s="24">
        <v>10024010</v>
      </c>
      <c r="R122" s="26" t="s">
        <v>829</v>
      </c>
      <c r="S122" s="25">
        <v>20</v>
      </c>
      <c r="T122" s="3">
        <f t="shared" si="58"/>
        <v>4</v>
      </c>
      <c r="U122" s="24">
        <v>10024005</v>
      </c>
      <c r="V122" s="26" t="s">
        <v>305</v>
      </c>
      <c r="W122" s="25">
        <v>20</v>
      </c>
      <c r="X122" s="3">
        <f t="shared" si="59"/>
        <v>4</v>
      </c>
      <c r="Y122" s="24">
        <v>10024008</v>
      </c>
      <c r="Z122" s="25" t="s">
        <v>311</v>
      </c>
      <c r="AA122" s="25">
        <v>4</v>
      </c>
      <c r="AB122" s="25">
        <f t="shared" si="60"/>
        <v>2</v>
      </c>
      <c r="AC122" s="24">
        <v>10024009</v>
      </c>
      <c r="AD122" s="25" t="s">
        <v>313</v>
      </c>
      <c r="AE122" s="25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ht="20.1" customHeight="1" spans="10:54">
      <c r="J123" s="28">
        <v>15411004</v>
      </c>
      <c r="K123" s="28" t="s">
        <v>487</v>
      </c>
      <c r="M123" s="3">
        <v>10020001</v>
      </c>
      <c r="N123" s="3" t="s">
        <v>95</v>
      </c>
      <c r="O123" s="25">
        <v>20</v>
      </c>
      <c r="P123" s="3">
        <f t="shared" si="57"/>
        <v>4</v>
      </c>
      <c r="Q123" s="24">
        <v>10024010</v>
      </c>
      <c r="R123" s="26" t="s">
        <v>829</v>
      </c>
      <c r="S123" s="25">
        <v>20</v>
      </c>
      <c r="T123" s="3">
        <f t="shared" si="58"/>
        <v>4</v>
      </c>
      <c r="U123" s="24">
        <v>10024006</v>
      </c>
      <c r="V123" s="26" t="s">
        <v>307</v>
      </c>
      <c r="W123" s="25">
        <v>20</v>
      </c>
      <c r="X123" s="3">
        <f t="shared" si="59"/>
        <v>4</v>
      </c>
      <c r="Y123" s="24">
        <v>10024008</v>
      </c>
      <c r="Z123" s="25" t="s">
        <v>311</v>
      </c>
      <c r="AA123" s="25">
        <v>4</v>
      </c>
      <c r="AB123" s="25">
        <f t="shared" si="60"/>
        <v>2</v>
      </c>
      <c r="AC123" s="24">
        <v>10024009</v>
      </c>
      <c r="AD123" s="25" t="s">
        <v>313</v>
      </c>
      <c r="AE123" s="25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ht="20.1" customHeight="1" spans="10:54">
      <c r="J124" s="28">
        <v>15411006</v>
      </c>
      <c r="K124" s="28" t="s">
        <v>489</v>
      </c>
      <c r="M124" s="3">
        <v>10020001</v>
      </c>
      <c r="N124" s="3" t="s">
        <v>95</v>
      </c>
      <c r="O124" s="25">
        <v>20</v>
      </c>
      <c r="P124" s="3">
        <f t="shared" si="57"/>
        <v>4</v>
      </c>
      <c r="Q124" s="24">
        <v>10024010</v>
      </c>
      <c r="R124" s="26" t="s">
        <v>829</v>
      </c>
      <c r="S124" s="25">
        <v>20</v>
      </c>
      <c r="T124" s="3">
        <f t="shared" si="58"/>
        <v>4</v>
      </c>
      <c r="U124" s="24">
        <v>10024007</v>
      </c>
      <c r="V124" s="26" t="s">
        <v>309</v>
      </c>
      <c r="W124" s="25">
        <v>20</v>
      </c>
      <c r="X124" s="3">
        <f t="shared" si="59"/>
        <v>4</v>
      </c>
      <c r="Y124" s="24">
        <v>10024008</v>
      </c>
      <c r="Z124" s="25" t="s">
        <v>311</v>
      </c>
      <c r="AA124" s="25">
        <v>4</v>
      </c>
      <c r="AB124" s="25">
        <f t="shared" si="60"/>
        <v>2</v>
      </c>
      <c r="AC124" s="24">
        <v>10024009</v>
      </c>
      <c r="AD124" s="25" t="s">
        <v>313</v>
      </c>
      <c r="AE124" s="25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ht="20.1" customHeight="1" spans="10:54">
      <c r="J125" s="43">
        <v>15406003</v>
      </c>
      <c r="K125" s="43" t="s">
        <v>922</v>
      </c>
      <c r="M125" s="3">
        <v>10020001</v>
      </c>
      <c r="N125" s="3" t="s">
        <v>95</v>
      </c>
      <c r="O125" s="25">
        <v>200</v>
      </c>
      <c r="P125" s="3"/>
      <c r="Q125" s="24">
        <v>10024010</v>
      </c>
      <c r="R125" s="26" t="s">
        <v>829</v>
      </c>
      <c r="S125" s="25">
        <v>200</v>
      </c>
      <c r="T125" s="3"/>
      <c r="U125" s="28">
        <v>15406002</v>
      </c>
      <c r="V125" s="28" t="s">
        <v>475</v>
      </c>
      <c r="W125" s="25">
        <v>1</v>
      </c>
      <c r="X125" s="3"/>
      <c r="Y125" s="24">
        <v>10024008</v>
      </c>
      <c r="Z125" s="25" t="s">
        <v>311</v>
      </c>
      <c r="AA125" s="25">
        <v>20</v>
      </c>
      <c r="AB125" s="25"/>
      <c r="AC125" s="24">
        <v>10024009</v>
      </c>
      <c r="AD125" s="25" t="s">
        <v>313</v>
      </c>
      <c r="AE125" s="25">
        <v>10</v>
      </c>
      <c r="AF125" s="3">
        <v>10000143</v>
      </c>
      <c r="AG125" s="3" t="s">
        <v>122</v>
      </c>
      <c r="AH125" s="3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2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43">
        <v>15410011</v>
      </c>
      <c r="K126" s="43" t="s">
        <v>923</v>
      </c>
      <c r="M126" s="3">
        <v>10020001</v>
      </c>
      <c r="N126" s="3" t="s">
        <v>95</v>
      </c>
      <c r="O126" s="25">
        <v>200</v>
      </c>
      <c r="P126" s="3"/>
      <c r="Q126" s="24">
        <v>10024010</v>
      </c>
      <c r="R126" s="26" t="s">
        <v>829</v>
      </c>
      <c r="S126" s="25">
        <v>200</v>
      </c>
      <c r="T126" s="3"/>
      <c r="U126" s="28">
        <v>15410002</v>
      </c>
      <c r="V126" s="28" t="s">
        <v>482</v>
      </c>
      <c r="W126" s="25">
        <v>1</v>
      </c>
      <c r="X126" s="3"/>
      <c r="Y126" s="24">
        <v>10024008</v>
      </c>
      <c r="Z126" s="25" t="s">
        <v>311</v>
      </c>
      <c r="AA126" s="25">
        <v>20</v>
      </c>
      <c r="AB126" s="25"/>
      <c r="AC126" s="24">
        <v>10024009</v>
      </c>
      <c r="AD126" s="25" t="s">
        <v>313</v>
      </c>
      <c r="AE126" s="25">
        <v>10</v>
      </c>
      <c r="AF126" s="3">
        <v>10000143</v>
      </c>
      <c r="AG126" s="3" t="s">
        <v>122</v>
      </c>
      <c r="AH126" s="3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2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43">
        <v>15410012</v>
      </c>
      <c r="K127" s="43" t="s">
        <v>924</v>
      </c>
      <c r="M127" s="3">
        <v>10020001</v>
      </c>
      <c r="N127" s="3" t="s">
        <v>95</v>
      </c>
      <c r="O127" s="25">
        <v>200</v>
      </c>
      <c r="P127" s="3"/>
      <c r="Q127" s="24">
        <v>10024010</v>
      </c>
      <c r="R127" s="26" t="s">
        <v>829</v>
      </c>
      <c r="S127" s="25">
        <v>200</v>
      </c>
      <c r="T127" s="3"/>
      <c r="U127" s="28">
        <v>15410004</v>
      </c>
      <c r="V127" s="28" t="s">
        <v>482</v>
      </c>
      <c r="W127" s="25">
        <v>1</v>
      </c>
      <c r="X127" s="3"/>
      <c r="Y127" s="24">
        <v>10024008</v>
      </c>
      <c r="Z127" s="25" t="s">
        <v>311</v>
      </c>
      <c r="AA127" s="25">
        <v>20</v>
      </c>
      <c r="AB127" s="25"/>
      <c r="AC127" s="24">
        <v>10024009</v>
      </c>
      <c r="AD127" s="25" t="s">
        <v>313</v>
      </c>
      <c r="AE127" s="25">
        <v>10</v>
      </c>
      <c r="AF127" s="3">
        <v>10000143</v>
      </c>
      <c r="AG127" s="3" t="s">
        <v>122</v>
      </c>
      <c r="AH127" s="3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2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43">
        <v>15410111</v>
      </c>
      <c r="K128" s="43" t="s">
        <v>925</v>
      </c>
      <c r="M128" s="3">
        <v>10020001</v>
      </c>
      <c r="N128" s="3" t="s">
        <v>95</v>
      </c>
      <c r="O128" s="25">
        <v>200</v>
      </c>
      <c r="P128" s="3"/>
      <c r="Q128" s="24">
        <v>10024010</v>
      </c>
      <c r="R128" s="26" t="s">
        <v>829</v>
      </c>
      <c r="S128" s="25">
        <v>200</v>
      </c>
      <c r="T128" s="3"/>
      <c r="U128" s="28">
        <v>15410102</v>
      </c>
      <c r="V128" s="28" t="s">
        <v>926</v>
      </c>
      <c r="W128" s="25">
        <v>1</v>
      </c>
      <c r="X128" s="3"/>
      <c r="Y128" s="24">
        <v>10024008</v>
      </c>
      <c r="Z128" s="25" t="s">
        <v>311</v>
      </c>
      <c r="AA128" s="25">
        <v>20</v>
      </c>
      <c r="AB128" s="25"/>
      <c r="AC128" s="24">
        <v>10024009</v>
      </c>
      <c r="AD128" s="25" t="s">
        <v>313</v>
      </c>
      <c r="AE128" s="25">
        <v>10</v>
      </c>
      <c r="AF128" s="3">
        <v>10000143</v>
      </c>
      <c r="AG128" s="3" t="s">
        <v>122</v>
      </c>
      <c r="AH128" s="3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2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43">
        <v>15410112</v>
      </c>
      <c r="K129" s="43" t="s">
        <v>927</v>
      </c>
      <c r="M129" s="3">
        <v>10020001</v>
      </c>
      <c r="N129" s="3" t="s">
        <v>95</v>
      </c>
      <c r="O129" s="25">
        <v>200</v>
      </c>
      <c r="P129" s="3"/>
      <c r="Q129" s="24">
        <v>10024010</v>
      </c>
      <c r="R129" s="26" t="s">
        <v>829</v>
      </c>
      <c r="S129" s="25">
        <v>200</v>
      </c>
      <c r="T129" s="3"/>
      <c r="U129" s="28">
        <v>15410104</v>
      </c>
      <c r="V129" s="28" t="s">
        <v>928</v>
      </c>
      <c r="W129" s="25">
        <v>1</v>
      </c>
      <c r="X129" s="3"/>
      <c r="Y129" s="24">
        <v>10024008</v>
      </c>
      <c r="Z129" s="25" t="s">
        <v>311</v>
      </c>
      <c r="AA129" s="25">
        <v>20</v>
      </c>
      <c r="AB129" s="25"/>
      <c r="AC129" s="24">
        <v>10024009</v>
      </c>
      <c r="AD129" s="25" t="s">
        <v>313</v>
      </c>
      <c r="AE129" s="25">
        <v>10</v>
      </c>
      <c r="AF129" s="3">
        <v>10000143</v>
      </c>
      <c r="AG129" s="3" t="s">
        <v>122</v>
      </c>
      <c r="AH129" s="3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2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43">
        <v>15411011</v>
      </c>
      <c r="K130" s="43" t="s">
        <v>929</v>
      </c>
      <c r="M130" s="3">
        <v>10020001</v>
      </c>
      <c r="N130" s="3" t="s">
        <v>95</v>
      </c>
      <c r="O130" s="25">
        <v>200</v>
      </c>
      <c r="P130" s="3"/>
      <c r="Q130" s="24">
        <v>10024010</v>
      </c>
      <c r="R130" s="26" t="s">
        <v>829</v>
      </c>
      <c r="S130" s="25">
        <v>200</v>
      </c>
      <c r="T130" s="3"/>
      <c r="U130" s="28">
        <v>15411002</v>
      </c>
      <c r="V130" s="28" t="s">
        <v>485</v>
      </c>
      <c r="W130" s="25">
        <v>1</v>
      </c>
      <c r="X130" s="3"/>
      <c r="Y130" s="24">
        <v>10024008</v>
      </c>
      <c r="Z130" s="25" t="s">
        <v>311</v>
      </c>
      <c r="AA130" s="25">
        <v>30</v>
      </c>
      <c r="AB130" s="25"/>
      <c r="AC130" s="24">
        <v>10024009</v>
      </c>
      <c r="AD130" s="25" t="s">
        <v>313</v>
      </c>
      <c r="AE130" s="25">
        <v>15</v>
      </c>
      <c r="AF130" s="3">
        <v>10000143</v>
      </c>
      <c r="AG130" s="3" t="s">
        <v>122</v>
      </c>
      <c r="AH130" s="3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2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43">
        <v>15411012</v>
      </c>
      <c r="K131" s="43" t="s">
        <v>930</v>
      </c>
      <c r="M131" s="3">
        <v>10020001</v>
      </c>
      <c r="N131" s="3" t="s">
        <v>95</v>
      </c>
      <c r="O131" s="25">
        <v>200</v>
      </c>
      <c r="P131" s="3"/>
      <c r="Q131" s="24">
        <v>10024010</v>
      </c>
      <c r="R131" s="26" t="s">
        <v>829</v>
      </c>
      <c r="S131" s="25">
        <v>200</v>
      </c>
      <c r="T131" s="3"/>
      <c r="U131" s="28">
        <v>15411004</v>
      </c>
      <c r="V131" s="28" t="s">
        <v>487</v>
      </c>
      <c r="W131" s="25">
        <v>1</v>
      </c>
      <c r="X131" s="3"/>
      <c r="Y131" s="24">
        <v>10024008</v>
      </c>
      <c r="Z131" s="25" t="s">
        <v>311</v>
      </c>
      <c r="AA131" s="25">
        <v>30</v>
      </c>
      <c r="AB131" s="25"/>
      <c r="AC131" s="24">
        <v>10024009</v>
      </c>
      <c r="AD131" s="25" t="s">
        <v>313</v>
      </c>
      <c r="AE131" s="25">
        <v>15</v>
      </c>
      <c r="AF131" s="3">
        <v>10000143</v>
      </c>
      <c r="AG131" s="3" t="s">
        <v>122</v>
      </c>
      <c r="AH131" s="3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2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43">
        <v>15411013</v>
      </c>
      <c r="K132" s="43" t="s">
        <v>931</v>
      </c>
      <c r="M132" s="3">
        <v>10020001</v>
      </c>
      <c r="N132" s="3" t="s">
        <v>95</v>
      </c>
      <c r="O132" s="25">
        <v>200</v>
      </c>
      <c r="P132" s="3"/>
      <c r="Q132" s="24">
        <v>10024010</v>
      </c>
      <c r="R132" s="26" t="s">
        <v>829</v>
      </c>
      <c r="S132" s="25">
        <v>200</v>
      </c>
      <c r="T132" s="3"/>
      <c r="U132" s="28">
        <v>15411006</v>
      </c>
      <c r="V132" s="28" t="s">
        <v>489</v>
      </c>
      <c r="W132" s="25">
        <v>1</v>
      </c>
      <c r="X132" s="3"/>
      <c r="Y132" s="24">
        <v>10024008</v>
      </c>
      <c r="Z132" s="25" t="s">
        <v>311</v>
      </c>
      <c r="AA132" s="25">
        <v>30</v>
      </c>
      <c r="AB132" s="25"/>
      <c r="AC132" s="24">
        <v>10024009</v>
      </c>
      <c r="AD132" s="25" t="s">
        <v>313</v>
      </c>
      <c r="AE132" s="25">
        <v>15</v>
      </c>
      <c r="AF132" s="3">
        <v>10000143</v>
      </c>
      <c r="AG132" s="3" t="s">
        <v>122</v>
      </c>
      <c r="AH132" s="3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2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28">
        <v>15501002</v>
      </c>
      <c r="K134" s="28" t="s">
        <v>445</v>
      </c>
      <c r="M134" s="3">
        <v>10020001</v>
      </c>
      <c r="N134" s="3" t="s">
        <v>95</v>
      </c>
      <c r="O134" s="3">
        <v>10</v>
      </c>
      <c r="P134" s="3">
        <f>O134/5</f>
        <v>2</v>
      </c>
      <c r="Q134" s="24">
        <v>10025010</v>
      </c>
      <c r="R134" s="26" t="s">
        <v>829</v>
      </c>
      <c r="S134" s="3">
        <v>10</v>
      </c>
      <c r="T134" s="3">
        <f>S134/5</f>
        <v>2</v>
      </c>
      <c r="U134" s="24">
        <v>10025001</v>
      </c>
      <c r="V134" s="26" t="s">
        <v>296</v>
      </c>
      <c r="W134" s="3">
        <v>10</v>
      </c>
      <c r="X134" s="3">
        <f>W134/5</f>
        <v>2</v>
      </c>
      <c r="Y134" s="24">
        <v>10025008</v>
      </c>
      <c r="Z134" s="25" t="s">
        <v>311</v>
      </c>
      <c r="AA134" s="25">
        <v>2</v>
      </c>
      <c r="AB134" s="25">
        <f>AA134/2</f>
        <v>1</v>
      </c>
      <c r="AC134" s="24">
        <v>10025009</v>
      </c>
      <c r="AD134" s="25" t="s">
        <v>313</v>
      </c>
      <c r="AE134" s="25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ht="20.1" customHeight="1" spans="10:54">
      <c r="J135" s="28">
        <v>15501004</v>
      </c>
      <c r="K135" s="28" t="s">
        <v>447</v>
      </c>
      <c r="M135" s="3">
        <v>10020001</v>
      </c>
      <c r="N135" s="3" t="s">
        <v>95</v>
      </c>
      <c r="O135" s="3">
        <v>10</v>
      </c>
      <c r="P135" s="3">
        <f t="shared" ref="P135:P157" si="74">O135/5</f>
        <v>2</v>
      </c>
      <c r="Q135" s="24">
        <v>10025010</v>
      </c>
      <c r="R135" s="26" t="s">
        <v>829</v>
      </c>
      <c r="S135" s="3">
        <v>10</v>
      </c>
      <c r="T135" s="3">
        <f t="shared" ref="T135:T157" si="75">S135/5</f>
        <v>2</v>
      </c>
      <c r="U135" s="24">
        <v>10025002</v>
      </c>
      <c r="V135" s="26" t="s">
        <v>299</v>
      </c>
      <c r="W135" s="3">
        <v>10</v>
      </c>
      <c r="X135" s="3">
        <f t="shared" ref="X135:X157" si="76">W135/5</f>
        <v>2</v>
      </c>
      <c r="Y135" s="24">
        <v>10025008</v>
      </c>
      <c r="Z135" s="25" t="s">
        <v>311</v>
      </c>
      <c r="AA135" s="25">
        <v>2</v>
      </c>
      <c r="AB135" s="25">
        <f t="shared" ref="AB135:AB157" si="77">AA135/2</f>
        <v>1</v>
      </c>
      <c r="AC135" s="24">
        <v>10025009</v>
      </c>
      <c r="AD135" s="25" t="s">
        <v>313</v>
      </c>
      <c r="AE135" s="25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ht="20.1" customHeight="1" spans="10:54">
      <c r="J136" s="28">
        <v>15501006</v>
      </c>
      <c r="K136" s="28" t="s">
        <v>449</v>
      </c>
      <c r="M136" s="3">
        <v>10020001</v>
      </c>
      <c r="N136" s="3" t="s">
        <v>95</v>
      </c>
      <c r="O136" s="3">
        <v>10</v>
      </c>
      <c r="P136" s="3">
        <f t="shared" si="74"/>
        <v>2</v>
      </c>
      <c r="Q136" s="24">
        <v>10025010</v>
      </c>
      <c r="R136" s="26" t="s">
        <v>829</v>
      </c>
      <c r="S136" s="3">
        <v>10</v>
      </c>
      <c r="T136" s="3">
        <f t="shared" si="75"/>
        <v>2</v>
      </c>
      <c r="U136" s="24">
        <v>10025003</v>
      </c>
      <c r="V136" s="26" t="s">
        <v>301</v>
      </c>
      <c r="W136" s="3">
        <v>10</v>
      </c>
      <c r="X136" s="3">
        <f t="shared" si="76"/>
        <v>2</v>
      </c>
      <c r="Y136" s="24">
        <v>10025008</v>
      </c>
      <c r="Z136" s="25" t="s">
        <v>311</v>
      </c>
      <c r="AA136" s="25">
        <v>2</v>
      </c>
      <c r="AB136" s="25">
        <f t="shared" si="77"/>
        <v>1</v>
      </c>
      <c r="AC136" s="24">
        <v>10025009</v>
      </c>
      <c r="AD136" s="25" t="s">
        <v>313</v>
      </c>
      <c r="AE136" s="25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ht="20.1" customHeight="1" spans="10:54">
      <c r="J137" s="28">
        <v>15502002</v>
      </c>
      <c r="K137" s="28" t="s">
        <v>451</v>
      </c>
      <c r="M137" s="3">
        <v>10020001</v>
      </c>
      <c r="N137" s="3" t="s">
        <v>95</v>
      </c>
      <c r="O137" s="3">
        <v>10</v>
      </c>
      <c r="P137" s="3">
        <f t="shared" si="74"/>
        <v>2</v>
      </c>
      <c r="Q137" s="24">
        <v>10025010</v>
      </c>
      <c r="R137" s="26" t="s">
        <v>829</v>
      </c>
      <c r="S137" s="3">
        <v>10</v>
      </c>
      <c r="T137" s="3">
        <f t="shared" si="75"/>
        <v>2</v>
      </c>
      <c r="U137" s="24">
        <v>10025004</v>
      </c>
      <c r="V137" s="26" t="s">
        <v>303</v>
      </c>
      <c r="W137" s="3">
        <v>10</v>
      </c>
      <c r="X137" s="3">
        <f t="shared" si="76"/>
        <v>2</v>
      </c>
      <c r="Y137" s="24">
        <v>10025008</v>
      </c>
      <c r="Z137" s="25" t="s">
        <v>311</v>
      </c>
      <c r="AA137" s="25">
        <v>2</v>
      </c>
      <c r="AB137" s="25">
        <f t="shared" si="77"/>
        <v>1</v>
      </c>
      <c r="AC137" s="24">
        <v>10025009</v>
      </c>
      <c r="AD137" s="25" t="s">
        <v>313</v>
      </c>
      <c r="AE137" s="25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ht="20.1" customHeight="1" spans="10:54">
      <c r="J138" s="28">
        <v>15502004</v>
      </c>
      <c r="K138" s="28" t="s">
        <v>453</v>
      </c>
      <c r="M138" s="3">
        <v>10020001</v>
      </c>
      <c r="N138" s="3" t="s">
        <v>95</v>
      </c>
      <c r="O138" s="3">
        <v>10</v>
      </c>
      <c r="P138" s="3">
        <f t="shared" si="74"/>
        <v>2</v>
      </c>
      <c r="Q138" s="24">
        <v>10025010</v>
      </c>
      <c r="R138" s="26" t="s">
        <v>829</v>
      </c>
      <c r="S138" s="3">
        <v>10</v>
      </c>
      <c r="T138" s="3">
        <f t="shared" si="75"/>
        <v>2</v>
      </c>
      <c r="U138" s="24">
        <v>10025005</v>
      </c>
      <c r="V138" s="26" t="s">
        <v>305</v>
      </c>
      <c r="W138" s="3">
        <v>10</v>
      </c>
      <c r="X138" s="3">
        <f t="shared" si="76"/>
        <v>2</v>
      </c>
      <c r="Y138" s="24">
        <v>10025008</v>
      </c>
      <c r="Z138" s="25" t="s">
        <v>311</v>
      </c>
      <c r="AA138" s="25">
        <v>2</v>
      </c>
      <c r="AB138" s="25">
        <f t="shared" si="77"/>
        <v>1</v>
      </c>
      <c r="AC138" s="24">
        <v>10025009</v>
      </c>
      <c r="AD138" s="25" t="s">
        <v>313</v>
      </c>
      <c r="AE138" s="25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ht="20.1" customHeight="1" spans="10:54">
      <c r="J139" s="28">
        <v>15502006</v>
      </c>
      <c r="K139" s="28" t="s">
        <v>455</v>
      </c>
      <c r="M139" s="3">
        <v>10020001</v>
      </c>
      <c r="N139" s="3" t="s">
        <v>95</v>
      </c>
      <c r="O139" s="3">
        <v>10</v>
      </c>
      <c r="P139" s="3">
        <f t="shared" si="74"/>
        <v>2</v>
      </c>
      <c r="Q139" s="24">
        <v>10025010</v>
      </c>
      <c r="R139" s="26" t="s">
        <v>829</v>
      </c>
      <c r="S139" s="3">
        <v>10</v>
      </c>
      <c r="T139" s="3">
        <f t="shared" si="75"/>
        <v>2</v>
      </c>
      <c r="U139" s="24">
        <v>10025006</v>
      </c>
      <c r="V139" s="26" t="s">
        <v>307</v>
      </c>
      <c r="W139" s="3">
        <v>10</v>
      </c>
      <c r="X139" s="3">
        <f t="shared" si="76"/>
        <v>2</v>
      </c>
      <c r="Y139" s="24">
        <v>10025008</v>
      </c>
      <c r="Z139" s="25" t="s">
        <v>311</v>
      </c>
      <c r="AA139" s="25">
        <v>2</v>
      </c>
      <c r="AB139" s="25">
        <f t="shared" si="77"/>
        <v>1</v>
      </c>
      <c r="AC139" s="24">
        <v>10025009</v>
      </c>
      <c r="AD139" s="25" t="s">
        <v>313</v>
      </c>
      <c r="AE139" s="25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ht="20.1" customHeight="1" spans="10:54">
      <c r="J140" s="28">
        <v>15503002</v>
      </c>
      <c r="K140" s="28" t="s">
        <v>457</v>
      </c>
      <c r="M140" s="3">
        <v>10020001</v>
      </c>
      <c r="N140" s="3" t="s">
        <v>95</v>
      </c>
      <c r="O140" s="3">
        <v>10</v>
      </c>
      <c r="P140" s="3">
        <f t="shared" si="74"/>
        <v>2</v>
      </c>
      <c r="Q140" s="24">
        <v>10025010</v>
      </c>
      <c r="R140" s="26" t="s">
        <v>829</v>
      </c>
      <c r="S140" s="3">
        <v>10</v>
      </c>
      <c r="T140" s="3">
        <f t="shared" si="75"/>
        <v>2</v>
      </c>
      <c r="U140" s="24">
        <v>10025007</v>
      </c>
      <c r="V140" s="26" t="s">
        <v>309</v>
      </c>
      <c r="W140" s="3">
        <v>10</v>
      </c>
      <c r="X140" s="3">
        <f t="shared" si="76"/>
        <v>2</v>
      </c>
      <c r="Y140" s="24">
        <v>10025008</v>
      </c>
      <c r="Z140" s="25" t="s">
        <v>311</v>
      </c>
      <c r="AA140" s="25">
        <v>2</v>
      </c>
      <c r="AB140" s="25">
        <f t="shared" si="77"/>
        <v>1</v>
      </c>
      <c r="AC140" s="24">
        <v>10025009</v>
      </c>
      <c r="AD140" s="25" t="s">
        <v>313</v>
      </c>
      <c r="AE140" s="25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ht="20.1" customHeight="1" spans="10:54">
      <c r="J141" s="28">
        <v>15503004</v>
      </c>
      <c r="K141" s="28" t="s">
        <v>459</v>
      </c>
      <c r="M141" s="3">
        <v>10020001</v>
      </c>
      <c r="N141" s="3" t="s">
        <v>95</v>
      </c>
      <c r="O141" s="3">
        <v>10</v>
      </c>
      <c r="P141" s="3">
        <f t="shared" si="74"/>
        <v>2</v>
      </c>
      <c r="Q141" s="24">
        <v>10025010</v>
      </c>
      <c r="R141" s="26" t="s">
        <v>829</v>
      </c>
      <c r="S141" s="3">
        <v>10</v>
      </c>
      <c r="T141" s="3">
        <f t="shared" si="75"/>
        <v>2</v>
      </c>
      <c r="U141" s="24">
        <v>10025001</v>
      </c>
      <c r="V141" s="26" t="s">
        <v>296</v>
      </c>
      <c r="W141" s="3">
        <v>10</v>
      </c>
      <c r="X141" s="3">
        <f t="shared" si="76"/>
        <v>2</v>
      </c>
      <c r="Y141" s="24">
        <v>10025008</v>
      </c>
      <c r="Z141" s="25" t="s">
        <v>311</v>
      </c>
      <c r="AA141" s="25">
        <v>2</v>
      </c>
      <c r="AB141" s="25">
        <f t="shared" si="77"/>
        <v>1</v>
      </c>
      <c r="AC141" s="24">
        <v>10025009</v>
      </c>
      <c r="AD141" s="25" t="s">
        <v>313</v>
      </c>
      <c r="AE141" s="25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ht="20.1" customHeight="1" spans="10:54">
      <c r="J142" s="28">
        <v>15503006</v>
      </c>
      <c r="K142" s="28" t="s">
        <v>461</v>
      </c>
      <c r="M142" s="3">
        <v>10020001</v>
      </c>
      <c r="N142" s="3" t="s">
        <v>95</v>
      </c>
      <c r="O142" s="3">
        <v>10</v>
      </c>
      <c r="P142" s="3">
        <f t="shared" si="74"/>
        <v>2</v>
      </c>
      <c r="Q142" s="24">
        <v>10025010</v>
      </c>
      <c r="R142" s="26" t="s">
        <v>829</v>
      </c>
      <c r="S142" s="3">
        <v>10</v>
      </c>
      <c r="T142" s="3">
        <f t="shared" si="75"/>
        <v>2</v>
      </c>
      <c r="U142" s="24">
        <v>10025002</v>
      </c>
      <c r="V142" s="26" t="s">
        <v>299</v>
      </c>
      <c r="W142" s="3">
        <v>10</v>
      </c>
      <c r="X142" s="3">
        <f t="shared" si="76"/>
        <v>2</v>
      </c>
      <c r="Y142" s="24">
        <v>10025008</v>
      </c>
      <c r="Z142" s="25" t="s">
        <v>311</v>
      </c>
      <c r="AA142" s="25">
        <v>2</v>
      </c>
      <c r="AB142" s="25">
        <f t="shared" si="77"/>
        <v>1</v>
      </c>
      <c r="AC142" s="24">
        <v>10025009</v>
      </c>
      <c r="AD142" s="25" t="s">
        <v>313</v>
      </c>
      <c r="AE142" s="25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ht="20.1" customHeight="1" spans="10:54">
      <c r="J143" s="28">
        <v>15504002</v>
      </c>
      <c r="K143" s="28" t="s">
        <v>463</v>
      </c>
      <c r="M143" s="3">
        <v>10020001</v>
      </c>
      <c r="N143" s="3" t="s">
        <v>95</v>
      </c>
      <c r="O143" s="3">
        <v>10</v>
      </c>
      <c r="P143" s="3">
        <f t="shared" si="74"/>
        <v>2</v>
      </c>
      <c r="Q143" s="24">
        <v>10025010</v>
      </c>
      <c r="R143" s="26" t="s">
        <v>829</v>
      </c>
      <c r="S143" s="3">
        <v>10</v>
      </c>
      <c r="T143" s="3">
        <f t="shared" si="75"/>
        <v>2</v>
      </c>
      <c r="U143" s="24">
        <v>10025003</v>
      </c>
      <c r="V143" s="26" t="s">
        <v>301</v>
      </c>
      <c r="W143" s="3">
        <v>10</v>
      </c>
      <c r="X143" s="3">
        <f t="shared" si="76"/>
        <v>2</v>
      </c>
      <c r="Y143" s="24">
        <v>10025008</v>
      </c>
      <c r="Z143" s="25" t="s">
        <v>311</v>
      </c>
      <c r="AA143" s="25">
        <v>2</v>
      </c>
      <c r="AB143" s="25">
        <f t="shared" si="77"/>
        <v>1</v>
      </c>
      <c r="AC143" s="24">
        <v>10025009</v>
      </c>
      <c r="AD143" s="25" t="s">
        <v>313</v>
      </c>
      <c r="AE143" s="25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ht="20.1" customHeight="1" spans="10:54">
      <c r="J144" s="28">
        <v>15504004</v>
      </c>
      <c r="K144" s="28" t="s">
        <v>465</v>
      </c>
      <c r="M144" s="3">
        <v>10020001</v>
      </c>
      <c r="N144" s="3" t="s">
        <v>95</v>
      </c>
      <c r="O144" s="3">
        <v>10</v>
      </c>
      <c r="P144" s="3">
        <f t="shared" si="74"/>
        <v>2</v>
      </c>
      <c r="Q144" s="24">
        <v>10025010</v>
      </c>
      <c r="R144" s="26" t="s">
        <v>829</v>
      </c>
      <c r="S144" s="3">
        <v>10</v>
      </c>
      <c r="T144" s="3">
        <f t="shared" si="75"/>
        <v>2</v>
      </c>
      <c r="U144" s="24">
        <v>10025004</v>
      </c>
      <c r="V144" s="26" t="s">
        <v>303</v>
      </c>
      <c r="W144" s="3">
        <v>10</v>
      </c>
      <c r="X144" s="3">
        <f t="shared" si="76"/>
        <v>2</v>
      </c>
      <c r="Y144" s="24">
        <v>10025008</v>
      </c>
      <c r="Z144" s="25" t="s">
        <v>311</v>
      </c>
      <c r="AA144" s="25">
        <v>2</v>
      </c>
      <c r="AB144" s="25">
        <f t="shared" si="77"/>
        <v>1</v>
      </c>
      <c r="AC144" s="24">
        <v>10025009</v>
      </c>
      <c r="AD144" s="25" t="s">
        <v>313</v>
      </c>
      <c r="AE144" s="25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ht="20.1" customHeight="1" spans="10:54">
      <c r="J145" s="28">
        <v>15504006</v>
      </c>
      <c r="K145" s="28" t="s">
        <v>467</v>
      </c>
      <c r="M145" s="3">
        <v>10020001</v>
      </c>
      <c r="N145" s="3" t="s">
        <v>95</v>
      </c>
      <c r="O145" s="3">
        <v>10</v>
      </c>
      <c r="P145" s="3">
        <f t="shared" si="74"/>
        <v>2</v>
      </c>
      <c r="Q145" s="24">
        <v>10025010</v>
      </c>
      <c r="R145" s="26" t="s">
        <v>829</v>
      </c>
      <c r="S145" s="3">
        <v>10</v>
      </c>
      <c r="T145" s="3">
        <f t="shared" si="75"/>
        <v>2</v>
      </c>
      <c r="U145" s="24">
        <v>10025005</v>
      </c>
      <c r="V145" s="26" t="s">
        <v>305</v>
      </c>
      <c r="W145" s="3">
        <v>10</v>
      </c>
      <c r="X145" s="3">
        <f t="shared" si="76"/>
        <v>2</v>
      </c>
      <c r="Y145" s="24">
        <v>10025008</v>
      </c>
      <c r="Z145" s="25" t="s">
        <v>311</v>
      </c>
      <c r="AA145" s="25">
        <v>2</v>
      </c>
      <c r="AB145" s="25">
        <f t="shared" si="77"/>
        <v>1</v>
      </c>
      <c r="AC145" s="24">
        <v>10025009</v>
      </c>
      <c r="AD145" s="25" t="s">
        <v>313</v>
      </c>
      <c r="AE145" s="25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ht="20.1" customHeight="1" spans="10:54">
      <c r="J146" s="28">
        <v>15505002</v>
      </c>
      <c r="K146" s="28" t="s">
        <v>469</v>
      </c>
      <c r="M146" s="3">
        <v>10020001</v>
      </c>
      <c r="N146" s="3" t="s">
        <v>95</v>
      </c>
      <c r="O146" s="3">
        <v>10</v>
      </c>
      <c r="P146" s="3">
        <f t="shared" si="74"/>
        <v>2</v>
      </c>
      <c r="Q146" s="24">
        <v>10025010</v>
      </c>
      <c r="R146" s="26" t="s">
        <v>829</v>
      </c>
      <c r="S146" s="3">
        <v>10</v>
      </c>
      <c r="T146" s="3">
        <f t="shared" si="75"/>
        <v>2</v>
      </c>
      <c r="U146" s="24">
        <v>10025006</v>
      </c>
      <c r="V146" s="26" t="s">
        <v>307</v>
      </c>
      <c r="W146" s="3">
        <v>10</v>
      </c>
      <c r="X146" s="3">
        <f t="shared" si="76"/>
        <v>2</v>
      </c>
      <c r="Y146" s="24">
        <v>10025008</v>
      </c>
      <c r="Z146" s="25" t="s">
        <v>311</v>
      </c>
      <c r="AA146" s="25">
        <v>2</v>
      </c>
      <c r="AB146" s="25">
        <f t="shared" si="77"/>
        <v>1</v>
      </c>
      <c r="AC146" s="24">
        <v>10025009</v>
      </c>
      <c r="AD146" s="25" t="s">
        <v>313</v>
      </c>
      <c r="AE146" s="25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ht="20.1" customHeight="1" spans="10:54">
      <c r="J147" s="28">
        <v>15505004</v>
      </c>
      <c r="K147" s="28" t="s">
        <v>471</v>
      </c>
      <c r="M147" s="3">
        <v>10020001</v>
      </c>
      <c r="N147" s="3" t="s">
        <v>95</v>
      </c>
      <c r="O147" s="3">
        <v>10</v>
      </c>
      <c r="P147" s="3">
        <f t="shared" si="74"/>
        <v>2</v>
      </c>
      <c r="Q147" s="24">
        <v>10025010</v>
      </c>
      <c r="R147" s="26" t="s">
        <v>829</v>
      </c>
      <c r="S147" s="3">
        <v>10</v>
      </c>
      <c r="T147" s="3">
        <f t="shared" si="75"/>
        <v>2</v>
      </c>
      <c r="U147" s="24">
        <v>10025007</v>
      </c>
      <c r="V147" s="26" t="s">
        <v>309</v>
      </c>
      <c r="W147" s="3">
        <v>10</v>
      </c>
      <c r="X147" s="3">
        <f t="shared" si="76"/>
        <v>2</v>
      </c>
      <c r="Y147" s="24">
        <v>10025008</v>
      </c>
      <c r="Z147" s="25" t="s">
        <v>311</v>
      </c>
      <c r="AA147" s="25">
        <v>2</v>
      </c>
      <c r="AB147" s="25">
        <f t="shared" si="77"/>
        <v>1</v>
      </c>
      <c r="AC147" s="24">
        <v>10025009</v>
      </c>
      <c r="AD147" s="25" t="s">
        <v>313</v>
      </c>
      <c r="AE147" s="25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ht="20.1" customHeight="1" spans="10:54">
      <c r="J148" s="28">
        <v>15505006</v>
      </c>
      <c r="K148" s="28" t="s">
        <v>473</v>
      </c>
      <c r="M148" s="3">
        <v>10020001</v>
      </c>
      <c r="N148" s="3" t="s">
        <v>95</v>
      </c>
      <c r="O148" s="3">
        <v>10</v>
      </c>
      <c r="P148" s="3">
        <f t="shared" si="74"/>
        <v>2</v>
      </c>
      <c r="Q148" s="24">
        <v>10025010</v>
      </c>
      <c r="R148" s="26" t="s">
        <v>829</v>
      </c>
      <c r="S148" s="3">
        <v>10</v>
      </c>
      <c r="T148" s="3">
        <f t="shared" si="75"/>
        <v>2</v>
      </c>
      <c r="U148" s="24">
        <v>10025001</v>
      </c>
      <c r="V148" s="26" t="s">
        <v>296</v>
      </c>
      <c r="W148" s="3">
        <v>10</v>
      </c>
      <c r="X148" s="3">
        <f t="shared" si="76"/>
        <v>2</v>
      </c>
      <c r="Y148" s="24">
        <v>10025008</v>
      </c>
      <c r="Z148" s="25" t="s">
        <v>311</v>
      </c>
      <c r="AA148" s="25">
        <v>2</v>
      </c>
      <c r="AB148" s="25">
        <f t="shared" si="77"/>
        <v>1</v>
      </c>
      <c r="AC148" s="24">
        <v>10025009</v>
      </c>
      <c r="AD148" s="25" t="s">
        <v>313</v>
      </c>
      <c r="AE148" s="25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ht="20.1" customHeight="1" spans="10:54">
      <c r="J149" s="28">
        <v>15506002</v>
      </c>
      <c r="K149" s="28" t="s">
        <v>475</v>
      </c>
      <c r="M149" s="3">
        <v>10020001</v>
      </c>
      <c r="N149" s="3" t="s">
        <v>95</v>
      </c>
      <c r="O149" s="25">
        <v>20</v>
      </c>
      <c r="P149" s="3">
        <f t="shared" si="74"/>
        <v>4</v>
      </c>
      <c r="Q149" s="24">
        <v>10025010</v>
      </c>
      <c r="R149" s="26" t="s">
        <v>829</v>
      </c>
      <c r="S149" s="25">
        <v>20</v>
      </c>
      <c r="T149" s="3">
        <f t="shared" si="75"/>
        <v>4</v>
      </c>
      <c r="U149" s="24">
        <v>10025002</v>
      </c>
      <c r="V149" s="26" t="s">
        <v>299</v>
      </c>
      <c r="W149" s="25">
        <v>20</v>
      </c>
      <c r="X149" s="3">
        <f t="shared" si="76"/>
        <v>4</v>
      </c>
      <c r="Y149" s="24">
        <v>10025008</v>
      </c>
      <c r="Z149" s="25" t="s">
        <v>311</v>
      </c>
      <c r="AA149" s="25">
        <v>4</v>
      </c>
      <c r="AB149" s="25">
        <f t="shared" si="77"/>
        <v>2</v>
      </c>
      <c r="AC149" s="24">
        <v>10025009</v>
      </c>
      <c r="AD149" s="25" t="s">
        <v>313</v>
      </c>
      <c r="AE149" s="25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ht="20.1" customHeight="1" spans="10:54">
      <c r="J150" s="28">
        <v>15507002</v>
      </c>
      <c r="K150" s="28" t="s">
        <v>477</v>
      </c>
      <c r="M150" s="3">
        <v>10020001</v>
      </c>
      <c r="N150" s="3" t="s">
        <v>95</v>
      </c>
      <c r="O150" s="25">
        <v>20</v>
      </c>
      <c r="P150" s="3">
        <f t="shared" si="74"/>
        <v>4</v>
      </c>
      <c r="Q150" s="24">
        <v>10025010</v>
      </c>
      <c r="R150" s="26" t="s">
        <v>829</v>
      </c>
      <c r="S150" s="25">
        <v>20</v>
      </c>
      <c r="T150" s="3">
        <f t="shared" si="75"/>
        <v>4</v>
      </c>
      <c r="U150" s="24">
        <v>10025003</v>
      </c>
      <c r="V150" s="26" t="s">
        <v>301</v>
      </c>
      <c r="W150" s="25">
        <v>20</v>
      </c>
      <c r="X150" s="3">
        <f t="shared" si="76"/>
        <v>4</v>
      </c>
      <c r="Y150" s="24">
        <v>10025008</v>
      </c>
      <c r="Z150" s="25" t="s">
        <v>311</v>
      </c>
      <c r="AA150" s="25">
        <v>4</v>
      </c>
      <c r="AB150" s="25">
        <f t="shared" si="77"/>
        <v>2</v>
      </c>
      <c r="AC150" s="24">
        <v>10025009</v>
      </c>
      <c r="AD150" s="25" t="s">
        <v>313</v>
      </c>
      <c r="AE150" s="25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ht="20.1" customHeight="1" spans="10:54">
      <c r="J151" s="28">
        <v>15508002</v>
      </c>
      <c r="K151" s="28" t="s">
        <v>478</v>
      </c>
      <c r="M151" s="3">
        <v>10020001</v>
      </c>
      <c r="N151" s="3" t="s">
        <v>95</v>
      </c>
      <c r="O151" s="25">
        <v>20</v>
      </c>
      <c r="P151" s="3">
        <f t="shared" si="74"/>
        <v>4</v>
      </c>
      <c r="Q151" s="24">
        <v>10025010</v>
      </c>
      <c r="R151" s="26" t="s">
        <v>829</v>
      </c>
      <c r="S151" s="25">
        <v>20</v>
      </c>
      <c r="T151" s="3">
        <f t="shared" si="75"/>
        <v>4</v>
      </c>
      <c r="U151" s="24">
        <v>10025004</v>
      </c>
      <c r="V151" s="26" t="s">
        <v>303</v>
      </c>
      <c r="W151" s="25">
        <v>20</v>
      </c>
      <c r="X151" s="3">
        <f t="shared" si="76"/>
        <v>4</v>
      </c>
      <c r="Y151" s="24">
        <v>10025008</v>
      </c>
      <c r="Z151" s="25" t="s">
        <v>311</v>
      </c>
      <c r="AA151" s="25">
        <v>4</v>
      </c>
      <c r="AB151" s="25">
        <f t="shared" si="77"/>
        <v>2</v>
      </c>
      <c r="AC151" s="24">
        <v>10025009</v>
      </c>
      <c r="AD151" s="25" t="s">
        <v>313</v>
      </c>
      <c r="AE151" s="25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ht="20.1" customHeight="1" spans="10:54">
      <c r="J152" s="28">
        <v>15509002</v>
      </c>
      <c r="K152" s="28" t="s">
        <v>480</v>
      </c>
      <c r="M152" s="3">
        <v>10020001</v>
      </c>
      <c r="N152" s="3" t="s">
        <v>95</v>
      </c>
      <c r="O152" s="25">
        <v>30</v>
      </c>
      <c r="P152" s="3">
        <f t="shared" si="74"/>
        <v>6</v>
      </c>
      <c r="Q152" s="24">
        <v>10025010</v>
      </c>
      <c r="R152" s="26" t="s">
        <v>829</v>
      </c>
      <c r="S152" s="25">
        <v>30</v>
      </c>
      <c r="T152" s="3">
        <f t="shared" si="75"/>
        <v>6</v>
      </c>
      <c r="U152" s="24">
        <v>10025005</v>
      </c>
      <c r="V152" s="26" t="s">
        <v>305</v>
      </c>
      <c r="W152" s="25">
        <v>30</v>
      </c>
      <c r="X152" s="3">
        <f t="shared" si="76"/>
        <v>6</v>
      </c>
      <c r="Y152" s="24">
        <v>10025008</v>
      </c>
      <c r="Z152" s="25" t="s">
        <v>311</v>
      </c>
      <c r="AA152" s="25">
        <v>6</v>
      </c>
      <c r="AB152" s="25">
        <f t="shared" si="77"/>
        <v>3</v>
      </c>
      <c r="AC152" s="24">
        <v>10025009</v>
      </c>
      <c r="AD152" s="25" t="s">
        <v>313</v>
      </c>
      <c r="AE152" s="25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ht="20.1" customHeight="1" spans="10:54">
      <c r="J153" s="28">
        <v>15510002</v>
      </c>
      <c r="K153" s="28" t="s">
        <v>482</v>
      </c>
      <c r="M153" s="3">
        <v>10020001</v>
      </c>
      <c r="N153" s="3" t="s">
        <v>95</v>
      </c>
      <c r="O153" s="25">
        <v>30</v>
      </c>
      <c r="P153" s="3">
        <f t="shared" si="74"/>
        <v>6</v>
      </c>
      <c r="Q153" s="24">
        <v>10025010</v>
      </c>
      <c r="R153" s="26" t="s">
        <v>829</v>
      </c>
      <c r="S153" s="25">
        <v>30</v>
      </c>
      <c r="T153" s="3">
        <f t="shared" si="75"/>
        <v>6</v>
      </c>
      <c r="U153" s="24">
        <v>10025006</v>
      </c>
      <c r="V153" s="26" t="s">
        <v>307</v>
      </c>
      <c r="W153" s="25">
        <v>30</v>
      </c>
      <c r="X153" s="3">
        <f t="shared" si="76"/>
        <v>6</v>
      </c>
      <c r="Y153" s="24">
        <v>10025008</v>
      </c>
      <c r="Z153" s="25" t="s">
        <v>311</v>
      </c>
      <c r="AA153" s="25">
        <v>6</v>
      </c>
      <c r="AB153" s="25">
        <f t="shared" si="77"/>
        <v>3</v>
      </c>
      <c r="AC153" s="24">
        <v>10025009</v>
      </c>
      <c r="AD153" s="25" t="s">
        <v>313</v>
      </c>
      <c r="AE153" s="25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ht="20.1" customHeight="1" spans="10:54">
      <c r="J154" s="28">
        <v>15510004</v>
      </c>
      <c r="K154" s="28" t="s">
        <v>482</v>
      </c>
      <c r="M154" s="3">
        <v>10020001</v>
      </c>
      <c r="N154" s="3" t="s">
        <v>95</v>
      </c>
      <c r="O154" s="25">
        <v>30</v>
      </c>
      <c r="P154" s="3">
        <f t="shared" si="74"/>
        <v>6</v>
      </c>
      <c r="Q154" s="24">
        <v>10025010</v>
      </c>
      <c r="R154" s="26" t="s">
        <v>829</v>
      </c>
      <c r="S154" s="25">
        <v>30</v>
      </c>
      <c r="T154" s="3">
        <f t="shared" si="75"/>
        <v>6</v>
      </c>
      <c r="U154" s="24">
        <v>10025007</v>
      </c>
      <c r="V154" s="26" t="s">
        <v>309</v>
      </c>
      <c r="W154" s="25">
        <v>30</v>
      </c>
      <c r="X154" s="3">
        <f t="shared" si="76"/>
        <v>6</v>
      </c>
      <c r="Y154" s="24">
        <v>10025008</v>
      </c>
      <c r="Z154" s="25" t="s">
        <v>311</v>
      </c>
      <c r="AA154" s="25">
        <v>6</v>
      </c>
      <c r="AB154" s="25">
        <f t="shared" si="77"/>
        <v>3</v>
      </c>
      <c r="AC154" s="24">
        <v>10025009</v>
      </c>
      <c r="AD154" s="25" t="s">
        <v>313</v>
      </c>
      <c r="AE154" s="25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ht="20.1" customHeight="1" spans="10:54">
      <c r="J155" s="28">
        <v>15511002</v>
      </c>
      <c r="K155" s="28" t="s">
        <v>485</v>
      </c>
      <c r="M155" s="3">
        <v>10020001</v>
      </c>
      <c r="N155" s="3" t="s">
        <v>95</v>
      </c>
      <c r="O155" s="25">
        <v>20</v>
      </c>
      <c r="P155" s="3">
        <f t="shared" si="74"/>
        <v>4</v>
      </c>
      <c r="Q155" s="24">
        <v>10025010</v>
      </c>
      <c r="R155" s="26" t="s">
        <v>829</v>
      </c>
      <c r="S155" s="25">
        <v>20</v>
      </c>
      <c r="T155" s="3">
        <f t="shared" si="75"/>
        <v>4</v>
      </c>
      <c r="U155" s="24">
        <v>10025005</v>
      </c>
      <c r="V155" s="26" t="s">
        <v>305</v>
      </c>
      <c r="W155" s="25">
        <v>20</v>
      </c>
      <c r="X155" s="3">
        <f t="shared" si="76"/>
        <v>4</v>
      </c>
      <c r="Y155" s="24">
        <v>10025008</v>
      </c>
      <c r="Z155" s="25" t="s">
        <v>311</v>
      </c>
      <c r="AA155" s="25">
        <v>4</v>
      </c>
      <c r="AB155" s="25">
        <f t="shared" si="77"/>
        <v>2</v>
      </c>
      <c r="AC155" s="24">
        <v>10025009</v>
      </c>
      <c r="AD155" s="25" t="s">
        <v>313</v>
      </c>
      <c r="AE155" s="25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ht="20.1" customHeight="1" spans="10:54">
      <c r="J156" s="28">
        <v>15511004</v>
      </c>
      <c r="K156" s="28" t="s">
        <v>487</v>
      </c>
      <c r="M156" s="3">
        <v>10020001</v>
      </c>
      <c r="N156" s="3" t="s">
        <v>95</v>
      </c>
      <c r="O156" s="25">
        <v>20</v>
      </c>
      <c r="P156" s="3">
        <f t="shared" si="74"/>
        <v>4</v>
      </c>
      <c r="Q156" s="24">
        <v>10025010</v>
      </c>
      <c r="R156" s="26" t="s">
        <v>829</v>
      </c>
      <c r="S156" s="25">
        <v>20</v>
      </c>
      <c r="T156" s="3">
        <f t="shared" si="75"/>
        <v>4</v>
      </c>
      <c r="U156" s="24">
        <v>10025006</v>
      </c>
      <c r="V156" s="26" t="s">
        <v>307</v>
      </c>
      <c r="W156" s="25">
        <v>20</v>
      </c>
      <c r="X156" s="3">
        <f t="shared" si="76"/>
        <v>4</v>
      </c>
      <c r="Y156" s="24">
        <v>10025008</v>
      </c>
      <c r="Z156" s="25" t="s">
        <v>311</v>
      </c>
      <c r="AA156" s="25">
        <v>4</v>
      </c>
      <c r="AB156" s="25">
        <f t="shared" si="77"/>
        <v>2</v>
      </c>
      <c r="AC156" s="24">
        <v>10025009</v>
      </c>
      <c r="AD156" s="25" t="s">
        <v>313</v>
      </c>
      <c r="AE156" s="25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ht="20.1" customHeight="1" spans="10:54">
      <c r="J157" s="28">
        <v>15511006</v>
      </c>
      <c r="K157" s="28" t="s">
        <v>489</v>
      </c>
      <c r="M157" s="3">
        <v>10020001</v>
      </c>
      <c r="N157" s="3" t="s">
        <v>95</v>
      </c>
      <c r="O157" s="25">
        <v>20</v>
      </c>
      <c r="P157" s="3">
        <f t="shared" si="74"/>
        <v>4</v>
      </c>
      <c r="Q157" s="24">
        <v>10025010</v>
      </c>
      <c r="R157" s="26" t="s">
        <v>829</v>
      </c>
      <c r="S157" s="25">
        <v>20</v>
      </c>
      <c r="T157" s="3">
        <f t="shared" si="75"/>
        <v>4</v>
      </c>
      <c r="U157" s="24">
        <v>10025007</v>
      </c>
      <c r="V157" s="26" t="s">
        <v>309</v>
      </c>
      <c r="W157" s="25">
        <v>20</v>
      </c>
      <c r="X157" s="3">
        <f t="shared" si="76"/>
        <v>4</v>
      </c>
      <c r="Y157" s="24">
        <v>10025008</v>
      </c>
      <c r="Z157" s="25" t="s">
        <v>311</v>
      </c>
      <c r="AA157" s="25">
        <v>4</v>
      </c>
      <c r="AB157" s="25">
        <f t="shared" si="77"/>
        <v>2</v>
      </c>
      <c r="AC157" s="24">
        <v>10025009</v>
      </c>
      <c r="AD157" s="25" t="s">
        <v>313</v>
      </c>
      <c r="AE157" s="25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ht="20.1" customHeight="1" spans="10:54">
      <c r="J158" s="43">
        <v>15506003</v>
      </c>
      <c r="K158" s="43" t="s">
        <v>932</v>
      </c>
      <c r="M158" s="3">
        <v>10020001</v>
      </c>
      <c r="N158" s="3" t="s">
        <v>95</v>
      </c>
      <c r="O158" s="25">
        <v>200</v>
      </c>
      <c r="P158" s="3"/>
      <c r="Q158" s="24">
        <v>10025010</v>
      </c>
      <c r="R158" s="26" t="s">
        <v>829</v>
      </c>
      <c r="S158" s="25">
        <v>200</v>
      </c>
      <c r="T158" s="3"/>
      <c r="U158" s="28">
        <v>15406002</v>
      </c>
      <c r="V158" s="28" t="s">
        <v>475</v>
      </c>
      <c r="W158" s="25">
        <v>1</v>
      </c>
      <c r="X158" s="3"/>
      <c r="Y158" s="24">
        <v>10025008</v>
      </c>
      <c r="Z158" s="25" t="s">
        <v>311</v>
      </c>
      <c r="AA158" s="25">
        <v>20</v>
      </c>
      <c r="AB158" s="25"/>
      <c r="AC158" s="24">
        <v>10025009</v>
      </c>
      <c r="AD158" s="25" t="s">
        <v>313</v>
      </c>
      <c r="AE158" s="25">
        <v>10</v>
      </c>
      <c r="AF158" s="3">
        <v>10000143</v>
      </c>
      <c r="AG158" s="3" t="s">
        <v>122</v>
      </c>
      <c r="AH158" s="3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2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43">
        <v>15510011</v>
      </c>
      <c r="K159" s="43" t="s">
        <v>933</v>
      </c>
      <c r="M159" s="3">
        <v>10020001</v>
      </c>
      <c r="N159" s="3" t="s">
        <v>95</v>
      </c>
      <c r="O159" s="25">
        <v>200</v>
      </c>
      <c r="P159" s="3"/>
      <c r="Q159" s="24">
        <v>10025010</v>
      </c>
      <c r="R159" s="26" t="s">
        <v>829</v>
      </c>
      <c r="S159" s="25">
        <v>200</v>
      </c>
      <c r="T159" s="3"/>
      <c r="U159" s="28">
        <v>15410002</v>
      </c>
      <c r="V159" s="28" t="s">
        <v>482</v>
      </c>
      <c r="W159" s="25">
        <v>1</v>
      </c>
      <c r="X159" s="3"/>
      <c r="Y159" s="24">
        <v>10025008</v>
      </c>
      <c r="Z159" s="25" t="s">
        <v>311</v>
      </c>
      <c r="AA159" s="25">
        <v>20</v>
      </c>
      <c r="AB159" s="25"/>
      <c r="AC159" s="24">
        <v>10025009</v>
      </c>
      <c r="AD159" s="25" t="s">
        <v>313</v>
      </c>
      <c r="AE159" s="25">
        <v>10</v>
      </c>
      <c r="AF159" s="3">
        <v>10000143</v>
      </c>
      <c r="AG159" s="3" t="s">
        <v>122</v>
      </c>
      <c r="AH159" s="3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2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43">
        <v>15510012</v>
      </c>
      <c r="K160" s="43" t="s">
        <v>934</v>
      </c>
      <c r="M160" s="3">
        <v>10020001</v>
      </c>
      <c r="N160" s="3" t="s">
        <v>95</v>
      </c>
      <c r="O160" s="25">
        <v>200</v>
      </c>
      <c r="P160" s="3"/>
      <c r="Q160" s="24">
        <v>10025010</v>
      </c>
      <c r="R160" s="26" t="s">
        <v>829</v>
      </c>
      <c r="S160" s="25">
        <v>200</v>
      </c>
      <c r="T160" s="3"/>
      <c r="U160" s="28">
        <v>15410004</v>
      </c>
      <c r="V160" s="28" t="s">
        <v>482</v>
      </c>
      <c r="W160" s="25">
        <v>1</v>
      </c>
      <c r="X160" s="3"/>
      <c r="Y160" s="24">
        <v>10025008</v>
      </c>
      <c r="Z160" s="25" t="s">
        <v>311</v>
      </c>
      <c r="AA160" s="25">
        <v>20</v>
      </c>
      <c r="AB160" s="25"/>
      <c r="AC160" s="24">
        <v>10025009</v>
      </c>
      <c r="AD160" s="25" t="s">
        <v>313</v>
      </c>
      <c r="AE160" s="25">
        <v>10</v>
      </c>
      <c r="AF160" s="3">
        <v>10000143</v>
      </c>
      <c r="AG160" s="3" t="s">
        <v>122</v>
      </c>
      <c r="AH160" s="3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2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43">
        <v>15510121</v>
      </c>
      <c r="K161" s="43" t="s">
        <v>935</v>
      </c>
      <c r="M161" s="3">
        <v>10020001</v>
      </c>
      <c r="N161" s="3" t="s">
        <v>95</v>
      </c>
      <c r="O161" s="25">
        <v>200</v>
      </c>
      <c r="P161" s="3"/>
      <c r="Q161" s="24">
        <v>10025010</v>
      </c>
      <c r="R161" s="26" t="s">
        <v>829</v>
      </c>
      <c r="S161" s="25">
        <v>200</v>
      </c>
      <c r="T161" s="3"/>
      <c r="U161" s="28">
        <v>15410102</v>
      </c>
      <c r="V161" s="28" t="s">
        <v>926</v>
      </c>
      <c r="W161" s="25">
        <v>1</v>
      </c>
      <c r="X161" s="3"/>
      <c r="Y161" s="24">
        <v>10025008</v>
      </c>
      <c r="Z161" s="25" t="s">
        <v>311</v>
      </c>
      <c r="AA161" s="25">
        <v>20</v>
      </c>
      <c r="AB161" s="25"/>
      <c r="AC161" s="24">
        <v>10025009</v>
      </c>
      <c r="AD161" s="25" t="s">
        <v>313</v>
      </c>
      <c r="AE161" s="25">
        <v>10</v>
      </c>
      <c r="AF161" s="3">
        <v>10000143</v>
      </c>
      <c r="AG161" s="3" t="s">
        <v>122</v>
      </c>
      <c r="AH161" s="3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2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43">
        <v>15510122</v>
      </c>
      <c r="K162" s="43" t="s">
        <v>936</v>
      </c>
      <c r="M162" s="3">
        <v>10020001</v>
      </c>
      <c r="N162" s="3" t="s">
        <v>95</v>
      </c>
      <c r="O162" s="25">
        <v>200</v>
      </c>
      <c r="P162" s="3"/>
      <c r="Q162" s="24">
        <v>10025010</v>
      </c>
      <c r="R162" s="26" t="s">
        <v>829</v>
      </c>
      <c r="S162" s="25">
        <v>200</v>
      </c>
      <c r="T162" s="3"/>
      <c r="U162" s="28">
        <v>15410104</v>
      </c>
      <c r="V162" s="28" t="s">
        <v>928</v>
      </c>
      <c r="W162" s="25">
        <v>1</v>
      </c>
      <c r="X162" s="3"/>
      <c r="Y162" s="24">
        <v>10025008</v>
      </c>
      <c r="Z162" s="25" t="s">
        <v>311</v>
      </c>
      <c r="AA162" s="25">
        <v>20</v>
      </c>
      <c r="AB162" s="25"/>
      <c r="AC162" s="24">
        <v>10025009</v>
      </c>
      <c r="AD162" s="25" t="s">
        <v>313</v>
      </c>
      <c r="AE162" s="25">
        <v>10</v>
      </c>
      <c r="AF162" s="3">
        <v>10000143</v>
      </c>
      <c r="AG162" s="3" t="s">
        <v>122</v>
      </c>
      <c r="AH162" s="3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2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43">
        <v>15511011</v>
      </c>
      <c r="K163" s="43" t="s">
        <v>937</v>
      </c>
      <c r="M163" s="3">
        <v>10020001</v>
      </c>
      <c r="N163" s="3" t="s">
        <v>95</v>
      </c>
      <c r="O163" s="25">
        <v>200</v>
      </c>
      <c r="P163" s="3"/>
      <c r="Q163" s="24">
        <v>10025010</v>
      </c>
      <c r="R163" s="26" t="s">
        <v>829</v>
      </c>
      <c r="S163" s="25">
        <v>200</v>
      </c>
      <c r="T163" s="3"/>
      <c r="U163" s="28">
        <v>15411002</v>
      </c>
      <c r="V163" s="28" t="s">
        <v>485</v>
      </c>
      <c r="W163" s="25">
        <v>1</v>
      </c>
      <c r="X163" s="3"/>
      <c r="Y163" s="24">
        <v>10025008</v>
      </c>
      <c r="Z163" s="25" t="s">
        <v>311</v>
      </c>
      <c r="AA163" s="25">
        <v>30</v>
      </c>
      <c r="AB163" s="25"/>
      <c r="AC163" s="24">
        <v>10025009</v>
      </c>
      <c r="AD163" s="25" t="s">
        <v>313</v>
      </c>
      <c r="AE163" s="25">
        <v>15</v>
      </c>
      <c r="AF163" s="3">
        <v>10000143</v>
      </c>
      <c r="AG163" s="3" t="s">
        <v>122</v>
      </c>
      <c r="AH163" s="3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2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43">
        <v>15511012</v>
      </c>
      <c r="K164" s="43" t="s">
        <v>938</v>
      </c>
      <c r="M164" s="3">
        <v>10020001</v>
      </c>
      <c r="N164" s="3" t="s">
        <v>95</v>
      </c>
      <c r="O164" s="25">
        <v>200</v>
      </c>
      <c r="P164" s="3"/>
      <c r="Q164" s="24">
        <v>10025010</v>
      </c>
      <c r="R164" s="26" t="s">
        <v>829</v>
      </c>
      <c r="S164" s="25">
        <v>200</v>
      </c>
      <c r="T164" s="3"/>
      <c r="U164" s="28">
        <v>15411004</v>
      </c>
      <c r="V164" s="28" t="s">
        <v>487</v>
      </c>
      <c r="W164" s="25">
        <v>1</v>
      </c>
      <c r="X164" s="3"/>
      <c r="Y164" s="24">
        <v>10025008</v>
      </c>
      <c r="Z164" s="25" t="s">
        <v>311</v>
      </c>
      <c r="AA164" s="25">
        <v>30</v>
      </c>
      <c r="AB164" s="25"/>
      <c r="AC164" s="24">
        <v>10025009</v>
      </c>
      <c r="AD164" s="25" t="s">
        <v>313</v>
      </c>
      <c r="AE164" s="25">
        <v>15</v>
      </c>
      <c r="AF164" s="3">
        <v>10000143</v>
      </c>
      <c r="AG164" s="3" t="s">
        <v>122</v>
      </c>
      <c r="AH164" s="3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2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43">
        <v>15511013</v>
      </c>
      <c r="K165" s="43" t="s">
        <v>939</v>
      </c>
      <c r="M165" s="3">
        <v>10020001</v>
      </c>
      <c r="N165" s="3" t="s">
        <v>95</v>
      </c>
      <c r="O165" s="25">
        <v>200</v>
      </c>
      <c r="P165" s="3"/>
      <c r="Q165" s="24">
        <v>10025010</v>
      </c>
      <c r="R165" s="26" t="s">
        <v>829</v>
      </c>
      <c r="S165" s="25">
        <v>200</v>
      </c>
      <c r="T165" s="3"/>
      <c r="U165" s="28">
        <v>15411006</v>
      </c>
      <c r="V165" s="28" t="s">
        <v>489</v>
      </c>
      <c r="W165" s="25">
        <v>1</v>
      </c>
      <c r="X165" s="3"/>
      <c r="Y165" s="24">
        <v>10025008</v>
      </c>
      <c r="Z165" s="25" t="s">
        <v>311</v>
      </c>
      <c r="AA165" s="25">
        <v>30</v>
      </c>
      <c r="AB165" s="25"/>
      <c r="AC165" s="24">
        <v>10025009</v>
      </c>
      <c r="AD165" s="25" t="s">
        <v>313</v>
      </c>
      <c r="AE165" s="25">
        <v>15</v>
      </c>
      <c r="AF165" s="3">
        <v>10000143</v>
      </c>
      <c r="AG165" s="3" t="s">
        <v>122</v>
      </c>
      <c r="AH165" s="3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2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940</v>
      </c>
    </row>
    <row r="170" spans="2:16">
      <c r="B170" s="44">
        <v>10010101</v>
      </c>
      <c r="C170" s="45" t="s">
        <v>941</v>
      </c>
      <c r="D170" s="46" t="s">
        <v>942</v>
      </c>
      <c r="N170" s="45" t="s">
        <v>943</v>
      </c>
      <c r="O170" s="46" t="s">
        <v>944</v>
      </c>
      <c r="P170" s="50"/>
    </row>
    <row r="171" spans="2:16">
      <c r="B171" s="44">
        <v>10010102</v>
      </c>
      <c r="C171" s="45" t="s">
        <v>943</v>
      </c>
      <c r="D171" s="46" t="s">
        <v>944</v>
      </c>
      <c r="N171" s="48" t="s">
        <v>945</v>
      </c>
      <c r="O171" s="49" t="s">
        <v>946</v>
      </c>
      <c r="P171" s="51"/>
    </row>
    <row r="172" spans="2:16">
      <c r="B172" s="47">
        <v>10010103</v>
      </c>
      <c r="C172" s="48" t="s">
        <v>945</v>
      </c>
      <c r="D172" s="49" t="s">
        <v>946</v>
      </c>
      <c r="N172" s="48" t="s">
        <v>947</v>
      </c>
      <c r="O172" s="49" t="s">
        <v>948</v>
      </c>
      <c r="P172" s="51"/>
    </row>
    <row r="173" spans="2:16">
      <c r="B173" s="47">
        <v>10010104</v>
      </c>
      <c r="C173" s="48" t="s">
        <v>947</v>
      </c>
      <c r="D173" s="49" t="s">
        <v>948</v>
      </c>
      <c r="N173" s="48" t="s">
        <v>949</v>
      </c>
      <c r="O173" s="49" t="s">
        <v>950</v>
      </c>
      <c r="P173" s="51"/>
    </row>
    <row r="174" spans="2:16">
      <c r="B174" s="47">
        <v>10010105</v>
      </c>
      <c r="C174" s="48" t="s">
        <v>951</v>
      </c>
      <c r="D174" s="49" t="s">
        <v>952</v>
      </c>
      <c r="N174" s="48" t="s">
        <v>953</v>
      </c>
      <c r="O174" s="49" t="s">
        <v>954</v>
      </c>
      <c r="P174" s="51"/>
    </row>
    <row r="175" spans="2:16">
      <c r="B175" s="47">
        <v>10010106</v>
      </c>
      <c r="C175" s="48" t="s">
        <v>949</v>
      </c>
      <c r="D175" s="49" t="s">
        <v>950</v>
      </c>
      <c r="N175" s="48" t="s">
        <v>955</v>
      </c>
      <c r="O175" s="49" t="s">
        <v>956</v>
      </c>
      <c r="P175" s="51"/>
    </row>
    <row r="176" spans="2:16">
      <c r="B176" s="47">
        <v>10010107</v>
      </c>
      <c r="C176" s="48" t="s">
        <v>953</v>
      </c>
      <c r="D176" s="49" t="s">
        <v>954</v>
      </c>
      <c r="N176" s="48"/>
      <c r="O176" s="49"/>
      <c r="P176" s="51"/>
    </row>
    <row r="177" spans="2:16">
      <c r="B177" s="47">
        <v>10010108</v>
      </c>
      <c r="C177" s="48" t="s">
        <v>955</v>
      </c>
      <c r="D177" s="49" t="s">
        <v>956</v>
      </c>
      <c r="M177" s="44"/>
      <c r="N177" s="45" t="s">
        <v>957</v>
      </c>
      <c r="O177" s="46" t="s">
        <v>958</v>
      </c>
      <c r="P177" s="50"/>
    </row>
    <row r="178" spans="2:16">
      <c r="B178" s="47">
        <v>10010109</v>
      </c>
      <c r="C178" s="48" t="s">
        <v>959</v>
      </c>
      <c r="D178" s="49" t="s">
        <v>960</v>
      </c>
      <c r="M178" s="47"/>
      <c r="N178" s="48" t="s">
        <v>961</v>
      </c>
      <c r="O178" s="49" t="s">
        <v>962</v>
      </c>
      <c r="P178" s="51"/>
    </row>
    <row r="179" spans="2:16">
      <c r="B179" s="47">
        <v>10010110</v>
      </c>
      <c r="C179" s="48" t="s">
        <v>963</v>
      </c>
      <c r="D179" s="49" t="s">
        <v>964</v>
      </c>
      <c r="M179" s="47"/>
      <c r="N179" s="48" t="s">
        <v>965</v>
      </c>
      <c r="O179" s="49" t="s">
        <v>966</v>
      </c>
      <c r="P179" s="51"/>
    </row>
    <row r="180" spans="2:16">
      <c r="B180" s="47">
        <v>10010111</v>
      </c>
      <c r="C180" s="48" t="s">
        <v>967</v>
      </c>
      <c r="D180" s="49" t="s">
        <v>968</v>
      </c>
      <c r="M180" s="47"/>
      <c r="N180" s="48" t="s">
        <v>969</v>
      </c>
      <c r="O180" s="49" t="s">
        <v>970</v>
      </c>
      <c r="P180" s="51"/>
    </row>
    <row r="181" spans="2:16">
      <c r="B181" s="47">
        <v>10010112</v>
      </c>
      <c r="C181" s="48" t="s">
        <v>971</v>
      </c>
      <c r="D181" s="49" t="s">
        <v>972</v>
      </c>
      <c r="M181" s="47"/>
      <c r="N181" s="48" t="s">
        <v>973</v>
      </c>
      <c r="O181" s="49" t="s">
        <v>974</v>
      </c>
      <c r="P181" s="51"/>
    </row>
    <row r="182" spans="2:16">
      <c r="B182" s="47">
        <v>10010113</v>
      </c>
      <c r="C182" s="48" t="s">
        <v>975</v>
      </c>
      <c r="D182" s="49" t="s">
        <v>976</v>
      </c>
      <c r="M182" s="47"/>
      <c r="N182" s="48" t="s">
        <v>977</v>
      </c>
      <c r="O182" s="49" t="s">
        <v>978</v>
      </c>
      <c r="P182" s="51"/>
    </row>
    <row r="183" spans="2:4">
      <c r="B183" s="47">
        <v>10010114</v>
      </c>
      <c r="C183" s="48" t="s">
        <v>979</v>
      </c>
      <c r="D183" s="49" t="s">
        <v>980</v>
      </c>
    </row>
    <row r="184" spans="2:16">
      <c r="B184" s="44">
        <v>10010201</v>
      </c>
      <c r="C184" s="45" t="s">
        <v>981</v>
      </c>
      <c r="D184" s="46" t="s">
        <v>982</v>
      </c>
      <c r="M184" s="44"/>
      <c r="N184" s="45" t="s">
        <v>983</v>
      </c>
      <c r="O184" s="46" t="s">
        <v>984</v>
      </c>
      <c r="P184" s="50"/>
    </row>
    <row r="185" spans="2:16">
      <c r="B185" s="44">
        <v>10010202</v>
      </c>
      <c r="C185" s="45" t="s">
        <v>957</v>
      </c>
      <c r="D185" s="46" t="s">
        <v>958</v>
      </c>
      <c r="M185" s="47"/>
      <c r="N185" s="48" t="s">
        <v>985</v>
      </c>
      <c r="O185" s="49" t="s">
        <v>986</v>
      </c>
      <c r="P185" s="51"/>
    </row>
    <row r="186" spans="2:16">
      <c r="B186" s="47">
        <v>10010203</v>
      </c>
      <c r="C186" s="48" t="s">
        <v>961</v>
      </c>
      <c r="D186" s="49" t="s">
        <v>962</v>
      </c>
      <c r="M186" s="47"/>
      <c r="N186" s="48" t="s">
        <v>987</v>
      </c>
      <c r="O186" s="49" t="s">
        <v>988</v>
      </c>
      <c r="P186" s="51"/>
    </row>
    <row r="187" spans="2:16">
      <c r="B187" s="47">
        <v>10010204</v>
      </c>
      <c r="C187" s="48" t="s">
        <v>965</v>
      </c>
      <c r="D187" s="49" t="s">
        <v>966</v>
      </c>
      <c r="M187" s="47"/>
      <c r="N187" s="48" t="s">
        <v>989</v>
      </c>
      <c r="O187" s="49" t="s">
        <v>990</v>
      </c>
      <c r="P187" s="51"/>
    </row>
    <row r="188" spans="2:16">
      <c r="B188" s="47">
        <v>10010205</v>
      </c>
      <c r="C188" s="48" t="s">
        <v>991</v>
      </c>
      <c r="D188" s="49" t="s">
        <v>992</v>
      </c>
      <c r="M188" s="47"/>
      <c r="N188" s="48" t="s">
        <v>993</v>
      </c>
      <c r="O188" s="49" t="s">
        <v>994</v>
      </c>
      <c r="P188" s="51"/>
    </row>
    <row r="189" spans="2:16">
      <c r="B189" s="47">
        <v>10010206</v>
      </c>
      <c r="C189" s="48" t="s">
        <v>969</v>
      </c>
      <c r="D189" s="49" t="s">
        <v>970</v>
      </c>
      <c r="M189" s="47"/>
      <c r="N189" s="48" t="s">
        <v>995</v>
      </c>
      <c r="O189" s="49" t="s">
        <v>996</v>
      </c>
      <c r="P189" s="51"/>
    </row>
    <row r="190" spans="2:4">
      <c r="B190" s="47">
        <v>10010207</v>
      </c>
      <c r="C190" s="48" t="s">
        <v>973</v>
      </c>
      <c r="D190" s="49" t="s">
        <v>974</v>
      </c>
    </row>
    <row r="191" spans="2:16">
      <c r="B191" s="47">
        <v>10010208</v>
      </c>
      <c r="C191" s="48" t="s">
        <v>977</v>
      </c>
      <c r="D191" s="49" t="s">
        <v>978</v>
      </c>
      <c r="M191" s="44"/>
      <c r="N191" s="45" t="s">
        <v>997</v>
      </c>
      <c r="O191" s="46" t="s">
        <v>998</v>
      </c>
      <c r="P191" s="50"/>
    </row>
    <row r="192" spans="2:16">
      <c r="B192" s="47">
        <v>10010209</v>
      </c>
      <c r="C192" s="48" t="s">
        <v>999</v>
      </c>
      <c r="D192" s="49" t="s">
        <v>1000</v>
      </c>
      <c r="M192" s="47"/>
      <c r="N192" s="48" t="s">
        <v>1001</v>
      </c>
      <c r="O192" s="49" t="s">
        <v>1002</v>
      </c>
      <c r="P192" s="51"/>
    </row>
    <row r="193" spans="2:16">
      <c r="B193" s="47">
        <v>10010210</v>
      </c>
      <c r="C193" s="48" t="s">
        <v>1003</v>
      </c>
      <c r="D193" s="49" t="s">
        <v>1004</v>
      </c>
      <c r="M193" s="47"/>
      <c r="N193" s="48" t="s">
        <v>1005</v>
      </c>
      <c r="O193" s="49" t="s">
        <v>988</v>
      </c>
      <c r="P193" s="51"/>
    </row>
    <row r="194" spans="2:16">
      <c r="B194" s="47">
        <v>10010211</v>
      </c>
      <c r="C194" s="48" t="s">
        <v>1006</v>
      </c>
      <c r="D194" s="49" t="s">
        <v>1007</v>
      </c>
      <c r="M194" s="47"/>
      <c r="N194" s="48" t="s">
        <v>1008</v>
      </c>
      <c r="O194" s="49" t="s">
        <v>1009</v>
      </c>
      <c r="P194" s="51"/>
    </row>
    <row r="195" spans="2:16">
      <c r="B195" s="47">
        <v>10010212</v>
      </c>
      <c r="C195" s="48" t="s">
        <v>1010</v>
      </c>
      <c r="D195" s="49" t="s">
        <v>1011</v>
      </c>
      <c r="M195" s="47"/>
      <c r="N195" s="48" t="s">
        <v>1012</v>
      </c>
      <c r="O195" s="49" t="s">
        <v>1013</v>
      </c>
      <c r="P195" s="51"/>
    </row>
    <row r="196" spans="2:16">
      <c r="B196" s="47">
        <v>10010213</v>
      </c>
      <c r="C196" s="48" t="s">
        <v>1014</v>
      </c>
      <c r="D196" s="49" t="s">
        <v>1015</v>
      </c>
      <c r="M196" s="47"/>
      <c r="N196" s="48" t="s">
        <v>1016</v>
      </c>
      <c r="O196" s="49" t="s">
        <v>1017</v>
      </c>
      <c r="P196" s="51"/>
    </row>
    <row r="197" spans="2:4">
      <c r="B197" s="47">
        <v>10010214</v>
      </c>
      <c r="C197" s="48" t="s">
        <v>1018</v>
      </c>
      <c r="D197" s="49" t="s">
        <v>1019</v>
      </c>
    </row>
    <row r="198" spans="2:16">
      <c r="B198" s="44">
        <v>10010301</v>
      </c>
      <c r="C198" s="45" t="s">
        <v>1020</v>
      </c>
      <c r="D198" s="46" t="s">
        <v>1021</v>
      </c>
      <c r="M198" s="44"/>
      <c r="N198" s="45" t="s">
        <v>1022</v>
      </c>
      <c r="O198" s="46" t="s">
        <v>1023</v>
      </c>
      <c r="P198" s="50"/>
    </row>
    <row r="199" spans="2:16">
      <c r="B199" s="44">
        <v>10010302</v>
      </c>
      <c r="C199" s="45" t="s">
        <v>983</v>
      </c>
      <c r="D199" s="46" t="s">
        <v>984</v>
      </c>
      <c r="M199" s="47"/>
      <c r="N199" s="48" t="s">
        <v>1024</v>
      </c>
      <c r="O199" s="49" t="s">
        <v>1025</v>
      </c>
      <c r="P199" s="51"/>
    </row>
    <row r="200" spans="2:16">
      <c r="B200" s="47">
        <v>10010303</v>
      </c>
      <c r="C200" s="48" t="s">
        <v>985</v>
      </c>
      <c r="D200" s="49" t="s">
        <v>986</v>
      </c>
      <c r="M200" s="47"/>
      <c r="N200" s="48" t="s">
        <v>1026</v>
      </c>
      <c r="O200" s="49" t="s">
        <v>1027</v>
      </c>
      <c r="P200" s="51"/>
    </row>
    <row r="201" spans="2:16">
      <c r="B201" s="47">
        <v>10010304</v>
      </c>
      <c r="C201" s="48" t="s">
        <v>987</v>
      </c>
      <c r="D201" s="49" t="s">
        <v>988</v>
      </c>
      <c r="M201" s="47"/>
      <c r="N201" s="48" t="s">
        <v>1028</v>
      </c>
      <c r="O201" s="49" t="s">
        <v>1029</v>
      </c>
      <c r="P201" s="51"/>
    </row>
    <row r="202" spans="2:16">
      <c r="B202" s="47">
        <v>10010305</v>
      </c>
      <c r="C202" s="48" t="s">
        <v>1030</v>
      </c>
      <c r="D202" s="49" t="s">
        <v>1031</v>
      </c>
      <c r="M202" s="47"/>
      <c r="N202" s="48" t="s">
        <v>1032</v>
      </c>
      <c r="O202" s="49" t="s">
        <v>1033</v>
      </c>
      <c r="P202" s="51"/>
    </row>
    <row r="203" spans="2:16">
      <c r="B203" s="47">
        <v>10010306</v>
      </c>
      <c r="C203" s="48" t="s">
        <v>989</v>
      </c>
      <c r="D203" s="49" t="s">
        <v>990</v>
      </c>
      <c r="M203" s="47"/>
      <c r="N203" s="48" t="s">
        <v>1034</v>
      </c>
      <c r="O203" s="49" t="s">
        <v>1035</v>
      </c>
      <c r="P203" s="51"/>
    </row>
    <row r="204" spans="2:4">
      <c r="B204" s="47">
        <v>10010307</v>
      </c>
      <c r="C204" s="48" t="s">
        <v>993</v>
      </c>
      <c r="D204" s="49" t="s">
        <v>994</v>
      </c>
    </row>
    <row r="205" spans="2:4">
      <c r="B205" s="47">
        <v>10010308</v>
      </c>
      <c r="C205" s="48" t="s">
        <v>995</v>
      </c>
      <c r="D205" s="49" t="s">
        <v>996</v>
      </c>
    </row>
    <row r="206" spans="2:4">
      <c r="B206" s="47">
        <v>10010309</v>
      </c>
      <c r="C206" s="48" t="s">
        <v>1036</v>
      </c>
      <c r="D206" s="49" t="s">
        <v>1037</v>
      </c>
    </row>
    <row r="207" spans="2:4">
      <c r="B207" s="47">
        <v>10010310</v>
      </c>
      <c r="C207" s="48" t="s">
        <v>1038</v>
      </c>
      <c r="D207" s="49" t="s">
        <v>1039</v>
      </c>
    </row>
    <row r="208" spans="2:4">
      <c r="B208" s="47">
        <v>10010311</v>
      </c>
      <c r="C208" s="48" t="s">
        <v>1040</v>
      </c>
      <c r="D208" s="49" t="s">
        <v>1041</v>
      </c>
    </row>
    <row r="209" spans="2:4">
      <c r="B209" s="47">
        <v>10010312</v>
      </c>
      <c r="C209" s="48" t="s">
        <v>1042</v>
      </c>
      <c r="D209" s="49" t="s">
        <v>1043</v>
      </c>
    </row>
    <row r="210" spans="2:4">
      <c r="B210" s="47">
        <v>10010313</v>
      </c>
      <c r="C210" s="48" t="s">
        <v>1044</v>
      </c>
      <c r="D210" s="49" t="s">
        <v>1045</v>
      </c>
    </row>
    <row r="211" spans="2:4">
      <c r="B211" s="44">
        <v>10010401</v>
      </c>
      <c r="C211" s="45" t="s">
        <v>1046</v>
      </c>
      <c r="D211" s="46" t="s">
        <v>1047</v>
      </c>
    </row>
    <row r="212" spans="2:4">
      <c r="B212" s="44">
        <v>10010402</v>
      </c>
      <c r="C212" s="45" t="s">
        <v>997</v>
      </c>
      <c r="D212" s="46" t="s">
        <v>998</v>
      </c>
    </row>
    <row r="213" spans="2:4">
      <c r="B213" s="47">
        <v>10010403</v>
      </c>
      <c r="C213" s="48" t="s">
        <v>1001</v>
      </c>
      <c r="D213" s="49" t="s">
        <v>1002</v>
      </c>
    </row>
    <row r="214" spans="2:4">
      <c r="B214" s="47">
        <v>10010404</v>
      </c>
      <c r="C214" s="48" t="s">
        <v>1005</v>
      </c>
      <c r="D214" s="49" t="s">
        <v>988</v>
      </c>
    </row>
    <row r="215" spans="2:4">
      <c r="B215" s="47">
        <v>10010405</v>
      </c>
      <c r="C215" s="48" t="s">
        <v>1048</v>
      </c>
      <c r="D215" s="49" t="s">
        <v>1049</v>
      </c>
    </row>
    <row r="216" spans="2:4">
      <c r="B216" s="47">
        <v>10010406</v>
      </c>
      <c r="C216" s="48" t="s">
        <v>1008</v>
      </c>
      <c r="D216" s="49" t="s">
        <v>1009</v>
      </c>
    </row>
    <row r="217" spans="2:4">
      <c r="B217" s="47">
        <v>10010407</v>
      </c>
      <c r="C217" s="48" t="s">
        <v>1012</v>
      </c>
      <c r="D217" s="49" t="s">
        <v>1013</v>
      </c>
    </row>
    <row r="218" spans="2:4">
      <c r="B218" s="47">
        <v>10010408</v>
      </c>
      <c r="C218" s="48" t="s">
        <v>1016</v>
      </c>
      <c r="D218" s="49" t="s">
        <v>1017</v>
      </c>
    </row>
    <row r="219" spans="2:4">
      <c r="B219" s="47">
        <v>10010409</v>
      </c>
      <c r="C219" s="48" t="s">
        <v>1050</v>
      </c>
      <c r="D219" s="49" t="s">
        <v>1051</v>
      </c>
    </row>
    <row r="220" spans="2:4">
      <c r="B220" s="47">
        <v>10010410</v>
      </c>
      <c r="C220" s="48" t="s">
        <v>1052</v>
      </c>
      <c r="D220" s="49" t="s">
        <v>1053</v>
      </c>
    </row>
    <row r="221" spans="2:4">
      <c r="B221" s="47">
        <v>10010411</v>
      </c>
      <c r="C221" s="48" t="s">
        <v>1054</v>
      </c>
      <c r="D221" s="49" t="s">
        <v>1055</v>
      </c>
    </row>
    <row r="222" spans="2:4">
      <c r="B222" s="44">
        <v>10010501</v>
      </c>
      <c r="C222" s="45" t="s">
        <v>1056</v>
      </c>
      <c r="D222" s="46" t="s">
        <v>1057</v>
      </c>
    </row>
    <row r="223" spans="2:4">
      <c r="B223" s="44">
        <v>10010502</v>
      </c>
      <c r="C223" s="45" t="s">
        <v>1022</v>
      </c>
      <c r="D223" s="46" t="s">
        <v>1023</v>
      </c>
    </row>
    <row r="224" spans="2:4">
      <c r="B224" s="47">
        <v>10010503</v>
      </c>
      <c r="C224" s="48" t="s">
        <v>1024</v>
      </c>
      <c r="D224" s="49" t="s">
        <v>1025</v>
      </c>
    </row>
    <row r="225" spans="2:4">
      <c r="B225" s="47">
        <v>10010504</v>
      </c>
      <c r="C225" s="48" t="s">
        <v>1026</v>
      </c>
      <c r="D225" s="49" t="s">
        <v>1027</v>
      </c>
    </row>
    <row r="226" spans="2:4">
      <c r="B226" s="47">
        <v>10010505</v>
      </c>
      <c r="C226" s="48" t="s">
        <v>1058</v>
      </c>
      <c r="D226" s="49" t="s">
        <v>1059</v>
      </c>
    </row>
    <row r="227" spans="2:4">
      <c r="B227" s="47">
        <v>10010506</v>
      </c>
      <c r="C227" s="48" t="s">
        <v>1028</v>
      </c>
      <c r="D227" s="49" t="s">
        <v>1029</v>
      </c>
    </row>
    <row r="228" spans="2:4">
      <c r="B228" s="47">
        <v>10010507</v>
      </c>
      <c r="C228" s="48" t="s">
        <v>1032</v>
      </c>
      <c r="D228" s="49" t="s">
        <v>1033</v>
      </c>
    </row>
    <row r="229" spans="2:4">
      <c r="B229" s="47">
        <v>10010508</v>
      </c>
      <c r="C229" s="48" t="s">
        <v>1034</v>
      </c>
      <c r="D229" s="49" t="s">
        <v>1035</v>
      </c>
    </row>
    <row r="230" spans="2:4">
      <c r="B230" s="47">
        <v>10010509</v>
      </c>
      <c r="C230" s="48" t="s">
        <v>1060</v>
      </c>
      <c r="D230" s="52" t="s">
        <v>1061</v>
      </c>
    </row>
    <row r="234" spans="10:53">
      <c r="J234" s="28">
        <v>13001001</v>
      </c>
      <c r="K234" s="28" t="s">
        <v>943</v>
      </c>
      <c r="M234" s="3">
        <v>10020001</v>
      </c>
      <c r="N234" s="3" t="s">
        <v>95</v>
      </c>
      <c r="O234" s="3">
        <v>1</v>
      </c>
      <c r="P234" s="3">
        <f>O234/5</f>
        <v>0.2</v>
      </c>
      <c r="Q234" s="24">
        <v>10021010</v>
      </c>
      <c r="R234" s="25" t="s">
        <v>825</v>
      </c>
      <c r="S234" s="3">
        <v>1</v>
      </c>
      <c r="T234" s="3">
        <f>S234/5</f>
        <v>0.2</v>
      </c>
      <c r="U234" s="25"/>
      <c r="V234" s="28"/>
      <c r="W234" s="25"/>
      <c r="X234" s="25"/>
      <c r="Y234" s="25"/>
      <c r="Z234" s="28"/>
      <c r="AA234" s="25"/>
      <c r="AB234" s="25"/>
      <c r="AC234" s="3"/>
      <c r="AD234" s="3"/>
      <c r="AE234" s="3"/>
      <c r="AF234" s="3"/>
      <c r="AG234" s="3"/>
      <c r="AH234" s="3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10:53">
      <c r="J235" s="28">
        <v>13001002</v>
      </c>
      <c r="K235" s="28" t="s">
        <v>945</v>
      </c>
      <c r="M235" s="3">
        <v>10020001</v>
      </c>
      <c r="N235" s="3" t="s">
        <v>95</v>
      </c>
      <c r="O235" s="3">
        <v>5</v>
      </c>
      <c r="P235" s="3">
        <f t="shared" ref="P235:P263" si="87">O235/5</f>
        <v>1</v>
      </c>
      <c r="Q235" s="24">
        <v>10021010</v>
      </c>
      <c r="R235" s="25" t="s">
        <v>825</v>
      </c>
      <c r="S235" s="3">
        <v>5</v>
      </c>
      <c r="T235" s="3">
        <f t="shared" ref="T235:T263" si="88">S235/5</f>
        <v>1</v>
      </c>
      <c r="U235" s="24">
        <v>10021001</v>
      </c>
      <c r="V235" s="26" t="s">
        <v>204</v>
      </c>
      <c r="W235" s="25">
        <v>3</v>
      </c>
      <c r="X235" s="25"/>
      <c r="Y235" s="24">
        <v>10021003</v>
      </c>
      <c r="Z235" s="26" t="s">
        <v>232</v>
      </c>
      <c r="AA235" s="25">
        <v>3</v>
      </c>
      <c r="AB235" s="25"/>
      <c r="AC235" s="24"/>
      <c r="AD235" s="25"/>
      <c r="AE235" s="3"/>
      <c r="AF235" s="3"/>
      <c r="AG235" s="3"/>
      <c r="AH235" s="3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10:53">
      <c r="J236" s="28">
        <v>13001003</v>
      </c>
      <c r="K236" s="28" t="s">
        <v>947</v>
      </c>
      <c r="M236" s="3">
        <v>10020001</v>
      </c>
      <c r="N236" s="3" t="s">
        <v>95</v>
      </c>
      <c r="O236" s="3">
        <v>5</v>
      </c>
      <c r="P236" s="3">
        <f t="shared" si="87"/>
        <v>1</v>
      </c>
      <c r="Q236" s="24">
        <v>10021010</v>
      </c>
      <c r="R236" s="25" t="s">
        <v>825</v>
      </c>
      <c r="S236" s="3">
        <v>5</v>
      </c>
      <c r="T236" s="3">
        <f t="shared" si="88"/>
        <v>1</v>
      </c>
      <c r="U236" s="24">
        <v>10021002</v>
      </c>
      <c r="V236" s="26" t="s">
        <v>229</v>
      </c>
      <c r="W236" s="25">
        <v>3</v>
      </c>
      <c r="X236" s="25"/>
      <c r="Y236" s="24">
        <v>10021004</v>
      </c>
      <c r="Z236" s="26" t="s">
        <v>234</v>
      </c>
      <c r="AA236" s="25">
        <v>3</v>
      </c>
      <c r="AB236" s="25"/>
      <c r="AC236" s="24"/>
      <c r="AD236" s="25"/>
      <c r="AE236" s="3"/>
      <c r="AF236" s="3"/>
      <c r="AG236" s="3"/>
      <c r="AH236" s="3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10:53">
      <c r="J237" s="28">
        <v>13001004</v>
      </c>
      <c r="K237" s="28" t="s">
        <v>949</v>
      </c>
      <c r="M237" s="3">
        <v>10020001</v>
      </c>
      <c r="N237" s="3" t="s">
        <v>95</v>
      </c>
      <c r="O237" s="3">
        <v>5</v>
      </c>
      <c r="P237" s="3">
        <f t="shared" si="87"/>
        <v>1</v>
      </c>
      <c r="Q237" s="24">
        <v>10021010</v>
      </c>
      <c r="R237" s="25" t="s">
        <v>825</v>
      </c>
      <c r="S237" s="3">
        <v>5</v>
      </c>
      <c r="T237" s="3">
        <f t="shared" si="88"/>
        <v>1</v>
      </c>
      <c r="U237" s="24">
        <v>10021003</v>
      </c>
      <c r="V237" s="26" t="s">
        <v>232</v>
      </c>
      <c r="W237" s="25">
        <v>3</v>
      </c>
      <c r="X237" s="25"/>
      <c r="Y237" s="24">
        <v>10021005</v>
      </c>
      <c r="Z237" s="26" t="s">
        <v>237</v>
      </c>
      <c r="AA237" s="25">
        <v>3</v>
      </c>
      <c r="AB237" s="25"/>
      <c r="AC237" s="24">
        <v>10021008</v>
      </c>
      <c r="AD237" s="25" t="s">
        <v>246</v>
      </c>
      <c r="AE237" s="3">
        <v>1</v>
      </c>
      <c r="AF237" s="24"/>
      <c r="AG237" s="25"/>
      <c r="AH237" s="3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10:53">
      <c r="J238" s="28">
        <v>13001005</v>
      </c>
      <c r="K238" s="28" t="s">
        <v>953</v>
      </c>
      <c r="M238" s="3">
        <v>10020001</v>
      </c>
      <c r="N238" s="3" t="s">
        <v>95</v>
      </c>
      <c r="O238" s="3">
        <v>5</v>
      </c>
      <c r="P238" s="3">
        <f t="shared" si="87"/>
        <v>1</v>
      </c>
      <c r="Q238" s="24">
        <v>10021010</v>
      </c>
      <c r="R238" s="25" t="s">
        <v>825</v>
      </c>
      <c r="S238" s="3">
        <v>5</v>
      </c>
      <c r="T238" s="3">
        <f t="shared" si="88"/>
        <v>1</v>
      </c>
      <c r="U238" s="24">
        <v>10021004</v>
      </c>
      <c r="V238" s="26" t="s">
        <v>234</v>
      </c>
      <c r="W238" s="25">
        <v>3</v>
      </c>
      <c r="X238" s="25"/>
      <c r="Y238" s="24">
        <v>10021006</v>
      </c>
      <c r="Z238" s="26" t="s">
        <v>240</v>
      </c>
      <c r="AA238" s="25">
        <v>3</v>
      </c>
      <c r="AB238" s="25"/>
      <c r="AC238" s="24">
        <v>10021008</v>
      </c>
      <c r="AD238" s="25" t="s">
        <v>246</v>
      </c>
      <c r="AE238" s="3">
        <v>1</v>
      </c>
      <c r="AF238" s="24"/>
      <c r="AG238" s="25"/>
      <c r="AH238" s="3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10:53">
      <c r="J239" s="28">
        <v>13001006</v>
      </c>
      <c r="K239" s="28" t="s">
        <v>955</v>
      </c>
      <c r="M239" s="3">
        <v>10020001</v>
      </c>
      <c r="N239" s="3" t="s">
        <v>95</v>
      </c>
      <c r="O239" s="3">
        <v>5</v>
      </c>
      <c r="P239" s="3">
        <f t="shared" si="87"/>
        <v>1</v>
      </c>
      <c r="Q239" s="24">
        <v>10021010</v>
      </c>
      <c r="R239" s="25" t="s">
        <v>825</v>
      </c>
      <c r="S239" s="3">
        <v>5</v>
      </c>
      <c r="T239" s="3">
        <f t="shared" si="88"/>
        <v>1</v>
      </c>
      <c r="U239" s="24">
        <v>10021005</v>
      </c>
      <c r="V239" s="26" t="s">
        <v>237</v>
      </c>
      <c r="W239" s="25">
        <v>3</v>
      </c>
      <c r="X239" s="25"/>
      <c r="Y239" s="24">
        <v>10021007</v>
      </c>
      <c r="Z239" s="26" t="s">
        <v>243</v>
      </c>
      <c r="AA239" s="25">
        <v>3</v>
      </c>
      <c r="AB239" s="25"/>
      <c r="AC239" s="24">
        <v>10021008</v>
      </c>
      <c r="AD239" s="25" t="s">
        <v>246</v>
      </c>
      <c r="AE239" s="3">
        <v>1</v>
      </c>
      <c r="AF239" s="24"/>
      <c r="AG239" s="25"/>
      <c r="AH239" s="3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10:53">
      <c r="J240" s="28">
        <v>13002001</v>
      </c>
      <c r="K240" s="28" t="s">
        <v>957</v>
      </c>
      <c r="M240" s="3">
        <v>10020001</v>
      </c>
      <c r="N240" s="3" t="s">
        <v>95</v>
      </c>
      <c r="O240" s="3">
        <v>1</v>
      </c>
      <c r="P240" s="3">
        <f t="shared" si="87"/>
        <v>0.2</v>
      </c>
      <c r="Q240" s="24">
        <v>10021010</v>
      </c>
      <c r="R240" s="25" t="s">
        <v>825</v>
      </c>
      <c r="S240" s="3">
        <v>1</v>
      </c>
      <c r="T240" s="3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>
      <c r="J241" s="28">
        <v>13002002</v>
      </c>
      <c r="K241" s="28" t="s">
        <v>961</v>
      </c>
      <c r="M241" s="3">
        <v>10020001</v>
      </c>
      <c r="N241" s="3" t="s">
        <v>95</v>
      </c>
      <c r="O241" s="3">
        <v>5</v>
      </c>
      <c r="P241" s="3">
        <f t="shared" si="87"/>
        <v>1</v>
      </c>
      <c r="Q241" s="24">
        <v>10022010</v>
      </c>
      <c r="R241" s="26" t="s">
        <v>826</v>
      </c>
      <c r="S241" s="3">
        <v>5</v>
      </c>
      <c r="T241" s="3">
        <f t="shared" si="88"/>
        <v>1</v>
      </c>
      <c r="U241" s="24">
        <v>10022001</v>
      </c>
      <c r="V241" s="26" t="s">
        <v>252</v>
      </c>
      <c r="W241" s="25">
        <v>3</v>
      </c>
      <c r="X241" s="25"/>
      <c r="Y241" s="24">
        <v>10022003</v>
      </c>
      <c r="Z241" s="26" t="s">
        <v>256</v>
      </c>
      <c r="AA241" s="25">
        <v>3</v>
      </c>
      <c r="AB241" s="25"/>
      <c r="AC241" s="24"/>
      <c r="AD241" s="25"/>
      <c r="AE241" s="3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>
      <c r="J242" s="28">
        <v>13002003</v>
      </c>
      <c r="K242" s="28" t="s">
        <v>965</v>
      </c>
      <c r="M242" s="3">
        <v>10020001</v>
      </c>
      <c r="N242" s="3" t="s">
        <v>95</v>
      </c>
      <c r="O242" s="3">
        <v>5</v>
      </c>
      <c r="P242" s="3">
        <f t="shared" si="87"/>
        <v>1</v>
      </c>
      <c r="Q242" s="24">
        <v>10022010</v>
      </c>
      <c r="R242" s="26" t="s">
        <v>826</v>
      </c>
      <c r="S242" s="3">
        <v>5</v>
      </c>
      <c r="T242" s="3">
        <f t="shared" si="88"/>
        <v>1</v>
      </c>
      <c r="U242" s="24">
        <v>10022002</v>
      </c>
      <c r="V242" s="26" t="s">
        <v>254</v>
      </c>
      <c r="W242" s="25">
        <v>3</v>
      </c>
      <c r="X242" s="25"/>
      <c r="Y242" s="24">
        <v>10022004</v>
      </c>
      <c r="Z242" s="26" t="s">
        <v>258</v>
      </c>
      <c r="AA242" s="25">
        <v>3</v>
      </c>
      <c r="AB242" s="25"/>
      <c r="AC242" s="24"/>
      <c r="AD242" s="25"/>
      <c r="AE242" s="3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>
      <c r="J243" s="28">
        <v>13002004</v>
      </c>
      <c r="K243" s="28" t="s">
        <v>969</v>
      </c>
      <c r="M243" s="3">
        <v>10020001</v>
      </c>
      <c r="N243" s="3" t="s">
        <v>95</v>
      </c>
      <c r="O243" s="3">
        <v>5</v>
      </c>
      <c r="P243" s="3">
        <f t="shared" si="87"/>
        <v>1</v>
      </c>
      <c r="Q243" s="24">
        <v>10022010</v>
      </c>
      <c r="R243" s="26" t="s">
        <v>826</v>
      </c>
      <c r="S243" s="3">
        <v>5</v>
      </c>
      <c r="T243" s="3">
        <f t="shared" si="88"/>
        <v>1</v>
      </c>
      <c r="U243" s="24">
        <v>10022003</v>
      </c>
      <c r="V243" s="26" t="s">
        <v>256</v>
      </c>
      <c r="W243" s="25">
        <v>3</v>
      </c>
      <c r="X243" s="25"/>
      <c r="Y243" s="24">
        <v>10022005</v>
      </c>
      <c r="Z243" s="26" t="s">
        <v>260</v>
      </c>
      <c r="AA243" s="25">
        <v>3</v>
      </c>
      <c r="AB243" s="25"/>
      <c r="AC243" s="24">
        <v>10022008</v>
      </c>
      <c r="AD243" s="25" t="s">
        <v>268</v>
      </c>
      <c r="AE243" s="3">
        <v>1</v>
      </c>
      <c r="AF243" s="24"/>
      <c r="AG243" s="25"/>
      <c r="AH243" s="25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>
      <c r="J244" s="28">
        <v>13002005</v>
      </c>
      <c r="K244" s="28" t="s">
        <v>973</v>
      </c>
      <c r="M244" s="3">
        <v>10020001</v>
      </c>
      <c r="N244" s="3" t="s">
        <v>95</v>
      </c>
      <c r="O244" s="3">
        <v>5</v>
      </c>
      <c r="P244" s="3">
        <f t="shared" si="87"/>
        <v>1</v>
      </c>
      <c r="Q244" s="24">
        <v>10022010</v>
      </c>
      <c r="R244" s="26" t="s">
        <v>826</v>
      </c>
      <c r="S244" s="3">
        <v>5</v>
      </c>
      <c r="T244" s="3">
        <f t="shared" si="88"/>
        <v>1</v>
      </c>
      <c r="U244" s="24">
        <v>10022004</v>
      </c>
      <c r="V244" s="26" t="s">
        <v>258</v>
      </c>
      <c r="W244" s="25">
        <v>3</v>
      </c>
      <c r="X244" s="25"/>
      <c r="Y244" s="24">
        <v>10022006</v>
      </c>
      <c r="Z244" s="31" t="s">
        <v>264</v>
      </c>
      <c r="AA244" s="25">
        <v>3</v>
      </c>
      <c r="AB244" s="25"/>
      <c r="AC244" s="24">
        <v>10022008</v>
      </c>
      <c r="AD244" s="25" t="s">
        <v>268</v>
      </c>
      <c r="AE244" s="3">
        <v>1</v>
      </c>
      <c r="AF244" s="24"/>
      <c r="AG244" s="25"/>
      <c r="AH244" s="25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>
      <c r="J245" s="28">
        <v>13002006</v>
      </c>
      <c r="K245" s="28" t="s">
        <v>977</v>
      </c>
      <c r="M245" s="3">
        <v>10020001</v>
      </c>
      <c r="N245" s="3" t="s">
        <v>95</v>
      </c>
      <c r="O245" s="3">
        <v>5</v>
      </c>
      <c r="P245" s="3">
        <f t="shared" si="87"/>
        <v>1</v>
      </c>
      <c r="Q245" s="24">
        <v>10022010</v>
      </c>
      <c r="R245" s="26" t="s">
        <v>826</v>
      </c>
      <c r="S245" s="3">
        <v>5</v>
      </c>
      <c r="T245" s="3">
        <f t="shared" si="88"/>
        <v>1</v>
      </c>
      <c r="U245" s="24">
        <v>10022005</v>
      </c>
      <c r="V245" s="26" t="s">
        <v>260</v>
      </c>
      <c r="W245" s="25">
        <v>3</v>
      </c>
      <c r="X245" s="25"/>
      <c r="Y245" s="24">
        <v>10022007</v>
      </c>
      <c r="Z245" s="26" t="s">
        <v>266</v>
      </c>
      <c r="AA245" s="25">
        <v>3</v>
      </c>
      <c r="AB245" s="25"/>
      <c r="AC245" s="24">
        <v>10022008</v>
      </c>
      <c r="AD245" s="25" t="s">
        <v>268</v>
      </c>
      <c r="AE245" s="3">
        <v>1</v>
      </c>
      <c r="AF245" s="24"/>
      <c r="AG245" s="25"/>
      <c r="AH245" s="25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>
      <c r="J246" s="28">
        <v>13003001</v>
      </c>
      <c r="K246" s="28" t="s">
        <v>983</v>
      </c>
      <c r="M246" s="3">
        <v>10020001</v>
      </c>
      <c r="N246" s="3" t="s">
        <v>95</v>
      </c>
      <c r="O246" s="3">
        <v>1</v>
      </c>
      <c r="P246" s="3">
        <f t="shared" si="87"/>
        <v>0.2</v>
      </c>
      <c r="Q246" s="24">
        <v>10023010</v>
      </c>
      <c r="R246" s="26" t="s">
        <v>828</v>
      </c>
      <c r="S246" s="3">
        <v>1</v>
      </c>
      <c r="T246" s="3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>
      <c r="J247" s="28">
        <v>13003002</v>
      </c>
      <c r="K247" s="28" t="s">
        <v>985</v>
      </c>
      <c r="M247" s="3">
        <v>10020001</v>
      </c>
      <c r="N247" s="3" t="s">
        <v>95</v>
      </c>
      <c r="O247" s="3">
        <v>5</v>
      </c>
      <c r="P247" s="3">
        <f t="shared" si="87"/>
        <v>1</v>
      </c>
      <c r="Q247" s="24">
        <v>10023010</v>
      </c>
      <c r="R247" s="26" t="s">
        <v>828</v>
      </c>
      <c r="S247" s="3">
        <v>5</v>
      </c>
      <c r="T247" s="3">
        <f t="shared" si="88"/>
        <v>1</v>
      </c>
      <c r="U247" s="24">
        <v>10023001</v>
      </c>
      <c r="V247" s="26" t="s">
        <v>272</v>
      </c>
      <c r="W247" s="25">
        <v>3</v>
      </c>
      <c r="X247" s="25"/>
      <c r="Y247" s="24">
        <v>10023003</v>
      </c>
      <c r="Z247" s="26" t="s">
        <v>276</v>
      </c>
      <c r="AA247" s="25">
        <v>3</v>
      </c>
      <c r="AB247" s="25"/>
      <c r="AC247" s="24"/>
      <c r="AD247" s="25"/>
      <c r="AE247" s="3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>
      <c r="J248" s="28">
        <v>13003003</v>
      </c>
      <c r="K248" s="28" t="s">
        <v>987</v>
      </c>
      <c r="M248" s="3">
        <v>10020001</v>
      </c>
      <c r="N248" s="3" t="s">
        <v>95</v>
      </c>
      <c r="O248" s="3">
        <v>5</v>
      </c>
      <c r="P248" s="3">
        <f t="shared" si="87"/>
        <v>1</v>
      </c>
      <c r="Q248" s="24">
        <v>10023010</v>
      </c>
      <c r="R248" s="26" t="s">
        <v>828</v>
      </c>
      <c r="S248" s="3">
        <v>5</v>
      </c>
      <c r="T248" s="3">
        <f t="shared" si="88"/>
        <v>1</v>
      </c>
      <c r="U248" s="24">
        <v>10023002</v>
      </c>
      <c r="V248" s="26" t="s">
        <v>274</v>
      </c>
      <c r="W248" s="25">
        <v>3</v>
      </c>
      <c r="X248" s="25"/>
      <c r="Y248" s="24">
        <v>10023004</v>
      </c>
      <c r="Z248" s="26" t="s">
        <v>278</v>
      </c>
      <c r="AA248" s="25">
        <v>3</v>
      </c>
      <c r="AB248" s="25"/>
      <c r="AC248" s="24"/>
      <c r="AD248" s="25"/>
      <c r="AE248" s="3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>
      <c r="J249" s="28">
        <v>13003004</v>
      </c>
      <c r="K249" s="28" t="s">
        <v>989</v>
      </c>
      <c r="M249" s="3">
        <v>10020001</v>
      </c>
      <c r="N249" s="3" t="s">
        <v>95</v>
      </c>
      <c r="O249" s="3">
        <v>5</v>
      </c>
      <c r="P249" s="3">
        <f t="shared" si="87"/>
        <v>1</v>
      </c>
      <c r="Q249" s="24">
        <v>10023010</v>
      </c>
      <c r="R249" s="26" t="s">
        <v>828</v>
      </c>
      <c r="S249" s="3">
        <v>5</v>
      </c>
      <c r="T249" s="3">
        <f t="shared" si="88"/>
        <v>1</v>
      </c>
      <c r="U249" s="24">
        <v>10023003</v>
      </c>
      <c r="V249" s="26" t="s">
        <v>276</v>
      </c>
      <c r="W249" s="25">
        <v>3</v>
      </c>
      <c r="X249" s="25"/>
      <c r="Y249" s="24">
        <v>10023005</v>
      </c>
      <c r="Z249" s="26" t="s">
        <v>282</v>
      </c>
      <c r="AA249" s="25">
        <v>3</v>
      </c>
      <c r="AB249" s="25"/>
      <c r="AC249" s="24">
        <v>10023008</v>
      </c>
      <c r="AD249" s="25" t="s">
        <v>290</v>
      </c>
      <c r="AE249" s="3">
        <v>1</v>
      </c>
      <c r="AF249" s="24"/>
      <c r="AG249" s="25"/>
      <c r="AH249" s="25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>
      <c r="J250" s="28">
        <v>13003005</v>
      </c>
      <c r="K250" s="28" t="s">
        <v>993</v>
      </c>
      <c r="M250" s="3">
        <v>10020001</v>
      </c>
      <c r="N250" s="3" t="s">
        <v>95</v>
      </c>
      <c r="O250" s="3">
        <v>5</v>
      </c>
      <c r="P250" s="3">
        <f t="shared" si="87"/>
        <v>1</v>
      </c>
      <c r="Q250" s="24">
        <v>10023010</v>
      </c>
      <c r="R250" s="26" t="s">
        <v>828</v>
      </c>
      <c r="S250" s="3">
        <v>5</v>
      </c>
      <c r="T250" s="3">
        <f t="shared" si="88"/>
        <v>1</v>
      </c>
      <c r="U250" s="24">
        <v>10023004</v>
      </c>
      <c r="V250" s="26" t="s">
        <v>278</v>
      </c>
      <c r="W250" s="25">
        <v>3</v>
      </c>
      <c r="X250" s="25"/>
      <c r="Y250" s="24">
        <v>10023006</v>
      </c>
      <c r="Z250" s="26" t="s">
        <v>285</v>
      </c>
      <c r="AA250" s="25">
        <v>3</v>
      </c>
      <c r="AB250" s="25"/>
      <c r="AC250" s="24">
        <v>10023008</v>
      </c>
      <c r="AD250" s="25" t="s">
        <v>290</v>
      </c>
      <c r="AE250" s="3">
        <v>1</v>
      </c>
      <c r="AF250" s="24"/>
      <c r="AG250" s="25"/>
      <c r="AH250" s="25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>
      <c r="J251" s="28">
        <v>13003006</v>
      </c>
      <c r="K251" s="28" t="s">
        <v>995</v>
      </c>
      <c r="M251" s="3">
        <v>10020001</v>
      </c>
      <c r="N251" s="3" t="s">
        <v>95</v>
      </c>
      <c r="O251" s="3">
        <v>5</v>
      </c>
      <c r="P251" s="3">
        <f t="shared" si="87"/>
        <v>1</v>
      </c>
      <c r="Q251" s="24">
        <v>10023010</v>
      </c>
      <c r="R251" s="26" t="s">
        <v>828</v>
      </c>
      <c r="S251" s="3">
        <v>5</v>
      </c>
      <c r="T251" s="3">
        <f t="shared" si="88"/>
        <v>1</v>
      </c>
      <c r="U251" s="24">
        <v>10023005</v>
      </c>
      <c r="V251" s="26" t="s">
        <v>282</v>
      </c>
      <c r="W251" s="25">
        <v>3</v>
      </c>
      <c r="X251" s="25"/>
      <c r="Y251" s="24">
        <v>10023007</v>
      </c>
      <c r="Z251" s="26" t="s">
        <v>288</v>
      </c>
      <c r="AA251" s="25">
        <v>3</v>
      </c>
      <c r="AB251" s="25"/>
      <c r="AC251" s="24">
        <v>10023008</v>
      </c>
      <c r="AD251" s="25" t="s">
        <v>290</v>
      </c>
      <c r="AE251" s="3">
        <v>1</v>
      </c>
      <c r="AF251" s="24"/>
      <c r="AG251" s="25"/>
      <c r="AH251" s="25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>
      <c r="J252" s="28">
        <v>13004001</v>
      </c>
      <c r="K252" s="28" t="s">
        <v>997</v>
      </c>
      <c r="M252" s="3">
        <v>10020001</v>
      </c>
      <c r="N252" s="3" t="s">
        <v>95</v>
      </c>
      <c r="O252" s="3">
        <v>1</v>
      </c>
      <c r="P252" s="3">
        <f t="shared" si="87"/>
        <v>0.2</v>
      </c>
      <c r="Q252" s="24">
        <v>10024010</v>
      </c>
      <c r="R252" s="26" t="s">
        <v>829</v>
      </c>
      <c r="S252" s="3">
        <v>1</v>
      </c>
      <c r="T252" s="3">
        <f t="shared" si="88"/>
        <v>0.2</v>
      </c>
      <c r="U252" s="25"/>
      <c r="V252" s="25"/>
      <c r="Y252" s="25"/>
      <c r="Z252" s="25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>
      <c r="J253" s="28">
        <v>13004002</v>
      </c>
      <c r="K253" s="28" t="s">
        <v>1001</v>
      </c>
      <c r="M253" s="3">
        <v>10020001</v>
      </c>
      <c r="N253" s="3" t="s">
        <v>95</v>
      </c>
      <c r="O253" s="3">
        <v>5</v>
      </c>
      <c r="P253" s="3">
        <f t="shared" si="87"/>
        <v>1</v>
      </c>
      <c r="Q253" s="24">
        <v>10024010</v>
      </c>
      <c r="R253" s="26" t="s">
        <v>829</v>
      </c>
      <c r="S253" s="3">
        <v>5</v>
      </c>
      <c r="T253" s="3">
        <f t="shared" si="88"/>
        <v>1</v>
      </c>
      <c r="U253" s="24">
        <v>10024001</v>
      </c>
      <c r="V253" s="26" t="s">
        <v>296</v>
      </c>
      <c r="W253" s="25">
        <v>3</v>
      </c>
      <c r="X253" s="25"/>
      <c r="Y253" s="24">
        <v>10024003</v>
      </c>
      <c r="Z253" s="26" t="s">
        <v>301</v>
      </c>
      <c r="AA253" s="25">
        <v>3</v>
      </c>
      <c r="AB253" s="25"/>
      <c r="AC253" s="24"/>
      <c r="AD253" s="25"/>
      <c r="AE253" s="3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>
      <c r="J254" s="28">
        <v>13004003</v>
      </c>
      <c r="K254" s="28" t="s">
        <v>1005</v>
      </c>
      <c r="M254" s="3">
        <v>10020001</v>
      </c>
      <c r="N254" s="3" t="s">
        <v>95</v>
      </c>
      <c r="O254" s="3">
        <v>5</v>
      </c>
      <c r="P254" s="3">
        <f t="shared" si="87"/>
        <v>1</v>
      </c>
      <c r="Q254" s="24">
        <v>10024010</v>
      </c>
      <c r="R254" s="26" t="s">
        <v>829</v>
      </c>
      <c r="S254" s="3">
        <v>5</v>
      </c>
      <c r="T254" s="3">
        <f t="shared" si="88"/>
        <v>1</v>
      </c>
      <c r="U254" s="24">
        <v>10024002</v>
      </c>
      <c r="V254" s="26" t="s">
        <v>299</v>
      </c>
      <c r="W254" s="25">
        <v>3</v>
      </c>
      <c r="X254" s="25"/>
      <c r="Y254" s="24">
        <v>10024004</v>
      </c>
      <c r="Z254" s="26" t="s">
        <v>303</v>
      </c>
      <c r="AA254" s="25">
        <v>3</v>
      </c>
      <c r="AB254" s="25"/>
      <c r="AC254" s="24"/>
      <c r="AD254" s="25"/>
      <c r="AE254" s="3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>
      <c r="J255" s="28">
        <v>13004004</v>
      </c>
      <c r="K255" s="28" t="s">
        <v>1008</v>
      </c>
      <c r="M255" s="3">
        <v>10020001</v>
      </c>
      <c r="N255" s="3" t="s">
        <v>95</v>
      </c>
      <c r="O255" s="3">
        <v>5</v>
      </c>
      <c r="P255" s="3">
        <f t="shared" si="87"/>
        <v>1</v>
      </c>
      <c r="Q255" s="24">
        <v>10024010</v>
      </c>
      <c r="R255" s="26" t="s">
        <v>829</v>
      </c>
      <c r="S255" s="3">
        <v>5</v>
      </c>
      <c r="T255" s="3">
        <f t="shared" si="88"/>
        <v>1</v>
      </c>
      <c r="U255" s="24">
        <v>10024003</v>
      </c>
      <c r="V255" s="26" t="s">
        <v>301</v>
      </c>
      <c r="W255" s="25">
        <v>3</v>
      </c>
      <c r="X255" s="25"/>
      <c r="Y255" s="24">
        <v>10024005</v>
      </c>
      <c r="Z255" s="26" t="s">
        <v>305</v>
      </c>
      <c r="AA255" s="25">
        <v>3</v>
      </c>
      <c r="AB255" s="25"/>
      <c r="AC255" s="24">
        <v>10024008</v>
      </c>
      <c r="AD255" s="25" t="s">
        <v>311</v>
      </c>
      <c r="AE255" s="3">
        <v>1</v>
      </c>
      <c r="AF255" s="24"/>
      <c r="AG255" s="25"/>
      <c r="AH255" s="25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>
      <c r="J256" s="28">
        <v>13004005</v>
      </c>
      <c r="K256" s="28" t="s">
        <v>1012</v>
      </c>
      <c r="M256" s="3">
        <v>10020001</v>
      </c>
      <c r="N256" s="3" t="s">
        <v>95</v>
      </c>
      <c r="O256" s="3">
        <v>5</v>
      </c>
      <c r="P256" s="3">
        <f t="shared" si="87"/>
        <v>1</v>
      </c>
      <c r="Q256" s="24">
        <v>10024010</v>
      </c>
      <c r="R256" s="26" t="s">
        <v>829</v>
      </c>
      <c r="S256" s="3">
        <v>5</v>
      </c>
      <c r="T256" s="3">
        <f t="shared" si="88"/>
        <v>1</v>
      </c>
      <c r="U256" s="24">
        <v>10024004</v>
      </c>
      <c r="V256" s="26" t="s">
        <v>303</v>
      </c>
      <c r="W256" s="25">
        <v>3</v>
      </c>
      <c r="X256" s="25"/>
      <c r="Y256" s="24">
        <v>10024006</v>
      </c>
      <c r="Z256" s="26" t="s">
        <v>307</v>
      </c>
      <c r="AA256" s="25">
        <v>3</v>
      </c>
      <c r="AB256" s="25"/>
      <c r="AC256" s="24">
        <v>10024008</v>
      </c>
      <c r="AD256" s="25" t="s">
        <v>311</v>
      </c>
      <c r="AE256" s="3">
        <v>1</v>
      </c>
      <c r="AF256" s="24"/>
      <c r="AG256" s="25"/>
      <c r="AH256" s="25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10:53">
      <c r="J257" s="28">
        <v>13004006</v>
      </c>
      <c r="K257" s="28" t="s">
        <v>1016</v>
      </c>
      <c r="M257" s="3">
        <v>10020001</v>
      </c>
      <c r="N257" s="3" t="s">
        <v>95</v>
      </c>
      <c r="O257" s="3">
        <v>5</v>
      </c>
      <c r="P257" s="3">
        <f t="shared" si="87"/>
        <v>1</v>
      </c>
      <c r="Q257" s="24">
        <v>10024010</v>
      </c>
      <c r="R257" s="26" t="s">
        <v>829</v>
      </c>
      <c r="S257" s="3">
        <v>5</v>
      </c>
      <c r="T257" s="3">
        <f t="shared" si="88"/>
        <v>1</v>
      </c>
      <c r="U257" s="24">
        <v>10024005</v>
      </c>
      <c r="V257" s="26" t="s">
        <v>305</v>
      </c>
      <c r="W257" s="25">
        <v>3</v>
      </c>
      <c r="X257" s="25"/>
      <c r="Y257" s="24">
        <v>10024007</v>
      </c>
      <c r="Z257" s="26" t="s">
        <v>309</v>
      </c>
      <c r="AA257" s="25">
        <v>3</v>
      </c>
      <c r="AB257" s="25"/>
      <c r="AC257" s="24">
        <v>10024008</v>
      </c>
      <c r="AD257" s="25" t="s">
        <v>311</v>
      </c>
      <c r="AE257" s="3">
        <v>1</v>
      </c>
      <c r="AF257" s="24"/>
      <c r="AG257" s="25"/>
      <c r="AH257" s="25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10:53">
      <c r="J258" s="28">
        <v>13005001</v>
      </c>
      <c r="K258" s="28" t="s">
        <v>1022</v>
      </c>
      <c r="M258" s="3">
        <v>10020001</v>
      </c>
      <c r="N258" s="3" t="s">
        <v>95</v>
      </c>
      <c r="O258" s="3">
        <v>1</v>
      </c>
      <c r="P258" s="3">
        <f t="shared" si="87"/>
        <v>0.2</v>
      </c>
      <c r="Q258" s="24">
        <v>10025010</v>
      </c>
      <c r="R258" s="26" t="s">
        <v>829</v>
      </c>
      <c r="S258" s="3">
        <v>1</v>
      </c>
      <c r="T258" s="3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10:53">
      <c r="J259" s="28">
        <v>13005002</v>
      </c>
      <c r="K259" s="28" t="s">
        <v>1024</v>
      </c>
      <c r="M259" s="3">
        <v>10020001</v>
      </c>
      <c r="N259" s="3" t="s">
        <v>95</v>
      </c>
      <c r="O259" s="3">
        <v>5</v>
      </c>
      <c r="P259" s="3">
        <f t="shared" si="87"/>
        <v>1</v>
      </c>
      <c r="Q259" s="24">
        <v>10025010</v>
      </c>
      <c r="R259" s="26" t="s">
        <v>829</v>
      </c>
      <c r="S259" s="3">
        <v>5</v>
      </c>
      <c r="T259" s="3">
        <f t="shared" si="88"/>
        <v>1</v>
      </c>
      <c r="U259" s="24">
        <v>10025001</v>
      </c>
      <c r="V259" s="26" t="s">
        <v>316</v>
      </c>
      <c r="W259" s="25">
        <v>3</v>
      </c>
      <c r="X259" s="25"/>
      <c r="Y259" s="24">
        <v>10025003</v>
      </c>
      <c r="Z259" s="26" t="s">
        <v>321</v>
      </c>
      <c r="AA259" s="25">
        <v>3</v>
      </c>
      <c r="AB259" s="25"/>
      <c r="AC259" s="24"/>
      <c r="AD259" s="25"/>
      <c r="AE259" s="3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10:53">
      <c r="J260" s="28">
        <v>13005003</v>
      </c>
      <c r="K260" s="28" t="s">
        <v>1026</v>
      </c>
      <c r="M260" s="3">
        <v>10020001</v>
      </c>
      <c r="N260" s="3" t="s">
        <v>95</v>
      </c>
      <c r="O260" s="3">
        <v>5</v>
      </c>
      <c r="P260" s="3">
        <f t="shared" si="87"/>
        <v>1</v>
      </c>
      <c r="Q260" s="24">
        <v>10025010</v>
      </c>
      <c r="R260" s="26" t="s">
        <v>829</v>
      </c>
      <c r="S260" s="3">
        <v>5</v>
      </c>
      <c r="T260" s="3">
        <f t="shared" si="88"/>
        <v>1</v>
      </c>
      <c r="U260" s="24">
        <v>10025002</v>
      </c>
      <c r="V260" s="26" t="s">
        <v>318</v>
      </c>
      <c r="W260" s="25">
        <v>3</v>
      </c>
      <c r="X260" s="25"/>
      <c r="Y260" s="24">
        <v>10025004</v>
      </c>
      <c r="Z260" s="26" t="s">
        <v>324</v>
      </c>
      <c r="AA260" s="25">
        <v>3</v>
      </c>
      <c r="AB260" s="25"/>
      <c r="AC260" s="24"/>
      <c r="AD260" s="25"/>
      <c r="AE260" s="3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10:53">
      <c r="J261" s="28">
        <v>13005004</v>
      </c>
      <c r="K261" s="28" t="s">
        <v>1028</v>
      </c>
      <c r="M261" s="3">
        <v>10020001</v>
      </c>
      <c r="N261" s="3" t="s">
        <v>95</v>
      </c>
      <c r="O261" s="3">
        <v>5</v>
      </c>
      <c r="P261" s="3">
        <f t="shared" si="87"/>
        <v>1</v>
      </c>
      <c r="Q261" s="24">
        <v>10025010</v>
      </c>
      <c r="R261" s="26" t="s">
        <v>829</v>
      </c>
      <c r="S261" s="3">
        <v>5</v>
      </c>
      <c r="T261" s="3">
        <f t="shared" si="88"/>
        <v>1</v>
      </c>
      <c r="U261" s="24">
        <v>10025003</v>
      </c>
      <c r="V261" s="26" t="s">
        <v>321</v>
      </c>
      <c r="W261" s="25">
        <v>3</v>
      </c>
      <c r="X261" s="25"/>
      <c r="Y261" s="24">
        <v>10025005</v>
      </c>
      <c r="Z261" s="26" t="s">
        <v>327</v>
      </c>
      <c r="AA261" s="25">
        <v>3</v>
      </c>
      <c r="AB261" s="25"/>
      <c r="AC261" s="24">
        <v>10025008</v>
      </c>
      <c r="AD261" s="25" t="s">
        <v>333</v>
      </c>
      <c r="AE261" s="3">
        <v>1</v>
      </c>
      <c r="AF261" s="24"/>
      <c r="AG261" s="25"/>
      <c r="AH261" s="25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6:53">
      <c r="F262" s="25">
        <v>12004009</v>
      </c>
      <c r="G262" s="25" t="s">
        <v>219</v>
      </c>
      <c r="J262" s="28">
        <v>13005005</v>
      </c>
      <c r="K262" s="28" t="s">
        <v>1032</v>
      </c>
      <c r="M262" s="3">
        <v>10020001</v>
      </c>
      <c r="N262" s="3" t="s">
        <v>95</v>
      </c>
      <c r="O262" s="3">
        <v>5</v>
      </c>
      <c r="P262" s="3">
        <f t="shared" si="87"/>
        <v>1</v>
      </c>
      <c r="Q262" s="24">
        <v>10025010</v>
      </c>
      <c r="R262" s="26" t="s">
        <v>829</v>
      </c>
      <c r="S262" s="3">
        <v>5</v>
      </c>
      <c r="T262" s="3">
        <f t="shared" si="88"/>
        <v>1</v>
      </c>
      <c r="U262" s="24">
        <v>10025004</v>
      </c>
      <c r="V262" s="26" t="s">
        <v>324</v>
      </c>
      <c r="W262" s="25">
        <v>3</v>
      </c>
      <c r="X262" s="25"/>
      <c r="Y262" s="24">
        <v>10025006</v>
      </c>
      <c r="Z262" s="26" t="s">
        <v>329</v>
      </c>
      <c r="AA262" s="25">
        <v>3</v>
      </c>
      <c r="AB262" s="25"/>
      <c r="AC262" s="24">
        <v>10025008</v>
      </c>
      <c r="AD262" s="25" t="s">
        <v>333</v>
      </c>
      <c r="AE262" s="3">
        <v>1</v>
      </c>
      <c r="AF262" s="24"/>
      <c r="AG262" s="25"/>
      <c r="AH262" s="25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6:53">
      <c r="F263" s="25">
        <v>12004010</v>
      </c>
      <c r="G263" s="25" t="s">
        <v>221</v>
      </c>
      <c r="J263" s="28">
        <v>13005006</v>
      </c>
      <c r="K263" s="28" t="s">
        <v>1034</v>
      </c>
      <c r="M263" s="3">
        <v>10020001</v>
      </c>
      <c r="N263" s="3" t="s">
        <v>95</v>
      </c>
      <c r="O263" s="3">
        <v>5</v>
      </c>
      <c r="P263" s="3">
        <f t="shared" si="87"/>
        <v>1</v>
      </c>
      <c r="Q263" s="24">
        <v>10025010</v>
      </c>
      <c r="R263" s="26" t="s">
        <v>829</v>
      </c>
      <c r="S263" s="3">
        <v>5</v>
      </c>
      <c r="T263" s="3">
        <f t="shared" si="88"/>
        <v>1</v>
      </c>
      <c r="U263" s="24">
        <v>10025005</v>
      </c>
      <c r="V263" s="26" t="s">
        <v>327</v>
      </c>
      <c r="W263" s="25">
        <v>3</v>
      </c>
      <c r="X263" s="25"/>
      <c r="Y263" s="24">
        <v>10025007</v>
      </c>
      <c r="Z263" s="26" t="s">
        <v>331</v>
      </c>
      <c r="AA263" s="25">
        <v>3</v>
      </c>
      <c r="AB263" s="25"/>
      <c r="AC263" s="24">
        <v>10025008</v>
      </c>
      <c r="AD263" s="25" t="s">
        <v>333</v>
      </c>
      <c r="AE263" s="3">
        <v>1</v>
      </c>
      <c r="AF263" s="24"/>
      <c r="AG263" s="25"/>
      <c r="AH263" s="25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="2" customFormat="1" ht="20.1" customHeight="1" spans="15:16">
      <c r="O264" s="3"/>
      <c r="P264" s="3"/>
    </row>
    <row r="265" s="2" customFormat="1" ht="20.1" customHeight="1" spans="5:53">
      <c r="E265" s="2">
        <v>300</v>
      </c>
      <c r="F265" s="2">
        <v>400</v>
      </c>
      <c r="I265" s="3" t="s">
        <v>1062</v>
      </c>
      <c r="J265" s="2">
        <v>13001101</v>
      </c>
      <c r="K265" s="3" t="s">
        <v>1063</v>
      </c>
      <c r="M265" s="3">
        <v>10020001</v>
      </c>
      <c r="N265" s="3" t="s">
        <v>95</v>
      </c>
      <c r="O265" s="3">
        <v>5</v>
      </c>
      <c r="P265" s="3"/>
      <c r="Q265" s="24">
        <v>10021010</v>
      </c>
      <c r="R265" s="25" t="s">
        <v>825</v>
      </c>
      <c r="S265" s="3">
        <v>5</v>
      </c>
      <c r="U265" s="53">
        <v>10000146</v>
      </c>
      <c r="V265" s="57" t="s">
        <v>1064</v>
      </c>
      <c r="W265" s="54">
        <v>1</v>
      </c>
      <c r="Y265" s="24">
        <v>10021008</v>
      </c>
      <c r="Z265" s="25" t="s">
        <v>246</v>
      </c>
      <c r="AA265" s="3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="2" customFormat="1" ht="20.1" customHeight="1" spans="5:53">
      <c r="E266" s="2">
        <v>400</v>
      </c>
      <c r="F266" s="2">
        <v>550</v>
      </c>
      <c r="J266" s="2">
        <v>13001102</v>
      </c>
      <c r="K266" s="3" t="s">
        <v>1065</v>
      </c>
      <c r="M266" s="3">
        <v>10020001</v>
      </c>
      <c r="N266" s="3" t="s">
        <v>95</v>
      </c>
      <c r="O266" s="3">
        <v>5</v>
      </c>
      <c r="P266" s="3"/>
      <c r="Q266" s="24">
        <v>10021010</v>
      </c>
      <c r="R266" s="25" t="s">
        <v>825</v>
      </c>
      <c r="S266" s="3">
        <v>5</v>
      </c>
      <c r="U266" s="53">
        <v>10000146</v>
      </c>
      <c r="V266" s="57" t="s">
        <v>1064</v>
      </c>
      <c r="W266" s="54">
        <v>1</v>
      </c>
      <c r="Y266" s="24">
        <v>10021008</v>
      </c>
      <c r="Z266" s="25" t="s">
        <v>246</v>
      </c>
      <c r="AA266" s="3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="2" customFormat="1" ht="20.1" customHeight="1" spans="5:53">
      <c r="E267" s="2">
        <v>500</v>
      </c>
      <c r="F267" s="2">
        <v>700</v>
      </c>
      <c r="I267" s="2" t="s">
        <v>1066</v>
      </c>
      <c r="J267" s="2">
        <v>13001103</v>
      </c>
      <c r="K267" s="3" t="s">
        <v>1067</v>
      </c>
      <c r="M267" s="3">
        <v>10020001</v>
      </c>
      <c r="N267" s="3" t="s">
        <v>95</v>
      </c>
      <c r="O267" s="3">
        <v>5</v>
      </c>
      <c r="P267" s="3"/>
      <c r="Q267" s="24">
        <v>10021010</v>
      </c>
      <c r="R267" s="25" t="s">
        <v>825</v>
      </c>
      <c r="S267" s="3">
        <v>5</v>
      </c>
      <c r="U267" s="53">
        <v>10000146</v>
      </c>
      <c r="V267" s="57" t="s">
        <v>1064</v>
      </c>
      <c r="W267" s="54">
        <v>1</v>
      </c>
      <c r="Y267" s="24">
        <v>10021008</v>
      </c>
      <c r="Z267" s="25" t="s">
        <v>246</v>
      </c>
      <c r="AA267" s="3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="2" customFormat="1" ht="20.1" customHeight="1" spans="5:53">
      <c r="E268" s="2">
        <v>600</v>
      </c>
      <c r="F268" s="2">
        <v>850</v>
      </c>
      <c r="J268" s="2">
        <v>13001104</v>
      </c>
      <c r="K268" s="3" t="s">
        <v>1068</v>
      </c>
      <c r="M268" s="3">
        <v>10020001</v>
      </c>
      <c r="N268" s="3" t="s">
        <v>95</v>
      </c>
      <c r="O268" s="3">
        <v>5</v>
      </c>
      <c r="P268" s="3"/>
      <c r="Q268" s="24">
        <v>10021010</v>
      </c>
      <c r="R268" s="25" t="s">
        <v>825</v>
      </c>
      <c r="S268" s="3">
        <v>5</v>
      </c>
      <c r="U268" s="53">
        <v>10000146</v>
      </c>
      <c r="V268" s="57" t="s">
        <v>1064</v>
      </c>
      <c r="W268" s="54">
        <v>1</v>
      </c>
      <c r="Y268" s="24">
        <v>10021008</v>
      </c>
      <c r="Z268" s="25" t="s">
        <v>246</v>
      </c>
      <c r="AA268" s="3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="2" customFormat="1" ht="20.1" customHeight="1" spans="5:53">
      <c r="E269" s="2">
        <v>700</v>
      </c>
      <c r="F269" s="2">
        <v>1000</v>
      </c>
      <c r="I269" s="3" t="s">
        <v>1062</v>
      </c>
      <c r="J269" s="2">
        <f>J265+1000</f>
        <v>13002101</v>
      </c>
      <c r="K269" s="3" t="s">
        <v>1063</v>
      </c>
      <c r="M269" s="3">
        <v>10020001</v>
      </c>
      <c r="N269" s="3" t="s">
        <v>95</v>
      </c>
      <c r="O269" s="3">
        <v>5</v>
      </c>
      <c r="P269" s="3"/>
      <c r="Q269" s="24">
        <v>10022010</v>
      </c>
      <c r="R269" s="26" t="s">
        <v>826</v>
      </c>
      <c r="S269" s="3">
        <v>5</v>
      </c>
      <c r="U269" s="53">
        <v>10000146</v>
      </c>
      <c r="V269" s="57" t="s">
        <v>1064</v>
      </c>
      <c r="W269" s="54">
        <v>1</v>
      </c>
      <c r="Y269" s="24">
        <v>10022008</v>
      </c>
      <c r="Z269" s="25" t="s">
        <v>268</v>
      </c>
      <c r="AA269" s="3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="2" customFormat="1" ht="20.1" customHeight="1" spans="10:53">
      <c r="J270" s="2">
        <f t="shared" ref="J270:J284" si="119">J266+1000</f>
        <v>13002102</v>
      </c>
      <c r="K270" s="3" t="s">
        <v>1065</v>
      </c>
      <c r="M270" s="3">
        <v>10020001</v>
      </c>
      <c r="N270" s="3" t="s">
        <v>95</v>
      </c>
      <c r="O270" s="3">
        <v>5</v>
      </c>
      <c r="P270" s="3"/>
      <c r="Q270" s="24">
        <v>10022010</v>
      </c>
      <c r="R270" s="26" t="s">
        <v>826</v>
      </c>
      <c r="S270" s="3">
        <v>5</v>
      </c>
      <c r="U270" s="53">
        <v>10000146</v>
      </c>
      <c r="V270" s="57" t="s">
        <v>1064</v>
      </c>
      <c r="W270" s="54">
        <v>1</v>
      </c>
      <c r="Y270" s="24">
        <v>10022008</v>
      </c>
      <c r="Z270" s="25" t="s">
        <v>268</v>
      </c>
      <c r="AA270" s="3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="2" customFormat="1" ht="20.1" customHeight="1" spans="9:53">
      <c r="I271" s="2" t="s">
        <v>1066</v>
      </c>
      <c r="J271" s="2">
        <f t="shared" si="119"/>
        <v>13002103</v>
      </c>
      <c r="K271" s="3" t="s">
        <v>1067</v>
      </c>
      <c r="M271" s="3">
        <v>10020001</v>
      </c>
      <c r="N271" s="3" t="s">
        <v>95</v>
      </c>
      <c r="O271" s="3">
        <v>5</v>
      </c>
      <c r="P271" s="3"/>
      <c r="Q271" s="24">
        <v>10022010</v>
      </c>
      <c r="R271" s="26" t="s">
        <v>826</v>
      </c>
      <c r="S271" s="3">
        <v>5</v>
      </c>
      <c r="U271" s="53">
        <v>10000146</v>
      </c>
      <c r="V271" s="57" t="s">
        <v>1064</v>
      </c>
      <c r="W271" s="54">
        <v>1</v>
      </c>
      <c r="Y271" s="24">
        <v>10022008</v>
      </c>
      <c r="Z271" s="25" t="s">
        <v>268</v>
      </c>
      <c r="AA271" s="3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="2" customFormat="1" ht="20.1" customHeight="1" spans="10:53">
      <c r="J272" s="2">
        <f t="shared" si="119"/>
        <v>13002104</v>
      </c>
      <c r="K272" s="3" t="s">
        <v>1068</v>
      </c>
      <c r="M272" s="3">
        <v>10020001</v>
      </c>
      <c r="N272" s="3" t="s">
        <v>95</v>
      </c>
      <c r="O272" s="3">
        <v>5</v>
      </c>
      <c r="P272" s="3"/>
      <c r="Q272" s="24">
        <v>10022010</v>
      </c>
      <c r="R272" s="26" t="s">
        <v>826</v>
      </c>
      <c r="S272" s="3">
        <v>5</v>
      </c>
      <c r="U272" s="53">
        <v>10000146</v>
      </c>
      <c r="V272" s="57" t="s">
        <v>1064</v>
      </c>
      <c r="W272" s="54">
        <v>1</v>
      </c>
      <c r="Y272" s="24">
        <v>10022008</v>
      </c>
      <c r="Z272" s="25" t="s">
        <v>268</v>
      </c>
      <c r="AA272" s="3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="2" customFormat="1" ht="20.1" customHeight="1" spans="9:53">
      <c r="I273" s="3" t="s">
        <v>1062</v>
      </c>
      <c r="J273" s="2">
        <f t="shared" si="119"/>
        <v>13003101</v>
      </c>
      <c r="K273" s="3" t="s">
        <v>1063</v>
      </c>
      <c r="M273" s="3">
        <v>10020001</v>
      </c>
      <c r="N273" s="3" t="s">
        <v>95</v>
      </c>
      <c r="O273" s="3">
        <v>5</v>
      </c>
      <c r="P273" s="3"/>
      <c r="Q273" s="24">
        <v>10023010</v>
      </c>
      <c r="R273" s="26" t="s">
        <v>828</v>
      </c>
      <c r="S273" s="3">
        <v>5</v>
      </c>
      <c r="U273" s="53">
        <v>10000146</v>
      </c>
      <c r="V273" s="57" t="s">
        <v>1064</v>
      </c>
      <c r="W273" s="54">
        <v>1</v>
      </c>
      <c r="Y273" s="24">
        <v>10023008</v>
      </c>
      <c r="Z273" s="25" t="s">
        <v>290</v>
      </c>
      <c r="AA273" s="3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="2" customFormat="1" ht="20.1" customHeight="1" spans="10:53">
      <c r="J274" s="2">
        <f t="shared" si="119"/>
        <v>13003102</v>
      </c>
      <c r="K274" s="3" t="s">
        <v>1065</v>
      </c>
      <c r="M274" s="3">
        <v>10020001</v>
      </c>
      <c r="N274" s="3" t="s">
        <v>95</v>
      </c>
      <c r="O274" s="3">
        <v>5</v>
      </c>
      <c r="P274" s="3"/>
      <c r="Q274" s="24">
        <v>10023010</v>
      </c>
      <c r="R274" s="26" t="s">
        <v>828</v>
      </c>
      <c r="S274" s="3">
        <v>5</v>
      </c>
      <c r="U274" s="53">
        <v>10000146</v>
      </c>
      <c r="V274" s="57" t="s">
        <v>1064</v>
      </c>
      <c r="W274" s="54">
        <v>1</v>
      </c>
      <c r="Y274" s="24">
        <v>10023008</v>
      </c>
      <c r="Z274" s="25" t="s">
        <v>290</v>
      </c>
      <c r="AA274" s="3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="2" customFormat="1" ht="20.1" customHeight="1" spans="9:53">
      <c r="I275" s="2" t="s">
        <v>1066</v>
      </c>
      <c r="J275" s="2">
        <f t="shared" si="119"/>
        <v>13003103</v>
      </c>
      <c r="K275" s="3" t="s">
        <v>1067</v>
      </c>
      <c r="M275" s="3">
        <v>10020001</v>
      </c>
      <c r="N275" s="3" t="s">
        <v>95</v>
      </c>
      <c r="O275" s="3">
        <v>5</v>
      </c>
      <c r="P275" s="3"/>
      <c r="Q275" s="24">
        <v>10023010</v>
      </c>
      <c r="R275" s="26" t="s">
        <v>828</v>
      </c>
      <c r="S275" s="3">
        <v>5</v>
      </c>
      <c r="U275" s="53">
        <v>10000146</v>
      </c>
      <c r="V275" s="57" t="s">
        <v>1064</v>
      </c>
      <c r="W275" s="54">
        <v>1</v>
      </c>
      <c r="Y275" s="24">
        <v>10023008</v>
      </c>
      <c r="Z275" s="25" t="s">
        <v>290</v>
      </c>
      <c r="AA275" s="3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="2" customFormat="1" ht="20.1" customHeight="1" spans="10:53">
      <c r="J276" s="2">
        <f t="shared" si="119"/>
        <v>13003104</v>
      </c>
      <c r="K276" s="3" t="s">
        <v>1068</v>
      </c>
      <c r="M276" s="3">
        <v>10020001</v>
      </c>
      <c r="N276" s="3" t="s">
        <v>95</v>
      </c>
      <c r="O276" s="3">
        <v>5</v>
      </c>
      <c r="P276" s="3"/>
      <c r="Q276" s="24">
        <v>10023010</v>
      </c>
      <c r="R276" s="26" t="s">
        <v>828</v>
      </c>
      <c r="S276" s="3">
        <v>5</v>
      </c>
      <c r="U276" s="53">
        <v>10000146</v>
      </c>
      <c r="V276" s="57" t="s">
        <v>1064</v>
      </c>
      <c r="W276" s="54">
        <v>1</v>
      </c>
      <c r="Y276" s="24">
        <v>10023008</v>
      </c>
      <c r="Z276" s="25" t="s">
        <v>290</v>
      </c>
      <c r="AA276" s="3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="2" customFormat="1" ht="20.1" customHeight="1" spans="9:53">
      <c r="I277" s="3" t="s">
        <v>1062</v>
      </c>
      <c r="J277" s="2">
        <f t="shared" si="119"/>
        <v>13004101</v>
      </c>
      <c r="K277" s="3" t="s">
        <v>1063</v>
      </c>
      <c r="M277" s="3">
        <v>10020001</v>
      </c>
      <c r="N277" s="3" t="s">
        <v>95</v>
      </c>
      <c r="O277" s="3">
        <v>5</v>
      </c>
      <c r="P277" s="3"/>
      <c r="Q277" s="24">
        <v>10024010</v>
      </c>
      <c r="R277" s="26" t="s">
        <v>829</v>
      </c>
      <c r="S277" s="3">
        <v>5</v>
      </c>
      <c r="U277" s="53">
        <v>10000146</v>
      </c>
      <c r="V277" s="57" t="s">
        <v>1064</v>
      </c>
      <c r="W277" s="54">
        <v>1</v>
      </c>
      <c r="Y277" s="24">
        <v>10024008</v>
      </c>
      <c r="Z277" s="25" t="s">
        <v>311</v>
      </c>
      <c r="AA277" s="3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="2" customFormat="1" ht="20.1" customHeight="1" spans="10:53">
      <c r="J278" s="2">
        <f t="shared" si="119"/>
        <v>13004102</v>
      </c>
      <c r="K278" s="3" t="s">
        <v>1065</v>
      </c>
      <c r="M278" s="3">
        <v>10020001</v>
      </c>
      <c r="N278" s="3" t="s">
        <v>95</v>
      </c>
      <c r="O278" s="3">
        <v>5</v>
      </c>
      <c r="P278" s="3"/>
      <c r="Q278" s="24">
        <v>10024010</v>
      </c>
      <c r="R278" s="26" t="s">
        <v>829</v>
      </c>
      <c r="S278" s="3">
        <v>5</v>
      </c>
      <c r="U278" s="53">
        <v>10000146</v>
      </c>
      <c r="V278" s="57" t="s">
        <v>1064</v>
      </c>
      <c r="W278" s="54">
        <v>1</v>
      </c>
      <c r="Y278" s="24">
        <v>10024008</v>
      </c>
      <c r="Z278" s="25" t="s">
        <v>311</v>
      </c>
      <c r="AA278" s="3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="2" customFormat="1" ht="20.1" customHeight="1" spans="9:53">
      <c r="I279" s="2" t="s">
        <v>1066</v>
      </c>
      <c r="J279" s="2">
        <f t="shared" si="119"/>
        <v>13004103</v>
      </c>
      <c r="K279" s="3" t="s">
        <v>1067</v>
      </c>
      <c r="M279" s="3">
        <v>10020001</v>
      </c>
      <c r="N279" s="3" t="s">
        <v>95</v>
      </c>
      <c r="O279" s="3">
        <v>5</v>
      </c>
      <c r="P279" s="3"/>
      <c r="Q279" s="24">
        <v>10024010</v>
      </c>
      <c r="R279" s="26" t="s">
        <v>829</v>
      </c>
      <c r="S279" s="3">
        <v>5</v>
      </c>
      <c r="U279" s="53">
        <v>10000146</v>
      </c>
      <c r="V279" s="57" t="s">
        <v>1064</v>
      </c>
      <c r="W279" s="54">
        <v>1</v>
      </c>
      <c r="Y279" s="24">
        <v>10024008</v>
      </c>
      <c r="Z279" s="25" t="s">
        <v>311</v>
      </c>
      <c r="AA279" s="3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="2" customFormat="1" ht="20.1" customHeight="1" spans="10:53">
      <c r="J280" s="2">
        <f t="shared" si="119"/>
        <v>13004104</v>
      </c>
      <c r="K280" s="3" t="s">
        <v>1068</v>
      </c>
      <c r="M280" s="3">
        <v>10020001</v>
      </c>
      <c r="N280" s="3" t="s">
        <v>95</v>
      </c>
      <c r="O280" s="3">
        <v>5</v>
      </c>
      <c r="P280" s="3"/>
      <c r="Q280" s="24">
        <v>10024010</v>
      </c>
      <c r="R280" s="26" t="s">
        <v>829</v>
      </c>
      <c r="S280" s="3">
        <v>5</v>
      </c>
      <c r="U280" s="53">
        <v>10000146</v>
      </c>
      <c r="V280" s="57" t="s">
        <v>1064</v>
      </c>
      <c r="W280" s="54">
        <v>1</v>
      </c>
      <c r="Y280" s="24">
        <v>10024008</v>
      </c>
      <c r="Z280" s="25" t="s">
        <v>311</v>
      </c>
      <c r="AA280" s="3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="2" customFormat="1" ht="20.1" customHeight="1" spans="9:53">
      <c r="I281" s="3" t="s">
        <v>1062</v>
      </c>
      <c r="J281" s="2">
        <f t="shared" si="119"/>
        <v>13005101</v>
      </c>
      <c r="K281" s="3" t="s">
        <v>1063</v>
      </c>
      <c r="M281" s="3">
        <v>10020001</v>
      </c>
      <c r="N281" s="3" t="s">
        <v>95</v>
      </c>
      <c r="O281" s="3">
        <v>5</v>
      </c>
      <c r="P281" s="3"/>
      <c r="Q281" s="24">
        <v>10025010</v>
      </c>
      <c r="R281" s="26" t="s">
        <v>829</v>
      </c>
      <c r="S281" s="3">
        <v>5</v>
      </c>
      <c r="U281" s="53">
        <v>10000146</v>
      </c>
      <c r="V281" s="57" t="s">
        <v>1064</v>
      </c>
      <c r="W281" s="54">
        <v>1</v>
      </c>
      <c r="Y281" s="24">
        <v>10025008</v>
      </c>
      <c r="Z281" s="25" t="s">
        <v>333</v>
      </c>
      <c r="AA281" s="3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="2" customFormat="1" ht="20.1" customHeight="1" spans="10:53">
      <c r="J282" s="2">
        <f t="shared" si="119"/>
        <v>13005102</v>
      </c>
      <c r="K282" s="3" t="s">
        <v>1065</v>
      </c>
      <c r="M282" s="3">
        <v>10020001</v>
      </c>
      <c r="N282" s="3" t="s">
        <v>95</v>
      </c>
      <c r="O282" s="3">
        <v>5</v>
      </c>
      <c r="P282" s="3"/>
      <c r="Q282" s="24">
        <v>10025010</v>
      </c>
      <c r="R282" s="26" t="s">
        <v>829</v>
      </c>
      <c r="S282" s="3">
        <v>5</v>
      </c>
      <c r="U282" s="53">
        <v>10000146</v>
      </c>
      <c r="V282" s="57" t="s">
        <v>1064</v>
      </c>
      <c r="W282" s="54">
        <v>1</v>
      </c>
      <c r="Y282" s="24">
        <v>10025008</v>
      </c>
      <c r="Z282" s="25" t="s">
        <v>333</v>
      </c>
      <c r="AA282" s="3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="2" customFormat="1" ht="20.1" customHeight="1" spans="9:53">
      <c r="I283" s="2" t="s">
        <v>1066</v>
      </c>
      <c r="J283" s="2">
        <f t="shared" si="119"/>
        <v>13005103</v>
      </c>
      <c r="K283" s="3" t="s">
        <v>1067</v>
      </c>
      <c r="M283" s="3">
        <v>10020001</v>
      </c>
      <c r="N283" s="3" t="s">
        <v>95</v>
      </c>
      <c r="O283" s="3">
        <v>5</v>
      </c>
      <c r="P283" s="3"/>
      <c r="Q283" s="24">
        <v>10025010</v>
      </c>
      <c r="R283" s="26" t="s">
        <v>829</v>
      </c>
      <c r="S283" s="3">
        <v>5</v>
      </c>
      <c r="U283" s="53">
        <v>10000146</v>
      </c>
      <c r="V283" s="57" t="s">
        <v>1064</v>
      </c>
      <c r="W283" s="54">
        <v>1</v>
      </c>
      <c r="Y283" s="24">
        <v>10025008</v>
      </c>
      <c r="Z283" s="25" t="s">
        <v>333</v>
      </c>
      <c r="AA283" s="3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="2" customFormat="1" ht="20.1" customHeight="1" spans="10:53">
      <c r="J284" s="2">
        <f t="shared" si="119"/>
        <v>13005104</v>
      </c>
      <c r="K284" s="3" t="s">
        <v>1068</v>
      </c>
      <c r="M284" s="3">
        <v>10020001</v>
      </c>
      <c r="N284" s="3" t="s">
        <v>95</v>
      </c>
      <c r="O284" s="3">
        <v>5</v>
      </c>
      <c r="P284" s="3"/>
      <c r="Q284" s="24">
        <v>10025010</v>
      </c>
      <c r="R284" s="26" t="s">
        <v>829</v>
      </c>
      <c r="S284" s="3">
        <v>5</v>
      </c>
      <c r="U284" s="53">
        <v>10000146</v>
      </c>
      <c r="V284" s="57" t="s">
        <v>1064</v>
      </c>
      <c r="W284" s="54">
        <v>1</v>
      </c>
      <c r="Y284" s="24">
        <v>10025008</v>
      </c>
      <c r="Z284" s="25" t="s">
        <v>333</v>
      </c>
      <c r="AA284" s="3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="2" customFormat="1" ht="20.1" customHeight="1" spans="15:39">
      <c r="O285" s="3"/>
      <c r="P285" s="3"/>
      <c r="AJ285"/>
      <c r="AK285"/>
      <c r="AL285"/>
      <c r="AM285"/>
    </row>
    <row r="286" s="2" customFormat="1" ht="20.1" customHeight="1" spans="10:53">
      <c r="J286" s="27"/>
      <c r="K286" s="38" t="s">
        <v>1069</v>
      </c>
      <c r="L286" s="53"/>
      <c r="M286" s="54">
        <v>10020001</v>
      </c>
      <c r="N286" s="54" t="s">
        <v>95</v>
      </c>
      <c r="O286" s="54">
        <v>50</v>
      </c>
      <c r="P286" s="54"/>
      <c r="Q286" s="53">
        <v>10000146</v>
      </c>
      <c r="R286" s="57" t="s">
        <v>1064</v>
      </c>
      <c r="S286" s="54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="2" customFormat="1" ht="20.1" customHeight="1" spans="10:16">
      <c r="J287" s="39"/>
      <c r="K287" s="3"/>
      <c r="O287" s="3"/>
      <c r="P287" s="3"/>
    </row>
    <row r="288" s="2" customFormat="1" ht="20.1" customHeight="1" spans="9:53">
      <c r="I288" s="3" t="s">
        <v>1062</v>
      </c>
      <c r="J288" s="39">
        <v>0.05</v>
      </c>
      <c r="K288" s="3" t="s">
        <v>1070</v>
      </c>
      <c r="M288" s="3">
        <v>10020001</v>
      </c>
      <c r="N288" s="3" t="s">
        <v>95</v>
      </c>
      <c r="O288" s="3">
        <v>10</v>
      </c>
      <c r="P288" s="3"/>
      <c r="Q288" s="24">
        <v>10021010</v>
      </c>
      <c r="R288" s="25" t="s">
        <v>825</v>
      </c>
      <c r="S288" s="3">
        <v>10</v>
      </c>
      <c r="U288" s="53">
        <v>10000146</v>
      </c>
      <c r="V288" s="57" t="s">
        <v>1064</v>
      </c>
      <c r="W288" s="54">
        <v>2</v>
      </c>
      <c r="Y288" s="24">
        <v>10021008</v>
      </c>
      <c r="Z288" s="25" t="s">
        <v>246</v>
      </c>
      <c r="AA288" s="3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="2" customFormat="1" ht="20.1" customHeight="1" spans="10:53">
      <c r="J289" s="39">
        <v>0.05</v>
      </c>
      <c r="K289" s="3" t="s">
        <v>1071</v>
      </c>
      <c r="M289" s="3">
        <v>10020001</v>
      </c>
      <c r="N289" s="3" t="s">
        <v>95</v>
      </c>
      <c r="O289" s="3">
        <v>10</v>
      </c>
      <c r="P289" s="3"/>
      <c r="Q289" s="24">
        <v>10022010</v>
      </c>
      <c r="R289" s="26" t="s">
        <v>826</v>
      </c>
      <c r="S289" s="3">
        <v>10</v>
      </c>
      <c r="U289" s="53">
        <v>10000146</v>
      </c>
      <c r="V289" s="57" t="s">
        <v>1064</v>
      </c>
      <c r="W289" s="54">
        <v>2</v>
      </c>
      <c r="Y289" s="24">
        <v>10022008</v>
      </c>
      <c r="Z289" s="25" t="s">
        <v>268</v>
      </c>
      <c r="AA289" s="3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="2" customFormat="1" ht="20.1" customHeight="1" spans="9:53">
      <c r="I290" s="2" t="s">
        <v>1066</v>
      </c>
      <c r="J290" s="39">
        <v>0.05</v>
      </c>
      <c r="K290" s="3" t="s">
        <v>1072</v>
      </c>
      <c r="M290" s="3">
        <v>10020001</v>
      </c>
      <c r="N290" s="3" t="s">
        <v>95</v>
      </c>
      <c r="O290" s="3">
        <v>10</v>
      </c>
      <c r="P290" s="3"/>
      <c r="Q290" s="24">
        <v>10023010</v>
      </c>
      <c r="R290" s="26" t="s">
        <v>828</v>
      </c>
      <c r="S290" s="3">
        <v>10</v>
      </c>
      <c r="U290" s="53">
        <v>10000146</v>
      </c>
      <c r="V290" s="57" t="s">
        <v>1064</v>
      </c>
      <c r="W290" s="54">
        <v>2</v>
      </c>
      <c r="Y290" s="24">
        <v>10023008</v>
      </c>
      <c r="Z290" s="25" t="s">
        <v>290</v>
      </c>
      <c r="AA290" s="3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="2" customFormat="1" ht="20.1" customHeight="1" spans="10:53">
      <c r="J291" s="39">
        <v>0.05</v>
      </c>
      <c r="K291" s="3" t="s">
        <v>1073</v>
      </c>
      <c r="M291" s="3">
        <v>10020001</v>
      </c>
      <c r="N291" s="3" t="s">
        <v>95</v>
      </c>
      <c r="O291" s="3">
        <v>10</v>
      </c>
      <c r="P291" s="3"/>
      <c r="Q291" s="24">
        <v>10024010</v>
      </c>
      <c r="R291" s="26" t="s">
        <v>829</v>
      </c>
      <c r="S291" s="3">
        <v>10</v>
      </c>
      <c r="U291" s="53">
        <v>10000146</v>
      </c>
      <c r="V291" s="57" t="s">
        <v>1064</v>
      </c>
      <c r="W291" s="54">
        <v>2</v>
      </c>
      <c r="Y291" s="24">
        <v>10024008</v>
      </c>
      <c r="Z291" s="25" t="s">
        <v>311</v>
      </c>
      <c r="AA291" s="3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="2" customFormat="1" ht="20.1" customHeight="1" spans="10:53">
      <c r="J292" s="39">
        <v>0.05</v>
      </c>
      <c r="K292" s="3" t="s">
        <v>1074</v>
      </c>
      <c r="M292" s="3">
        <v>10020001</v>
      </c>
      <c r="N292" s="3" t="s">
        <v>95</v>
      </c>
      <c r="O292" s="3">
        <v>10</v>
      </c>
      <c r="P292" s="3"/>
      <c r="Q292" s="24">
        <v>10024010</v>
      </c>
      <c r="R292" s="26" t="s">
        <v>829</v>
      </c>
      <c r="S292" s="3">
        <v>10</v>
      </c>
      <c r="U292" s="53">
        <v>10000146</v>
      </c>
      <c r="V292" s="57" t="s">
        <v>1064</v>
      </c>
      <c r="W292" s="54">
        <v>2</v>
      </c>
      <c r="Y292" s="24">
        <v>10025008</v>
      </c>
      <c r="Z292" s="25" t="s">
        <v>333</v>
      </c>
      <c r="AA292" s="3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="2" customFormat="1" ht="20.1" customHeight="1" spans="8:53">
      <c r="H293" s="39"/>
      <c r="I293" s="3"/>
      <c r="O293" s="3"/>
      <c r="P293" s="3"/>
      <c r="BA293"/>
    </row>
    <row r="294" s="2" customFormat="1" ht="20.1" customHeight="1" spans="15:16">
      <c r="O294" s="3"/>
      <c r="P294" s="3"/>
    </row>
    <row r="295" ht="20.1" customHeight="1" spans="10:53">
      <c r="J295" s="25">
        <v>11200001</v>
      </c>
      <c r="K295" s="28" t="s">
        <v>1075</v>
      </c>
      <c r="M295" s="3">
        <v>10020001</v>
      </c>
      <c r="N295" s="3" t="s">
        <v>95</v>
      </c>
      <c r="O295" s="3">
        <v>20</v>
      </c>
      <c r="P295" s="3">
        <f>O295/5</f>
        <v>4</v>
      </c>
      <c r="Q295" s="24">
        <v>10021010</v>
      </c>
      <c r="R295" s="25" t="s">
        <v>825</v>
      </c>
      <c r="S295" s="3">
        <v>20</v>
      </c>
      <c r="T295" s="3">
        <f>S295/5</f>
        <v>4</v>
      </c>
      <c r="U295" s="24">
        <v>10021008</v>
      </c>
      <c r="V295" s="25" t="s">
        <v>246</v>
      </c>
      <c r="W295" s="3">
        <v>1</v>
      </c>
      <c r="X295" s="3"/>
      <c r="Y295" s="24">
        <v>10021009</v>
      </c>
      <c r="Z295" s="25" t="s">
        <v>249</v>
      </c>
      <c r="AA295" s="3">
        <v>1</v>
      </c>
      <c r="AB295" s="3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ht="20.1" customHeight="1" spans="10:53">
      <c r="J296" s="25">
        <v>11200002</v>
      </c>
      <c r="K296" s="28" t="s">
        <v>1076</v>
      </c>
      <c r="M296" s="3">
        <v>10020001</v>
      </c>
      <c r="N296" s="3" t="s">
        <v>95</v>
      </c>
      <c r="O296" s="3">
        <v>20</v>
      </c>
      <c r="P296" s="3">
        <f t="shared" ref="P296:P306" si="138">O296/5</f>
        <v>4</v>
      </c>
      <c r="Q296" s="24">
        <v>10021010</v>
      </c>
      <c r="R296" s="25" t="s">
        <v>825</v>
      </c>
      <c r="S296" s="3">
        <v>20</v>
      </c>
      <c r="T296" s="3">
        <f t="shared" ref="T296:T306" si="139">S296/5</f>
        <v>4</v>
      </c>
      <c r="U296" s="24">
        <v>10021008</v>
      </c>
      <c r="V296" s="25" t="s">
        <v>246</v>
      </c>
      <c r="W296" s="3">
        <v>1</v>
      </c>
      <c r="X296" s="3"/>
      <c r="Y296" s="24">
        <v>10021009</v>
      </c>
      <c r="Z296" s="25" t="s">
        <v>249</v>
      </c>
      <c r="AA296" s="3">
        <v>1</v>
      </c>
      <c r="AB296" s="3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ht="20.1" customHeight="1" spans="10:53">
      <c r="J297" s="25">
        <v>11200003</v>
      </c>
      <c r="K297" s="28" t="s">
        <v>1077</v>
      </c>
      <c r="M297" s="3">
        <v>10020001</v>
      </c>
      <c r="N297" s="3" t="s">
        <v>95</v>
      </c>
      <c r="O297" s="3">
        <v>20</v>
      </c>
      <c r="P297" s="3">
        <f t="shared" si="138"/>
        <v>4</v>
      </c>
      <c r="Q297" s="24">
        <v>10021010</v>
      </c>
      <c r="R297" s="25" t="s">
        <v>825</v>
      </c>
      <c r="S297" s="3">
        <v>20</v>
      </c>
      <c r="T297" s="3">
        <f t="shared" si="139"/>
        <v>4</v>
      </c>
      <c r="U297" s="24">
        <v>10021008</v>
      </c>
      <c r="V297" s="25" t="s">
        <v>246</v>
      </c>
      <c r="W297" s="3">
        <v>1</v>
      </c>
      <c r="X297" s="3"/>
      <c r="Y297" s="24">
        <v>10021009</v>
      </c>
      <c r="Z297" s="25" t="s">
        <v>249</v>
      </c>
      <c r="AA297" s="3">
        <v>1</v>
      </c>
      <c r="AB297" s="3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ht="20.1" customHeight="1" spans="10:53">
      <c r="J298" s="25">
        <v>11200004</v>
      </c>
      <c r="K298" s="28" t="s">
        <v>1078</v>
      </c>
      <c r="M298" s="3">
        <v>10020001</v>
      </c>
      <c r="N298" s="3" t="s">
        <v>95</v>
      </c>
      <c r="O298" s="3">
        <v>20</v>
      </c>
      <c r="P298" s="3">
        <f t="shared" si="138"/>
        <v>4</v>
      </c>
      <c r="Q298" s="24">
        <v>10022010</v>
      </c>
      <c r="R298" s="26" t="s">
        <v>826</v>
      </c>
      <c r="S298" s="3">
        <v>20</v>
      </c>
      <c r="T298" s="3">
        <f t="shared" si="139"/>
        <v>4</v>
      </c>
      <c r="U298" s="24">
        <v>10022008</v>
      </c>
      <c r="V298" s="25" t="s">
        <v>268</v>
      </c>
      <c r="W298" s="3">
        <v>1</v>
      </c>
      <c r="X298" s="3"/>
      <c r="Y298" s="24">
        <v>10022009</v>
      </c>
      <c r="Z298" s="25" t="s">
        <v>270</v>
      </c>
      <c r="AA298" s="25">
        <v>1</v>
      </c>
      <c r="AB298" s="25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ht="20.1" customHeight="1" spans="10:53">
      <c r="J299" s="25">
        <v>11200005</v>
      </c>
      <c r="K299" s="28" t="s">
        <v>1079</v>
      </c>
      <c r="M299" s="3">
        <v>10020001</v>
      </c>
      <c r="N299" s="3" t="s">
        <v>95</v>
      </c>
      <c r="O299" s="3">
        <v>20</v>
      </c>
      <c r="P299" s="3">
        <f t="shared" si="138"/>
        <v>4</v>
      </c>
      <c r="Q299" s="24">
        <v>10022010</v>
      </c>
      <c r="R299" s="26" t="s">
        <v>826</v>
      </c>
      <c r="S299" s="3">
        <v>20</v>
      </c>
      <c r="T299" s="3">
        <f t="shared" si="139"/>
        <v>4</v>
      </c>
      <c r="U299" s="24">
        <v>10022008</v>
      </c>
      <c r="V299" s="25" t="s">
        <v>268</v>
      </c>
      <c r="W299" s="3">
        <v>1</v>
      </c>
      <c r="X299" s="3"/>
      <c r="Y299" s="24">
        <v>10022009</v>
      </c>
      <c r="Z299" s="25" t="s">
        <v>270</v>
      </c>
      <c r="AA299" s="25">
        <v>1</v>
      </c>
      <c r="AB299" s="25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ht="20.1" customHeight="1" spans="10:53">
      <c r="J300" s="25">
        <v>11200006</v>
      </c>
      <c r="K300" s="28" t="s">
        <v>1080</v>
      </c>
      <c r="M300" s="3">
        <v>10020001</v>
      </c>
      <c r="N300" s="3" t="s">
        <v>95</v>
      </c>
      <c r="O300" s="3">
        <v>20</v>
      </c>
      <c r="P300" s="3">
        <f t="shared" si="138"/>
        <v>4</v>
      </c>
      <c r="Q300" s="24">
        <v>10022010</v>
      </c>
      <c r="R300" s="26" t="s">
        <v>826</v>
      </c>
      <c r="S300" s="3">
        <v>20</v>
      </c>
      <c r="T300" s="3">
        <f t="shared" si="139"/>
        <v>4</v>
      </c>
      <c r="U300" s="24">
        <v>10022008</v>
      </c>
      <c r="V300" s="25" t="s">
        <v>268</v>
      </c>
      <c r="W300" s="3">
        <v>1</v>
      </c>
      <c r="X300" s="3"/>
      <c r="Y300" s="24">
        <v>10022009</v>
      </c>
      <c r="Z300" s="25" t="s">
        <v>270</v>
      </c>
      <c r="AA300" s="25">
        <v>1</v>
      </c>
      <c r="AB300" s="25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ht="20.1" customHeight="1" spans="10:53">
      <c r="J301" s="25">
        <v>11200007</v>
      </c>
      <c r="K301" s="28" t="s">
        <v>1081</v>
      </c>
      <c r="M301" s="3">
        <v>10020001</v>
      </c>
      <c r="N301" s="3" t="s">
        <v>95</v>
      </c>
      <c r="O301" s="3">
        <v>20</v>
      </c>
      <c r="P301" s="3">
        <f t="shared" si="138"/>
        <v>4</v>
      </c>
      <c r="Q301" s="24">
        <v>10023010</v>
      </c>
      <c r="R301" s="26" t="s">
        <v>828</v>
      </c>
      <c r="S301" s="3">
        <v>20</v>
      </c>
      <c r="T301" s="3">
        <f t="shared" si="139"/>
        <v>4</v>
      </c>
      <c r="U301" s="24">
        <v>10023008</v>
      </c>
      <c r="V301" s="25" t="s">
        <v>290</v>
      </c>
      <c r="W301" s="3">
        <v>1</v>
      </c>
      <c r="X301" s="3"/>
      <c r="Y301" s="24">
        <v>10023009</v>
      </c>
      <c r="Z301" s="25" t="s">
        <v>292</v>
      </c>
      <c r="AA301" s="25">
        <v>1</v>
      </c>
      <c r="AB301" s="25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ht="20.1" customHeight="1" spans="10:53">
      <c r="J302" s="25">
        <v>11200008</v>
      </c>
      <c r="K302" s="28" t="s">
        <v>1082</v>
      </c>
      <c r="M302" s="3">
        <v>10020001</v>
      </c>
      <c r="N302" s="3" t="s">
        <v>95</v>
      </c>
      <c r="O302" s="3">
        <v>20</v>
      </c>
      <c r="P302" s="3">
        <f t="shared" si="138"/>
        <v>4</v>
      </c>
      <c r="Q302" s="24">
        <v>10023010</v>
      </c>
      <c r="R302" s="26" t="s">
        <v>828</v>
      </c>
      <c r="S302" s="3">
        <v>20</v>
      </c>
      <c r="T302" s="3">
        <f t="shared" si="139"/>
        <v>4</v>
      </c>
      <c r="U302" s="24">
        <v>10023008</v>
      </c>
      <c r="V302" s="25" t="s">
        <v>290</v>
      </c>
      <c r="W302" s="3">
        <v>1</v>
      </c>
      <c r="X302" s="3"/>
      <c r="Y302" s="24">
        <v>10023009</v>
      </c>
      <c r="Z302" s="25" t="s">
        <v>292</v>
      </c>
      <c r="AA302" s="25">
        <v>1</v>
      </c>
      <c r="AB302" s="25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ht="20.1" customHeight="1" spans="10:53">
      <c r="J303" s="25">
        <v>11200009</v>
      </c>
      <c r="K303" s="28" t="s">
        <v>1083</v>
      </c>
      <c r="M303" s="3">
        <v>10020001</v>
      </c>
      <c r="N303" s="3" t="s">
        <v>95</v>
      </c>
      <c r="O303" s="3">
        <v>20</v>
      </c>
      <c r="P303" s="3">
        <f t="shared" si="138"/>
        <v>4</v>
      </c>
      <c r="Q303" s="24">
        <v>10023010</v>
      </c>
      <c r="R303" s="26" t="s">
        <v>828</v>
      </c>
      <c r="S303" s="3">
        <v>20</v>
      </c>
      <c r="T303" s="3">
        <f t="shared" si="139"/>
        <v>4</v>
      </c>
      <c r="U303" s="24">
        <v>10023008</v>
      </c>
      <c r="V303" s="25" t="s">
        <v>290</v>
      </c>
      <c r="W303" s="3">
        <v>1</v>
      </c>
      <c r="X303" s="3"/>
      <c r="Y303" s="24">
        <v>10023009</v>
      </c>
      <c r="Z303" s="25" t="s">
        <v>292</v>
      </c>
      <c r="AA303" s="25">
        <v>1</v>
      </c>
      <c r="AB303" s="25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ht="20.1" customHeight="1" spans="10:53">
      <c r="J304" s="25">
        <v>11200010</v>
      </c>
      <c r="K304" s="28" t="s">
        <v>1084</v>
      </c>
      <c r="M304" s="3">
        <v>10020001</v>
      </c>
      <c r="N304" s="3" t="s">
        <v>95</v>
      </c>
      <c r="O304" s="3">
        <v>20</v>
      </c>
      <c r="P304" s="3">
        <f t="shared" si="138"/>
        <v>4</v>
      </c>
      <c r="Q304" s="24">
        <v>10024010</v>
      </c>
      <c r="R304" s="26" t="s">
        <v>829</v>
      </c>
      <c r="S304" s="3">
        <v>20</v>
      </c>
      <c r="T304" s="3">
        <f t="shared" si="139"/>
        <v>4</v>
      </c>
      <c r="U304" s="24">
        <v>10024008</v>
      </c>
      <c r="V304" s="25" t="s">
        <v>311</v>
      </c>
      <c r="W304" s="3">
        <v>1</v>
      </c>
      <c r="X304" s="3"/>
      <c r="Y304" s="24">
        <v>10024009</v>
      </c>
      <c r="Z304" s="25" t="s">
        <v>313</v>
      </c>
      <c r="AA304" s="25">
        <v>1</v>
      </c>
      <c r="AB304" s="25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ht="20.1" customHeight="1" spans="10:53">
      <c r="J305" s="25">
        <v>11200011</v>
      </c>
      <c r="K305" s="28" t="s">
        <v>1085</v>
      </c>
      <c r="M305" s="3">
        <v>10020001</v>
      </c>
      <c r="N305" s="3" t="s">
        <v>95</v>
      </c>
      <c r="O305" s="3">
        <v>20</v>
      </c>
      <c r="P305" s="3">
        <f t="shared" si="138"/>
        <v>4</v>
      </c>
      <c r="Q305" s="24">
        <v>10024010</v>
      </c>
      <c r="R305" s="26" t="s">
        <v>829</v>
      </c>
      <c r="S305" s="3">
        <v>20</v>
      </c>
      <c r="T305" s="3">
        <f t="shared" si="139"/>
        <v>4</v>
      </c>
      <c r="U305" s="24">
        <v>10024008</v>
      </c>
      <c r="V305" s="25" t="s">
        <v>311</v>
      </c>
      <c r="W305" s="3">
        <v>1</v>
      </c>
      <c r="X305" s="3"/>
      <c r="Y305" s="24">
        <v>10024009</v>
      </c>
      <c r="Z305" s="25" t="s">
        <v>313</v>
      </c>
      <c r="AA305" s="25">
        <v>1</v>
      </c>
      <c r="AB305" s="25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ht="20.1" customHeight="1" spans="10:53">
      <c r="J306" s="25">
        <v>11200012</v>
      </c>
      <c r="K306" s="28" t="s">
        <v>1086</v>
      </c>
      <c r="M306" s="3">
        <v>10020001</v>
      </c>
      <c r="N306" s="3" t="s">
        <v>95</v>
      </c>
      <c r="O306" s="3">
        <v>20</v>
      </c>
      <c r="P306" s="3">
        <f t="shared" si="138"/>
        <v>4</v>
      </c>
      <c r="Q306" s="24">
        <v>10024010</v>
      </c>
      <c r="R306" s="26" t="s">
        <v>829</v>
      </c>
      <c r="S306" s="3">
        <v>20</v>
      </c>
      <c r="T306" s="3">
        <f t="shared" si="139"/>
        <v>4</v>
      </c>
      <c r="U306" s="24">
        <v>10024008</v>
      </c>
      <c r="V306" s="25" t="s">
        <v>311</v>
      </c>
      <c r="W306" s="3">
        <v>1</v>
      </c>
      <c r="X306" s="3"/>
      <c r="Y306" s="24">
        <v>10024009</v>
      </c>
      <c r="Z306" s="25" t="s">
        <v>313</v>
      </c>
      <c r="AA306" s="25">
        <v>1</v>
      </c>
      <c r="AB306" s="25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ht="20.1" customHeight="1" spans="19:20">
      <c r="S307" s="3"/>
      <c r="T307" s="3"/>
    </row>
    <row r="308" ht="20.1" customHeight="1" spans="26:26">
      <c r="Z308">
        <f>30*100</f>
        <v>3000</v>
      </c>
    </row>
    <row r="309" ht="20.1" customHeight="1"/>
    <row r="310" ht="20.1" customHeight="1"/>
    <row r="311" ht="20.1" customHeight="1" spans="10:53">
      <c r="J311" s="55"/>
      <c r="K311" s="56" t="s">
        <v>1087</v>
      </c>
      <c r="M311" s="3">
        <v>10020001</v>
      </c>
      <c r="N311" s="3" t="s">
        <v>95</v>
      </c>
      <c r="O311" s="25">
        <v>200</v>
      </c>
      <c r="P311" s="3"/>
      <c r="Q311" s="58">
        <v>10025010</v>
      </c>
      <c r="R311" s="59" t="s">
        <v>830</v>
      </c>
      <c r="S311" s="25">
        <v>200</v>
      </c>
      <c r="T311" s="3"/>
      <c r="U311" s="5">
        <v>10010085</v>
      </c>
      <c r="V311" s="10" t="s">
        <v>821</v>
      </c>
      <c r="W311" s="25">
        <v>1000</v>
      </c>
      <c r="X311" s="3"/>
      <c r="Y311" s="58">
        <v>10025008</v>
      </c>
      <c r="Z311" s="59" t="s">
        <v>333</v>
      </c>
      <c r="AA311" s="25">
        <v>20</v>
      </c>
      <c r="AB311" s="25"/>
      <c r="AC311" s="58">
        <v>10025009</v>
      </c>
      <c r="AD311" s="59" t="s">
        <v>335</v>
      </c>
      <c r="AE311" s="25">
        <v>10</v>
      </c>
      <c r="AF311" s="3">
        <v>10000143</v>
      </c>
      <c r="AG311" s="3" t="s">
        <v>122</v>
      </c>
      <c r="AH311" s="3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ht="20.1" customHeight="1" spans="10:53">
      <c r="J312" s="55"/>
      <c r="K312" s="56" t="s">
        <v>1088</v>
      </c>
      <c r="M312" s="3">
        <v>10020001</v>
      </c>
      <c r="N312" s="3" t="s">
        <v>95</v>
      </c>
      <c r="O312" s="25">
        <v>200</v>
      </c>
      <c r="P312" s="3"/>
      <c r="Q312" s="58">
        <v>10025010</v>
      </c>
      <c r="R312" s="59" t="s">
        <v>830</v>
      </c>
      <c r="S312" s="25">
        <v>200</v>
      </c>
      <c r="T312" s="3"/>
      <c r="U312" s="5">
        <v>10010085</v>
      </c>
      <c r="V312" s="10" t="s">
        <v>821</v>
      </c>
      <c r="W312" s="25">
        <v>1000</v>
      </c>
      <c r="X312" s="3"/>
      <c r="Y312" s="58">
        <v>10025008</v>
      </c>
      <c r="Z312" s="59" t="s">
        <v>333</v>
      </c>
      <c r="AA312" s="25">
        <v>20</v>
      </c>
      <c r="AB312" s="25"/>
      <c r="AC312" s="58">
        <v>10025009</v>
      </c>
      <c r="AD312" s="59" t="s">
        <v>335</v>
      </c>
      <c r="AE312" s="25">
        <v>10</v>
      </c>
      <c r="AF312" s="3">
        <v>10000143</v>
      </c>
      <c r="AG312" s="3" t="s">
        <v>122</v>
      </c>
      <c r="AH312" s="3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ht="20.1" customHeight="1" spans="10:53">
      <c r="J313" s="55"/>
      <c r="K313" s="56" t="s">
        <v>1089</v>
      </c>
      <c r="M313" s="3">
        <v>10020001</v>
      </c>
      <c r="N313" s="3" t="s">
        <v>95</v>
      </c>
      <c r="O313" s="25">
        <v>200</v>
      </c>
      <c r="P313" s="3"/>
      <c r="Q313" s="58">
        <v>10025010</v>
      </c>
      <c r="R313" s="59" t="s">
        <v>830</v>
      </c>
      <c r="S313" s="25">
        <v>200</v>
      </c>
      <c r="T313" s="3"/>
      <c r="U313" s="5">
        <v>10010085</v>
      </c>
      <c r="V313" s="10" t="s">
        <v>821</v>
      </c>
      <c r="W313" s="25">
        <v>1000</v>
      </c>
      <c r="X313" s="3"/>
      <c r="Y313" s="58">
        <v>10025008</v>
      </c>
      <c r="Z313" s="59" t="s">
        <v>333</v>
      </c>
      <c r="AA313" s="25">
        <v>20</v>
      </c>
      <c r="AB313" s="25"/>
      <c r="AC313" s="58">
        <v>10025009</v>
      </c>
      <c r="AD313" s="59" t="s">
        <v>335</v>
      </c>
      <c r="AE313" s="25">
        <v>10</v>
      </c>
      <c r="AF313" s="3">
        <v>10000143</v>
      </c>
      <c r="AG313" s="3" t="s">
        <v>122</v>
      </c>
      <c r="AH313" s="3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ht="20.1" customHeight="1" spans="10:53">
      <c r="J314" s="55"/>
      <c r="K314" s="56" t="s">
        <v>1090</v>
      </c>
      <c r="M314" s="3">
        <v>10020001</v>
      </c>
      <c r="N314" s="3" t="s">
        <v>95</v>
      </c>
      <c r="O314" s="25">
        <v>200</v>
      </c>
      <c r="P314" s="3"/>
      <c r="Q314" s="58">
        <v>10025010</v>
      </c>
      <c r="R314" s="59" t="s">
        <v>830</v>
      </c>
      <c r="S314" s="25">
        <v>200</v>
      </c>
      <c r="T314" s="3"/>
      <c r="U314" s="5">
        <v>10010085</v>
      </c>
      <c r="V314" s="10" t="s">
        <v>821</v>
      </c>
      <c r="W314" s="25">
        <v>1000</v>
      </c>
      <c r="X314" s="3"/>
      <c r="Y314" s="58">
        <v>10025008</v>
      </c>
      <c r="Z314" s="59" t="s">
        <v>333</v>
      </c>
      <c r="AA314" s="25">
        <v>20</v>
      </c>
      <c r="AB314" s="25"/>
      <c r="AC314" s="58">
        <v>10025009</v>
      </c>
      <c r="AD314" s="59" t="s">
        <v>335</v>
      </c>
      <c r="AE314" s="25">
        <v>10</v>
      </c>
      <c r="AF314" s="3">
        <v>10000143</v>
      </c>
      <c r="AG314" s="3" t="s">
        <v>122</v>
      </c>
      <c r="AH314" s="3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ht="20.1" customHeight="1" spans="10:53">
      <c r="J315" s="55"/>
      <c r="K315" s="56" t="s">
        <v>1091</v>
      </c>
      <c r="M315" s="3">
        <v>10020001</v>
      </c>
      <c r="N315" s="3" t="s">
        <v>95</v>
      </c>
      <c r="O315" s="25">
        <v>200</v>
      </c>
      <c r="P315" s="3"/>
      <c r="Q315" s="58">
        <v>10025010</v>
      </c>
      <c r="R315" s="59" t="s">
        <v>830</v>
      </c>
      <c r="S315" s="25">
        <v>200</v>
      </c>
      <c r="T315" s="3"/>
      <c r="U315" s="5">
        <v>10010085</v>
      </c>
      <c r="V315" s="10" t="s">
        <v>821</v>
      </c>
      <c r="W315" s="25">
        <v>1000</v>
      </c>
      <c r="X315" s="3"/>
      <c r="Y315" s="58">
        <v>10025008</v>
      </c>
      <c r="Z315" s="59" t="s">
        <v>333</v>
      </c>
      <c r="AA315" s="25">
        <v>20</v>
      </c>
      <c r="AB315" s="25"/>
      <c r="AC315" s="58">
        <v>10025009</v>
      </c>
      <c r="AD315" s="59" t="s">
        <v>335</v>
      </c>
      <c r="AE315" s="25">
        <v>10</v>
      </c>
      <c r="AF315" s="3">
        <v>10000143</v>
      </c>
      <c r="AG315" s="3" t="s">
        <v>122</v>
      </c>
      <c r="AH315" s="3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ht="20.1" customHeight="1" spans="10:53">
      <c r="J316" s="55"/>
      <c r="K316" s="56" t="s">
        <v>1092</v>
      </c>
      <c r="M316" s="3">
        <v>10020001</v>
      </c>
      <c r="N316" s="3" t="s">
        <v>95</v>
      </c>
      <c r="O316" s="25">
        <v>200</v>
      </c>
      <c r="P316" s="3"/>
      <c r="Q316" s="58">
        <v>10025010</v>
      </c>
      <c r="R316" s="59" t="s">
        <v>830</v>
      </c>
      <c r="S316" s="25">
        <v>200</v>
      </c>
      <c r="T316" s="3"/>
      <c r="U316" s="5">
        <v>10010085</v>
      </c>
      <c r="V316" s="10" t="s">
        <v>821</v>
      </c>
      <c r="W316" s="25">
        <v>1000</v>
      </c>
      <c r="X316" s="3"/>
      <c r="Y316" s="58">
        <v>10025008</v>
      </c>
      <c r="Z316" s="59" t="s">
        <v>333</v>
      </c>
      <c r="AA316" s="25">
        <v>20</v>
      </c>
      <c r="AB316" s="25"/>
      <c r="AC316" s="58">
        <v>10025009</v>
      </c>
      <c r="AD316" s="59" t="s">
        <v>335</v>
      </c>
      <c r="AE316" s="25">
        <v>10</v>
      </c>
      <c r="AF316" s="3">
        <v>10000143</v>
      </c>
      <c r="AG316" s="3" t="s">
        <v>122</v>
      </c>
      <c r="AH316" s="3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ht="20.1" customHeight="1" spans="10:53">
      <c r="J317" s="55"/>
      <c r="K317" s="56" t="s">
        <v>1093</v>
      </c>
      <c r="M317" s="3">
        <v>10020001</v>
      </c>
      <c r="N317" s="3" t="s">
        <v>95</v>
      </c>
      <c r="O317" s="25">
        <v>200</v>
      </c>
      <c r="P317" s="3"/>
      <c r="Q317" s="58">
        <v>10025010</v>
      </c>
      <c r="R317" s="59" t="s">
        <v>830</v>
      </c>
      <c r="S317" s="25">
        <v>200</v>
      </c>
      <c r="T317" s="3"/>
      <c r="U317" s="5">
        <v>10010085</v>
      </c>
      <c r="V317" s="10" t="s">
        <v>821</v>
      </c>
      <c r="W317" s="25">
        <v>1000</v>
      </c>
      <c r="X317" s="3"/>
      <c r="Y317" s="58">
        <v>10025008</v>
      </c>
      <c r="Z317" s="59" t="s">
        <v>333</v>
      </c>
      <c r="AA317" s="25">
        <v>20</v>
      </c>
      <c r="AB317" s="25"/>
      <c r="AC317" s="58">
        <v>10025009</v>
      </c>
      <c r="AD317" s="59" t="s">
        <v>335</v>
      </c>
      <c r="AE317" s="25">
        <v>10</v>
      </c>
      <c r="AF317" s="3">
        <v>10000143</v>
      </c>
      <c r="AG317" s="3" t="s">
        <v>122</v>
      </c>
      <c r="AH317" s="3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ht="20.1" customHeight="1" spans="10:53">
      <c r="J318" s="55"/>
      <c r="K318" s="56" t="s">
        <v>1094</v>
      </c>
      <c r="M318" s="3">
        <v>10020001</v>
      </c>
      <c r="N318" s="3" t="s">
        <v>95</v>
      </c>
      <c r="O318" s="25">
        <v>200</v>
      </c>
      <c r="P318" s="3"/>
      <c r="Q318" s="58">
        <v>10025010</v>
      </c>
      <c r="R318" s="59" t="s">
        <v>830</v>
      </c>
      <c r="S318" s="25">
        <v>200</v>
      </c>
      <c r="T318" s="3"/>
      <c r="U318" s="5">
        <v>10010085</v>
      </c>
      <c r="V318" s="10" t="s">
        <v>821</v>
      </c>
      <c r="W318" s="25">
        <v>1000</v>
      </c>
      <c r="X318" s="3"/>
      <c r="Y318" s="58">
        <v>10025008</v>
      </c>
      <c r="Z318" s="59" t="s">
        <v>333</v>
      </c>
      <c r="AA318" s="25">
        <v>20</v>
      </c>
      <c r="AB318" s="25"/>
      <c r="AC318" s="58">
        <v>10025009</v>
      </c>
      <c r="AD318" s="59" t="s">
        <v>335</v>
      </c>
      <c r="AE318" s="25">
        <v>10</v>
      </c>
      <c r="AF318" s="3">
        <v>10000143</v>
      </c>
      <c r="AG318" s="3" t="s">
        <v>122</v>
      </c>
      <c r="AH318" s="3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ht="20.1" customHeight="1" spans="10:53">
      <c r="J319" s="55"/>
      <c r="K319" s="56" t="s">
        <v>1095</v>
      </c>
      <c r="M319" s="3">
        <v>10020001</v>
      </c>
      <c r="N319" s="3" t="s">
        <v>95</v>
      </c>
      <c r="O319" s="25">
        <v>200</v>
      </c>
      <c r="P319" s="3"/>
      <c r="Q319" s="58">
        <v>10025010</v>
      </c>
      <c r="R319" s="59" t="s">
        <v>830</v>
      </c>
      <c r="S319" s="25">
        <v>200</v>
      </c>
      <c r="T319" s="3"/>
      <c r="U319" s="5">
        <v>10010085</v>
      </c>
      <c r="V319" s="10" t="s">
        <v>821</v>
      </c>
      <c r="W319" s="25">
        <v>1000</v>
      </c>
      <c r="X319" s="3"/>
      <c r="Y319" s="58">
        <v>10025008</v>
      </c>
      <c r="Z319" s="59" t="s">
        <v>333</v>
      </c>
      <c r="AA319" s="25">
        <v>20</v>
      </c>
      <c r="AB319" s="25"/>
      <c r="AC319" s="58">
        <v>10025009</v>
      </c>
      <c r="AD319" s="59" t="s">
        <v>335</v>
      </c>
      <c r="AE319" s="25">
        <v>10</v>
      </c>
      <c r="AF319" s="3">
        <v>10000143</v>
      </c>
      <c r="AG319" s="3" t="s">
        <v>122</v>
      </c>
      <c r="AH319" s="3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ht="20.1" customHeight="1" spans="10:53">
      <c r="J320" s="55"/>
      <c r="K320" s="56" t="s">
        <v>1096</v>
      </c>
      <c r="M320" s="3">
        <v>10020001</v>
      </c>
      <c r="N320" s="3" t="s">
        <v>95</v>
      </c>
      <c r="O320" s="25">
        <v>200</v>
      </c>
      <c r="P320" s="3"/>
      <c r="Q320" s="58">
        <v>10025010</v>
      </c>
      <c r="R320" s="59" t="s">
        <v>830</v>
      </c>
      <c r="S320" s="25">
        <v>200</v>
      </c>
      <c r="T320" s="3"/>
      <c r="U320" s="5">
        <v>10010085</v>
      </c>
      <c r="V320" s="10" t="s">
        <v>821</v>
      </c>
      <c r="W320" s="25">
        <v>1000</v>
      </c>
      <c r="X320" s="3"/>
      <c r="Y320" s="58">
        <v>10025008</v>
      </c>
      <c r="Z320" s="59" t="s">
        <v>333</v>
      </c>
      <c r="AA320" s="25">
        <v>20</v>
      </c>
      <c r="AB320" s="25"/>
      <c r="AC320" s="58">
        <v>10025009</v>
      </c>
      <c r="AD320" s="59" t="s">
        <v>335</v>
      </c>
      <c r="AE320" s="25">
        <v>10</v>
      </c>
      <c r="AF320" s="3">
        <v>10000143</v>
      </c>
      <c r="AG320" s="3" t="s">
        <v>122</v>
      </c>
      <c r="AH320" s="3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ht="20.1" customHeight="1" spans="10:53">
      <c r="J321" s="55"/>
      <c r="K321" s="56" t="s">
        <v>1097</v>
      </c>
      <c r="M321" s="3">
        <v>10020001</v>
      </c>
      <c r="N321" s="3" t="s">
        <v>95</v>
      </c>
      <c r="O321" s="25">
        <v>200</v>
      </c>
      <c r="P321" s="3"/>
      <c r="Q321" s="58">
        <v>10025010</v>
      </c>
      <c r="R321" s="59" t="s">
        <v>830</v>
      </c>
      <c r="S321" s="25">
        <v>200</v>
      </c>
      <c r="T321" s="3"/>
      <c r="U321" s="5">
        <v>10010085</v>
      </c>
      <c r="V321" s="10" t="s">
        <v>821</v>
      </c>
      <c r="W321" s="25">
        <v>1000</v>
      </c>
      <c r="X321" s="3"/>
      <c r="Y321" s="58">
        <v>10025008</v>
      </c>
      <c r="Z321" s="59" t="s">
        <v>333</v>
      </c>
      <c r="AA321" s="25">
        <v>20</v>
      </c>
      <c r="AB321" s="25"/>
      <c r="AC321" s="58">
        <v>10025009</v>
      </c>
      <c r="AD321" s="59" t="s">
        <v>335</v>
      </c>
      <c r="AE321" s="25">
        <v>10</v>
      </c>
      <c r="AF321" s="3">
        <v>10000143</v>
      </c>
      <c r="AG321" s="3" t="s">
        <v>122</v>
      </c>
      <c r="AH321" s="3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ht="20.1" customHeight="1" spans="10:53">
      <c r="J322" s="55"/>
      <c r="K322" s="56" t="s">
        <v>1098</v>
      </c>
      <c r="M322" s="3">
        <v>10020001</v>
      </c>
      <c r="N322" s="3" t="s">
        <v>95</v>
      </c>
      <c r="O322" s="25">
        <v>200</v>
      </c>
      <c r="P322" s="3"/>
      <c r="Q322" s="58">
        <v>10025010</v>
      </c>
      <c r="R322" s="59" t="s">
        <v>830</v>
      </c>
      <c r="S322" s="25">
        <v>200</v>
      </c>
      <c r="T322" s="3"/>
      <c r="U322" s="5">
        <v>10010085</v>
      </c>
      <c r="V322" s="10" t="s">
        <v>821</v>
      </c>
      <c r="W322" s="25">
        <v>1000</v>
      </c>
      <c r="X322" s="3"/>
      <c r="Y322" s="58">
        <v>10025008</v>
      </c>
      <c r="Z322" s="59" t="s">
        <v>333</v>
      </c>
      <c r="AA322" s="25">
        <v>20</v>
      </c>
      <c r="AB322" s="25"/>
      <c r="AC322" s="58">
        <v>10025009</v>
      </c>
      <c r="AD322" s="59" t="s">
        <v>335</v>
      </c>
      <c r="AE322" s="25">
        <v>10</v>
      </c>
      <c r="AF322" s="3">
        <v>10000143</v>
      </c>
      <c r="AG322" s="3" t="s">
        <v>122</v>
      </c>
      <c r="AH322" s="3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ht="20.1" customHeight="1" spans="10:53">
      <c r="J323" s="55"/>
      <c r="K323" s="56" t="s">
        <v>1099</v>
      </c>
      <c r="M323" s="3">
        <v>10020001</v>
      </c>
      <c r="N323" s="3" t="s">
        <v>95</v>
      </c>
      <c r="O323" s="25">
        <v>200</v>
      </c>
      <c r="P323" s="3"/>
      <c r="Q323" s="58">
        <v>10025010</v>
      </c>
      <c r="R323" s="59" t="s">
        <v>830</v>
      </c>
      <c r="S323" s="25">
        <v>200</v>
      </c>
      <c r="T323" s="3"/>
      <c r="U323" s="5">
        <v>10010085</v>
      </c>
      <c r="V323" s="10" t="s">
        <v>821</v>
      </c>
      <c r="W323" s="25">
        <v>1000</v>
      </c>
      <c r="X323" s="3"/>
      <c r="Y323" s="58">
        <v>10025008</v>
      </c>
      <c r="Z323" s="59" t="s">
        <v>333</v>
      </c>
      <c r="AA323" s="25">
        <v>20</v>
      </c>
      <c r="AB323" s="25"/>
      <c r="AC323" s="58">
        <v>10025009</v>
      </c>
      <c r="AD323" s="59" t="s">
        <v>335</v>
      </c>
      <c r="AE323" s="25">
        <v>10</v>
      </c>
      <c r="AF323" s="3">
        <v>10000143</v>
      </c>
      <c r="AG323" s="3" t="s">
        <v>122</v>
      </c>
      <c r="AH323" s="3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ht="20.1" customHeight="1" spans="10:53">
      <c r="J324" s="55"/>
      <c r="K324" s="56" t="s">
        <v>1100</v>
      </c>
      <c r="M324" s="3">
        <v>10020001</v>
      </c>
      <c r="N324" s="3" t="s">
        <v>95</v>
      </c>
      <c r="O324" s="25">
        <v>200</v>
      </c>
      <c r="P324" s="3"/>
      <c r="Q324" s="58">
        <v>10025010</v>
      </c>
      <c r="R324" s="59" t="s">
        <v>830</v>
      </c>
      <c r="S324" s="25">
        <v>200</v>
      </c>
      <c r="T324" s="3"/>
      <c r="U324" s="5">
        <v>10010085</v>
      </c>
      <c r="V324" s="10" t="s">
        <v>821</v>
      </c>
      <c r="W324" s="25">
        <v>1000</v>
      </c>
      <c r="X324" s="3"/>
      <c r="Y324" s="58">
        <v>10025008</v>
      </c>
      <c r="Z324" s="59" t="s">
        <v>333</v>
      </c>
      <c r="AA324" s="25">
        <v>20</v>
      </c>
      <c r="AB324" s="25"/>
      <c r="AC324" s="58">
        <v>10025009</v>
      </c>
      <c r="AD324" s="59" t="s">
        <v>335</v>
      </c>
      <c r="AE324" s="25">
        <v>10</v>
      </c>
      <c r="AF324" s="3">
        <v>10000143</v>
      </c>
      <c r="AG324" s="3" t="s">
        <v>122</v>
      </c>
      <c r="AH324" s="3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ht="20.1" customHeight="1" spans="10:53">
      <c r="J325" s="55"/>
      <c r="K325" s="56" t="s">
        <v>1101</v>
      </c>
      <c r="M325" s="3">
        <v>10020001</v>
      </c>
      <c r="N325" s="3" t="s">
        <v>95</v>
      </c>
      <c r="O325" s="25">
        <v>200</v>
      </c>
      <c r="P325" s="3"/>
      <c r="Q325" s="58">
        <v>10025010</v>
      </c>
      <c r="R325" s="59" t="s">
        <v>830</v>
      </c>
      <c r="S325" s="25">
        <v>200</v>
      </c>
      <c r="T325" s="3"/>
      <c r="U325" s="5">
        <v>10010085</v>
      </c>
      <c r="V325" s="10" t="s">
        <v>821</v>
      </c>
      <c r="W325" s="25">
        <v>1000</v>
      </c>
      <c r="X325" s="3"/>
      <c r="Y325" s="58">
        <v>10025008</v>
      </c>
      <c r="Z325" s="59" t="s">
        <v>333</v>
      </c>
      <c r="AA325" s="25">
        <v>20</v>
      </c>
      <c r="AB325" s="25"/>
      <c r="AC325" s="58">
        <v>10025009</v>
      </c>
      <c r="AD325" s="59" t="s">
        <v>335</v>
      </c>
      <c r="AE325" s="25">
        <v>10</v>
      </c>
      <c r="AF325" s="3">
        <v>10000143</v>
      </c>
      <c r="AG325" s="3" t="s">
        <v>122</v>
      </c>
      <c r="AH325" s="3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ht="20.1" customHeight="1" spans="10:53">
      <c r="J326" s="55"/>
      <c r="K326" s="56" t="s">
        <v>1102</v>
      </c>
      <c r="M326" s="3">
        <v>10020001</v>
      </c>
      <c r="N326" s="3" t="s">
        <v>95</v>
      </c>
      <c r="O326" s="25">
        <v>350</v>
      </c>
      <c r="P326" s="3"/>
      <c r="Q326" s="58">
        <v>10025010</v>
      </c>
      <c r="R326" s="59" t="s">
        <v>830</v>
      </c>
      <c r="S326" s="25">
        <v>350</v>
      </c>
      <c r="T326" s="3"/>
      <c r="U326" s="5">
        <v>10010085</v>
      </c>
      <c r="V326" s="10" t="s">
        <v>821</v>
      </c>
      <c r="W326" s="25">
        <v>2000</v>
      </c>
      <c r="X326" s="3"/>
      <c r="Y326" s="58">
        <v>10025008</v>
      </c>
      <c r="Z326" s="59" t="s">
        <v>333</v>
      </c>
      <c r="AA326" s="25">
        <v>20</v>
      </c>
      <c r="AB326" s="25"/>
      <c r="AC326" s="58">
        <v>10025009</v>
      </c>
      <c r="AD326" s="59" t="s">
        <v>335</v>
      </c>
      <c r="AE326" s="25">
        <v>10</v>
      </c>
      <c r="AF326" s="3">
        <v>10000143</v>
      </c>
      <c r="AG326" s="3" t="s">
        <v>122</v>
      </c>
      <c r="AH326" s="3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ht="20.1" customHeight="1" spans="10:53">
      <c r="J327" s="55"/>
      <c r="K327" s="56" t="s">
        <v>1103</v>
      </c>
      <c r="M327" s="3">
        <v>10020001</v>
      </c>
      <c r="N327" s="3" t="s">
        <v>95</v>
      </c>
      <c r="O327" s="25">
        <v>350</v>
      </c>
      <c r="P327" s="3"/>
      <c r="Q327" s="58">
        <v>10025010</v>
      </c>
      <c r="R327" s="59" t="s">
        <v>830</v>
      </c>
      <c r="S327" s="25">
        <v>350</v>
      </c>
      <c r="T327" s="3"/>
      <c r="U327" s="5">
        <v>10010085</v>
      </c>
      <c r="V327" s="10" t="s">
        <v>821</v>
      </c>
      <c r="W327" s="25">
        <v>2000</v>
      </c>
      <c r="X327" s="3"/>
      <c r="Y327" s="58">
        <v>10025008</v>
      </c>
      <c r="Z327" s="59" t="s">
        <v>333</v>
      </c>
      <c r="AA327" s="25">
        <v>20</v>
      </c>
      <c r="AB327" s="25"/>
      <c r="AC327" s="58">
        <v>10025009</v>
      </c>
      <c r="AD327" s="59" t="s">
        <v>335</v>
      </c>
      <c r="AE327" s="25">
        <v>10</v>
      </c>
      <c r="AF327" s="3">
        <v>10000143</v>
      </c>
      <c r="AG327" s="3" t="s">
        <v>122</v>
      </c>
      <c r="AH327" s="3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ht="20.1" customHeight="1" spans="10:53">
      <c r="J328" s="55"/>
      <c r="K328" s="56" t="s">
        <v>1104</v>
      </c>
      <c r="M328" s="3">
        <v>10020001</v>
      </c>
      <c r="N328" s="3" t="s">
        <v>95</v>
      </c>
      <c r="O328" s="25">
        <v>350</v>
      </c>
      <c r="P328" s="3"/>
      <c r="Q328" s="58">
        <v>10025010</v>
      </c>
      <c r="R328" s="59" t="s">
        <v>830</v>
      </c>
      <c r="S328" s="25">
        <v>350</v>
      </c>
      <c r="T328" s="3"/>
      <c r="U328" s="5">
        <v>10010085</v>
      </c>
      <c r="V328" s="10" t="s">
        <v>821</v>
      </c>
      <c r="W328" s="25">
        <v>2000</v>
      </c>
      <c r="X328" s="3"/>
      <c r="Y328" s="58">
        <v>10025008</v>
      </c>
      <c r="Z328" s="59" t="s">
        <v>333</v>
      </c>
      <c r="AA328" s="25">
        <v>20</v>
      </c>
      <c r="AB328" s="25"/>
      <c r="AC328" s="58">
        <v>10025009</v>
      </c>
      <c r="AD328" s="59" t="s">
        <v>335</v>
      </c>
      <c r="AE328" s="25">
        <v>10</v>
      </c>
      <c r="AF328" s="3">
        <v>10000143</v>
      </c>
      <c r="AG328" s="3" t="s">
        <v>122</v>
      </c>
      <c r="AH328" s="3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ht="20.1" customHeight="1" spans="10:53">
      <c r="J329" s="55"/>
      <c r="K329" s="56" t="s">
        <v>1105</v>
      </c>
      <c r="M329" s="3">
        <v>10020001</v>
      </c>
      <c r="N329" s="3" t="s">
        <v>95</v>
      </c>
      <c r="O329" s="25">
        <v>350</v>
      </c>
      <c r="P329" s="3"/>
      <c r="Q329" s="58">
        <v>10025010</v>
      </c>
      <c r="R329" s="59" t="s">
        <v>830</v>
      </c>
      <c r="S329" s="25">
        <v>350</v>
      </c>
      <c r="T329" s="3"/>
      <c r="U329" s="5">
        <v>10010085</v>
      </c>
      <c r="V329" s="10" t="s">
        <v>821</v>
      </c>
      <c r="W329" s="25">
        <v>2000</v>
      </c>
      <c r="X329" s="3"/>
      <c r="Y329" s="58">
        <v>10025008</v>
      </c>
      <c r="Z329" s="59" t="s">
        <v>333</v>
      </c>
      <c r="AA329" s="25">
        <v>20</v>
      </c>
      <c r="AB329" s="25"/>
      <c r="AC329" s="58">
        <v>10025009</v>
      </c>
      <c r="AD329" s="59" t="s">
        <v>335</v>
      </c>
      <c r="AE329" s="25">
        <v>10</v>
      </c>
      <c r="AF329" s="3">
        <v>10000143</v>
      </c>
      <c r="AG329" s="3" t="s">
        <v>122</v>
      </c>
      <c r="AH329" s="3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ht="20.1" customHeight="1" spans="10:53">
      <c r="J330" s="55"/>
      <c r="K330" s="56" t="s">
        <v>1106</v>
      </c>
      <c r="M330" s="3">
        <v>10020001</v>
      </c>
      <c r="N330" s="3" t="s">
        <v>95</v>
      </c>
      <c r="O330" s="25">
        <v>500</v>
      </c>
      <c r="P330" s="3"/>
      <c r="Q330" s="58">
        <v>10025010</v>
      </c>
      <c r="R330" s="59" t="s">
        <v>830</v>
      </c>
      <c r="S330" s="25">
        <v>500</v>
      </c>
      <c r="T330" s="3"/>
      <c r="U330" s="5">
        <v>10010085</v>
      </c>
      <c r="V330" s="10" t="s">
        <v>821</v>
      </c>
      <c r="W330" s="25">
        <v>5000</v>
      </c>
      <c r="X330" s="3"/>
      <c r="Y330" s="58">
        <v>10025008</v>
      </c>
      <c r="Z330" s="59" t="s">
        <v>333</v>
      </c>
      <c r="AA330" s="25">
        <v>20</v>
      </c>
      <c r="AB330" s="25"/>
      <c r="AC330" s="58">
        <v>10025009</v>
      </c>
      <c r="AD330" s="59" t="s">
        <v>335</v>
      </c>
      <c r="AE330" s="25">
        <v>10</v>
      </c>
      <c r="AF330" s="3">
        <v>10000143</v>
      </c>
      <c r="AG330" s="3" t="s">
        <v>122</v>
      </c>
      <c r="AH330" s="3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ht="20.1" customHeight="1" spans="10:53">
      <c r="J331" s="55"/>
      <c r="K331" s="56" t="s">
        <v>1107</v>
      </c>
      <c r="M331" s="3">
        <v>10020001</v>
      </c>
      <c r="N331" s="3" t="s">
        <v>95</v>
      </c>
      <c r="O331" s="25">
        <v>500</v>
      </c>
      <c r="P331" s="3"/>
      <c r="Q331" s="58">
        <v>10025010</v>
      </c>
      <c r="R331" s="59" t="s">
        <v>830</v>
      </c>
      <c r="S331" s="25">
        <v>500</v>
      </c>
      <c r="T331" s="3"/>
      <c r="U331" s="5">
        <v>10010085</v>
      </c>
      <c r="V331" s="10" t="s">
        <v>821</v>
      </c>
      <c r="W331" s="25">
        <v>5000</v>
      </c>
      <c r="X331" s="3"/>
      <c r="Y331" s="58">
        <v>10025008</v>
      </c>
      <c r="Z331" s="59" t="s">
        <v>333</v>
      </c>
      <c r="AA331" s="25">
        <v>20</v>
      </c>
      <c r="AB331" s="25"/>
      <c r="AC331" s="58">
        <v>10025009</v>
      </c>
      <c r="AD331" s="59" t="s">
        <v>335</v>
      </c>
      <c r="AE331" s="25">
        <v>10</v>
      </c>
      <c r="AF331" s="3">
        <v>10000143</v>
      </c>
      <c r="AG331" s="3" t="s">
        <v>122</v>
      </c>
      <c r="AH331" s="3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ht="20.1" customHeight="1" spans="10:53">
      <c r="J332" s="55"/>
      <c r="K332" s="27" t="s">
        <v>1108</v>
      </c>
      <c r="M332" s="3">
        <v>10020001</v>
      </c>
      <c r="N332" s="3" t="s">
        <v>95</v>
      </c>
      <c r="O332" s="25">
        <v>500</v>
      </c>
      <c r="P332" s="3"/>
      <c r="Q332" s="58">
        <v>10025010</v>
      </c>
      <c r="R332" s="59" t="s">
        <v>830</v>
      </c>
      <c r="S332" s="25">
        <v>500</v>
      </c>
      <c r="T332" s="3"/>
      <c r="U332" s="5">
        <v>10010085</v>
      </c>
      <c r="V332" s="10" t="s">
        <v>821</v>
      </c>
      <c r="W332" s="25">
        <v>5000</v>
      </c>
      <c r="X332" s="3"/>
      <c r="Y332" s="58">
        <v>10025008</v>
      </c>
      <c r="Z332" s="59" t="s">
        <v>333</v>
      </c>
      <c r="AA332" s="25">
        <v>20</v>
      </c>
      <c r="AB332" s="25"/>
      <c r="AC332" s="58">
        <v>10025009</v>
      </c>
      <c r="AD332" s="59" t="s">
        <v>335</v>
      </c>
      <c r="AE332" s="25">
        <v>10</v>
      </c>
      <c r="AF332" s="3">
        <v>10000143</v>
      </c>
      <c r="AG332" s="3" t="s">
        <v>122</v>
      </c>
      <c r="AH332" s="3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ht="20.1" customHeight="1" spans="10:53">
      <c r="J333" s="55"/>
      <c r="K333" s="27" t="s">
        <v>1109</v>
      </c>
      <c r="M333" s="3">
        <v>10020001</v>
      </c>
      <c r="N333" s="3" t="s">
        <v>95</v>
      </c>
      <c r="O333" s="25">
        <v>500</v>
      </c>
      <c r="P333" s="3"/>
      <c r="Q333" s="58">
        <v>10025010</v>
      </c>
      <c r="R333" s="59" t="s">
        <v>830</v>
      </c>
      <c r="S333" s="25">
        <v>500</v>
      </c>
      <c r="T333" s="3"/>
      <c r="U333" s="5">
        <v>10010085</v>
      </c>
      <c r="V333" s="10" t="s">
        <v>821</v>
      </c>
      <c r="W333" s="25">
        <v>5000</v>
      </c>
      <c r="X333" s="3"/>
      <c r="Y333" s="58">
        <v>10025008</v>
      </c>
      <c r="Z333" s="59" t="s">
        <v>333</v>
      </c>
      <c r="AA333" s="25">
        <v>20</v>
      </c>
      <c r="AB333" s="25"/>
      <c r="AC333" s="58">
        <v>10025009</v>
      </c>
      <c r="AD333" s="59" t="s">
        <v>335</v>
      </c>
      <c r="AE333" s="25">
        <v>10</v>
      </c>
      <c r="AF333" s="3">
        <v>10000143</v>
      </c>
      <c r="AG333" s="3" t="s">
        <v>122</v>
      </c>
      <c r="AH333" s="3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ht="20.1" customHeight="1" spans="10:53">
      <c r="J334" s="55"/>
      <c r="K334" s="56" t="s">
        <v>1110</v>
      </c>
      <c r="M334" s="3">
        <v>10020001</v>
      </c>
      <c r="N334" s="3" t="s">
        <v>95</v>
      </c>
      <c r="O334" s="25">
        <v>300</v>
      </c>
      <c r="P334" s="3"/>
      <c r="Q334" s="58">
        <v>10025010</v>
      </c>
      <c r="R334" s="59" t="s">
        <v>830</v>
      </c>
      <c r="S334" s="25">
        <v>300</v>
      </c>
      <c r="T334" s="3"/>
      <c r="U334" s="5">
        <v>10010085</v>
      </c>
      <c r="V334" s="10" t="s">
        <v>821</v>
      </c>
      <c r="W334" s="25">
        <v>3000</v>
      </c>
      <c r="X334" s="3"/>
      <c r="Y334" s="58">
        <v>10025008</v>
      </c>
      <c r="Z334" s="59" t="s">
        <v>333</v>
      </c>
      <c r="AA334" s="25">
        <v>20</v>
      </c>
      <c r="AB334" s="25"/>
      <c r="AC334" s="58">
        <v>10025009</v>
      </c>
      <c r="AD334" s="59" t="s">
        <v>335</v>
      </c>
      <c r="AE334" s="25">
        <v>10</v>
      </c>
      <c r="AF334" s="3">
        <v>10000143</v>
      </c>
      <c r="AG334" s="3" t="s">
        <v>122</v>
      </c>
      <c r="AH334" s="3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ht="20.1" customHeight="1" spans="10:53">
      <c r="J335" s="55"/>
      <c r="K335" s="56" t="s">
        <v>1111</v>
      </c>
      <c r="M335" s="3">
        <v>10020001</v>
      </c>
      <c r="N335" s="3" t="s">
        <v>95</v>
      </c>
      <c r="O335" s="25">
        <v>300</v>
      </c>
      <c r="P335" s="3"/>
      <c r="Q335" s="58">
        <v>10025010</v>
      </c>
      <c r="R335" s="59" t="s">
        <v>830</v>
      </c>
      <c r="S335" s="25">
        <v>300</v>
      </c>
      <c r="T335" s="3"/>
      <c r="U335" s="5">
        <v>10010085</v>
      </c>
      <c r="V335" s="10" t="s">
        <v>821</v>
      </c>
      <c r="W335" s="25">
        <v>3000</v>
      </c>
      <c r="X335" s="3"/>
      <c r="Y335" s="58">
        <v>10025008</v>
      </c>
      <c r="Z335" s="59" t="s">
        <v>333</v>
      </c>
      <c r="AA335" s="25">
        <v>20</v>
      </c>
      <c r="AB335" s="25"/>
      <c r="AC335" s="58">
        <v>10025009</v>
      </c>
      <c r="AD335" s="59" t="s">
        <v>335</v>
      </c>
      <c r="AE335" s="25">
        <v>10</v>
      </c>
      <c r="AF335" s="3">
        <v>10000143</v>
      </c>
      <c r="AG335" s="3" t="s">
        <v>122</v>
      </c>
      <c r="AH335" s="3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ht="20.1" customHeight="1" spans="10:53">
      <c r="J336" s="55"/>
      <c r="K336" s="56" t="s">
        <v>1112</v>
      </c>
      <c r="M336" s="3">
        <v>10020001</v>
      </c>
      <c r="N336" s="3" t="s">
        <v>95</v>
      </c>
      <c r="O336" s="25">
        <v>300</v>
      </c>
      <c r="P336" s="3"/>
      <c r="Q336" s="58">
        <v>10025010</v>
      </c>
      <c r="R336" s="59" t="s">
        <v>830</v>
      </c>
      <c r="S336" s="25">
        <v>300</v>
      </c>
      <c r="T336" s="3"/>
      <c r="U336" s="5">
        <v>10010085</v>
      </c>
      <c r="V336" s="10" t="s">
        <v>821</v>
      </c>
      <c r="W336" s="25">
        <v>3000</v>
      </c>
      <c r="X336" s="3"/>
      <c r="Y336" s="58">
        <v>10025008</v>
      </c>
      <c r="Z336" s="59" t="s">
        <v>333</v>
      </c>
      <c r="AA336" s="25">
        <v>20</v>
      </c>
      <c r="AB336" s="25"/>
      <c r="AC336" s="58">
        <v>10025009</v>
      </c>
      <c r="AD336" s="59" t="s">
        <v>335</v>
      </c>
      <c r="AE336" s="25">
        <v>10</v>
      </c>
      <c r="AF336" s="3">
        <v>10000143</v>
      </c>
      <c r="AG336" s="3" t="s">
        <v>122</v>
      </c>
      <c r="AH336" s="3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ht="20.1" customHeight="1"/>
    <row r="338" ht="20.1" customHeight="1"/>
    <row r="339" ht="20.1" customHeight="1" spans="7:53">
      <c r="G339" s="3" t="s">
        <v>26</v>
      </c>
      <c r="H339" s="3">
        <v>60</v>
      </c>
      <c r="J339" s="55"/>
      <c r="K339" s="27" t="s">
        <v>1113</v>
      </c>
      <c r="M339" s="3">
        <v>10020001</v>
      </c>
      <c r="N339" s="3" t="s">
        <v>95</v>
      </c>
      <c r="O339" s="25">
        <v>1000</v>
      </c>
      <c r="P339" s="3"/>
      <c r="Q339" s="5">
        <v>10000152</v>
      </c>
      <c r="R339" s="6" t="s">
        <v>143</v>
      </c>
      <c r="S339" s="25">
        <v>30</v>
      </c>
      <c r="T339" s="3"/>
      <c r="U339" s="60">
        <v>15601001</v>
      </c>
      <c r="V339" s="61" t="s">
        <v>1087</v>
      </c>
      <c r="W339" s="25">
        <v>1</v>
      </c>
      <c r="X339" s="3"/>
      <c r="Y339" s="58">
        <v>10025008</v>
      </c>
      <c r="Z339" s="59" t="s">
        <v>333</v>
      </c>
      <c r="AA339" s="25">
        <v>50</v>
      </c>
      <c r="AB339" s="25"/>
      <c r="AC339" s="58">
        <v>10025009</v>
      </c>
      <c r="AD339" s="59" t="s">
        <v>335</v>
      </c>
      <c r="AE339" s="25">
        <v>20</v>
      </c>
      <c r="AF339" s="3">
        <v>10000143</v>
      </c>
      <c r="AG339" s="3" t="s">
        <v>122</v>
      </c>
      <c r="AH339" s="3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ht="20.1" customHeight="1" spans="7:53">
      <c r="G340" s="3" t="s">
        <v>27</v>
      </c>
      <c r="H340" s="3">
        <v>40</v>
      </c>
      <c r="J340" s="55"/>
      <c r="K340" s="27" t="s">
        <v>1114</v>
      </c>
      <c r="M340" s="3">
        <v>10020001</v>
      </c>
      <c r="N340" s="3" t="s">
        <v>95</v>
      </c>
      <c r="O340" s="25">
        <v>1000</v>
      </c>
      <c r="P340" s="3"/>
      <c r="Q340" s="5">
        <v>10000152</v>
      </c>
      <c r="R340" s="6" t="s">
        <v>143</v>
      </c>
      <c r="S340" s="25">
        <v>30</v>
      </c>
      <c r="T340" s="3"/>
      <c r="U340" s="60">
        <v>15601002</v>
      </c>
      <c r="V340" s="61" t="s">
        <v>1088</v>
      </c>
      <c r="W340" s="25">
        <v>1</v>
      </c>
      <c r="X340" s="3"/>
      <c r="Y340" s="58">
        <v>10025008</v>
      </c>
      <c r="Z340" s="59" t="s">
        <v>333</v>
      </c>
      <c r="AA340" s="25">
        <v>50</v>
      </c>
      <c r="AB340" s="25"/>
      <c r="AC340" s="58">
        <v>10025009</v>
      </c>
      <c r="AD340" s="59" t="s">
        <v>335</v>
      </c>
      <c r="AE340" s="25">
        <v>20</v>
      </c>
      <c r="AF340" s="3">
        <v>10000143</v>
      </c>
      <c r="AG340" s="3" t="s">
        <v>122</v>
      </c>
      <c r="AH340" s="3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ht="20.1" customHeight="1" spans="7:53">
      <c r="G341" s="3" t="s">
        <v>28</v>
      </c>
      <c r="H341" s="3">
        <v>30</v>
      </c>
      <c r="J341" s="55"/>
      <c r="K341" s="27" t="s">
        <v>1115</v>
      </c>
      <c r="M341" s="3">
        <v>10020001</v>
      </c>
      <c r="N341" s="3" t="s">
        <v>95</v>
      </c>
      <c r="O341" s="25">
        <v>1000</v>
      </c>
      <c r="P341" s="3"/>
      <c r="Q341" s="5">
        <v>10000152</v>
      </c>
      <c r="R341" s="6" t="s">
        <v>143</v>
      </c>
      <c r="S341" s="25">
        <v>30</v>
      </c>
      <c r="T341" s="3"/>
      <c r="U341" s="60">
        <v>15601003</v>
      </c>
      <c r="V341" s="61" t="s">
        <v>1089</v>
      </c>
      <c r="W341" s="25">
        <v>1</v>
      </c>
      <c r="X341" s="3"/>
      <c r="Y341" s="58">
        <v>10025008</v>
      </c>
      <c r="Z341" s="59" t="s">
        <v>333</v>
      </c>
      <c r="AA341" s="25">
        <v>50</v>
      </c>
      <c r="AB341" s="25"/>
      <c r="AC341" s="58">
        <v>10025009</v>
      </c>
      <c r="AD341" s="59" t="s">
        <v>335</v>
      </c>
      <c r="AE341" s="25">
        <v>20</v>
      </c>
      <c r="AF341" s="3">
        <v>10000143</v>
      </c>
      <c r="AG341" s="3" t="s">
        <v>122</v>
      </c>
      <c r="AH341" s="3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ht="20.1" customHeight="1" spans="7:53">
      <c r="G342" s="3" t="s">
        <v>175</v>
      </c>
      <c r="H342" s="3">
        <v>40</v>
      </c>
      <c r="J342" s="55"/>
      <c r="K342" s="27" t="s">
        <v>1116</v>
      </c>
      <c r="M342" s="3">
        <v>10020001</v>
      </c>
      <c r="N342" s="3" t="s">
        <v>95</v>
      </c>
      <c r="O342" s="25">
        <v>1000</v>
      </c>
      <c r="P342" s="3"/>
      <c r="Q342" s="5">
        <v>10000152</v>
      </c>
      <c r="R342" s="6" t="s">
        <v>143</v>
      </c>
      <c r="S342" s="25">
        <v>30</v>
      </c>
      <c r="T342" s="3"/>
      <c r="U342" s="60">
        <v>15602001</v>
      </c>
      <c r="V342" s="61" t="s">
        <v>1090</v>
      </c>
      <c r="W342" s="25">
        <v>1</v>
      </c>
      <c r="X342" s="3"/>
      <c r="Y342" s="58">
        <v>10025008</v>
      </c>
      <c r="Z342" s="59" t="s">
        <v>333</v>
      </c>
      <c r="AA342" s="25">
        <v>50</v>
      </c>
      <c r="AB342" s="25"/>
      <c r="AC342" s="58">
        <v>10025009</v>
      </c>
      <c r="AD342" s="59" t="s">
        <v>335</v>
      </c>
      <c r="AE342" s="25">
        <v>20</v>
      </c>
      <c r="AF342" s="3">
        <v>10000143</v>
      </c>
      <c r="AG342" s="3" t="s">
        <v>122</v>
      </c>
      <c r="AH342" s="3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ht="20.1" customHeight="1" spans="7:53">
      <c r="G343" s="3" t="s">
        <v>30</v>
      </c>
      <c r="H343" s="3">
        <v>30</v>
      </c>
      <c r="J343" s="55"/>
      <c r="K343" s="27" t="s">
        <v>1117</v>
      </c>
      <c r="M343" s="3">
        <v>10020001</v>
      </c>
      <c r="N343" s="3" t="s">
        <v>95</v>
      </c>
      <c r="O343" s="25">
        <v>1000</v>
      </c>
      <c r="P343" s="3"/>
      <c r="Q343" s="5">
        <v>10000152</v>
      </c>
      <c r="R343" s="6" t="s">
        <v>143</v>
      </c>
      <c r="S343" s="25">
        <v>30</v>
      </c>
      <c r="T343" s="3"/>
      <c r="U343" s="60">
        <v>15602002</v>
      </c>
      <c r="V343" s="61" t="s">
        <v>1091</v>
      </c>
      <c r="W343" s="25">
        <v>1</v>
      </c>
      <c r="X343" s="3"/>
      <c r="Y343" s="58">
        <v>10025008</v>
      </c>
      <c r="Z343" s="59" t="s">
        <v>333</v>
      </c>
      <c r="AA343" s="25">
        <v>50</v>
      </c>
      <c r="AB343" s="25"/>
      <c r="AC343" s="58">
        <v>10025009</v>
      </c>
      <c r="AD343" s="59" t="s">
        <v>335</v>
      </c>
      <c r="AE343" s="25">
        <v>20</v>
      </c>
      <c r="AF343" s="3">
        <v>10000143</v>
      </c>
      <c r="AG343" s="3" t="s">
        <v>122</v>
      </c>
      <c r="AH343" s="3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ht="20.1" customHeight="1" spans="7:53">
      <c r="G344" s="3" t="s">
        <v>31</v>
      </c>
      <c r="H344" s="3">
        <v>30</v>
      </c>
      <c r="J344" s="55"/>
      <c r="K344" s="27" t="s">
        <v>1118</v>
      </c>
      <c r="M344" s="3">
        <v>10020001</v>
      </c>
      <c r="N344" s="3" t="s">
        <v>95</v>
      </c>
      <c r="O344" s="25">
        <v>1000</v>
      </c>
      <c r="P344" s="3"/>
      <c r="Q344" s="5">
        <v>10000152</v>
      </c>
      <c r="R344" s="6" t="s">
        <v>143</v>
      </c>
      <c r="S344" s="25">
        <v>30</v>
      </c>
      <c r="T344" s="3"/>
      <c r="U344" s="60">
        <v>15602003</v>
      </c>
      <c r="V344" s="61" t="s">
        <v>1092</v>
      </c>
      <c r="W344" s="25">
        <v>1</v>
      </c>
      <c r="X344" s="3"/>
      <c r="Y344" s="58">
        <v>10025008</v>
      </c>
      <c r="Z344" s="59" t="s">
        <v>333</v>
      </c>
      <c r="AA344" s="25">
        <v>50</v>
      </c>
      <c r="AB344" s="25"/>
      <c r="AC344" s="58">
        <v>10025009</v>
      </c>
      <c r="AD344" s="59" t="s">
        <v>335</v>
      </c>
      <c r="AE344" s="25">
        <v>20</v>
      </c>
      <c r="AF344" s="3">
        <v>10000143</v>
      </c>
      <c r="AG344" s="3" t="s">
        <v>122</v>
      </c>
      <c r="AH344" s="3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ht="20.1" customHeight="1" spans="7:53">
      <c r="G345" s="3" t="s">
        <v>32</v>
      </c>
      <c r="H345" s="3">
        <v>30</v>
      </c>
      <c r="J345" s="55"/>
      <c r="K345" s="27" t="s">
        <v>1119</v>
      </c>
      <c r="M345" s="3">
        <v>10020001</v>
      </c>
      <c r="N345" s="3" t="s">
        <v>95</v>
      </c>
      <c r="O345" s="25">
        <v>1000</v>
      </c>
      <c r="P345" s="3"/>
      <c r="Q345" s="5">
        <v>10000152</v>
      </c>
      <c r="R345" s="6" t="s">
        <v>143</v>
      </c>
      <c r="S345" s="25">
        <v>30</v>
      </c>
      <c r="T345" s="3"/>
      <c r="U345" s="60">
        <v>15603001</v>
      </c>
      <c r="V345" s="61" t="s">
        <v>1093</v>
      </c>
      <c r="W345" s="25">
        <v>1</v>
      </c>
      <c r="X345" s="3"/>
      <c r="Y345" s="58">
        <v>10025008</v>
      </c>
      <c r="Z345" s="59" t="s">
        <v>333</v>
      </c>
      <c r="AA345" s="25">
        <v>50</v>
      </c>
      <c r="AB345" s="25"/>
      <c r="AC345" s="58">
        <v>10025009</v>
      </c>
      <c r="AD345" s="59" t="s">
        <v>335</v>
      </c>
      <c r="AE345" s="25">
        <v>20</v>
      </c>
      <c r="AF345" s="3">
        <v>10000143</v>
      </c>
      <c r="AG345" s="3" t="s">
        <v>122</v>
      </c>
      <c r="AH345" s="3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ht="20.1" customHeight="1" spans="7:53">
      <c r="G346" s="3" t="s">
        <v>33</v>
      </c>
      <c r="H346" s="3">
        <v>30</v>
      </c>
      <c r="J346" s="55"/>
      <c r="K346" s="27" t="s">
        <v>1120</v>
      </c>
      <c r="M346" s="3">
        <v>10020001</v>
      </c>
      <c r="N346" s="3" t="s">
        <v>95</v>
      </c>
      <c r="O346" s="25">
        <v>1000</v>
      </c>
      <c r="P346" s="3"/>
      <c r="Q346" s="5">
        <v>10000152</v>
      </c>
      <c r="R346" s="6" t="s">
        <v>143</v>
      </c>
      <c r="S346" s="25">
        <v>30</v>
      </c>
      <c r="T346" s="3"/>
      <c r="U346" s="60">
        <v>15603002</v>
      </c>
      <c r="V346" s="61" t="s">
        <v>1094</v>
      </c>
      <c r="W346" s="25">
        <v>1</v>
      </c>
      <c r="X346" s="3"/>
      <c r="Y346" s="58">
        <v>10025008</v>
      </c>
      <c r="Z346" s="59" t="s">
        <v>333</v>
      </c>
      <c r="AA346" s="25">
        <v>50</v>
      </c>
      <c r="AB346" s="25"/>
      <c r="AC346" s="58">
        <v>10025009</v>
      </c>
      <c r="AD346" s="59" t="s">
        <v>335</v>
      </c>
      <c r="AE346" s="25">
        <v>20</v>
      </c>
      <c r="AF346" s="3">
        <v>10000143</v>
      </c>
      <c r="AG346" s="3" t="s">
        <v>122</v>
      </c>
      <c r="AH346" s="3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ht="20.1" customHeight="1" spans="7:53">
      <c r="G347" s="3" t="s">
        <v>34</v>
      </c>
      <c r="H347" s="3">
        <v>30</v>
      </c>
      <c r="J347" s="55"/>
      <c r="K347" s="27" t="s">
        <v>1121</v>
      </c>
      <c r="M347" s="3">
        <v>10020001</v>
      </c>
      <c r="N347" s="3" t="s">
        <v>95</v>
      </c>
      <c r="O347" s="25">
        <v>1000</v>
      </c>
      <c r="P347" s="3"/>
      <c r="Q347" s="5">
        <v>10000152</v>
      </c>
      <c r="R347" s="6" t="s">
        <v>143</v>
      </c>
      <c r="S347" s="25">
        <v>30</v>
      </c>
      <c r="T347" s="3"/>
      <c r="U347" s="60">
        <v>15603003</v>
      </c>
      <c r="V347" s="61" t="s">
        <v>1095</v>
      </c>
      <c r="W347" s="25">
        <v>1</v>
      </c>
      <c r="X347" s="3"/>
      <c r="Y347" s="58">
        <v>10025008</v>
      </c>
      <c r="Z347" s="59" t="s">
        <v>333</v>
      </c>
      <c r="AA347" s="25">
        <v>50</v>
      </c>
      <c r="AB347" s="25"/>
      <c r="AC347" s="58">
        <v>10025009</v>
      </c>
      <c r="AD347" s="59" t="s">
        <v>335</v>
      </c>
      <c r="AE347" s="25">
        <v>20</v>
      </c>
      <c r="AF347" s="3">
        <v>10000143</v>
      </c>
      <c r="AG347" s="3" t="s">
        <v>122</v>
      </c>
      <c r="AH347" s="3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ht="20.1" customHeight="1" spans="7:53">
      <c r="G348" s="3" t="s">
        <v>35</v>
      </c>
      <c r="H348" s="3">
        <v>30</v>
      </c>
      <c r="J348" s="55"/>
      <c r="K348" s="27" t="s">
        <v>1122</v>
      </c>
      <c r="M348" s="3">
        <v>10020001</v>
      </c>
      <c r="N348" s="3" t="s">
        <v>95</v>
      </c>
      <c r="O348" s="25">
        <v>1000</v>
      </c>
      <c r="P348" s="3"/>
      <c r="Q348" s="5">
        <v>10000152</v>
      </c>
      <c r="R348" s="6" t="s">
        <v>143</v>
      </c>
      <c r="S348" s="25">
        <v>30</v>
      </c>
      <c r="T348" s="3"/>
      <c r="U348" s="60">
        <v>15604001</v>
      </c>
      <c r="V348" s="61" t="s">
        <v>1096</v>
      </c>
      <c r="W348" s="25">
        <v>1</v>
      </c>
      <c r="X348" s="3"/>
      <c r="Y348" s="58">
        <v>10025008</v>
      </c>
      <c r="Z348" s="59" t="s">
        <v>333</v>
      </c>
      <c r="AA348" s="25">
        <v>50</v>
      </c>
      <c r="AB348" s="25"/>
      <c r="AC348" s="58">
        <v>10025009</v>
      </c>
      <c r="AD348" s="59" t="s">
        <v>335</v>
      </c>
      <c r="AE348" s="25">
        <v>20</v>
      </c>
      <c r="AF348" s="3">
        <v>10000143</v>
      </c>
      <c r="AG348" s="3" t="s">
        <v>122</v>
      </c>
      <c r="AH348" s="3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ht="20.1" customHeight="1" spans="7:53">
      <c r="G349" s="3" t="s">
        <v>36</v>
      </c>
      <c r="H349" s="3">
        <v>40</v>
      </c>
      <c r="J349" s="55"/>
      <c r="K349" s="27" t="s">
        <v>1123</v>
      </c>
      <c r="M349" s="3">
        <v>10020001</v>
      </c>
      <c r="N349" s="3" t="s">
        <v>95</v>
      </c>
      <c r="O349" s="25">
        <v>1000</v>
      </c>
      <c r="P349" s="3"/>
      <c r="Q349" s="5">
        <v>10000152</v>
      </c>
      <c r="R349" s="6" t="s">
        <v>143</v>
      </c>
      <c r="S349" s="25">
        <v>30</v>
      </c>
      <c r="T349" s="3"/>
      <c r="U349" s="60">
        <v>15604002</v>
      </c>
      <c r="V349" s="61" t="s">
        <v>1097</v>
      </c>
      <c r="W349" s="25">
        <v>1</v>
      </c>
      <c r="X349" s="3"/>
      <c r="Y349" s="58">
        <v>10025008</v>
      </c>
      <c r="Z349" s="59" t="s">
        <v>333</v>
      </c>
      <c r="AA349" s="25">
        <v>50</v>
      </c>
      <c r="AB349" s="25"/>
      <c r="AC349" s="58">
        <v>10025009</v>
      </c>
      <c r="AD349" s="59" t="s">
        <v>335</v>
      </c>
      <c r="AE349" s="25">
        <v>20</v>
      </c>
      <c r="AF349" s="3">
        <v>10000143</v>
      </c>
      <c r="AG349" s="3" t="s">
        <v>122</v>
      </c>
      <c r="AH349" s="3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ht="20.1" customHeight="1" spans="10:53">
      <c r="J350" s="55"/>
      <c r="K350" s="27" t="s">
        <v>1124</v>
      </c>
      <c r="M350" s="3">
        <v>10020001</v>
      </c>
      <c r="N350" s="3" t="s">
        <v>95</v>
      </c>
      <c r="O350" s="25">
        <v>1000</v>
      </c>
      <c r="P350" s="3"/>
      <c r="Q350" s="5">
        <v>10000152</v>
      </c>
      <c r="R350" s="6" t="s">
        <v>143</v>
      </c>
      <c r="S350" s="25">
        <v>30</v>
      </c>
      <c r="T350" s="3"/>
      <c r="U350" s="60">
        <v>15604003</v>
      </c>
      <c r="V350" s="61" t="s">
        <v>1098</v>
      </c>
      <c r="W350" s="25">
        <v>1</v>
      </c>
      <c r="X350" s="3"/>
      <c r="Y350" s="58">
        <v>10025008</v>
      </c>
      <c r="Z350" s="59" t="s">
        <v>333</v>
      </c>
      <c r="AA350" s="25">
        <v>50</v>
      </c>
      <c r="AB350" s="25"/>
      <c r="AC350" s="58">
        <v>10025009</v>
      </c>
      <c r="AD350" s="59" t="s">
        <v>335</v>
      </c>
      <c r="AE350" s="25">
        <v>20</v>
      </c>
      <c r="AF350" s="3">
        <v>10000143</v>
      </c>
      <c r="AG350" s="3" t="s">
        <v>122</v>
      </c>
      <c r="AH350" s="3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ht="20.1" customHeight="1" spans="10:53">
      <c r="J351" s="55"/>
      <c r="K351" s="27" t="s">
        <v>1125</v>
      </c>
      <c r="M351" s="3">
        <v>10020001</v>
      </c>
      <c r="N351" s="3" t="s">
        <v>95</v>
      </c>
      <c r="O351" s="25">
        <v>1000</v>
      </c>
      <c r="P351" s="3"/>
      <c r="Q351" s="5">
        <v>10000152</v>
      </c>
      <c r="R351" s="6" t="s">
        <v>143</v>
      </c>
      <c r="S351" s="25">
        <v>30</v>
      </c>
      <c r="T351" s="3"/>
      <c r="U351" s="60">
        <v>15605001</v>
      </c>
      <c r="V351" s="61" t="s">
        <v>1099</v>
      </c>
      <c r="W351" s="25">
        <v>1</v>
      </c>
      <c r="X351" s="3"/>
      <c r="Y351" s="58">
        <v>10025008</v>
      </c>
      <c r="Z351" s="59" t="s">
        <v>333</v>
      </c>
      <c r="AA351" s="25">
        <v>50</v>
      </c>
      <c r="AB351" s="25"/>
      <c r="AC351" s="58">
        <v>10025009</v>
      </c>
      <c r="AD351" s="59" t="s">
        <v>335</v>
      </c>
      <c r="AE351" s="25">
        <v>20</v>
      </c>
      <c r="AF351" s="3">
        <v>10000143</v>
      </c>
      <c r="AG351" s="3" t="s">
        <v>122</v>
      </c>
      <c r="AH351" s="3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ht="20.1" customHeight="1" spans="10:53">
      <c r="J352" s="55"/>
      <c r="K352" s="27" t="s">
        <v>1126</v>
      </c>
      <c r="M352" s="3">
        <v>10020001</v>
      </c>
      <c r="N352" s="3" t="s">
        <v>95</v>
      </c>
      <c r="O352" s="25">
        <v>1000</v>
      </c>
      <c r="P352" s="3"/>
      <c r="Q352" s="5">
        <v>10000152</v>
      </c>
      <c r="R352" s="6" t="s">
        <v>143</v>
      </c>
      <c r="S352" s="25">
        <v>30</v>
      </c>
      <c r="T352" s="3"/>
      <c r="U352" s="60">
        <v>15605002</v>
      </c>
      <c r="V352" s="61" t="s">
        <v>1100</v>
      </c>
      <c r="W352" s="25">
        <v>1</v>
      </c>
      <c r="X352" s="3"/>
      <c r="Y352" s="58">
        <v>10025008</v>
      </c>
      <c r="Z352" s="59" t="s">
        <v>333</v>
      </c>
      <c r="AA352" s="25">
        <v>50</v>
      </c>
      <c r="AB352" s="25"/>
      <c r="AC352" s="58">
        <v>10025009</v>
      </c>
      <c r="AD352" s="59" t="s">
        <v>335</v>
      </c>
      <c r="AE352" s="25">
        <v>20</v>
      </c>
      <c r="AF352" s="3">
        <v>10000143</v>
      </c>
      <c r="AG352" s="3" t="s">
        <v>122</v>
      </c>
      <c r="AH352" s="3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ht="20.1" customHeight="1" spans="10:53">
      <c r="J353" s="55"/>
      <c r="K353" s="27" t="s">
        <v>1127</v>
      </c>
      <c r="M353" s="3">
        <v>10020001</v>
      </c>
      <c r="N353" s="3" t="s">
        <v>95</v>
      </c>
      <c r="O353" s="25">
        <v>1000</v>
      </c>
      <c r="P353" s="3"/>
      <c r="Q353" s="5">
        <v>10000152</v>
      </c>
      <c r="R353" s="6" t="s">
        <v>143</v>
      </c>
      <c r="S353" s="25">
        <v>30</v>
      </c>
      <c r="T353" s="3"/>
      <c r="U353" s="60">
        <v>15605003</v>
      </c>
      <c r="V353" s="61" t="s">
        <v>1101</v>
      </c>
      <c r="W353" s="25">
        <v>1</v>
      </c>
      <c r="X353" s="3"/>
      <c r="Y353" s="58">
        <v>10025008</v>
      </c>
      <c r="Z353" s="59" t="s">
        <v>333</v>
      </c>
      <c r="AA353" s="25">
        <v>50</v>
      </c>
      <c r="AB353" s="25"/>
      <c r="AC353" s="58">
        <v>10025009</v>
      </c>
      <c r="AD353" s="59" t="s">
        <v>335</v>
      </c>
      <c r="AE353" s="25">
        <v>20</v>
      </c>
      <c r="AF353" s="3">
        <v>10000143</v>
      </c>
      <c r="AG353" s="3" t="s">
        <v>122</v>
      </c>
      <c r="AH353" s="3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ht="20.1" customHeight="1" spans="10:53">
      <c r="J354" s="55"/>
      <c r="K354" s="27" t="s">
        <v>1128</v>
      </c>
      <c r="M354" s="3">
        <v>10020001</v>
      </c>
      <c r="N354" s="3" t="s">
        <v>95</v>
      </c>
      <c r="O354" s="25">
        <v>1750</v>
      </c>
      <c r="P354" s="3"/>
      <c r="Q354" s="5">
        <v>10000152</v>
      </c>
      <c r="R354" s="6" t="s">
        <v>143</v>
      </c>
      <c r="S354" s="25">
        <v>40</v>
      </c>
      <c r="T354" s="3"/>
      <c r="U354" s="60">
        <v>15606001</v>
      </c>
      <c r="V354" s="61" t="s">
        <v>1102</v>
      </c>
      <c r="W354" s="25">
        <v>1</v>
      </c>
      <c r="X354" s="3"/>
      <c r="Y354" s="58">
        <v>10025008</v>
      </c>
      <c r="Z354" s="59" t="s">
        <v>333</v>
      </c>
      <c r="AA354" s="25">
        <v>50</v>
      </c>
      <c r="AB354" s="25"/>
      <c r="AC354" s="58">
        <v>10025009</v>
      </c>
      <c r="AD354" s="59" t="s">
        <v>335</v>
      </c>
      <c r="AE354" s="25">
        <v>20</v>
      </c>
      <c r="AF354" s="3">
        <v>10000143</v>
      </c>
      <c r="AG354" s="3" t="s">
        <v>122</v>
      </c>
      <c r="AH354" s="3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ht="20.1" customHeight="1" spans="10:53">
      <c r="J355" s="55"/>
      <c r="K355" s="27" t="s">
        <v>1129</v>
      </c>
      <c r="M355" s="3">
        <v>10020001</v>
      </c>
      <c r="N355" s="3" t="s">
        <v>95</v>
      </c>
      <c r="O355" s="25">
        <v>1750</v>
      </c>
      <c r="P355" s="3"/>
      <c r="Q355" s="5">
        <v>10000152</v>
      </c>
      <c r="R355" s="6" t="s">
        <v>143</v>
      </c>
      <c r="S355" s="25">
        <v>40</v>
      </c>
      <c r="T355" s="3"/>
      <c r="U355" s="60">
        <v>15607001</v>
      </c>
      <c r="V355" s="61" t="s">
        <v>1103</v>
      </c>
      <c r="W355" s="25">
        <v>1</v>
      </c>
      <c r="X355" s="3"/>
      <c r="Y355" s="58">
        <v>10025008</v>
      </c>
      <c r="Z355" s="59" t="s">
        <v>333</v>
      </c>
      <c r="AA355" s="25">
        <v>50</v>
      </c>
      <c r="AB355" s="25"/>
      <c r="AC355" s="58">
        <v>10025009</v>
      </c>
      <c r="AD355" s="59" t="s">
        <v>335</v>
      </c>
      <c r="AE355" s="25">
        <v>20</v>
      </c>
      <c r="AF355" s="3">
        <v>10000143</v>
      </c>
      <c r="AG355" s="3" t="s">
        <v>122</v>
      </c>
      <c r="AH355" s="3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ht="20.1" customHeight="1" spans="10:53">
      <c r="J356" s="55"/>
      <c r="K356" s="27" t="s">
        <v>1130</v>
      </c>
      <c r="M356" s="3">
        <v>10020001</v>
      </c>
      <c r="N356" s="3" t="s">
        <v>95</v>
      </c>
      <c r="O356" s="25">
        <v>1750</v>
      </c>
      <c r="P356" s="3"/>
      <c r="Q356" s="5">
        <v>10000152</v>
      </c>
      <c r="R356" s="6" t="s">
        <v>143</v>
      </c>
      <c r="S356" s="25">
        <v>40</v>
      </c>
      <c r="T356" s="3"/>
      <c r="U356" s="60">
        <v>15608001</v>
      </c>
      <c r="V356" s="61" t="s">
        <v>1104</v>
      </c>
      <c r="W356" s="25">
        <v>1</v>
      </c>
      <c r="X356" s="3"/>
      <c r="Y356" s="58">
        <v>10025008</v>
      </c>
      <c r="Z356" s="59" t="s">
        <v>333</v>
      </c>
      <c r="AA356" s="25">
        <v>50</v>
      </c>
      <c r="AB356" s="25"/>
      <c r="AC356" s="58">
        <v>10025009</v>
      </c>
      <c r="AD356" s="59" t="s">
        <v>335</v>
      </c>
      <c r="AE356" s="25">
        <v>20</v>
      </c>
      <c r="AF356" s="3">
        <v>10000143</v>
      </c>
      <c r="AG356" s="3" t="s">
        <v>122</v>
      </c>
      <c r="AH356" s="3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ht="20.1" customHeight="1" spans="10:53">
      <c r="J357" s="55"/>
      <c r="K357" s="27" t="s">
        <v>1131</v>
      </c>
      <c r="M357" s="3">
        <v>10020001</v>
      </c>
      <c r="N357" s="3" t="s">
        <v>95</v>
      </c>
      <c r="O357" s="25">
        <v>1750</v>
      </c>
      <c r="P357" s="3"/>
      <c r="Q357" s="5">
        <v>10000152</v>
      </c>
      <c r="R357" s="6" t="s">
        <v>143</v>
      </c>
      <c r="S357" s="25">
        <v>40</v>
      </c>
      <c r="T357" s="3"/>
      <c r="U357" s="60">
        <v>15609001</v>
      </c>
      <c r="V357" s="61" t="s">
        <v>1105</v>
      </c>
      <c r="W357" s="25">
        <v>1</v>
      </c>
      <c r="X357" s="3"/>
      <c r="Y357" s="58">
        <v>10025008</v>
      </c>
      <c r="Z357" s="59" t="s">
        <v>333</v>
      </c>
      <c r="AA357" s="25">
        <v>50</v>
      </c>
      <c r="AB357" s="25"/>
      <c r="AC357" s="58">
        <v>10025009</v>
      </c>
      <c r="AD357" s="59" t="s">
        <v>335</v>
      </c>
      <c r="AE357" s="25">
        <v>20</v>
      </c>
      <c r="AF357" s="3">
        <v>10000143</v>
      </c>
      <c r="AG357" s="3" t="s">
        <v>122</v>
      </c>
      <c r="AH357" s="3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ht="20.1" customHeight="1" spans="10:53">
      <c r="J358" s="55"/>
      <c r="K358" s="27" t="s">
        <v>1132</v>
      </c>
      <c r="M358" s="3">
        <v>10020001</v>
      </c>
      <c r="N358" s="3" t="s">
        <v>95</v>
      </c>
      <c r="O358" s="25">
        <v>2500</v>
      </c>
      <c r="P358" s="3"/>
      <c r="Q358" s="5">
        <v>10000152</v>
      </c>
      <c r="R358" s="6" t="s">
        <v>143</v>
      </c>
      <c r="S358" s="25">
        <v>80</v>
      </c>
      <c r="T358" s="3"/>
      <c r="U358" s="60">
        <v>15610001</v>
      </c>
      <c r="V358" s="61" t="s">
        <v>1106</v>
      </c>
      <c r="W358" s="25">
        <v>1</v>
      </c>
      <c r="X358" s="3"/>
      <c r="Y358" s="58">
        <v>10025008</v>
      </c>
      <c r="Z358" s="59" t="s">
        <v>333</v>
      </c>
      <c r="AA358" s="25">
        <v>50</v>
      </c>
      <c r="AB358" s="25"/>
      <c r="AC358" s="58">
        <v>10025009</v>
      </c>
      <c r="AD358" s="59" t="s">
        <v>335</v>
      </c>
      <c r="AE358" s="25">
        <v>20</v>
      </c>
      <c r="AF358" s="3">
        <v>10000143</v>
      </c>
      <c r="AG358" s="3" t="s">
        <v>122</v>
      </c>
      <c r="AH358" s="3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ht="20.1" customHeight="1" spans="10:53">
      <c r="J359" s="55"/>
      <c r="K359" s="27" t="s">
        <v>1133</v>
      </c>
      <c r="M359" s="3">
        <v>10020001</v>
      </c>
      <c r="N359" s="3" t="s">
        <v>95</v>
      </c>
      <c r="O359" s="25">
        <v>2500</v>
      </c>
      <c r="P359" s="3"/>
      <c r="Q359" s="5">
        <v>10000152</v>
      </c>
      <c r="R359" s="6" t="s">
        <v>143</v>
      </c>
      <c r="S359" s="25">
        <v>80</v>
      </c>
      <c r="T359" s="3"/>
      <c r="U359" s="60">
        <v>15610002</v>
      </c>
      <c r="V359" s="61" t="s">
        <v>1107</v>
      </c>
      <c r="W359" s="25">
        <v>1</v>
      </c>
      <c r="X359" s="3"/>
      <c r="Y359" s="58">
        <v>10025008</v>
      </c>
      <c r="Z359" s="59" t="s">
        <v>333</v>
      </c>
      <c r="AA359" s="25">
        <v>50</v>
      </c>
      <c r="AB359" s="25"/>
      <c r="AC359" s="58">
        <v>10025009</v>
      </c>
      <c r="AD359" s="59" t="s">
        <v>335</v>
      </c>
      <c r="AE359" s="25">
        <v>20</v>
      </c>
      <c r="AF359" s="3">
        <v>10000143</v>
      </c>
      <c r="AG359" s="3" t="s">
        <v>122</v>
      </c>
      <c r="AH359" s="3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ht="20.1" customHeight="1" spans="10:53">
      <c r="J360" s="55"/>
      <c r="K360" s="27" t="s">
        <v>1134</v>
      </c>
      <c r="M360" s="3">
        <v>10020001</v>
      </c>
      <c r="N360" s="3" t="s">
        <v>95</v>
      </c>
      <c r="O360" s="25">
        <v>2500</v>
      </c>
      <c r="P360" s="3"/>
      <c r="Q360" s="5">
        <v>10000152</v>
      </c>
      <c r="R360" s="6" t="s">
        <v>143</v>
      </c>
      <c r="S360" s="25">
        <v>80</v>
      </c>
      <c r="T360" s="3"/>
      <c r="U360" s="60">
        <v>15610101</v>
      </c>
      <c r="V360" s="61" t="s">
        <v>1108</v>
      </c>
      <c r="W360" s="25">
        <v>1</v>
      </c>
      <c r="X360" s="3"/>
      <c r="Y360" s="58">
        <v>10025008</v>
      </c>
      <c r="Z360" s="59" t="s">
        <v>333</v>
      </c>
      <c r="AA360" s="25">
        <v>50</v>
      </c>
      <c r="AB360" s="25"/>
      <c r="AC360" s="58">
        <v>10025009</v>
      </c>
      <c r="AD360" s="59" t="s">
        <v>335</v>
      </c>
      <c r="AE360" s="25">
        <v>20</v>
      </c>
      <c r="AF360" s="3">
        <v>10000143</v>
      </c>
      <c r="AG360" s="3" t="s">
        <v>122</v>
      </c>
      <c r="AH360" s="3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ht="20.1" customHeight="1" spans="10:53">
      <c r="J361" s="55"/>
      <c r="K361" s="27" t="s">
        <v>1135</v>
      </c>
      <c r="M361" s="3">
        <v>10020001</v>
      </c>
      <c r="N361" s="3" t="s">
        <v>95</v>
      </c>
      <c r="O361" s="25">
        <v>2500</v>
      </c>
      <c r="P361" s="3"/>
      <c r="Q361" s="5">
        <v>10000152</v>
      </c>
      <c r="R361" s="6" t="s">
        <v>143</v>
      </c>
      <c r="S361" s="25">
        <v>80</v>
      </c>
      <c r="T361" s="3"/>
      <c r="U361" s="60">
        <v>15610102</v>
      </c>
      <c r="V361" s="61" t="s">
        <v>1109</v>
      </c>
      <c r="W361" s="25">
        <v>1</v>
      </c>
      <c r="X361" s="3"/>
      <c r="Y361" s="58">
        <v>10025008</v>
      </c>
      <c r="Z361" s="59" t="s">
        <v>333</v>
      </c>
      <c r="AA361" s="25">
        <v>50</v>
      </c>
      <c r="AB361" s="25"/>
      <c r="AC361" s="58">
        <v>10025009</v>
      </c>
      <c r="AD361" s="59" t="s">
        <v>335</v>
      </c>
      <c r="AE361" s="25">
        <v>20</v>
      </c>
      <c r="AF361" s="3">
        <v>10000143</v>
      </c>
      <c r="AG361" s="3" t="s">
        <v>122</v>
      </c>
      <c r="AH361" s="3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ht="20.1" customHeight="1" spans="10:53">
      <c r="J362" s="55"/>
      <c r="K362" s="27" t="s">
        <v>1136</v>
      </c>
      <c r="M362" s="3">
        <v>10020001</v>
      </c>
      <c r="N362" s="3" t="s">
        <v>95</v>
      </c>
      <c r="O362" s="25">
        <v>1500</v>
      </c>
      <c r="P362" s="3"/>
      <c r="Q362" s="5">
        <v>10000152</v>
      </c>
      <c r="R362" s="6" t="s">
        <v>143</v>
      </c>
      <c r="S362" s="25">
        <v>60</v>
      </c>
      <c r="T362" s="3"/>
      <c r="U362" s="60">
        <v>15611001</v>
      </c>
      <c r="V362" s="61" t="s">
        <v>1110</v>
      </c>
      <c r="W362" s="25">
        <v>1</v>
      </c>
      <c r="X362" s="3"/>
      <c r="Y362" s="58">
        <v>10025008</v>
      </c>
      <c r="Z362" s="59" t="s">
        <v>333</v>
      </c>
      <c r="AA362" s="25">
        <v>50</v>
      </c>
      <c r="AB362" s="25"/>
      <c r="AC362" s="58">
        <v>10025009</v>
      </c>
      <c r="AD362" s="59" t="s">
        <v>335</v>
      </c>
      <c r="AE362" s="25">
        <v>20</v>
      </c>
      <c r="AF362" s="3">
        <v>10000143</v>
      </c>
      <c r="AG362" s="3" t="s">
        <v>122</v>
      </c>
      <c r="AH362" s="3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ht="20.1" customHeight="1" spans="10:53">
      <c r="J363" s="55"/>
      <c r="K363" s="27" t="s">
        <v>1137</v>
      </c>
      <c r="M363" s="3">
        <v>10020001</v>
      </c>
      <c r="N363" s="3" t="s">
        <v>95</v>
      </c>
      <c r="O363" s="25">
        <v>1500</v>
      </c>
      <c r="P363" s="3"/>
      <c r="Q363" s="5">
        <v>10000152</v>
      </c>
      <c r="R363" s="6" t="s">
        <v>143</v>
      </c>
      <c r="S363" s="25">
        <v>60</v>
      </c>
      <c r="T363" s="3"/>
      <c r="U363" s="60">
        <v>15611002</v>
      </c>
      <c r="V363" s="61" t="s">
        <v>1111</v>
      </c>
      <c r="W363" s="25">
        <v>1</v>
      </c>
      <c r="X363" s="3"/>
      <c r="Y363" s="58">
        <v>10025008</v>
      </c>
      <c r="Z363" s="59" t="s">
        <v>333</v>
      </c>
      <c r="AA363" s="25">
        <v>50</v>
      </c>
      <c r="AB363" s="25"/>
      <c r="AC363" s="58">
        <v>10025009</v>
      </c>
      <c r="AD363" s="59" t="s">
        <v>335</v>
      </c>
      <c r="AE363" s="25">
        <v>20</v>
      </c>
      <c r="AF363" s="3">
        <v>10000143</v>
      </c>
      <c r="AG363" s="3" t="s">
        <v>122</v>
      </c>
      <c r="AH363" s="3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ht="20.1" customHeight="1" spans="10:53">
      <c r="J364" s="55"/>
      <c r="K364" s="27" t="s">
        <v>1138</v>
      </c>
      <c r="M364" s="3">
        <v>10020001</v>
      </c>
      <c r="N364" s="3" t="s">
        <v>95</v>
      </c>
      <c r="O364" s="25">
        <v>1500</v>
      </c>
      <c r="P364" s="3"/>
      <c r="Q364" s="5">
        <v>10000152</v>
      </c>
      <c r="R364" s="6" t="s">
        <v>143</v>
      </c>
      <c r="S364" s="25">
        <v>60</v>
      </c>
      <c r="T364" s="3"/>
      <c r="U364" s="60">
        <v>15611003</v>
      </c>
      <c r="V364" s="61" t="s">
        <v>1112</v>
      </c>
      <c r="W364" s="25">
        <v>1</v>
      </c>
      <c r="X364" s="3"/>
      <c r="Y364" s="58">
        <v>10025008</v>
      </c>
      <c r="Z364" s="59" t="s">
        <v>333</v>
      </c>
      <c r="AA364" s="25">
        <v>50</v>
      </c>
      <c r="AB364" s="25"/>
      <c r="AC364" s="58">
        <v>10025009</v>
      </c>
      <c r="AD364" s="59" t="s">
        <v>335</v>
      </c>
      <c r="AE364" s="25">
        <v>20</v>
      </c>
      <c r="AF364" s="3">
        <v>10000143</v>
      </c>
      <c r="AG364" s="3" t="s">
        <v>122</v>
      </c>
      <c r="AH364" s="3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ht="20.1" customHeight="1"/>
    <row r="366" ht="20.1" customHeight="1"/>
    <row r="367" ht="20.1" customHeight="1" spans="7:61">
      <c r="G367" s="5">
        <v>10000144</v>
      </c>
      <c r="H367" s="5" t="s">
        <v>874</v>
      </c>
      <c r="K367" s="3" t="s">
        <v>1139</v>
      </c>
      <c r="M367" s="3">
        <v>10020001</v>
      </c>
      <c r="N367" s="3" t="s">
        <v>95</v>
      </c>
      <c r="O367" s="25">
        <v>10</v>
      </c>
      <c r="Q367" s="3">
        <v>10000144</v>
      </c>
      <c r="R367" s="3" t="s">
        <v>874</v>
      </c>
      <c r="S367" s="3">
        <v>1</v>
      </c>
      <c r="U367" s="58">
        <v>10021010</v>
      </c>
      <c r="V367" s="59" t="s">
        <v>825</v>
      </c>
      <c r="W367" s="25">
        <v>10</v>
      </c>
      <c r="X367" s="3"/>
      <c r="Y367" s="58">
        <v>10021008</v>
      </c>
      <c r="Z367" s="59" t="s">
        <v>246</v>
      </c>
      <c r="AA367" s="3">
        <v>1</v>
      </c>
      <c r="AJ367" s="2" t="str">
        <f t="shared" ref="AJ367" si="161">M367&amp;";"&amp;O367</f>
        <v>10020001;10</v>
      </c>
      <c r="AK367" s="2"/>
      <c r="AL367" s="2"/>
      <c r="AM367" s="2" t="str">
        <f t="shared" ref="AM367" si="162">Q367&amp;";"&amp;S367</f>
        <v>10000144;1</v>
      </c>
      <c r="AN367" s="2"/>
      <c r="AO367" s="2"/>
      <c r="AP367" s="2" t="str">
        <f t="shared" ref="AP367" si="163">U367&amp;";"&amp;W367</f>
        <v>10021010;10</v>
      </c>
      <c r="AQ367" s="2"/>
      <c r="AR367" s="2"/>
      <c r="AS367" s="2" t="str">
        <f t="shared" ref="AS367" si="164">Y367&amp;";"&amp;AA367</f>
        <v>10021008;1</v>
      </c>
      <c r="AT367" s="2"/>
      <c r="AU367" s="2"/>
      <c r="AV367" s="2"/>
      <c r="AW367" s="2"/>
      <c r="AX367" s="2"/>
      <c r="AY367" s="2"/>
      <c r="AZ367" s="2"/>
      <c r="BA367" s="2" t="str">
        <f t="shared" ref="BA367" si="165">AJ367&amp;"@"&amp;AM367&amp;"@"&amp;AP367&amp;"@"&amp;AS367&amp;"@"&amp;AV367&amp;"@"&amp;AY367</f>
        <v>10020001;10@10000144;1@10021010;10@10021008;1@@</v>
      </c>
      <c r="BB367" s="2"/>
      <c r="BI367" t="s">
        <v>1140</v>
      </c>
    </row>
    <row r="368" ht="20.1" customHeight="1" spans="7:61">
      <c r="G368" s="5">
        <v>10000145</v>
      </c>
      <c r="H368" s="5" t="s">
        <v>875</v>
      </c>
      <c r="K368" s="3" t="s">
        <v>1139</v>
      </c>
      <c r="M368" s="3">
        <v>10020001</v>
      </c>
      <c r="N368" s="3" t="s">
        <v>95</v>
      </c>
      <c r="O368" s="25">
        <v>10</v>
      </c>
      <c r="Q368" s="3">
        <v>10000144</v>
      </c>
      <c r="R368" s="3" t="s">
        <v>874</v>
      </c>
      <c r="S368" s="3">
        <v>1</v>
      </c>
      <c r="U368" s="58">
        <v>10021010</v>
      </c>
      <c r="V368" s="59" t="s">
        <v>825</v>
      </c>
      <c r="W368" s="25">
        <v>10</v>
      </c>
      <c r="X368" s="3"/>
      <c r="Y368" s="58">
        <v>10021008</v>
      </c>
      <c r="Z368" s="59" t="s">
        <v>246</v>
      </c>
      <c r="AA368" s="3">
        <v>1</v>
      </c>
      <c r="AJ368" s="2" t="str">
        <f t="shared" ref="AJ368:AJ414" si="166">M368&amp;";"&amp;O368</f>
        <v>10020001;10</v>
      </c>
      <c r="AK368" s="2"/>
      <c r="AL368" s="2"/>
      <c r="AM368" s="2" t="str">
        <f t="shared" ref="AM368:AM414" si="167">Q368&amp;";"&amp;S368</f>
        <v>10000144;1</v>
      </c>
      <c r="AN368" s="2"/>
      <c r="AO368" s="2"/>
      <c r="AP368" s="2" t="str">
        <f t="shared" ref="AP368:AP414" si="168">U368&amp;";"&amp;W368</f>
        <v>10021010;10</v>
      </c>
      <c r="AQ368" s="2"/>
      <c r="AR368" s="2"/>
      <c r="AS368" s="2" t="str">
        <f t="shared" ref="AS368:AS414" si="169">Y368&amp;";"&amp;AA368</f>
        <v>10021008;1</v>
      </c>
      <c r="AT368" s="2"/>
      <c r="AU368" s="2"/>
      <c r="AV368" s="2"/>
      <c r="AW368" s="2"/>
      <c r="AX368" s="2"/>
      <c r="AY368" s="2"/>
      <c r="AZ368" s="2"/>
      <c r="BA368" s="2" t="str">
        <f t="shared" ref="BA368:BA414" si="170">AJ368&amp;"@"&amp;AM368&amp;"@"&amp;AP368&amp;"@"&amp;AS368&amp;"@"&amp;AV368&amp;"@"&amp;AY368</f>
        <v>10020001;10@10000144;1@10021010;10@10021008;1@@</v>
      </c>
      <c r="BB368" s="2"/>
      <c r="BI368" t="s">
        <v>1140</v>
      </c>
    </row>
    <row r="369" ht="20.1" customHeight="1" spans="7:61">
      <c r="G369" s="5">
        <v>10000146</v>
      </c>
      <c r="H369" s="5" t="s">
        <v>876</v>
      </c>
      <c r="K369" s="3" t="s">
        <v>1139</v>
      </c>
      <c r="M369" s="3">
        <v>10020001</v>
      </c>
      <c r="N369" s="3" t="s">
        <v>95</v>
      </c>
      <c r="O369" s="25">
        <v>10</v>
      </c>
      <c r="Q369" s="3">
        <v>10000144</v>
      </c>
      <c r="R369" s="3" t="s">
        <v>874</v>
      </c>
      <c r="S369" s="3">
        <v>1</v>
      </c>
      <c r="U369" s="58">
        <v>10021010</v>
      </c>
      <c r="V369" s="59" t="s">
        <v>825</v>
      </c>
      <c r="W369" s="25">
        <v>10</v>
      </c>
      <c r="X369" s="3"/>
      <c r="Y369" s="58">
        <v>10021008</v>
      </c>
      <c r="Z369" s="59" t="s">
        <v>246</v>
      </c>
      <c r="AA369" s="3">
        <v>1</v>
      </c>
      <c r="AJ369" s="2" t="str">
        <f t="shared" si="166"/>
        <v>10020001;10</v>
      </c>
      <c r="AK369" s="2"/>
      <c r="AL369" s="2"/>
      <c r="AM369" s="2" t="str">
        <f t="shared" si="167"/>
        <v>10000144;1</v>
      </c>
      <c r="AN369" s="2"/>
      <c r="AO369" s="2"/>
      <c r="AP369" s="2" t="str">
        <f t="shared" si="168"/>
        <v>10021010;10</v>
      </c>
      <c r="AQ369" s="2"/>
      <c r="AR369" s="2"/>
      <c r="AS369" s="2" t="str">
        <f t="shared" si="169"/>
        <v>10021008;1</v>
      </c>
      <c r="AT369" s="2"/>
      <c r="AU369" s="2"/>
      <c r="AV369" s="2"/>
      <c r="AW369" s="2"/>
      <c r="AX369" s="2"/>
      <c r="AY369" s="2"/>
      <c r="AZ369" s="2"/>
      <c r="BA369" s="2" t="str">
        <f t="shared" si="170"/>
        <v>10020001;10@10000144;1@10021010;10@10021008;1@@</v>
      </c>
      <c r="BB369" s="2"/>
      <c r="BI369" t="s">
        <v>1140</v>
      </c>
    </row>
    <row r="370" ht="20.1" customHeight="1" spans="7:61">
      <c r="G370" s="5">
        <v>10000147</v>
      </c>
      <c r="H370" s="5" t="s">
        <v>878</v>
      </c>
      <c r="K370" s="3" t="s">
        <v>1139</v>
      </c>
      <c r="M370" s="3">
        <v>10020001</v>
      </c>
      <c r="N370" s="3" t="s">
        <v>95</v>
      </c>
      <c r="O370" s="25">
        <v>10</v>
      </c>
      <c r="Q370" s="3">
        <v>10000144</v>
      </c>
      <c r="R370" s="3" t="s">
        <v>874</v>
      </c>
      <c r="S370" s="3">
        <v>1</v>
      </c>
      <c r="U370" s="58">
        <v>10021010</v>
      </c>
      <c r="V370" s="59" t="s">
        <v>825</v>
      </c>
      <c r="W370" s="25">
        <v>10</v>
      </c>
      <c r="X370" s="3"/>
      <c r="Y370" s="58">
        <v>10021008</v>
      </c>
      <c r="Z370" s="59" t="s">
        <v>246</v>
      </c>
      <c r="AA370" s="3">
        <v>1</v>
      </c>
      <c r="AJ370" s="2" t="str">
        <f t="shared" si="166"/>
        <v>10020001;10</v>
      </c>
      <c r="AK370" s="2"/>
      <c r="AL370" s="2"/>
      <c r="AM370" s="2" t="str">
        <f t="shared" si="167"/>
        <v>10000144;1</v>
      </c>
      <c r="AN370" s="2"/>
      <c r="AO370" s="2"/>
      <c r="AP370" s="2" t="str">
        <f t="shared" si="168"/>
        <v>10021010;10</v>
      </c>
      <c r="AQ370" s="2"/>
      <c r="AR370" s="2"/>
      <c r="AS370" s="2" t="str">
        <f t="shared" si="169"/>
        <v>10021008;1</v>
      </c>
      <c r="AT370" s="2"/>
      <c r="AU370" s="2"/>
      <c r="AV370" s="2"/>
      <c r="AW370" s="2"/>
      <c r="AX370" s="2"/>
      <c r="AY370" s="2"/>
      <c r="AZ370" s="2"/>
      <c r="BA370" s="2" t="str">
        <f t="shared" si="170"/>
        <v>10020001;10@10000144;1@10021010;10@10021008;1@@</v>
      </c>
      <c r="BB370" s="2"/>
      <c r="BI370" t="s">
        <v>1140</v>
      </c>
    </row>
    <row r="371" ht="20.1" customHeight="1" spans="11:61">
      <c r="K371" s="3" t="s">
        <v>1141</v>
      </c>
      <c r="M371" s="3">
        <v>10020001</v>
      </c>
      <c r="N371" s="3" t="s">
        <v>95</v>
      </c>
      <c r="O371" s="25">
        <v>10</v>
      </c>
      <c r="Q371" s="3">
        <v>10000144</v>
      </c>
      <c r="R371" s="3" t="s">
        <v>874</v>
      </c>
      <c r="S371" s="3">
        <v>2</v>
      </c>
      <c r="U371" s="58">
        <v>10023010</v>
      </c>
      <c r="V371" s="62" t="s">
        <v>828</v>
      </c>
      <c r="W371" s="25">
        <v>10</v>
      </c>
      <c r="Y371" s="58">
        <v>10023008</v>
      </c>
      <c r="Z371" s="59" t="s">
        <v>290</v>
      </c>
      <c r="AA371" s="3">
        <v>1</v>
      </c>
      <c r="AJ371" s="2" t="str">
        <f t="shared" si="166"/>
        <v>10020001;10</v>
      </c>
      <c r="AK371" s="2"/>
      <c r="AL371" s="2"/>
      <c r="AM371" s="2" t="str">
        <f t="shared" si="167"/>
        <v>10000144;2</v>
      </c>
      <c r="AN371" s="2"/>
      <c r="AO371" s="2"/>
      <c r="AP371" s="2" t="str">
        <f t="shared" si="168"/>
        <v>10023010;10</v>
      </c>
      <c r="AQ371" s="2"/>
      <c r="AR371" s="2"/>
      <c r="AS371" s="2" t="str">
        <f t="shared" si="169"/>
        <v>10023008;1</v>
      </c>
      <c r="AT371" s="2"/>
      <c r="AU371" s="2"/>
      <c r="AV371" s="2"/>
      <c r="AW371" s="2"/>
      <c r="AX371" s="2"/>
      <c r="AY371" s="2"/>
      <c r="AZ371" s="2"/>
      <c r="BA371" s="2" t="str">
        <f t="shared" si="170"/>
        <v>10020001;10@10000144;2@10023010;10@10023008;1@@</v>
      </c>
      <c r="BB371" s="2"/>
      <c r="BI371" t="s">
        <v>1142</v>
      </c>
    </row>
    <row r="372" ht="20.1" customHeight="1" spans="11:61">
      <c r="K372" s="3" t="s">
        <v>1141</v>
      </c>
      <c r="M372" s="3">
        <v>10020001</v>
      </c>
      <c r="N372" s="3" t="s">
        <v>95</v>
      </c>
      <c r="O372" s="25">
        <v>10</v>
      </c>
      <c r="Q372" s="3">
        <v>10000144</v>
      </c>
      <c r="R372" s="3" t="s">
        <v>874</v>
      </c>
      <c r="S372" s="3">
        <v>2</v>
      </c>
      <c r="U372" s="58">
        <v>10023010</v>
      </c>
      <c r="V372" s="62" t="s">
        <v>828</v>
      </c>
      <c r="W372" s="25">
        <v>10</v>
      </c>
      <c r="Y372" s="58">
        <v>10023008</v>
      </c>
      <c r="Z372" s="59" t="s">
        <v>290</v>
      </c>
      <c r="AA372" s="3">
        <v>1</v>
      </c>
      <c r="AJ372" s="2" t="str">
        <f t="shared" si="166"/>
        <v>10020001;10</v>
      </c>
      <c r="AK372" s="2"/>
      <c r="AL372" s="2"/>
      <c r="AM372" s="2" t="str">
        <f t="shared" si="167"/>
        <v>10000144;2</v>
      </c>
      <c r="AN372" s="2"/>
      <c r="AO372" s="2"/>
      <c r="AP372" s="2" t="str">
        <f t="shared" si="168"/>
        <v>10023010;10</v>
      </c>
      <c r="AQ372" s="2"/>
      <c r="AR372" s="2"/>
      <c r="AS372" s="2" t="str">
        <f t="shared" si="169"/>
        <v>10023008;1</v>
      </c>
      <c r="AT372" s="2"/>
      <c r="AU372" s="2"/>
      <c r="AV372" s="2"/>
      <c r="AW372" s="2"/>
      <c r="AX372" s="2"/>
      <c r="AY372" s="2"/>
      <c r="AZ372" s="2"/>
      <c r="BA372" s="2" t="str">
        <f t="shared" si="170"/>
        <v>10020001;10@10000144;2@10023010;10@10023008;1@@</v>
      </c>
      <c r="BB372" s="2"/>
      <c r="BI372" t="s">
        <v>1142</v>
      </c>
    </row>
    <row r="373" ht="20.1" customHeight="1" spans="11:61">
      <c r="K373" s="3" t="s">
        <v>1141</v>
      </c>
      <c r="M373" s="3">
        <v>10020001</v>
      </c>
      <c r="N373" s="3" t="s">
        <v>95</v>
      </c>
      <c r="O373" s="25">
        <v>10</v>
      </c>
      <c r="Q373" s="3">
        <v>10000144</v>
      </c>
      <c r="R373" s="3" t="s">
        <v>874</v>
      </c>
      <c r="S373" s="3">
        <v>2</v>
      </c>
      <c r="U373" s="58">
        <v>10023010</v>
      </c>
      <c r="V373" s="62" t="s">
        <v>828</v>
      </c>
      <c r="W373" s="25">
        <v>10</v>
      </c>
      <c r="Y373" s="58">
        <v>10023008</v>
      </c>
      <c r="Z373" s="59" t="s">
        <v>290</v>
      </c>
      <c r="AA373" s="3">
        <v>1</v>
      </c>
      <c r="AJ373" s="2" t="str">
        <f t="shared" si="166"/>
        <v>10020001;10</v>
      </c>
      <c r="AK373" s="2"/>
      <c r="AL373" s="2"/>
      <c r="AM373" s="2" t="str">
        <f t="shared" si="167"/>
        <v>10000144;2</v>
      </c>
      <c r="AN373" s="2"/>
      <c r="AO373" s="2"/>
      <c r="AP373" s="2" t="str">
        <f t="shared" si="168"/>
        <v>10023010;10</v>
      </c>
      <c r="AQ373" s="2"/>
      <c r="AR373" s="2"/>
      <c r="AS373" s="2" t="str">
        <f t="shared" si="169"/>
        <v>10023008;1</v>
      </c>
      <c r="AT373" s="2"/>
      <c r="AU373" s="2"/>
      <c r="AV373" s="2"/>
      <c r="AW373" s="2"/>
      <c r="AX373" s="2"/>
      <c r="AY373" s="2"/>
      <c r="AZ373" s="2"/>
      <c r="BA373" s="2" t="str">
        <f t="shared" si="170"/>
        <v>10020001;10@10000144;2@10023010;10@10023008;1@@</v>
      </c>
      <c r="BB373" s="2"/>
      <c r="BI373" t="s">
        <v>1142</v>
      </c>
    </row>
    <row r="374" ht="20.1" customHeight="1" spans="11:61">
      <c r="K374" s="3" t="s">
        <v>1141</v>
      </c>
      <c r="M374" s="3">
        <v>10020001</v>
      </c>
      <c r="N374" s="3" t="s">
        <v>95</v>
      </c>
      <c r="O374" s="25">
        <v>10</v>
      </c>
      <c r="Q374" s="3">
        <v>10000144</v>
      </c>
      <c r="R374" s="3" t="s">
        <v>874</v>
      </c>
      <c r="S374" s="3">
        <v>2</v>
      </c>
      <c r="U374" s="58">
        <v>10023010</v>
      </c>
      <c r="V374" s="62" t="s">
        <v>828</v>
      </c>
      <c r="W374" s="25">
        <v>10</v>
      </c>
      <c r="Y374" s="58">
        <v>10023008</v>
      </c>
      <c r="Z374" s="59" t="s">
        <v>290</v>
      </c>
      <c r="AA374" s="3">
        <v>1</v>
      </c>
      <c r="AJ374" s="2" t="str">
        <f t="shared" si="166"/>
        <v>10020001;10</v>
      </c>
      <c r="AK374" s="2"/>
      <c r="AL374" s="2"/>
      <c r="AM374" s="2" t="str">
        <f t="shared" si="167"/>
        <v>10000144;2</v>
      </c>
      <c r="AN374" s="2"/>
      <c r="AO374" s="2"/>
      <c r="AP374" s="2" t="str">
        <f t="shared" si="168"/>
        <v>10023010;10</v>
      </c>
      <c r="AQ374" s="2"/>
      <c r="AR374" s="2"/>
      <c r="AS374" s="2" t="str">
        <f t="shared" si="169"/>
        <v>10023008;1</v>
      </c>
      <c r="AT374" s="2"/>
      <c r="AU374" s="2"/>
      <c r="AV374" s="2"/>
      <c r="AW374" s="2"/>
      <c r="AX374" s="2"/>
      <c r="AY374" s="2"/>
      <c r="AZ374" s="2"/>
      <c r="BA374" s="2" t="str">
        <f t="shared" si="170"/>
        <v>10020001;10@10000144;2@10023010;10@10023008;1@@</v>
      </c>
      <c r="BB374" s="2"/>
      <c r="BI374" t="s">
        <v>1142</v>
      </c>
    </row>
    <row r="375" ht="20.1" customHeight="1" spans="11:61">
      <c r="K375" s="3" t="s">
        <v>1143</v>
      </c>
      <c r="M375" s="3">
        <v>10020001</v>
      </c>
      <c r="N375" s="3" t="s">
        <v>95</v>
      </c>
      <c r="O375" s="25">
        <v>10</v>
      </c>
      <c r="Q375" s="3">
        <v>10000144</v>
      </c>
      <c r="R375" s="3" t="s">
        <v>874</v>
      </c>
      <c r="S375" s="3">
        <v>3</v>
      </c>
      <c r="U375" s="58">
        <v>10025010</v>
      </c>
      <c r="V375" s="59" t="s">
        <v>830</v>
      </c>
      <c r="W375" s="25">
        <v>10</v>
      </c>
      <c r="Y375" s="58">
        <v>10025008</v>
      </c>
      <c r="Z375" s="59" t="s">
        <v>333</v>
      </c>
      <c r="AA375" s="3">
        <v>1</v>
      </c>
      <c r="AJ375" s="2" t="str">
        <f t="shared" si="166"/>
        <v>10020001;10</v>
      </c>
      <c r="AK375" s="2"/>
      <c r="AL375" s="2"/>
      <c r="AM375" s="2" t="str">
        <f t="shared" si="167"/>
        <v>10000144;3</v>
      </c>
      <c r="AN375" s="2"/>
      <c r="AO375" s="2"/>
      <c r="AP375" s="2" t="str">
        <f t="shared" si="168"/>
        <v>10025010;10</v>
      </c>
      <c r="AQ375" s="2"/>
      <c r="AR375" s="2"/>
      <c r="AS375" s="2" t="str">
        <f t="shared" si="169"/>
        <v>10025008;1</v>
      </c>
      <c r="AT375" s="2"/>
      <c r="AU375" s="2"/>
      <c r="AV375" s="2"/>
      <c r="AW375" s="2"/>
      <c r="AX375" s="2"/>
      <c r="AY375" s="2"/>
      <c r="AZ375" s="2"/>
      <c r="BA375" s="2" t="str">
        <f t="shared" si="170"/>
        <v>10020001;10@10000144;3@10025010;10@10025008;1@@</v>
      </c>
      <c r="BB375" s="2"/>
      <c r="BI375" t="s">
        <v>1144</v>
      </c>
    </row>
    <row r="376" ht="20.1" customHeight="1" spans="11:61">
      <c r="K376" s="3" t="s">
        <v>1143</v>
      </c>
      <c r="M376" s="3">
        <v>10020001</v>
      </c>
      <c r="N376" s="3" t="s">
        <v>95</v>
      </c>
      <c r="O376" s="25">
        <v>10</v>
      </c>
      <c r="Q376" s="3">
        <v>10000144</v>
      </c>
      <c r="R376" s="3" t="s">
        <v>874</v>
      </c>
      <c r="S376" s="3">
        <v>3</v>
      </c>
      <c r="U376" s="58">
        <v>10025010</v>
      </c>
      <c r="V376" s="59" t="s">
        <v>830</v>
      </c>
      <c r="W376" s="25">
        <v>10</v>
      </c>
      <c r="Y376" s="58">
        <v>10025008</v>
      </c>
      <c r="Z376" s="59" t="s">
        <v>333</v>
      </c>
      <c r="AA376" s="3">
        <v>1</v>
      </c>
      <c r="AJ376" s="2" t="str">
        <f t="shared" si="166"/>
        <v>10020001;10</v>
      </c>
      <c r="AK376" s="2"/>
      <c r="AL376" s="2"/>
      <c r="AM376" s="2" t="str">
        <f t="shared" si="167"/>
        <v>10000144;3</v>
      </c>
      <c r="AN376" s="2"/>
      <c r="AO376" s="2"/>
      <c r="AP376" s="2" t="str">
        <f t="shared" si="168"/>
        <v>10025010;10</v>
      </c>
      <c r="AQ376" s="2"/>
      <c r="AR376" s="2"/>
      <c r="AS376" s="2" t="str">
        <f t="shared" si="169"/>
        <v>10025008;1</v>
      </c>
      <c r="AT376" s="2"/>
      <c r="AU376" s="2"/>
      <c r="AV376" s="2"/>
      <c r="AW376" s="2"/>
      <c r="AX376" s="2"/>
      <c r="AY376" s="2"/>
      <c r="AZ376" s="2"/>
      <c r="BA376" s="2" t="str">
        <f t="shared" si="170"/>
        <v>10020001;10@10000144;3@10025010;10@10025008;1@@</v>
      </c>
      <c r="BB376" s="2"/>
      <c r="BI376" t="s">
        <v>1144</v>
      </c>
    </row>
    <row r="377" ht="20.1" customHeight="1" spans="11:61">
      <c r="K377" s="3" t="s">
        <v>1143</v>
      </c>
      <c r="M377" s="3">
        <v>10020001</v>
      </c>
      <c r="N377" s="3" t="s">
        <v>95</v>
      </c>
      <c r="O377" s="25">
        <v>10</v>
      </c>
      <c r="Q377" s="3">
        <v>10000144</v>
      </c>
      <c r="R377" s="3" t="s">
        <v>874</v>
      </c>
      <c r="S377" s="3">
        <v>3</v>
      </c>
      <c r="U377" s="58">
        <v>10025010</v>
      </c>
      <c r="V377" s="59" t="s">
        <v>830</v>
      </c>
      <c r="W377" s="25">
        <v>10</v>
      </c>
      <c r="Y377" s="58">
        <v>10025008</v>
      </c>
      <c r="Z377" s="59" t="s">
        <v>333</v>
      </c>
      <c r="AA377" s="3">
        <v>1</v>
      </c>
      <c r="AJ377" s="2" t="str">
        <f t="shared" si="166"/>
        <v>10020001;10</v>
      </c>
      <c r="AK377" s="2"/>
      <c r="AL377" s="2"/>
      <c r="AM377" s="2" t="str">
        <f t="shared" si="167"/>
        <v>10000144;3</v>
      </c>
      <c r="AN377" s="2"/>
      <c r="AO377" s="2"/>
      <c r="AP377" s="2" t="str">
        <f t="shared" si="168"/>
        <v>10025010;10</v>
      </c>
      <c r="AQ377" s="2"/>
      <c r="AR377" s="2"/>
      <c r="AS377" s="2" t="str">
        <f t="shared" si="169"/>
        <v>10025008;1</v>
      </c>
      <c r="AT377" s="2"/>
      <c r="AU377" s="2"/>
      <c r="AV377" s="2"/>
      <c r="AW377" s="2"/>
      <c r="AX377" s="2"/>
      <c r="AY377" s="2"/>
      <c r="AZ377" s="2"/>
      <c r="BA377" s="2" t="str">
        <f t="shared" si="170"/>
        <v>10020001;10@10000144;3@10025010;10@10025008;1@@</v>
      </c>
      <c r="BB377" s="2"/>
      <c r="BI377" t="s">
        <v>1144</v>
      </c>
    </row>
    <row r="378" ht="20.1" customHeight="1" spans="11:61">
      <c r="K378" s="3" t="s">
        <v>1143</v>
      </c>
      <c r="M378" s="3">
        <v>10020001</v>
      </c>
      <c r="N378" s="3" t="s">
        <v>95</v>
      </c>
      <c r="O378" s="25">
        <v>10</v>
      </c>
      <c r="Q378" s="3">
        <v>10000144</v>
      </c>
      <c r="R378" s="3" t="s">
        <v>874</v>
      </c>
      <c r="S378" s="3">
        <v>3</v>
      </c>
      <c r="U378" s="58">
        <v>10025010</v>
      </c>
      <c r="V378" s="59" t="s">
        <v>830</v>
      </c>
      <c r="W378" s="25">
        <v>10</v>
      </c>
      <c r="Y378" s="58">
        <v>10025008</v>
      </c>
      <c r="Z378" s="59" t="s">
        <v>333</v>
      </c>
      <c r="AA378" s="3">
        <v>1</v>
      </c>
      <c r="AJ378" s="2" t="str">
        <f t="shared" si="166"/>
        <v>10020001;10</v>
      </c>
      <c r="AK378" s="2"/>
      <c r="AL378" s="2"/>
      <c r="AM378" s="2" t="str">
        <f t="shared" si="167"/>
        <v>10000144;3</v>
      </c>
      <c r="AN378" s="2"/>
      <c r="AO378" s="2"/>
      <c r="AP378" s="2" t="str">
        <f t="shared" si="168"/>
        <v>10025010;10</v>
      </c>
      <c r="AQ378" s="2"/>
      <c r="AR378" s="2"/>
      <c r="AS378" s="2" t="str">
        <f t="shared" si="169"/>
        <v>10025008;1</v>
      </c>
      <c r="AT378" s="2"/>
      <c r="AU378" s="2"/>
      <c r="AV378" s="2"/>
      <c r="AW378" s="2"/>
      <c r="AX378" s="2"/>
      <c r="AY378" s="2"/>
      <c r="AZ378" s="2"/>
      <c r="BA378" s="2" t="str">
        <f t="shared" si="170"/>
        <v>10020001;10@10000144;3@10025010;10@10025008;1@@</v>
      </c>
      <c r="BB378" s="2"/>
      <c r="BI378" t="s">
        <v>1144</v>
      </c>
    </row>
    <row r="379" ht="20.1" customHeight="1" spans="11:61">
      <c r="K379" s="3" t="s">
        <v>1145</v>
      </c>
      <c r="M379" s="3">
        <v>10020001</v>
      </c>
      <c r="N379" s="3" t="s">
        <v>95</v>
      </c>
      <c r="O379" s="25">
        <v>10</v>
      </c>
      <c r="Q379" s="5">
        <v>10000145</v>
      </c>
      <c r="R379" s="5" t="s">
        <v>875</v>
      </c>
      <c r="S379" s="3">
        <v>2</v>
      </c>
      <c r="U379" s="58">
        <v>10021010</v>
      </c>
      <c r="V379" s="59" t="s">
        <v>825</v>
      </c>
      <c r="W379" s="25">
        <v>10</v>
      </c>
      <c r="X379" s="3"/>
      <c r="Y379" s="58">
        <v>10021008</v>
      </c>
      <c r="Z379" s="59" t="s">
        <v>246</v>
      </c>
      <c r="AA379" s="3">
        <v>1</v>
      </c>
      <c r="AJ379" s="2" t="str">
        <f t="shared" si="166"/>
        <v>10020001;10</v>
      </c>
      <c r="AK379" s="2"/>
      <c r="AL379" s="2"/>
      <c r="AM379" s="2" t="str">
        <f t="shared" si="167"/>
        <v>10000145;2</v>
      </c>
      <c r="AN379" s="2"/>
      <c r="AO379" s="2"/>
      <c r="AP379" s="2" t="str">
        <f t="shared" si="168"/>
        <v>10021010;10</v>
      </c>
      <c r="AQ379" s="2"/>
      <c r="AR379" s="2"/>
      <c r="AS379" s="2" t="str">
        <f t="shared" si="169"/>
        <v>10021008;1</v>
      </c>
      <c r="AT379" s="2"/>
      <c r="AU379" s="2"/>
      <c r="AV379" s="2"/>
      <c r="AW379" s="2"/>
      <c r="AX379" s="2"/>
      <c r="AY379" s="2"/>
      <c r="AZ379" s="2"/>
      <c r="BA379" s="2" t="str">
        <f t="shared" si="170"/>
        <v>10020001;10@10000145;2@10021010;10@10021008;1@@</v>
      </c>
      <c r="BB379" s="2"/>
      <c r="BI379" t="s">
        <v>1146</v>
      </c>
    </row>
    <row r="380" ht="20.1" customHeight="1" spans="11:61">
      <c r="K380" s="3" t="s">
        <v>1147</v>
      </c>
      <c r="M380" s="3">
        <v>10020001</v>
      </c>
      <c r="N380" s="3" t="s">
        <v>95</v>
      </c>
      <c r="O380" s="25">
        <v>10</v>
      </c>
      <c r="Q380" s="5">
        <v>10000145</v>
      </c>
      <c r="R380" s="5" t="s">
        <v>875</v>
      </c>
      <c r="S380" s="3">
        <v>2</v>
      </c>
      <c r="U380" s="58">
        <v>10021010</v>
      </c>
      <c r="V380" s="59" t="s">
        <v>825</v>
      </c>
      <c r="W380" s="25">
        <v>10</v>
      </c>
      <c r="X380" s="3"/>
      <c r="Y380" s="58">
        <v>10021008</v>
      </c>
      <c r="Z380" s="59" t="s">
        <v>246</v>
      </c>
      <c r="AA380" s="3">
        <v>1</v>
      </c>
      <c r="AJ380" s="2" t="str">
        <f t="shared" si="166"/>
        <v>10020001;10</v>
      </c>
      <c r="AK380" s="2"/>
      <c r="AL380" s="2"/>
      <c r="AM380" s="2" t="str">
        <f t="shared" si="167"/>
        <v>10000145;2</v>
      </c>
      <c r="AN380" s="2"/>
      <c r="AO380" s="2"/>
      <c r="AP380" s="2" t="str">
        <f t="shared" si="168"/>
        <v>10021010;10</v>
      </c>
      <c r="AQ380" s="2"/>
      <c r="AR380" s="2"/>
      <c r="AS380" s="2" t="str">
        <f t="shared" si="169"/>
        <v>10021008;1</v>
      </c>
      <c r="AT380" s="2"/>
      <c r="AU380" s="2"/>
      <c r="AV380" s="2"/>
      <c r="AW380" s="2"/>
      <c r="AX380" s="2"/>
      <c r="AY380" s="2"/>
      <c r="AZ380" s="2"/>
      <c r="BA380" s="2" t="str">
        <f t="shared" si="170"/>
        <v>10020001;10@10000145;2@10021010;10@10021008;1@@</v>
      </c>
      <c r="BB380" s="2"/>
      <c r="BI380" t="s">
        <v>1146</v>
      </c>
    </row>
    <row r="381" ht="20.1" customHeight="1" spans="11:61">
      <c r="K381" s="3" t="s">
        <v>1148</v>
      </c>
      <c r="M381" s="3">
        <v>10020001</v>
      </c>
      <c r="N381" s="3" t="s">
        <v>95</v>
      </c>
      <c r="O381" s="25">
        <v>10</v>
      </c>
      <c r="Q381" s="5">
        <v>10000145</v>
      </c>
      <c r="R381" s="5" t="s">
        <v>875</v>
      </c>
      <c r="S381" s="3">
        <v>2</v>
      </c>
      <c r="U381" s="58">
        <v>10021010</v>
      </c>
      <c r="V381" s="59" t="s">
        <v>825</v>
      </c>
      <c r="W381" s="25">
        <v>10</v>
      </c>
      <c r="X381" s="3"/>
      <c r="Y381" s="58">
        <v>10021008</v>
      </c>
      <c r="Z381" s="59" t="s">
        <v>246</v>
      </c>
      <c r="AA381" s="3">
        <v>1</v>
      </c>
      <c r="AJ381" s="2" t="str">
        <f t="shared" si="166"/>
        <v>10020001;10</v>
      </c>
      <c r="AK381" s="2"/>
      <c r="AL381" s="2"/>
      <c r="AM381" s="2" t="str">
        <f t="shared" si="167"/>
        <v>10000145;2</v>
      </c>
      <c r="AN381" s="2"/>
      <c r="AO381" s="2"/>
      <c r="AP381" s="2" t="str">
        <f t="shared" si="168"/>
        <v>10021010;10</v>
      </c>
      <c r="AQ381" s="2"/>
      <c r="AR381" s="2"/>
      <c r="AS381" s="2" t="str">
        <f t="shared" si="169"/>
        <v>10021008;1</v>
      </c>
      <c r="AT381" s="2"/>
      <c r="AU381" s="2"/>
      <c r="AV381" s="2"/>
      <c r="AW381" s="2"/>
      <c r="AX381" s="2"/>
      <c r="AY381" s="2"/>
      <c r="AZ381" s="2"/>
      <c r="BA381" s="2" t="str">
        <f t="shared" si="170"/>
        <v>10020001;10@10000145;2@10021010;10@10021008;1@@</v>
      </c>
      <c r="BB381" s="2"/>
      <c r="BI381" t="s">
        <v>1146</v>
      </c>
    </row>
    <row r="382" ht="20.1" customHeight="1" spans="11:61">
      <c r="K382" s="3" t="s">
        <v>1149</v>
      </c>
      <c r="M382" s="3">
        <v>10020001</v>
      </c>
      <c r="N382" s="3" t="s">
        <v>95</v>
      </c>
      <c r="O382" s="25">
        <v>10</v>
      </c>
      <c r="Q382" s="5">
        <v>10000145</v>
      </c>
      <c r="R382" s="5" t="s">
        <v>875</v>
      </c>
      <c r="S382" s="3">
        <v>2</v>
      </c>
      <c r="U382" s="58">
        <v>10021010</v>
      </c>
      <c r="V382" s="59" t="s">
        <v>825</v>
      </c>
      <c r="W382" s="25">
        <v>10</v>
      </c>
      <c r="X382" s="3"/>
      <c r="Y382" s="58">
        <v>10021008</v>
      </c>
      <c r="Z382" s="59" t="s">
        <v>246</v>
      </c>
      <c r="AA382" s="3">
        <v>1</v>
      </c>
      <c r="AJ382" s="2" t="str">
        <f t="shared" si="166"/>
        <v>10020001;10</v>
      </c>
      <c r="AK382" s="2"/>
      <c r="AL382" s="2"/>
      <c r="AM382" s="2" t="str">
        <f t="shared" si="167"/>
        <v>10000145;2</v>
      </c>
      <c r="AN382" s="2"/>
      <c r="AO382" s="2"/>
      <c r="AP382" s="2" t="str">
        <f t="shared" si="168"/>
        <v>10021010;10</v>
      </c>
      <c r="AQ382" s="2"/>
      <c r="AR382" s="2"/>
      <c r="AS382" s="2" t="str">
        <f t="shared" si="169"/>
        <v>10021008;1</v>
      </c>
      <c r="AT382" s="2"/>
      <c r="AU382" s="2"/>
      <c r="AV382" s="2"/>
      <c r="AW382" s="2"/>
      <c r="AX382" s="2"/>
      <c r="AY382" s="2"/>
      <c r="AZ382" s="2"/>
      <c r="BA382" s="2" t="str">
        <f t="shared" si="170"/>
        <v>10020001;10@10000145;2@10021010;10@10021008;1@@</v>
      </c>
      <c r="BB382" s="2"/>
      <c r="BI382" t="s">
        <v>1146</v>
      </c>
    </row>
    <row r="383" ht="20.1" customHeight="1" spans="11:61">
      <c r="K383" s="3" t="s">
        <v>1150</v>
      </c>
      <c r="M383" s="3">
        <v>10020001</v>
      </c>
      <c r="N383" s="3" t="s">
        <v>95</v>
      </c>
      <c r="O383" s="25">
        <v>10</v>
      </c>
      <c r="Q383" s="5">
        <v>10000145</v>
      </c>
      <c r="R383" s="5" t="s">
        <v>875</v>
      </c>
      <c r="S383" s="3">
        <v>4</v>
      </c>
      <c r="U383" s="58">
        <v>10023010</v>
      </c>
      <c r="V383" s="62" t="s">
        <v>828</v>
      </c>
      <c r="W383" s="25">
        <v>10</v>
      </c>
      <c r="Y383" s="58">
        <v>10023008</v>
      </c>
      <c r="Z383" s="59" t="s">
        <v>290</v>
      </c>
      <c r="AA383" s="3">
        <v>1</v>
      </c>
      <c r="AJ383" s="2" t="str">
        <f t="shared" si="166"/>
        <v>10020001;10</v>
      </c>
      <c r="AK383" s="2"/>
      <c r="AL383" s="2"/>
      <c r="AM383" s="2" t="str">
        <f t="shared" si="167"/>
        <v>10000145;4</v>
      </c>
      <c r="AN383" s="2"/>
      <c r="AO383" s="2"/>
      <c r="AP383" s="2" t="str">
        <f t="shared" si="168"/>
        <v>10023010;10</v>
      </c>
      <c r="AQ383" s="2"/>
      <c r="AR383" s="2"/>
      <c r="AS383" s="2" t="str">
        <f t="shared" si="169"/>
        <v>10023008;1</v>
      </c>
      <c r="AT383" s="2"/>
      <c r="AU383" s="2"/>
      <c r="AV383" s="2"/>
      <c r="AW383" s="2"/>
      <c r="AX383" s="2"/>
      <c r="AY383" s="2"/>
      <c r="AZ383" s="2"/>
      <c r="BA383" s="2" t="str">
        <f t="shared" si="170"/>
        <v>10020001;10@10000145;4@10023010;10@10023008;1@@</v>
      </c>
      <c r="BB383" s="2"/>
      <c r="BI383" t="s">
        <v>1151</v>
      </c>
    </row>
    <row r="384" ht="20.1" customHeight="1" spans="11:61">
      <c r="K384" s="3" t="s">
        <v>1152</v>
      </c>
      <c r="M384" s="3">
        <v>10020001</v>
      </c>
      <c r="N384" s="3" t="s">
        <v>95</v>
      </c>
      <c r="O384" s="25">
        <v>10</v>
      </c>
      <c r="Q384" s="5">
        <v>10000145</v>
      </c>
      <c r="R384" s="5" t="s">
        <v>875</v>
      </c>
      <c r="S384" s="3">
        <v>4</v>
      </c>
      <c r="U384" s="58">
        <v>10023010</v>
      </c>
      <c r="V384" s="62" t="s">
        <v>828</v>
      </c>
      <c r="W384" s="25">
        <v>10</v>
      </c>
      <c r="Y384" s="58">
        <v>10023008</v>
      </c>
      <c r="Z384" s="59" t="s">
        <v>290</v>
      </c>
      <c r="AA384" s="3">
        <v>1</v>
      </c>
      <c r="AJ384" s="2" t="str">
        <f t="shared" si="166"/>
        <v>10020001;10</v>
      </c>
      <c r="AK384" s="2"/>
      <c r="AL384" s="2"/>
      <c r="AM384" s="2" t="str">
        <f t="shared" si="167"/>
        <v>10000145;4</v>
      </c>
      <c r="AN384" s="2"/>
      <c r="AO384" s="2"/>
      <c r="AP384" s="2" t="str">
        <f t="shared" si="168"/>
        <v>10023010;10</v>
      </c>
      <c r="AQ384" s="2"/>
      <c r="AR384" s="2"/>
      <c r="AS384" s="2" t="str">
        <f t="shared" si="169"/>
        <v>10023008;1</v>
      </c>
      <c r="AT384" s="2"/>
      <c r="AU384" s="2"/>
      <c r="AV384" s="2"/>
      <c r="AW384" s="2"/>
      <c r="AX384" s="2"/>
      <c r="AY384" s="2"/>
      <c r="AZ384" s="2"/>
      <c r="BA384" s="2" t="str">
        <f t="shared" si="170"/>
        <v>10020001;10@10000145;4@10023010;10@10023008;1@@</v>
      </c>
      <c r="BB384" s="2"/>
      <c r="BI384" t="s">
        <v>1151</v>
      </c>
    </row>
    <row r="385" ht="20.1" customHeight="1" spans="11:61">
      <c r="K385" s="3" t="s">
        <v>1153</v>
      </c>
      <c r="M385" s="3">
        <v>10020001</v>
      </c>
      <c r="N385" s="3" t="s">
        <v>95</v>
      </c>
      <c r="O385" s="25">
        <v>10</v>
      </c>
      <c r="Q385" s="5">
        <v>10000145</v>
      </c>
      <c r="R385" s="5" t="s">
        <v>875</v>
      </c>
      <c r="S385" s="3">
        <v>4</v>
      </c>
      <c r="U385" s="58">
        <v>10023010</v>
      </c>
      <c r="V385" s="62" t="s">
        <v>828</v>
      </c>
      <c r="W385" s="25">
        <v>10</v>
      </c>
      <c r="Y385" s="58">
        <v>10023008</v>
      </c>
      <c r="Z385" s="59" t="s">
        <v>290</v>
      </c>
      <c r="AA385" s="3">
        <v>1</v>
      </c>
      <c r="AJ385" s="2" t="str">
        <f t="shared" si="166"/>
        <v>10020001;10</v>
      </c>
      <c r="AK385" s="2"/>
      <c r="AL385" s="2"/>
      <c r="AM385" s="2" t="str">
        <f t="shared" si="167"/>
        <v>10000145;4</v>
      </c>
      <c r="AN385" s="2"/>
      <c r="AO385" s="2"/>
      <c r="AP385" s="2" t="str">
        <f t="shared" si="168"/>
        <v>10023010;10</v>
      </c>
      <c r="AQ385" s="2"/>
      <c r="AR385" s="2"/>
      <c r="AS385" s="2" t="str">
        <f t="shared" si="169"/>
        <v>10023008;1</v>
      </c>
      <c r="AT385" s="2"/>
      <c r="AU385" s="2"/>
      <c r="AV385" s="2"/>
      <c r="AW385" s="2"/>
      <c r="AX385" s="2"/>
      <c r="AY385" s="2"/>
      <c r="AZ385" s="2"/>
      <c r="BA385" s="2" t="str">
        <f t="shared" si="170"/>
        <v>10020001;10@10000145;4@10023010;10@10023008;1@@</v>
      </c>
      <c r="BB385" s="2"/>
      <c r="BI385" t="s">
        <v>1151</v>
      </c>
    </row>
    <row r="386" ht="20.1" customHeight="1" spans="11:61">
      <c r="K386" s="3" t="s">
        <v>1154</v>
      </c>
      <c r="M386" s="3">
        <v>10020001</v>
      </c>
      <c r="N386" s="3" t="s">
        <v>95</v>
      </c>
      <c r="O386" s="25">
        <v>10</v>
      </c>
      <c r="Q386" s="5">
        <v>10000145</v>
      </c>
      <c r="R386" s="5" t="s">
        <v>875</v>
      </c>
      <c r="S386" s="3">
        <v>4</v>
      </c>
      <c r="U386" s="58">
        <v>10023010</v>
      </c>
      <c r="V386" s="62" t="s">
        <v>828</v>
      </c>
      <c r="W386" s="25">
        <v>10</v>
      </c>
      <c r="Y386" s="58">
        <v>10023008</v>
      </c>
      <c r="Z386" s="59" t="s">
        <v>290</v>
      </c>
      <c r="AA386" s="3">
        <v>1</v>
      </c>
      <c r="AJ386" s="2" t="str">
        <f t="shared" si="166"/>
        <v>10020001;10</v>
      </c>
      <c r="AK386" s="2"/>
      <c r="AL386" s="2"/>
      <c r="AM386" s="2" t="str">
        <f t="shared" si="167"/>
        <v>10000145;4</v>
      </c>
      <c r="AN386" s="2"/>
      <c r="AO386" s="2"/>
      <c r="AP386" s="2" t="str">
        <f t="shared" si="168"/>
        <v>10023010;10</v>
      </c>
      <c r="AQ386" s="2"/>
      <c r="AR386" s="2"/>
      <c r="AS386" s="2" t="str">
        <f t="shared" si="169"/>
        <v>10023008;1</v>
      </c>
      <c r="AT386" s="2"/>
      <c r="AU386" s="2"/>
      <c r="AV386" s="2"/>
      <c r="AW386" s="2"/>
      <c r="AX386" s="2"/>
      <c r="AY386" s="2"/>
      <c r="AZ386" s="2"/>
      <c r="BA386" s="2" t="str">
        <f t="shared" si="170"/>
        <v>10020001;10@10000145;4@10023010;10@10023008;1@@</v>
      </c>
      <c r="BB386" s="2"/>
      <c r="BI386" t="s">
        <v>1151</v>
      </c>
    </row>
    <row r="387" ht="20.1" customHeight="1" spans="11:61">
      <c r="K387" s="3" t="s">
        <v>1155</v>
      </c>
      <c r="M387" s="3">
        <v>10020001</v>
      </c>
      <c r="N387" s="3" t="s">
        <v>95</v>
      </c>
      <c r="O387" s="25">
        <v>10</v>
      </c>
      <c r="Q387" s="5">
        <v>10000145</v>
      </c>
      <c r="R387" s="5" t="s">
        <v>875</v>
      </c>
      <c r="S387" s="3">
        <v>6</v>
      </c>
      <c r="U387" s="58">
        <v>10025010</v>
      </c>
      <c r="V387" s="59" t="s">
        <v>830</v>
      </c>
      <c r="W387" s="25">
        <v>10</v>
      </c>
      <c r="Y387" s="58">
        <v>10025008</v>
      </c>
      <c r="Z387" s="59" t="s">
        <v>333</v>
      </c>
      <c r="AA387" s="3">
        <v>1</v>
      </c>
      <c r="AJ387" s="2" t="str">
        <f t="shared" si="166"/>
        <v>10020001;10</v>
      </c>
      <c r="AK387" s="2"/>
      <c r="AL387" s="2"/>
      <c r="AM387" s="2" t="str">
        <f t="shared" si="167"/>
        <v>10000145;6</v>
      </c>
      <c r="AN387" s="2"/>
      <c r="AO387" s="2"/>
      <c r="AP387" s="2" t="str">
        <f t="shared" si="168"/>
        <v>10025010;10</v>
      </c>
      <c r="AQ387" s="2"/>
      <c r="AR387" s="2"/>
      <c r="AS387" s="2" t="str">
        <f t="shared" si="169"/>
        <v>10025008;1</v>
      </c>
      <c r="AT387" s="2"/>
      <c r="AU387" s="2"/>
      <c r="AV387" s="2"/>
      <c r="AW387" s="2"/>
      <c r="AX387" s="2"/>
      <c r="AY387" s="2"/>
      <c r="AZ387" s="2"/>
      <c r="BA387" s="2" t="str">
        <f t="shared" si="170"/>
        <v>10020001;10@10000145;6@10025010;10@10025008;1@@</v>
      </c>
      <c r="BB387" s="2"/>
      <c r="BI387" t="s">
        <v>1156</v>
      </c>
    </row>
    <row r="388" ht="20.1" customHeight="1" spans="11:61">
      <c r="K388" s="3" t="s">
        <v>1157</v>
      </c>
      <c r="M388" s="3">
        <v>10020001</v>
      </c>
      <c r="N388" s="3" t="s">
        <v>95</v>
      </c>
      <c r="O388" s="25">
        <v>10</v>
      </c>
      <c r="Q388" s="5">
        <v>10000145</v>
      </c>
      <c r="R388" s="5" t="s">
        <v>875</v>
      </c>
      <c r="S388" s="3">
        <v>6</v>
      </c>
      <c r="U388" s="58">
        <v>10025010</v>
      </c>
      <c r="V388" s="59" t="s">
        <v>830</v>
      </c>
      <c r="W388" s="25">
        <v>10</v>
      </c>
      <c r="Y388" s="58">
        <v>10025008</v>
      </c>
      <c r="Z388" s="59" t="s">
        <v>333</v>
      </c>
      <c r="AA388" s="3">
        <v>1</v>
      </c>
      <c r="AJ388" s="2" t="str">
        <f t="shared" si="166"/>
        <v>10020001;10</v>
      </c>
      <c r="AK388" s="2"/>
      <c r="AL388" s="2"/>
      <c r="AM388" s="2" t="str">
        <f t="shared" si="167"/>
        <v>10000145;6</v>
      </c>
      <c r="AN388" s="2"/>
      <c r="AO388" s="2"/>
      <c r="AP388" s="2" t="str">
        <f t="shared" si="168"/>
        <v>10025010;10</v>
      </c>
      <c r="AQ388" s="2"/>
      <c r="AR388" s="2"/>
      <c r="AS388" s="2" t="str">
        <f t="shared" si="169"/>
        <v>10025008;1</v>
      </c>
      <c r="AT388" s="2"/>
      <c r="AU388" s="2"/>
      <c r="AV388" s="2"/>
      <c r="AW388" s="2"/>
      <c r="AX388" s="2"/>
      <c r="AY388" s="2"/>
      <c r="AZ388" s="2"/>
      <c r="BA388" s="2" t="str">
        <f t="shared" si="170"/>
        <v>10020001;10@10000145;6@10025010;10@10025008;1@@</v>
      </c>
      <c r="BB388" s="2"/>
      <c r="BI388" t="s">
        <v>1156</v>
      </c>
    </row>
    <row r="389" ht="20.1" customHeight="1" spans="11:61">
      <c r="K389" s="3" t="s">
        <v>1158</v>
      </c>
      <c r="M389" s="3">
        <v>10020001</v>
      </c>
      <c r="N389" s="3" t="s">
        <v>95</v>
      </c>
      <c r="O389" s="25">
        <v>10</v>
      </c>
      <c r="Q389" s="5">
        <v>10000145</v>
      </c>
      <c r="R389" s="5" t="s">
        <v>875</v>
      </c>
      <c r="S389" s="3">
        <v>6</v>
      </c>
      <c r="U389" s="58">
        <v>10025010</v>
      </c>
      <c r="V389" s="59" t="s">
        <v>830</v>
      </c>
      <c r="W389" s="25">
        <v>10</v>
      </c>
      <c r="Y389" s="58">
        <v>10025008</v>
      </c>
      <c r="Z389" s="59" t="s">
        <v>333</v>
      </c>
      <c r="AA389" s="3">
        <v>1</v>
      </c>
      <c r="AJ389" s="2" t="str">
        <f t="shared" si="166"/>
        <v>10020001;10</v>
      </c>
      <c r="AK389" s="2"/>
      <c r="AL389" s="2"/>
      <c r="AM389" s="2" t="str">
        <f t="shared" si="167"/>
        <v>10000145;6</v>
      </c>
      <c r="AN389" s="2"/>
      <c r="AO389" s="2"/>
      <c r="AP389" s="2" t="str">
        <f t="shared" si="168"/>
        <v>10025010;10</v>
      </c>
      <c r="AQ389" s="2"/>
      <c r="AR389" s="2"/>
      <c r="AS389" s="2" t="str">
        <f t="shared" si="169"/>
        <v>10025008;1</v>
      </c>
      <c r="AT389" s="2"/>
      <c r="AU389" s="2"/>
      <c r="AV389" s="2"/>
      <c r="AW389" s="2"/>
      <c r="AX389" s="2"/>
      <c r="AY389" s="2"/>
      <c r="AZ389" s="2"/>
      <c r="BA389" s="2" t="str">
        <f t="shared" si="170"/>
        <v>10020001;10@10000145;6@10025010;10@10025008;1@@</v>
      </c>
      <c r="BB389" s="2"/>
      <c r="BI389" t="s">
        <v>1156</v>
      </c>
    </row>
    <row r="390" ht="20.1" customHeight="1" spans="11:61">
      <c r="K390" s="3" t="s">
        <v>1159</v>
      </c>
      <c r="M390" s="3">
        <v>10020001</v>
      </c>
      <c r="N390" s="3" t="s">
        <v>95</v>
      </c>
      <c r="O390" s="25">
        <v>10</v>
      </c>
      <c r="Q390" s="5">
        <v>10000145</v>
      </c>
      <c r="R390" s="5" t="s">
        <v>875</v>
      </c>
      <c r="S390" s="3">
        <v>6</v>
      </c>
      <c r="U390" s="58">
        <v>10025010</v>
      </c>
      <c r="V390" s="59" t="s">
        <v>830</v>
      </c>
      <c r="W390" s="25">
        <v>10</v>
      </c>
      <c r="Y390" s="58">
        <v>10025008</v>
      </c>
      <c r="Z390" s="59" t="s">
        <v>333</v>
      </c>
      <c r="AA390" s="3">
        <v>1</v>
      </c>
      <c r="AJ390" s="2" t="str">
        <f t="shared" si="166"/>
        <v>10020001;10</v>
      </c>
      <c r="AK390" s="2"/>
      <c r="AL390" s="2"/>
      <c r="AM390" s="2" t="str">
        <f t="shared" si="167"/>
        <v>10000145;6</v>
      </c>
      <c r="AN390" s="2"/>
      <c r="AO390" s="2"/>
      <c r="AP390" s="2" t="str">
        <f t="shared" si="168"/>
        <v>10025010;10</v>
      </c>
      <c r="AQ390" s="2"/>
      <c r="AR390" s="2"/>
      <c r="AS390" s="2" t="str">
        <f t="shared" si="169"/>
        <v>10025008;1</v>
      </c>
      <c r="AT390" s="2"/>
      <c r="AU390" s="2"/>
      <c r="AV390" s="2"/>
      <c r="AW390" s="2"/>
      <c r="AX390" s="2"/>
      <c r="AY390" s="2"/>
      <c r="AZ390" s="2"/>
      <c r="BA390" s="2" t="str">
        <f t="shared" si="170"/>
        <v>10020001;10@10000145;6@10025010;10@10025008;1@@</v>
      </c>
      <c r="BB390" s="2"/>
      <c r="BI390" t="s">
        <v>1156</v>
      </c>
    </row>
    <row r="391" ht="20.1" customHeight="1" spans="11:61">
      <c r="K391" s="3" t="s">
        <v>1160</v>
      </c>
      <c r="M391" s="3">
        <v>10020001</v>
      </c>
      <c r="N391" s="3" t="s">
        <v>95</v>
      </c>
      <c r="O391" s="25">
        <v>50</v>
      </c>
      <c r="Q391" s="5">
        <v>10000146</v>
      </c>
      <c r="R391" s="5" t="s">
        <v>876</v>
      </c>
      <c r="S391" s="3">
        <v>4</v>
      </c>
      <c r="U391" s="58">
        <v>10021010</v>
      </c>
      <c r="V391" s="59" t="s">
        <v>825</v>
      </c>
      <c r="W391" s="25">
        <v>30</v>
      </c>
      <c r="X391" s="3"/>
      <c r="Y391" s="58">
        <v>10021008</v>
      </c>
      <c r="Z391" s="59" t="s">
        <v>246</v>
      </c>
      <c r="AA391" s="3">
        <v>2</v>
      </c>
      <c r="AC391" s="58">
        <v>10021009</v>
      </c>
      <c r="AD391" s="59" t="s">
        <v>249</v>
      </c>
      <c r="AE391" s="3">
        <v>1</v>
      </c>
      <c r="AJ391" s="2" t="str">
        <f t="shared" si="166"/>
        <v>10020001;50</v>
      </c>
      <c r="AK391" s="2"/>
      <c r="AL391" s="2"/>
      <c r="AM391" s="2" t="str">
        <f t="shared" si="167"/>
        <v>10000146;4</v>
      </c>
      <c r="AN391" s="2"/>
      <c r="AO391" s="2"/>
      <c r="AP391" s="2" t="str">
        <f t="shared" si="168"/>
        <v>10021010;30</v>
      </c>
      <c r="AQ391" s="2"/>
      <c r="AR391" s="2"/>
      <c r="AS391" s="2" t="str">
        <f t="shared" si="169"/>
        <v>10021008;2</v>
      </c>
      <c r="AT391" s="2"/>
      <c r="AU391" s="2"/>
      <c r="AV391" s="2" t="str">
        <f t="shared" ref="AV391:AV413" si="171">AC391&amp;";"&amp;AE391</f>
        <v>10021009;1</v>
      </c>
      <c r="AW391" s="2"/>
      <c r="AX391" s="2"/>
      <c r="AY391" s="2"/>
      <c r="AZ391" s="2"/>
      <c r="BA391" s="2" t="str">
        <f t="shared" si="170"/>
        <v>10020001;50@10000146;4@10021010;30@10021008;2@10021009;1@</v>
      </c>
      <c r="BB391" s="2"/>
      <c r="BI391" t="s">
        <v>1161</v>
      </c>
    </row>
    <row r="392" ht="20.1" customHeight="1" spans="11:61">
      <c r="K392" s="3" t="s">
        <v>1162</v>
      </c>
      <c r="M392" s="3">
        <v>10020001</v>
      </c>
      <c r="N392" s="3" t="s">
        <v>95</v>
      </c>
      <c r="O392" s="25">
        <v>50</v>
      </c>
      <c r="Q392" s="5">
        <v>10000146</v>
      </c>
      <c r="R392" s="5" t="s">
        <v>876</v>
      </c>
      <c r="S392" s="3">
        <v>4</v>
      </c>
      <c r="U392" s="58">
        <v>10021010</v>
      </c>
      <c r="V392" s="59" t="s">
        <v>825</v>
      </c>
      <c r="W392" s="25">
        <v>30</v>
      </c>
      <c r="Y392" s="58">
        <v>10021008</v>
      </c>
      <c r="Z392" s="59" t="s">
        <v>246</v>
      </c>
      <c r="AA392" s="3">
        <v>2</v>
      </c>
      <c r="AC392" s="58">
        <v>10021009</v>
      </c>
      <c r="AD392" s="59" t="s">
        <v>249</v>
      </c>
      <c r="AE392" s="3">
        <v>1</v>
      </c>
      <c r="AJ392" s="2" t="str">
        <f t="shared" si="166"/>
        <v>10020001;50</v>
      </c>
      <c r="AK392" s="2"/>
      <c r="AL392" s="2"/>
      <c r="AM392" s="2" t="str">
        <f t="shared" si="167"/>
        <v>10000146;4</v>
      </c>
      <c r="AN392" s="2"/>
      <c r="AO392" s="2"/>
      <c r="AP392" s="2" t="str">
        <f t="shared" si="168"/>
        <v>10021010;30</v>
      </c>
      <c r="AQ392" s="2"/>
      <c r="AR392" s="2"/>
      <c r="AS392" s="2" t="str">
        <f t="shared" si="169"/>
        <v>10021008;2</v>
      </c>
      <c r="AT392" s="2"/>
      <c r="AU392" s="2"/>
      <c r="AV392" s="2" t="str">
        <f t="shared" si="171"/>
        <v>10021009;1</v>
      </c>
      <c r="AW392" s="2"/>
      <c r="AX392" s="2"/>
      <c r="AY392" s="2"/>
      <c r="AZ392" s="2"/>
      <c r="BA392" s="2" t="str">
        <f t="shared" si="170"/>
        <v>10020001;50@10000146;4@10021010;30@10021008;2@10021009;1@</v>
      </c>
      <c r="BB392" s="2"/>
      <c r="BI392" t="s">
        <v>1161</v>
      </c>
    </row>
    <row r="393" ht="20.1" customHeight="1" spans="11:61">
      <c r="K393" s="3" t="s">
        <v>1163</v>
      </c>
      <c r="M393" s="3">
        <v>10020001</v>
      </c>
      <c r="N393" s="3" t="s">
        <v>95</v>
      </c>
      <c r="O393" s="25">
        <v>75</v>
      </c>
      <c r="Q393" s="5">
        <v>10000146</v>
      </c>
      <c r="R393" s="5" t="s">
        <v>876</v>
      </c>
      <c r="S393" s="3">
        <v>6</v>
      </c>
      <c r="U393" s="58">
        <v>10023010</v>
      </c>
      <c r="V393" s="62" t="s">
        <v>828</v>
      </c>
      <c r="W393" s="25">
        <v>30</v>
      </c>
      <c r="Y393" s="58">
        <v>10023008</v>
      </c>
      <c r="Z393" s="59" t="s">
        <v>290</v>
      </c>
      <c r="AA393" s="3">
        <v>2</v>
      </c>
      <c r="AC393" s="58">
        <v>10023009</v>
      </c>
      <c r="AD393" s="59" t="s">
        <v>292</v>
      </c>
      <c r="AE393" s="3">
        <v>1</v>
      </c>
      <c r="AJ393" s="2" t="str">
        <f t="shared" si="166"/>
        <v>10020001;75</v>
      </c>
      <c r="AK393" s="2"/>
      <c r="AL393" s="2"/>
      <c r="AM393" s="2" t="str">
        <f t="shared" si="167"/>
        <v>10000146;6</v>
      </c>
      <c r="AN393" s="2"/>
      <c r="AO393" s="2"/>
      <c r="AP393" s="2" t="str">
        <f t="shared" si="168"/>
        <v>10023010;30</v>
      </c>
      <c r="AQ393" s="2"/>
      <c r="AR393" s="2"/>
      <c r="AS393" s="2" t="str">
        <f t="shared" si="169"/>
        <v>10023008;2</v>
      </c>
      <c r="AT393" s="2"/>
      <c r="AU393" s="2"/>
      <c r="AV393" s="2" t="str">
        <f t="shared" si="171"/>
        <v>10023009;1</v>
      </c>
      <c r="AW393" s="2"/>
      <c r="AX393" s="2"/>
      <c r="AY393" s="2"/>
      <c r="AZ393" s="2"/>
      <c r="BA393" s="2" t="str">
        <f t="shared" si="170"/>
        <v>10020001;75@10000146;6@10023010;30@10023008;2@10023009;1@</v>
      </c>
      <c r="BB393" s="2"/>
      <c r="BI393" t="s">
        <v>1164</v>
      </c>
    </row>
    <row r="394" ht="20.1" customHeight="1" spans="11:61">
      <c r="K394" s="3" t="s">
        <v>1165</v>
      </c>
      <c r="M394" s="3">
        <v>10020001</v>
      </c>
      <c r="N394" s="3" t="s">
        <v>95</v>
      </c>
      <c r="O394" s="25">
        <v>75</v>
      </c>
      <c r="Q394" s="5">
        <v>10000146</v>
      </c>
      <c r="R394" s="5" t="s">
        <v>876</v>
      </c>
      <c r="S394" s="3">
        <v>6</v>
      </c>
      <c r="U394" s="58">
        <v>10023010</v>
      </c>
      <c r="V394" s="62" t="s">
        <v>828</v>
      </c>
      <c r="W394" s="25">
        <v>30</v>
      </c>
      <c r="Y394" s="58">
        <v>10023008</v>
      </c>
      <c r="Z394" s="59" t="s">
        <v>290</v>
      </c>
      <c r="AA394" s="3">
        <v>2</v>
      </c>
      <c r="AC394" s="58">
        <v>10023009</v>
      </c>
      <c r="AD394" s="59" t="s">
        <v>292</v>
      </c>
      <c r="AE394" s="3">
        <v>1</v>
      </c>
      <c r="AJ394" s="2" t="str">
        <f t="shared" si="166"/>
        <v>10020001;75</v>
      </c>
      <c r="AK394" s="2"/>
      <c r="AL394" s="2"/>
      <c r="AM394" s="2" t="str">
        <f t="shared" si="167"/>
        <v>10000146;6</v>
      </c>
      <c r="AN394" s="2"/>
      <c r="AO394" s="2"/>
      <c r="AP394" s="2" t="str">
        <f t="shared" si="168"/>
        <v>10023010;30</v>
      </c>
      <c r="AQ394" s="2"/>
      <c r="AR394" s="2"/>
      <c r="AS394" s="2" t="str">
        <f t="shared" si="169"/>
        <v>10023008;2</v>
      </c>
      <c r="AT394" s="2"/>
      <c r="AU394" s="2"/>
      <c r="AV394" s="2" t="str">
        <f t="shared" si="171"/>
        <v>10023009;1</v>
      </c>
      <c r="AW394" s="2"/>
      <c r="AX394" s="2"/>
      <c r="AY394" s="2"/>
      <c r="AZ394" s="2"/>
      <c r="BA394" s="2" t="str">
        <f t="shared" si="170"/>
        <v>10020001;75@10000146;6@10023010;30@10023008;2@10023009;1@</v>
      </c>
      <c r="BB394" s="2"/>
      <c r="BI394" t="s">
        <v>1164</v>
      </c>
    </row>
    <row r="395" ht="20.1" customHeight="1" spans="11:61">
      <c r="K395" s="3" t="s">
        <v>1166</v>
      </c>
      <c r="M395" s="3">
        <v>10020001</v>
      </c>
      <c r="N395" s="3" t="s">
        <v>95</v>
      </c>
      <c r="O395" s="25">
        <v>100</v>
      </c>
      <c r="Q395" s="5">
        <v>10000146</v>
      </c>
      <c r="R395" s="5" t="s">
        <v>876</v>
      </c>
      <c r="S395" s="3">
        <v>12</v>
      </c>
      <c r="U395" s="58">
        <v>10025010</v>
      </c>
      <c r="V395" s="59" t="s">
        <v>830</v>
      </c>
      <c r="W395" s="25">
        <v>30</v>
      </c>
      <c r="Y395" s="58">
        <v>10025008</v>
      </c>
      <c r="Z395" s="59" t="s">
        <v>333</v>
      </c>
      <c r="AA395" s="3">
        <v>2</v>
      </c>
      <c r="AC395" s="58">
        <v>10025009</v>
      </c>
      <c r="AD395" s="59" t="s">
        <v>335</v>
      </c>
      <c r="AE395" s="3">
        <v>1</v>
      </c>
      <c r="AJ395" s="2" t="str">
        <f t="shared" si="166"/>
        <v>10020001;100</v>
      </c>
      <c r="AK395" s="2"/>
      <c r="AL395" s="2"/>
      <c r="AM395" s="2" t="str">
        <f t="shared" si="167"/>
        <v>10000146;12</v>
      </c>
      <c r="AN395" s="2"/>
      <c r="AO395" s="2"/>
      <c r="AP395" s="2" t="str">
        <f t="shared" si="168"/>
        <v>10025010;30</v>
      </c>
      <c r="AQ395" s="2"/>
      <c r="AR395" s="2"/>
      <c r="AS395" s="2" t="str">
        <f t="shared" si="169"/>
        <v>10025008;2</v>
      </c>
      <c r="AT395" s="2"/>
      <c r="AU395" s="2"/>
      <c r="AV395" s="2" t="str">
        <f t="shared" si="171"/>
        <v>10025009;1</v>
      </c>
      <c r="AW395" s="2"/>
      <c r="AX395" s="2"/>
      <c r="AY395" s="2"/>
      <c r="AZ395" s="2"/>
      <c r="BA395" s="2" t="str">
        <f t="shared" si="170"/>
        <v>10020001;100@10000146;12@10025010;30@10025008;2@10025009;1@</v>
      </c>
      <c r="BB395" s="2"/>
      <c r="BI395" t="s">
        <v>1167</v>
      </c>
    </row>
    <row r="396" ht="20.1" customHeight="1" spans="11:61">
      <c r="K396" s="3" t="s">
        <v>1168</v>
      </c>
      <c r="M396" s="3">
        <v>10020001</v>
      </c>
      <c r="N396" s="3" t="s">
        <v>95</v>
      </c>
      <c r="O396" s="25">
        <v>100</v>
      </c>
      <c r="Q396" s="5">
        <v>10000146</v>
      </c>
      <c r="R396" s="5" t="s">
        <v>876</v>
      </c>
      <c r="S396" s="3">
        <v>12</v>
      </c>
      <c r="U396" s="58">
        <v>10025010</v>
      </c>
      <c r="V396" s="59" t="s">
        <v>830</v>
      </c>
      <c r="W396" s="25">
        <v>30</v>
      </c>
      <c r="Y396" s="58">
        <v>10025008</v>
      </c>
      <c r="Z396" s="59" t="s">
        <v>333</v>
      </c>
      <c r="AA396" s="3">
        <v>2</v>
      </c>
      <c r="AC396" s="58">
        <v>10025009</v>
      </c>
      <c r="AD396" s="59" t="s">
        <v>335</v>
      </c>
      <c r="AE396" s="3">
        <v>1</v>
      </c>
      <c r="AJ396" s="2" t="str">
        <f t="shared" si="166"/>
        <v>10020001;100</v>
      </c>
      <c r="AK396" s="2"/>
      <c r="AL396" s="2"/>
      <c r="AM396" s="2" t="str">
        <f t="shared" si="167"/>
        <v>10000146;12</v>
      </c>
      <c r="AN396" s="2"/>
      <c r="AO396" s="2"/>
      <c r="AP396" s="2" t="str">
        <f t="shared" si="168"/>
        <v>10025010;30</v>
      </c>
      <c r="AQ396" s="2"/>
      <c r="AR396" s="2"/>
      <c r="AS396" s="2" t="str">
        <f t="shared" si="169"/>
        <v>10025008;2</v>
      </c>
      <c r="AT396" s="2"/>
      <c r="AU396" s="2"/>
      <c r="AV396" s="2" t="str">
        <f t="shared" si="171"/>
        <v>10025009;1</v>
      </c>
      <c r="AW396" s="2"/>
      <c r="AX396" s="2"/>
      <c r="AY396" s="2"/>
      <c r="AZ396" s="2"/>
      <c r="BA396" s="2" t="str">
        <f t="shared" si="170"/>
        <v>10020001;100@10000146;12@10025010;30@10025008;2@10025009;1@</v>
      </c>
      <c r="BB396" s="2"/>
      <c r="BI396" t="s">
        <v>1167</v>
      </c>
    </row>
    <row r="397" ht="20.1" customHeight="1" spans="11:61">
      <c r="K397" s="63" t="s">
        <v>1169</v>
      </c>
      <c r="M397" s="3">
        <v>10020001</v>
      </c>
      <c r="N397" s="3" t="s">
        <v>95</v>
      </c>
      <c r="O397" s="25">
        <v>10</v>
      </c>
      <c r="Q397" s="5">
        <v>10000147</v>
      </c>
      <c r="R397" s="5" t="s">
        <v>878</v>
      </c>
      <c r="S397" s="3">
        <v>1</v>
      </c>
      <c r="U397" s="58">
        <v>10021001</v>
      </c>
      <c r="V397" s="62" t="s">
        <v>204</v>
      </c>
      <c r="W397" s="25">
        <v>10</v>
      </c>
      <c r="Y397" s="58"/>
      <c r="Z397" s="59"/>
      <c r="AA397" s="3"/>
      <c r="AJ397" s="2" t="str">
        <f t="shared" si="166"/>
        <v>10020001;10</v>
      </c>
      <c r="AK397" s="2"/>
      <c r="AL397" s="2"/>
      <c r="AM397" s="2" t="str">
        <f t="shared" si="167"/>
        <v>10000147;1</v>
      </c>
      <c r="AN397" s="2"/>
      <c r="AO397" s="2"/>
      <c r="AP397" s="2" t="str">
        <f t="shared" si="168"/>
        <v>10021001;10</v>
      </c>
      <c r="AQ397" s="2"/>
      <c r="AR397" s="2"/>
      <c r="AS397" s="2" t="str">
        <f t="shared" si="169"/>
        <v>;</v>
      </c>
      <c r="AT397" s="2"/>
      <c r="AU397" s="2"/>
      <c r="AV397" s="2"/>
      <c r="AW397" s="2"/>
      <c r="AX397" s="2"/>
      <c r="AY397" s="2"/>
      <c r="AZ397" s="2"/>
      <c r="BA397" s="2" t="str">
        <f t="shared" si="170"/>
        <v>10020001;10@10000147;1@10021001;10@;@@</v>
      </c>
      <c r="BB397" s="2"/>
      <c r="BI397" t="s">
        <v>1170</v>
      </c>
    </row>
    <row r="398" ht="20.1" customHeight="1" spans="11:61">
      <c r="K398" s="63" t="s">
        <v>1171</v>
      </c>
      <c r="M398" s="3">
        <v>10020001</v>
      </c>
      <c r="N398" s="3" t="s">
        <v>95</v>
      </c>
      <c r="O398" s="25">
        <v>10</v>
      </c>
      <c r="Q398" s="5">
        <v>10000147</v>
      </c>
      <c r="R398" s="5" t="s">
        <v>878</v>
      </c>
      <c r="S398" s="3">
        <v>1</v>
      </c>
      <c r="U398" s="58">
        <v>10021002</v>
      </c>
      <c r="V398" s="62" t="s">
        <v>229</v>
      </c>
      <c r="W398" s="25">
        <v>10</v>
      </c>
      <c r="Y398" s="58">
        <v>10021008</v>
      </c>
      <c r="Z398" s="59" t="s">
        <v>246</v>
      </c>
      <c r="AA398" s="3">
        <v>1</v>
      </c>
      <c r="AJ398" s="2" t="str">
        <f t="shared" si="166"/>
        <v>10020001;10</v>
      </c>
      <c r="AK398" s="2"/>
      <c r="AL398" s="2"/>
      <c r="AM398" s="2" t="str">
        <f t="shared" si="167"/>
        <v>10000147;1</v>
      </c>
      <c r="AN398" s="2"/>
      <c r="AO398" s="2"/>
      <c r="AP398" s="2" t="str">
        <f t="shared" si="168"/>
        <v>10021002;10</v>
      </c>
      <c r="AQ398" s="2"/>
      <c r="AR398" s="2"/>
      <c r="AS398" s="2" t="str">
        <f t="shared" si="169"/>
        <v>10021008;1</v>
      </c>
      <c r="AT398" s="2"/>
      <c r="AU398" s="2"/>
      <c r="AV398" s="2"/>
      <c r="AW398" s="2"/>
      <c r="AX398" s="2"/>
      <c r="AY398" s="2"/>
      <c r="AZ398" s="2"/>
      <c r="BA398" s="2" t="str">
        <f t="shared" si="170"/>
        <v>10020001;10@10000147;1@10021002;10@10021008;1@@</v>
      </c>
      <c r="BB398" s="2"/>
      <c r="BI398" t="s">
        <v>1172</v>
      </c>
    </row>
    <row r="399" ht="20.1" customHeight="1" spans="11:61">
      <c r="K399" s="64" t="s">
        <v>1173</v>
      </c>
      <c r="M399" s="3">
        <v>10020001</v>
      </c>
      <c r="N399" s="3" t="s">
        <v>95</v>
      </c>
      <c r="O399" s="25">
        <v>20</v>
      </c>
      <c r="Q399" s="5">
        <v>10000147</v>
      </c>
      <c r="R399" s="5" t="s">
        <v>878</v>
      </c>
      <c r="S399" s="3">
        <v>4</v>
      </c>
      <c r="U399" s="58">
        <v>10021003</v>
      </c>
      <c r="V399" s="62" t="s">
        <v>232</v>
      </c>
      <c r="W399" s="25">
        <v>20</v>
      </c>
      <c r="Y399" s="58">
        <v>10021008</v>
      </c>
      <c r="Z399" s="59" t="s">
        <v>246</v>
      </c>
      <c r="AA399" s="3">
        <v>1</v>
      </c>
      <c r="AC399" s="58"/>
      <c r="AD399" s="59"/>
      <c r="AE399" s="3"/>
      <c r="AJ399" s="2" t="str">
        <f t="shared" si="166"/>
        <v>10020001;20</v>
      </c>
      <c r="AK399" s="2"/>
      <c r="AL399" s="2"/>
      <c r="AM399" s="2" t="str">
        <f t="shared" si="167"/>
        <v>10000147;4</v>
      </c>
      <c r="AN399" s="2"/>
      <c r="AO399" s="2"/>
      <c r="AP399" s="2" t="str">
        <f t="shared" si="168"/>
        <v>10021003;20</v>
      </c>
      <c r="AQ399" s="2"/>
      <c r="AR399" s="2"/>
      <c r="AS399" s="2" t="str">
        <f t="shared" si="169"/>
        <v>10021008;1</v>
      </c>
      <c r="AT399" s="2"/>
      <c r="AU399" s="2"/>
      <c r="AV399" s="2" t="str">
        <f t="shared" si="171"/>
        <v>;</v>
      </c>
      <c r="AW399" s="2"/>
      <c r="AX399" s="2"/>
      <c r="AY399" s="2"/>
      <c r="AZ399" s="2"/>
      <c r="BA399" s="2" t="str">
        <f t="shared" si="170"/>
        <v>10020001;20@10000147;4@10021003;20@10021008;1@;@</v>
      </c>
      <c r="BB399" s="2"/>
      <c r="BI399" t="s">
        <v>1174</v>
      </c>
    </row>
    <row r="400" ht="20.1" customHeight="1" spans="11:61">
      <c r="K400" s="63" t="s">
        <v>1175</v>
      </c>
      <c r="M400" s="3">
        <v>10020001</v>
      </c>
      <c r="N400" s="3" t="s">
        <v>95</v>
      </c>
      <c r="O400" s="25">
        <v>10</v>
      </c>
      <c r="Q400" s="5">
        <v>10000147</v>
      </c>
      <c r="R400" s="5" t="s">
        <v>878</v>
      </c>
      <c r="S400" s="3">
        <v>1</v>
      </c>
      <c r="U400" s="58">
        <v>10021001</v>
      </c>
      <c r="V400" s="62" t="s">
        <v>204</v>
      </c>
      <c r="W400" s="25">
        <v>10</v>
      </c>
      <c r="Y400" s="58"/>
      <c r="Z400" s="59"/>
      <c r="AA400" s="3"/>
      <c r="AJ400" s="2" t="str">
        <f t="shared" si="166"/>
        <v>10020001;10</v>
      </c>
      <c r="AK400" s="2"/>
      <c r="AL400" s="2"/>
      <c r="AM400" s="2" t="str">
        <f t="shared" si="167"/>
        <v>10000147;1</v>
      </c>
      <c r="AN400" s="2"/>
      <c r="AO400" s="2"/>
      <c r="AP400" s="2" t="str">
        <f t="shared" si="168"/>
        <v>10021001;10</v>
      </c>
      <c r="AQ400" s="2"/>
      <c r="AR400" s="2"/>
      <c r="AS400" s="2" t="str">
        <f t="shared" si="169"/>
        <v>;</v>
      </c>
      <c r="AT400" s="2"/>
      <c r="AU400" s="2"/>
      <c r="AV400" s="2"/>
      <c r="AW400" s="2"/>
      <c r="AX400" s="2"/>
      <c r="AY400" s="2"/>
      <c r="AZ400" s="2"/>
      <c r="BA400" s="2" t="str">
        <f t="shared" si="170"/>
        <v>10020001;10@10000147;1@10021001;10@;@@</v>
      </c>
      <c r="BB400" s="2"/>
      <c r="BI400" t="s">
        <v>1170</v>
      </c>
    </row>
    <row r="401" ht="20.1" customHeight="1" spans="11:61">
      <c r="K401" s="63" t="s">
        <v>1176</v>
      </c>
      <c r="M401" s="3">
        <v>10020001</v>
      </c>
      <c r="N401" s="3" t="s">
        <v>95</v>
      </c>
      <c r="O401" s="25">
        <v>10</v>
      </c>
      <c r="Q401" s="5">
        <v>10000147</v>
      </c>
      <c r="R401" s="5" t="s">
        <v>878</v>
      </c>
      <c r="S401" s="3">
        <v>1</v>
      </c>
      <c r="U401" s="58">
        <v>10021005</v>
      </c>
      <c r="V401" s="62" t="s">
        <v>237</v>
      </c>
      <c r="W401" s="25">
        <v>10</v>
      </c>
      <c r="Y401" s="58">
        <v>10021008</v>
      </c>
      <c r="Z401" s="59" t="s">
        <v>246</v>
      </c>
      <c r="AA401" s="3">
        <v>1</v>
      </c>
      <c r="AJ401" s="2" t="str">
        <f t="shared" si="166"/>
        <v>10020001;10</v>
      </c>
      <c r="AK401" s="2"/>
      <c r="AL401" s="2"/>
      <c r="AM401" s="2" t="str">
        <f t="shared" si="167"/>
        <v>10000147;1</v>
      </c>
      <c r="AN401" s="2"/>
      <c r="AO401" s="2"/>
      <c r="AP401" s="2" t="str">
        <f t="shared" si="168"/>
        <v>10021005;10</v>
      </c>
      <c r="AQ401" s="2"/>
      <c r="AR401" s="2"/>
      <c r="AS401" s="2" t="str">
        <f t="shared" si="169"/>
        <v>10021008;1</v>
      </c>
      <c r="AT401" s="2"/>
      <c r="AU401" s="2"/>
      <c r="AV401" s="2"/>
      <c r="AW401" s="2"/>
      <c r="AX401" s="2"/>
      <c r="AY401" s="2"/>
      <c r="AZ401" s="2"/>
      <c r="BA401" s="2" t="str">
        <f t="shared" si="170"/>
        <v>10020001;10@10000147;1@10021005;10@10021008;1@@</v>
      </c>
      <c r="BB401" s="2"/>
      <c r="BI401" t="s">
        <v>1177</v>
      </c>
    </row>
    <row r="402" ht="20.1" customHeight="1" spans="11:61">
      <c r="K402" s="64" t="s">
        <v>1178</v>
      </c>
      <c r="M402" s="3">
        <v>10020001</v>
      </c>
      <c r="N402" s="3" t="s">
        <v>95</v>
      </c>
      <c r="O402" s="25">
        <v>20</v>
      </c>
      <c r="Q402" s="5">
        <v>10000147</v>
      </c>
      <c r="R402" s="5" t="s">
        <v>878</v>
      </c>
      <c r="S402" s="3">
        <v>4</v>
      </c>
      <c r="U402" s="58">
        <v>10021006</v>
      </c>
      <c r="V402" s="62" t="s">
        <v>240</v>
      </c>
      <c r="W402" s="25">
        <v>20</v>
      </c>
      <c r="Y402" s="58">
        <v>10021008</v>
      </c>
      <c r="Z402" s="59" t="s">
        <v>246</v>
      </c>
      <c r="AA402" s="3">
        <v>1</v>
      </c>
      <c r="AC402" s="58"/>
      <c r="AD402" s="59"/>
      <c r="AE402" s="3"/>
      <c r="AJ402" s="2" t="str">
        <f t="shared" si="166"/>
        <v>10020001;20</v>
      </c>
      <c r="AK402" s="2"/>
      <c r="AL402" s="2"/>
      <c r="AM402" s="2" t="str">
        <f t="shared" si="167"/>
        <v>10000147;4</v>
      </c>
      <c r="AN402" s="2"/>
      <c r="AO402" s="2"/>
      <c r="AP402" s="2" t="str">
        <f t="shared" si="168"/>
        <v>10021006;20</v>
      </c>
      <c r="AQ402" s="2"/>
      <c r="AR402" s="2"/>
      <c r="AS402" s="2" t="str">
        <f t="shared" si="169"/>
        <v>10021008;1</v>
      </c>
      <c r="AT402" s="2"/>
      <c r="AU402" s="2"/>
      <c r="AV402" s="2" t="str">
        <f t="shared" si="171"/>
        <v>;</v>
      </c>
      <c r="AW402" s="2"/>
      <c r="AX402" s="2"/>
      <c r="AY402" s="2"/>
      <c r="AZ402" s="2"/>
      <c r="BA402" s="2" t="str">
        <f t="shared" si="170"/>
        <v>10020001;20@10000147;4@10021006;20@10021008;1@;@</v>
      </c>
      <c r="BB402" s="2"/>
      <c r="BI402" t="s">
        <v>1179</v>
      </c>
    </row>
    <row r="403" ht="20.1" customHeight="1" spans="11:61">
      <c r="K403" s="63" t="s">
        <v>1180</v>
      </c>
      <c r="M403" s="3">
        <v>10020001</v>
      </c>
      <c r="N403" s="3" t="s">
        <v>95</v>
      </c>
      <c r="O403" s="25">
        <v>10</v>
      </c>
      <c r="Q403" s="5">
        <v>10000147</v>
      </c>
      <c r="R403" s="5" t="s">
        <v>878</v>
      </c>
      <c r="S403" s="3">
        <v>1</v>
      </c>
      <c r="U403" s="58">
        <v>10021002</v>
      </c>
      <c r="V403" s="62" t="s">
        <v>229</v>
      </c>
      <c r="W403" s="25">
        <v>10</v>
      </c>
      <c r="Y403" s="58"/>
      <c r="Z403" s="59"/>
      <c r="AA403" s="3"/>
      <c r="AJ403" s="2" t="str">
        <f t="shared" si="166"/>
        <v>10020001;10</v>
      </c>
      <c r="AK403" s="2"/>
      <c r="AL403" s="2"/>
      <c r="AM403" s="2" t="str">
        <f t="shared" si="167"/>
        <v>10000147;1</v>
      </c>
      <c r="AN403" s="2"/>
      <c r="AO403" s="2"/>
      <c r="AP403" s="2" t="str">
        <f t="shared" si="168"/>
        <v>10021002;10</v>
      </c>
      <c r="AQ403" s="2"/>
      <c r="AR403" s="2"/>
      <c r="AS403" s="2" t="str">
        <f t="shared" si="169"/>
        <v>;</v>
      </c>
      <c r="AT403" s="2"/>
      <c r="AU403" s="2"/>
      <c r="AV403" s="2"/>
      <c r="AW403" s="2"/>
      <c r="AX403" s="2"/>
      <c r="AY403" s="2"/>
      <c r="AZ403" s="2"/>
      <c r="BA403" s="2" t="str">
        <f t="shared" si="170"/>
        <v>10020001;10@10000147;1@10021002;10@;@@</v>
      </c>
      <c r="BB403" s="2"/>
      <c r="BI403" t="s">
        <v>1172</v>
      </c>
    </row>
    <row r="404" ht="20.1" customHeight="1" spans="11:61">
      <c r="K404" s="63" t="s">
        <v>1181</v>
      </c>
      <c r="M404" s="3">
        <v>10020001</v>
      </c>
      <c r="N404" s="3" t="s">
        <v>95</v>
      </c>
      <c r="O404" s="25">
        <v>10</v>
      </c>
      <c r="Q404" s="5">
        <v>10000147</v>
      </c>
      <c r="R404" s="5" t="s">
        <v>878</v>
      </c>
      <c r="S404" s="3">
        <v>1</v>
      </c>
      <c r="U404" s="58">
        <v>10021006</v>
      </c>
      <c r="V404" s="62" t="s">
        <v>240</v>
      </c>
      <c r="W404" s="25">
        <v>10</v>
      </c>
      <c r="Y404" s="58"/>
      <c r="Z404" s="59"/>
      <c r="AA404" s="3"/>
      <c r="AJ404" s="2" t="str">
        <f t="shared" si="166"/>
        <v>10020001;10</v>
      </c>
      <c r="AK404" s="2"/>
      <c r="AL404" s="2"/>
      <c r="AM404" s="2" t="str">
        <f t="shared" si="167"/>
        <v>10000147;1</v>
      </c>
      <c r="AN404" s="2"/>
      <c r="AO404" s="2"/>
      <c r="AP404" s="2" t="str">
        <f t="shared" si="168"/>
        <v>10021006;10</v>
      </c>
      <c r="AQ404" s="2"/>
      <c r="AR404" s="2"/>
      <c r="AS404" s="2" t="str">
        <f t="shared" si="169"/>
        <v>;</v>
      </c>
      <c r="AT404" s="2"/>
      <c r="AU404" s="2"/>
      <c r="AV404" s="2"/>
      <c r="AW404" s="2"/>
      <c r="AX404" s="2"/>
      <c r="AY404" s="2"/>
      <c r="AZ404" s="2"/>
      <c r="BA404" s="2" t="str">
        <f t="shared" si="170"/>
        <v>10020001;10@10000147;1@10021006;10@;@@</v>
      </c>
      <c r="BB404" s="2"/>
      <c r="BI404" t="s">
        <v>1182</v>
      </c>
    </row>
    <row r="405" ht="20.1" customHeight="1" spans="11:61">
      <c r="K405" s="64" t="s">
        <v>1183</v>
      </c>
      <c r="M405" s="3">
        <v>10020001</v>
      </c>
      <c r="N405" s="3" t="s">
        <v>95</v>
      </c>
      <c r="O405" s="25">
        <v>20</v>
      </c>
      <c r="Q405" s="5">
        <v>10000147</v>
      </c>
      <c r="R405" s="5" t="s">
        <v>878</v>
      </c>
      <c r="S405" s="3">
        <v>4</v>
      </c>
      <c r="U405" s="58">
        <v>10021007</v>
      </c>
      <c r="V405" s="62" t="s">
        <v>243</v>
      </c>
      <c r="W405" s="25">
        <v>20</v>
      </c>
      <c r="Y405" s="58">
        <v>10021008</v>
      </c>
      <c r="Z405" s="59" t="s">
        <v>246</v>
      </c>
      <c r="AA405" s="3">
        <v>1</v>
      </c>
      <c r="AC405" s="58"/>
      <c r="AD405" s="59"/>
      <c r="AE405" s="3"/>
      <c r="AJ405" s="2" t="str">
        <f t="shared" si="166"/>
        <v>10020001;20</v>
      </c>
      <c r="AK405" s="2"/>
      <c r="AL405" s="2"/>
      <c r="AM405" s="2" t="str">
        <f t="shared" si="167"/>
        <v>10000147;4</v>
      </c>
      <c r="AN405" s="2"/>
      <c r="AO405" s="2"/>
      <c r="AP405" s="2" t="str">
        <f t="shared" si="168"/>
        <v>10021007;20</v>
      </c>
      <c r="AQ405" s="2"/>
      <c r="AR405" s="2"/>
      <c r="AS405" s="2" t="str">
        <f t="shared" si="169"/>
        <v>10021008;1</v>
      </c>
      <c r="AT405" s="2"/>
      <c r="AU405" s="2"/>
      <c r="AV405" s="2" t="str">
        <f t="shared" si="171"/>
        <v>;</v>
      </c>
      <c r="AW405" s="2"/>
      <c r="AX405" s="2"/>
      <c r="AY405" s="2"/>
      <c r="AZ405" s="2"/>
      <c r="BA405" s="2" t="str">
        <f t="shared" si="170"/>
        <v>10020001;20@10000147;4@10021007;20@10021008;1@;@</v>
      </c>
      <c r="BB405" s="2"/>
      <c r="BI405" t="s">
        <v>1184</v>
      </c>
    </row>
    <row r="406" ht="20.1" customHeight="1" spans="11:61">
      <c r="K406" s="63" t="s">
        <v>1185</v>
      </c>
      <c r="M406" s="3">
        <v>10020001</v>
      </c>
      <c r="N406" s="3" t="s">
        <v>95</v>
      </c>
      <c r="O406" s="25">
        <v>10</v>
      </c>
      <c r="Q406" s="5">
        <v>10000147</v>
      </c>
      <c r="R406" s="5" t="s">
        <v>878</v>
      </c>
      <c r="S406" s="3">
        <v>1</v>
      </c>
      <c r="U406" s="58">
        <v>10021004</v>
      </c>
      <c r="V406" s="62" t="s">
        <v>234</v>
      </c>
      <c r="W406" s="25">
        <v>10</v>
      </c>
      <c r="Y406" s="58">
        <v>10021008</v>
      </c>
      <c r="Z406" s="59" t="s">
        <v>246</v>
      </c>
      <c r="AA406" s="3">
        <v>1</v>
      </c>
      <c r="AJ406" s="2" t="str">
        <f t="shared" si="166"/>
        <v>10020001;10</v>
      </c>
      <c r="AK406" s="2"/>
      <c r="AL406" s="2"/>
      <c r="AM406" s="2" t="str">
        <f t="shared" si="167"/>
        <v>10000147;1</v>
      </c>
      <c r="AN406" s="2"/>
      <c r="AO406" s="2"/>
      <c r="AP406" s="2" t="str">
        <f t="shared" si="168"/>
        <v>10021004;10</v>
      </c>
      <c r="AQ406" s="2"/>
      <c r="AR406" s="2"/>
      <c r="AS406" s="2" t="str">
        <f t="shared" si="169"/>
        <v>10021008;1</v>
      </c>
      <c r="AT406" s="2"/>
      <c r="AU406" s="2"/>
      <c r="AV406" s="2"/>
      <c r="AW406" s="2"/>
      <c r="AX406" s="2"/>
      <c r="AY406" s="2"/>
      <c r="AZ406" s="2"/>
      <c r="BA406" s="2" t="str">
        <f t="shared" si="170"/>
        <v>10020001;10@10000147;1@10021004;10@10021008;1@@</v>
      </c>
      <c r="BB406" s="2"/>
      <c r="BI406" t="s">
        <v>1186</v>
      </c>
    </row>
    <row r="407" ht="20.1" customHeight="1" spans="11:61">
      <c r="K407" s="63" t="s">
        <v>1187</v>
      </c>
      <c r="M407" s="3">
        <v>10020001</v>
      </c>
      <c r="N407" s="3" t="s">
        <v>95</v>
      </c>
      <c r="O407" s="25">
        <v>10</v>
      </c>
      <c r="Q407" s="5">
        <v>10000147</v>
      </c>
      <c r="R407" s="5" t="s">
        <v>878</v>
      </c>
      <c r="S407" s="3">
        <v>1</v>
      </c>
      <c r="U407" s="58">
        <v>10021005</v>
      </c>
      <c r="V407" s="62" t="s">
        <v>237</v>
      </c>
      <c r="W407" s="25">
        <v>10</v>
      </c>
      <c r="Y407" s="58">
        <v>10021008</v>
      </c>
      <c r="Z407" s="59" t="s">
        <v>246</v>
      </c>
      <c r="AA407" s="3">
        <v>1</v>
      </c>
      <c r="AJ407" s="2" t="str">
        <f t="shared" si="166"/>
        <v>10020001;10</v>
      </c>
      <c r="AK407" s="2"/>
      <c r="AL407" s="2"/>
      <c r="AM407" s="2" t="str">
        <f t="shared" si="167"/>
        <v>10000147;1</v>
      </c>
      <c r="AN407" s="2"/>
      <c r="AO407" s="2"/>
      <c r="AP407" s="2" t="str">
        <f t="shared" si="168"/>
        <v>10021005;10</v>
      </c>
      <c r="AQ407" s="2"/>
      <c r="AR407" s="2"/>
      <c r="AS407" s="2" t="str">
        <f t="shared" si="169"/>
        <v>10021008;1</v>
      </c>
      <c r="AT407" s="2"/>
      <c r="AU407" s="2"/>
      <c r="AV407" s="2"/>
      <c r="AW407" s="2"/>
      <c r="AX407" s="2"/>
      <c r="AY407" s="2"/>
      <c r="AZ407" s="2"/>
      <c r="BA407" s="2" t="str">
        <f t="shared" si="170"/>
        <v>10020001;10@10000147;1@10021005;10@10021008;1@@</v>
      </c>
      <c r="BB407" s="2"/>
      <c r="BI407" t="s">
        <v>1177</v>
      </c>
    </row>
    <row r="408" ht="20.1" customHeight="1" spans="11:61">
      <c r="K408" s="63" t="s">
        <v>1188</v>
      </c>
      <c r="M408" s="3">
        <v>10020001</v>
      </c>
      <c r="N408" s="3" t="s">
        <v>95</v>
      </c>
      <c r="O408" s="25">
        <v>10</v>
      </c>
      <c r="Q408" s="5">
        <v>10000147</v>
      </c>
      <c r="R408" s="5" t="s">
        <v>878</v>
      </c>
      <c r="S408" s="3">
        <v>1</v>
      </c>
      <c r="U408" s="58">
        <v>10021006</v>
      </c>
      <c r="V408" s="62" t="s">
        <v>240</v>
      </c>
      <c r="W408" s="25">
        <v>10</v>
      </c>
      <c r="Y408" s="58">
        <v>10021008</v>
      </c>
      <c r="Z408" s="59" t="s">
        <v>246</v>
      </c>
      <c r="AA408" s="3">
        <v>1</v>
      </c>
      <c r="AJ408" s="2" t="str">
        <f t="shared" si="166"/>
        <v>10020001;10</v>
      </c>
      <c r="AK408" s="2"/>
      <c r="AL408" s="2"/>
      <c r="AM408" s="2" t="str">
        <f t="shared" si="167"/>
        <v>10000147;1</v>
      </c>
      <c r="AN408" s="2"/>
      <c r="AO408" s="2"/>
      <c r="AP408" s="2" t="str">
        <f t="shared" si="168"/>
        <v>10021006;10</v>
      </c>
      <c r="AQ408" s="2"/>
      <c r="AR408" s="2"/>
      <c r="AS408" s="2" t="str">
        <f t="shared" si="169"/>
        <v>10021008;1</v>
      </c>
      <c r="AT408" s="2"/>
      <c r="AU408" s="2"/>
      <c r="AV408" s="2"/>
      <c r="AW408" s="2"/>
      <c r="AX408" s="2"/>
      <c r="AY408" s="2"/>
      <c r="AZ408" s="2"/>
      <c r="BA408" s="2" t="str">
        <f t="shared" si="170"/>
        <v>10020001;10@10000147;1@10021006;10@10021008;1@@</v>
      </c>
      <c r="BB408" s="2"/>
      <c r="BI408" t="s">
        <v>1182</v>
      </c>
    </row>
    <row r="409" ht="20.1" customHeight="1" spans="11:61">
      <c r="K409" s="64" t="s">
        <v>1189</v>
      </c>
      <c r="M409" s="3">
        <v>10020001</v>
      </c>
      <c r="N409" s="3" t="s">
        <v>95</v>
      </c>
      <c r="O409" s="25">
        <v>20</v>
      </c>
      <c r="Q409" s="5">
        <v>10000147</v>
      </c>
      <c r="R409" s="5" t="s">
        <v>878</v>
      </c>
      <c r="S409" s="3">
        <v>4</v>
      </c>
      <c r="U409" s="58">
        <v>10021007</v>
      </c>
      <c r="V409" s="62" t="s">
        <v>243</v>
      </c>
      <c r="W409" s="25">
        <v>20</v>
      </c>
      <c r="Y409" s="58">
        <v>10021008</v>
      </c>
      <c r="Z409" s="59" t="s">
        <v>246</v>
      </c>
      <c r="AA409" s="3">
        <v>1</v>
      </c>
      <c r="AC409" s="58"/>
      <c r="AD409" s="59"/>
      <c r="AE409" s="3"/>
      <c r="AJ409" s="2" t="str">
        <f t="shared" si="166"/>
        <v>10020001;20</v>
      </c>
      <c r="AK409" s="2"/>
      <c r="AL409" s="2"/>
      <c r="AM409" s="2" t="str">
        <f t="shared" si="167"/>
        <v>10000147;4</v>
      </c>
      <c r="AN409" s="2"/>
      <c r="AO409" s="2"/>
      <c r="AP409" s="2" t="str">
        <f t="shared" si="168"/>
        <v>10021007;20</v>
      </c>
      <c r="AQ409" s="2"/>
      <c r="AR409" s="2"/>
      <c r="AS409" s="2" t="str">
        <f t="shared" si="169"/>
        <v>10021008;1</v>
      </c>
      <c r="AT409" s="2"/>
      <c r="AU409" s="2"/>
      <c r="AV409" s="2" t="str">
        <f t="shared" si="171"/>
        <v>;</v>
      </c>
      <c r="AW409" s="2"/>
      <c r="AX409" s="2"/>
      <c r="AY409" s="2"/>
      <c r="AZ409" s="2"/>
      <c r="BA409" s="2" t="str">
        <f t="shared" si="170"/>
        <v>10020001;20@10000147;4@10021007;20@10021008;1@;@</v>
      </c>
      <c r="BB409" s="2"/>
      <c r="BI409" t="s">
        <v>1190</v>
      </c>
    </row>
    <row r="410" ht="20.1" customHeight="1" spans="11:61">
      <c r="K410" s="63" t="s">
        <v>1191</v>
      </c>
      <c r="M410" s="3">
        <v>10020001</v>
      </c>
      <c r="N410" s="3" t="s">
        <v>95</v>
      </c>
      <c r="O410" s="25">
        <v>10</v>
      </c>
      <c r="Q410" s="5">
        <v>10000147</v>
      </c>
      <c r="R410" s="5" t="s">
        <v>878</v>
      </c>
      <c r="S410" s="3">
        <v>1</v>
      </c>
      <c r="U410" s="58">
        <v>10021004</v>
      </c>
      <c r="V410" s="62" t="s">
        <v>234</v>
      </c>
      <c r="W410" s="25">
        <v>10</v>
      </c>
      <c r="Y410" s="58">
        <v>10021008</v>
      </c>
      <c r="Z410" s="59" t="s">
        <v>246</v>
      </c>
      <c r="AA410" s="3">
        <v>1</v>
      </c>
      <c r="AJ410" s="2" t="str">
        <f t="shared" si="166"/>
        <v>10020001;10</v>
      </c>
      <c r="AK410" s="2"/>
      <c r="AL410" s="2"/>
      <c r="AM410" s="2" t="str">
        <f t="shared" si="167"/>
        <v>10000147;1</v>
      </c>
      <c r="AN410" s="2"/>
      <c r="AO410" s="2"/>
      <c r="AP410" s="2" t="str">
        <f t="shared" si="168"/>
        <v>10021004;10</v>
      </c>
      <c r="AQ410" s="2"/>
      <c r="AR410" s="2"/>
      <c r="AS410" s="2" t="str">
        <f t="shared" si="169"/>
        <v>10021008;1</v>
      </c>
      <c r="AT410" s="2"/>
      <c r="AU410" s="2"/>
      <c r="AV410" s="2"/>
      <c r="AW410" s="2"/>
      <c r="AX410" s="2"/>
      <c r="AY410" s="2"/>
      <c r="AZ410" s="2"/>
      <c r="BA410" s="2" t="str">
        <f t="shared" si="170"/>
        <v>10020001;10@10000147;1@10021004;10@10021008;1@@</v>
      </c>
      <c r="BB410" s="2"/>
      <c r="BI410" t="s">
        <v>1186</v>
      </c>
    </row>
    <row r="411" ht="20.1" customHeight="1" spans="11:61">
      <c r="K411" s="63" t="s">
        <v>1192</v>
      </c>
      <c r="M411" s="3">
        <v>10020001</v>
      </c>
      <c r="N411" s="3" t="s">
        <v>95</v>
      </c>
      <c r="O411" s="25">
        <v>10</v>
      </c>
      <c r="Q411" s="5">
        <v>10000147</v>
      </c>
      <c r="R411" s="5" t="s">
        <v>878</v>
      </c>
      <c r="S411" s="3">
        <v>1</v>
      </c>
      <c r="U411" s="58">
        <v>10021005</v>
      </c>
      <c r="V411" s="62" t="s">
        <v>237</v>
      </c>
      <c r="W411" s="25">
        <v>10</v>
      </c>
      <c r="Y411" s="58">
        <v>10021008</v>
      </c>
      <c r="Z411" s="59" t="s">
        <v>246</v>
      </c>
      <c r="AA411" s="3">
        <v>1</v>
      </c>
      <c r="AJ411" s="2" t="str">
        <f t="shared" si="166"/>
        <v>10020001;10</v>
      </c>
      <c r="AK411" s="2"/>
      <c r="AL411" s="2"/>
      <c r="AM411" s="2" t="str">
        <f t="shared" si="167"/>
        <v>10000147;1</v>
      </c>
      <c r="AN411" s="2"/>
      <c r="AO411" s="2"/>
      <c r="AP411" s="2" t="str">
        <f t="shared" si="168"/>
        <v>10021005;10</v>
      </c>
      <c r="AQ411" s="2"/>
      <c r="AR411" s="2"/>
      <c r="AS411" s="2" t="str">
        <f t="shared" si="169"/>
        <v>10021008;1</v>
      </c>
      <c r="AT411" s="2"/>
      <c r="AU411" s="2"/>
      <c r="AV411" s="2"/>
      <c r="AW411" s="2"/>
      <c r="AX411" s="2"/>
      <c r="AY411" s="2"/>
      <c r="AZ411" s="2"/>
      <c r="BA411" s="2" t="str">
        <f t="shared" si="170"/>
        <v>10020001;10@10000147;1@10021005;10@10021008;1@@</v>
      </c>
      <c r="BB411" s="2"/>
      <c r="BI411" t="s">
        <v>1177</v>
      </c>
    </row>
    <row r="412" ht="20.1" customHeight="1" spans="11:61">
      <c r="K412" s="63" t="s">
        <v>1188</v>
      </c>
      <c r="M412" s="3">
        <v>10020001</v>
      </c>
      <c r="N412" s="3" t="s">
        <v>95</v>
      </c>
      <c r="O412" s="25">
        <v>10</v>
      </c>
      <c r="Q412" s="5">
        <v>10000147</v>
      </c>
      <c r="R412" s="5" t="s">
        <v>878</v>
      </c>
      <c r="S412" s="3">
        <v>1</v>
      </c>
      <c r="U412" s="58">
        <v>10021006</v>
      </c>
      <c r="V412" s="62" t="s">
        <v>240</v>
      </c>
      <c r="W412" s="25">
        <v>10</v>
      </c>
      <c r="Y412" s="58">
        <v>10021008</v>
      </c>
      <c r="Z412" s="59" t="s">
        <v>246</v>
      </c>
      <c r="AA412" s="3">
        <v>1</v>
      </c>
      <c r="AJ412" s="2" t="str">
        <f t="shared" si="166"/>
        <v>10020001;10</v>
      </c>
      <c r="AK412" s="2"/>
      <c r="AL412" s="2"/>
      <c r="AM412" s="2" t="str">
        <f t="shared" si="167"/>
        <v>10000147;1</v>
      </c>
      <c r="AN412" s="2"/>
      <c r="AO412" s="2"/>
      <c r="AP412" s="2" t="str">
        <f t="shared" si="168"/>
        <v>10021006;10</v>
      </c>
      <c r="AQ412" s="2"/>
      <c r="AR412" s="2"/>
      <c r="AS412" s="2" t="str">
        <f t="shared" si="169"/>
        <v>10021008;1</v>
      </c>
      <c r="AT412" s="2"/>
      <c r="AU412" s="2"/>
      <c r="AV412" s="2"/>
      <c r="AW412" s="2"/>
      <c r="AX412" s="2"/>
      <c r="AY412" s="2"/>
      <c r="AZ412" s="2"/>
      <c r="BA412" s="2" t="str">
        <f t="shared" si="170"/>
        <v>10020001;10@10000147;1@10021006;10@10021008;1@@</v>
      </c>
      <c r="BB412" s="2"/>
      <c r="BI412" t="s">
        <v>1182</v>
      </c>
    </row>
    <row r="413" ht="20.1" customHeight="1" spans="11:61">
      <c r="K413" s="64" t="s">
        <v>1193</v>
      </c>
      <c r="M413" s="3">
        <v>10020001</v>
      </c>
      <c r="N413" s="3" t="s">
        <v>95</v>
      </c>
      <c r="O413" s="25">
        <v>20</v>
      </c>
      <c r="Q413" s="5">
        <v>10000147</v>
      </c>
      <c r="R413" s="5" t="s">
        <v>878</v>
      </c>
      <c r="S413" s="3">
        <v>4</v>
      </c>
      <c r="U413" s="58">
        <v>10021007</v>
      </c>
      <c r="V413" s="62" t="s">
        <v>243</v>
      </c>
      <c r="W413" s="25">
        <v>20</v>
      </c>
      <c r="Y413" s="58">
        <v>10021008</v>
      </c>
      <c r="Z413" s="59" t="s">
        <v>246</v>
      </c>
      <c r="AA413" s="3">
        <v>1</v>
      </c>
      <c r="AC413" s="58"/>
      <c r="AD413" s="59"/>
      <c r="AE413" s="3"/>
      <c r="AJ413" s="2" t="str">
        <f t="shared" si="166"/>
        <v>10020001;20</v>
      </c>
      <c r="AK413" s="2"/>
      <c r="AL413" s="2"/>
      <c r="AM413" s="2" t="str">
        <f t="shared" si="167"/>
        <v>10000147;4</v>
      </c>
      <c r="AN413" s="2"/>
      <c r="AO413" s="2"/>
      <c r="AP413" s="2" t="str">
        <f t="shared" si="168"/>
        <v>10021007;20</v>
      </c>
      <c r="AQ413" s="2"/>
      <c r="AR413" s="2"/>
      <c r="AS413" s="2" t="str">
        <f t="shared" si="169"/>
        <v>10021008;1</v>
      </c>
      <c r="AT413" s="2"/>
      <c r="AU413" s="2"/>
      <c r="AV413" s="2" t="str">
        <f t="shared" si="171"/>
        <v>;</v>
      </c>
      <c r="AW413" s="2"/>
      <c r="AX413" s="2"/>
      <c r="AY413" s="2"/>
      <c r="AZ413" s="2"/>
      <c r="BA413" s="2" t="str">
        <f t="shared" si="170"/>
        <v>10020001;20@10000147;4@10021007;20@10021008;1@;@</v>
      </c>
      <c r="BB413" s="2"/>
      <c r="BI413" t="s">
        <v>1190</v>
      </c>
    </row>
    <row r="414" ht="20.1" customHeight="1" spans="11:61">
      <c r="K414" s="63" t="s">
        <v>1194</v>
      </c>
      <c r="M414" s="3">
        <v>10020001</v>
      </c>
      <c r="N414" s="3" t="s">
        <v>95</v>
      </c>
      <c r="O414" s="25">
        <v>10</v>
      </c>
      <c r="Q414" s="5">
        <v>10000147</v>
      </c>
      <c r="R414" s="5" t="s">
        <v>878</v>
      </c>
      <c r="S414" s="3">
        <v>1</v>
      </c>
      <c r="U414" s="58">
        <v>10021003</v>
      </c>
      <c r="V414" s="62" t="s">
        <v>232</v>
      </c>
      <c r="W414" s="25">
        <v>10</v>
      </c>
      <c r="Y414" s="58"/>
      <c r="Z414" s="59"/>
      <c r="AA414" s="3"/>
      <c r="AJ414" s="2" t="str">
        <f t="shared" si="166"/>
        <v>10020001;10</v>
      </c>
      <c r="AK414" s="2"/>
      <c r="AL414" s="2"/>
      <c r="AM414" s="2" t="str">
        <f t="shared" si="167"/>
        <v>10000147;1</v>
      </c>
      <c r="AN414" s="2"/>
      <c r="AO414" s="2"/>
      <c r="AP414" s="2" t="str">
        <f t="shared" si="168"/>
        <v>10021003;10</v>
      </c>
      <c r="AQ414" s="2"/>
      <c r="AR414" s="2"/>
      <c r="AS414" s="2" t="str">
        <f t="shared" si="169"/>
        <v>;</v>
      </c>
      <c r="AT414" s="2"/>
      <c r="AU414" s="2"/>
      <c r="AV414" s="2"/>
      <c r="AW414" s="2"/>
      <c r="AX414" s="2"/>
      <c r="AY414" s="2"/>
      <c r="AZ414" s="2"/>
      <c r="BA414" s="2" t="str">
        <f t="shared" si="170"/>
        <v>10020001;10@10000147;1@10021003;10@;@@</v>
      </c>
      <c r="BB414" s="2"/>
      <c r="BI414" t="s">
        <v>1195</v>
      </c>
    </row>
    <row r="415" ht="20.1" customHeight="1" spans="11:61">
      <c r="K415" s="63" t="s">
        <v>1196</v>
      </c>
      <c r="M415" s="3">
        <v>10020001</v>
      </c>
      <c r="N415" s="3" t="s">
        <v>95</v>
      </c>
      <c r="O415" s="25">
        <v>10</v>
      </c>
      <c r="Q415" s="5">
        <v>10000147</v>
      </c>
      <c r="R415" s="5" t="s">
        <v>878</v>
      </c>
      <c r="S415" s="3">
        <v>1</v>
      </c>
      <c r="U415" s="58">
        <v>10021006</v>
      </c>
      <c r="V415" s="62" t="s">
        <v>240</v>
      </c>
      <c r="W415" s="25">
        <v>10</v>
      </c>
      <c r="Y415" s="58"/>
      <c r="Z415" s="59"/>
      <c r="AA415" s="3"/>
      <c r="AJ415" s="2" t="str">
        <f t="shared" ref="AJ415:AJ456" si="172">M415&amp;";"&amp;O415</f>
        <v>10020001;10</v>
      </c>
      <c r="AK415" s="2"/>
      <c r="AL415" s="2"/>
      <c r="AM415" s="2" t="str">
        <f t="shared" ref="AM415:AM456" si="173">Q415&amp;";"&amp;S415</f>
        <v>10000147;1</v>
      </c>
      <c r="AN415" s="2"/>
      <c r="AO415" s="2"/>
      <c r="AP415" s="2" t="str">
        <f t="shared" ref="AP415:AP456" si="174">U415&amp;";"&amp;W415</f>
        <v>10021006;10</v>
      </c>
      <c r="AQ415" s="2"/>
      <c r="AR415" s="2"/>
      <c r="AS415" s="2" t="str">
        <f t="shared" ref="AS415:AS456" si="175">Y415&amp;";"&amp;AA415</f>
        <v>;</v>
      </c>
      <c r="AT415" s="2"/>
      <c r="AU415" s="2"/>
      <c r="AV415" s="2"/>
      <c r="AW415" s="2"/>
      <c r="AX415" s="2"/>
      <c r="AY415" s="2"/>
      <c r="AZ415" s="2"/>
      <c r="BA415" s="2" t="str">
        <f t="shared" ref="BA415:BA456" si="176">AJ415&amp;"@"&amp;AM415&amp;"@"&amp;AP415&amp;"@"&amp;AS415&amp;"@"&amp;AV415&amp;"@"&amp;AY415</f>
        <v>10020001;10@10000147;1@10021006;10@;@@</v>
      </c>
      <c r="BB415" s="2"/>
      <c r="BI415" t="s">
        <v>1182</v>
      </c>
    </row>
    <row r="416" ht="20.1" customHeight="1" spans="11:61">
      <c r="K416" s="64" t="s">
        <v>1197</v>
      </c>
      <c r="M416" s="3">
        <v>10020001</v>
      </c>
      <c r="N416" s="3" t="s">
        <v>95</v>
      </c>
      <c r="O416" s="25">
        <v>20</v>
      </c>
      <c r="Q416" s="5">
        <v>10000147</v>
      </c>
      <c r="R416" s="5" t="s">
        <v>878</v>
      </c>
      <c r="S416" s="3">
        <v>4</v>
      </c>
      <c r="U416" s="58">
        <v>10021007</v>
      </c>
      <c r="V416" s="62" t="s">
        <v>243</v>
      </c>
      <c r="W416" s="25">
        <v>20</v>
      </c>
      <c r="Y416" s="58">
        <v>10021008</v>
      </c>
      <c r="Z416" s="59" t="s">
        <v>246</v>
      </c>
      <c r="AA416" s="3">
        <v>1</v>
      </c>
      <c r="AC416" s="58"/>
      <c r="AD416" s="59"/>
      <c r="AE416" s="3"/>
      <c r="AJ416" s="2" t="str">
        <f t="shared" si="172"/>
        <v>10020001;20</v>
      </c>
      <c r="AK416" s="2"/>
      <c r="AL416" s="2"/>
      <c r="AM416" s="2" t="str">
        <f t="shared" si="173"/>
        <v>10000147;4</v>
      </c>
      <c r="AN416" s="2"/>
      <c r="AO416" s="2"/>
      <c r="AP416" s="2" t="str">
        <f t="shared" si="174"/>
        <v>10021007;20</v>
      </c>
      <c r="AQ416" s="2"/>
      <c r="AR416" s="2"/>
      <c r="AS416" s="2" t="str">
        <f t="shared" si="175"/>
        <v>10021008;1</v>
      </c>
      <c r="AT416" s="2"/>
      <c r="AU416" s="2"/>
      <c r="AV416" s="2" t="str">
        <f t="shared" ref="AV416:AV456" si="177">AC416&amp;";"&amp;AE416</f>
        <v>;</v>
      </c>
      <c r="AW416" s="2"/>
      <c r="AX416" s="2"/>
      <c r="AY416" s="2"/>
      <c r="AZ416" s="2"/>
      <c r="BA416" s="2" t="str">
        <f t="shared" si="176"/>
        <v>10020001;20@10000147;4@10021007;20@10021008;1@;@</v>
      </c>
      <c r="BB416" s="2"/>
      <c r="BI416" t="s">
        <v>1190</v>
      </c>
    </row>
    <row r="417" ht="20.1" customHeight="1" spans="11:61">
      <c r="K417" s="63" t="s">
        <v>1198</v>
      </c>
      <c r="M417" s="3">
        <v>10020001</v>
      </c>
      <c r="N417" s="3" t="s">
        <v>95</v>
      </c>
      <c r="O417" s="25">
        <f>O397+5</f>
        <v>15</v>
      </c>
      <c r="Q417" s="5">
        <v>10000147</v>
      </c>
      <c r="R417" s="5" t="s">
        <v>878</v>
      </c>
      <c r="S417" s="3">
        <v>2</v>
      </c>
      <c r="U417" s="58">
        <v>10021001</v>
      </c>
      <c r="V417" s="62" t="s">
        <v>204</v>
      </c>
      <c r="W417" s="25">
        <f>W397+5</f>
        <v>15</v>
      </c>
      <c r="Y417" s="58"/>
      <c r="Z417" s="59"/>
      <c r="AA417" s="3"/>
      <c r="AJ417" s="2" t="str">
        <f t="shared" si="172"/>
        <v>10020001;15</v>
      </c>
      <c r="AK417" s="2"/>
      <c r="AL417" s="2"/>
      <c r="AM417" s="2" t="str">
        <f t="shared" si="173"/>
        <v>10000147;2</v>
      </c>
      <c r="AN417" s="2"/>
      <c r="AO417" s="2"/>
      <c r="AP417" s="2" t="str">
        <f t="shared" si="174"/>
        <v>10021001;15</v>
      </c>
      <c r="AQ417" s="2"/>
      <c r="AR417" s="2"/>
      <c r="AS417" s="2" t="str">
        <f t="shared" si="175"/>
        <v>;</v>
      </c>
      <c r="AT417" s="2"/>
      <c r="AU417" s="2"/>
      <c r="AV417" s="2"/>
      <c r="AW417" s="2"/>
      <c r="AX417" s="2"/>
      <c r="AY417" s="2"/>
      <c r="AZ417" s="2"/>
      <c r="BA417" s="2" t="str">
        <f t="shared" si="176"/>
        <v>10020001;15@10000147;2@10021001;15@;@@</v>
      </c>
      <c r="BB417" s="2"/>
      <c r="BI417" t="s">
        <v>1199</v>
      </c>
    </row>
    <row r="418" ht="20.1" customHeight="1" spans="11:61">
      <c r="K418" s="63" t="s">
        <v>1200</v>
      </c>
      <c r="M418" s="3">
        <v>10020001</v>
      </c>
      <c r="N418" s="3" t="s">
        <v>95</v>
      </c>
      <c r="O418" s="25">
        <f t="shared" ref="O418:O456" si="178">O398+5</f>
        <v>15</v>
      </c>
      <c r="Q418" s="5">
        <v>10000147</v>
      </c>
      <c r="R418" s="5" t="s">
        <v>878</v>
      </c>
      <c r="S418" s="3">
        <v>2</v>
      </c>
      <c r="U418" s="58">
        <v>10021002</v>
      </c>
      <c r="V418" s="62" t="s">
        <v>229</v>
      </c>
      <c r="W418" s="25">
        <f t="shared" ref="W418:W456" si="179">W398+5</f>
        <v>15</v>
      </c>
      <c r="Y418" s="58">
        <v>10023008</v>
      </c>
      <c r="Z418" s="59" t="s">
        <v>290</v>
      </c>
      <c r="AA418" s="3">
        <v>1</v>
      </c>
      <c r="AJ418" s="2" t="str">
        <f t="shared" si="172"/>
        <v>10020001;15</v>
      </c>
      <c r="AK418" s="2"/>
      <c r="AL418" s="2"/>
      <c r="AM418" s="2" t="str">
        <f t="shared" si="173"/>
        <v>10000147;2</v>
      </c>
      <c r="AN418" s="2"/>
      <c r="AO418" s="2"/>
      <c r="AP418" s="2" t="str">
        <f t="shared" si="174"/>
        <v>10021002;15</v>
      </c>
      <c r="AQ418" s="2"/>
      <c r="AR418" s="2"/>
      <c r="AS418" s="2" t="str">
        <f t="shared" si="175"/>
        <v>10023008;1</v>
      </c>
      <c r="AT418" s="2"/>
      <c r="AU418" s="2"/>
      <c r="AV418" s="2"/>
      <c r="AW418" s="2"/>
      <c r="AX418" s="2"/>
      <c r="AY418" s="2"/>
      <c r="AZ418" s="2"/>
      <c r="BA418" s="2" t="str">
        <f t="shared" si="176"/>
        <v>10020001;15@10000147;2@10021002;15@10023008;1@@</v>
      </c>
      <c r="BB418" s="2"/>
      <c r="BI418" t="s">
        <v>1201</v>
      </c>
    </row>
    <row r="419" ht="20.1" customHeight="1" spans="11:61">
      <c r="K419" s="64" t="s">
        <v>1202</v>
      </c>
      <c r="M419" s="3">
        <v>10020001</v>
      </c>
      <c r="N419" s="3" t="s">
        <v>95</v>
      </c>
      <c r="O419" s="25">
        <f t="shared" si="178"/>
        <v>25</v>
      </c>
      <c r="Q419" s="5">
        <v>10000147</v>
      </c>
      <c r="R419" s="5" t="s">
        <v>878</v>
      </c>
      <c r="S419" s="3">
        <v>6</v>
      </c>
      <c r="U419" s="58">
        <v>10021003</v>
      </c>
      <c r="V419" s="62" t="s">
        <v>232</v>
      </c>
      <c r="W419" s="25">
        <f t="shared" si="179"/>
        <v>25</v>
      </c>
      <c r="Y419" s="58">
        <v>10023008</v>
      </c>
      <c r="Z419" s="59" t="s">
        <v>290</v>
      </c>
      <c r="AA419" s="3">
        <v>1</v>
      </c>
      <c r="AC419" s="58"/>
      <c r="AD419" s="59"/>
      <c r="AE419" s="3"/>
      <c r="AJ419" s="2" t="str">
        <f t="shared" si="172"/>
        <v>10020001;25</v>
      </c>
      <c r="AK419" s="2"/>
      <c r="AL419" s="2"/>
      <c r="AM419" s="2" t="str">
        <f t="shared" si="173"/>
        <v>10000147;6</v>
      </c>
      <c r="AN419" s="2"/>
      <c r="AO419" s="2"/>
      <c r="AP419" s="2" t="str">
        <f t="shared" si="174"/>
        <v>10021003;25</v>
      </c>
      <c r="AQ419" s="2"/>
      <c r="AR419" s="2"/>
      <c r="AS419" s="2" t="str">
        <f t="shared" si="175"/>
        <v>10023008;1</v>
      </c>
      <c r="AT419" s="2"/>
      <c r="AU419" s="2"/>
      <c r="AV419" s="2" t="str">
        <f t="shared" si="177"/>
        <v>;</v>
      </c>
      <c r="AW419" s="2"/>
      <c r="AX419" s="2"/>
      <c r="AY419" s="2"/>
      <c r="AZ419" s="2"/>
      <c r="BA419" s="2" t="str">
        <f t="shared" si="176"/>
        <v>10020001;25@10000147;6@10021003;25@10023008;1@;@</v>
      </c>
      <c r="BB419" s="2"/>
      <c r="BI419" t="s">
        <v>1203</v>
      </c>
    </row>
    <row r="420" ht="20.1" customHeight="1" spans="11:61">
      <c r="K420" s="63" t="s">
        <v>1204</v>
      </c>
      <c r="M420" s="3">
        <v>10020001</v>
      </c>
      <c r="N420" s="3" t="s">
        <v>95</v>
      </c>
      <c r="O420" s="25">
        <f t="shared" si="178"/>
        <v>15</v>
      </c>
      <c r="Q420" s="5">
        <v>10000147</v>
      </c>
      <c r="R420" s="5" t="s">
        <v>878</v>
      </c>
      <c r="S420" s="3">
        <v>2</v>
      </c>
      <c r="U420" s="58">
        <v>10021001</v>
      </c>
      <c r="V420" s="62" t="s">
        <v>204</v>
      </c>
      <c r="W420" s="25">
        <f t="shared" si="179"/>
        <v>15</v>
      </c>
      <c r="Y420" s="58"/>
      <c r="Z420" s="59"/>
      <c r="AA420" s="3"/>
      <c r="AJ420" s="2" t="str">
        <f t="shared" si="172"/>
        <v>10020001;15</v>
      </c>
      <c r="AK420" s="2"/>
      <c r="AL420" s="2"/>
      <c r="AM420" s="2" t="str">
        <f t="shared" si="173"/>
        <v>10000147;2</v>
      </c>
      <c r="AN420" s="2"/>
      <c r="AO420" s="2"/>
      <c r="AP420" s="2" t="str">
        <f t="shared" si="174"/>
        <v>10021001;15</v>
      </c>
      <c r="AQ420" s="2"/>
      <c r="AR420" s="2"/>
      <c r="AS420" s="2" t="str">
        <f t="shared" si="175"/>
        <v>;</v>
      </c>
      <c r="AT420" s="2"/>
      <c r="AU420" s="2"/>
      <c r="AV420" s="2"/>
      <c r="AW420" s="2"/>
      <c r="AX420" s="2"/>
      <c r="AY420" s="2"/>
      <c r="AZ420" s="2"/>
      <c r="BA420" s="2" t="str">
        <f t="shared" si="176"/>
        <v>10020001;15@10000147;2@10021001;15@;@@</v>
      </c>
      <c r="BB420" s="2"/>
      <c r="BI420" t="s">
        <v>1199</v>
      </c>
    </row>
    <row r="421" ht="20.1" customHeight="1" spans="11:61">
      <c r="K421" s="63" t="s">
        <v>1205</v>
      </c>
      <c r="M421" s="3">
        <v>10020001</v>
      </c>
      <c r="N421" s="3" t="s">
        <v>95</v>
      </c>
      <c r="O421" s="25">
        <f t="shared" si="178"/>
        <v>15</v>
      </c>
      <c r="Q421" s="5">
        <v>10000147</v>
      </c>
      <c r="R421" s="5" t="s">
        <v>878</v>
      </c>
      <c r="S421" s="3">
        <v>2</v>
      </c>
      <c r="U421" s="58">
        <v>10021005</v>
      </c>
      <c r="V421" s="62" t="s">
        <v>237</v>
      </c>
      <c r="W421" s="25">
        <f t="shared" si="179"/>
        <v>15</v>
      </c>
      <c r="Y421" s="58">
        <v>10023008</v>
      </c>
      <c r="Z421" s="59" t="s">
        <v>290</v>
      </c>
      <c r="AA421" s="3">
        <v>1</v>
      </c>
      <c r="AJ421" s="2" t="str">
        <f t="shared" si="172"/>
        <v>10020001;15</v>
      </c>
      <c r="AK421" s="2"/>
      <c r="AL421" s="2"/>
      <c r="AM421" s="2" t="str">
        <f t="shared" si="173"/>
        <v>10000147;2</v>
      </c>
      <c r="AN421" s="2"/>
      <c r="AO421" s="2"/>
      <c r="AP421" s="2" t="str">
        <f t="shared" si="174"/>
        <v>10021005;15</v>
      </c>
      <c r="AQ421" s="2"/>
      <c r="AR421" s="2"/>
      <c r="AS421" s="2" t="str">
        <f t="shared" si="175"/>
        <v>10023008;1</v>
      </c>
      <c r="AT421" s="2"/>
      <c r="AU421" s="2"/>
      <c r="AV421" s="2"/>
      <c r="AW421" s="2"/>
      <c r="AX421" s="2"/>
      <c r="AY421" s="2"/>
      <c r="AZ421" s="2"/>
      <c r="BA421" s="2" t="str">
        <f t="shared" si="176"/>
        <v>10020001;15@10000147;2@10021005;15@10023008;1@@</v>
      </c>
      <c r="BB421" s="2"/>
      <c r="BI421" t="s">
        <v>1206</v>
      </c>
    </row>
    <row r="422" ht="20.1" customHeight="1" spans="11:61">
      <c r="K422" s="64" t="s">
        <v>1207</v>
      </c>
      <c r="M422" s="3">
        <v>10020001</v>
      </c>
      <c r="N422" s="3" t="s">
        <v>95</v>
      </c>
      <c r="O422" s="25">
        <f t="shared" si="178"/>
        <v>25</v>
      </c>
      <c r="Q422" s="5">
        <v>10000147</v>
      </c>
      <c r="R422" s="5" t="s">
        <v>878</v>
      </c>
      <c r="S422" s="3">
        <v>6</v>
      </c>
      <c r="U422" s="58">
        <v>10021006</v>
      </c>
      <c r="V422" s="62" t="s">
        <v>240</v>
      </c>
      <c r="W422" s="25">
        <f t="shared" si="179"/>
        <v>25</v>
      </c>
      <c r="Y422" s="58">
        <v>10023008</v>
      </c>
      <c r="Z422" s="59" t="s">
        <v>290</v>
      </c>
      <c r="AA422" s="3">
        <v>1</v>
      </c>
      <c r="AC422" s="58"/>
      <c r="AD422" s="59"/>
      <c r="AE422" s="3"/>
      <c r="AJ422" s="2" t="str">
        <f t="shared" si="172"/>
        <v>10020001;25</v>
      </c>
      <c r="AK422" s="2"/>
      <c r="AL422" s="2"/>
      <c r="AM422" s="2" t="str">
        <f t="shared" si="173"/>
        <v>10000147;6</v>
      </c>
      <c r="AN422" s="2"/>
      <c r="AO422" s="2"/>
      <c r="AP422" s="2" t="str">
        <f t="shared" si="174"/>
        <v>10021006;25</v>
      </c>
      <c r="AQ422" s="2"/>
      <c r="AR422" s="2"/>
      <c r="AS422" s="2" t="str">
        <f t="shared" si="175"/>
        <v>10023008;1</v>
      </c>
      <c r="AT422" s="2"/>
      <c r="AU422" s="2"/>
      <c r="AV422" s="2" t="str">
        <f t="shared" si="177"/>
        <v>;</v>
      </c>
      <c r="AW422" s="2"/>
      <c r="AX422" s="2"/>
      <c r="AY422" s="2"/>
      <c r="AZ422" s="2"/>
      <c r="BA422" s="2" t="str">
        <f t="shared" si="176"/>
        <v>10020001;25@10000147;6@10021006;25@10023008;1@;@</v>
      </c>
      <c r="BB422" s="2"/>
      <c r="BI422" t="s">
        <v>1208</v>
      </c>
    </row>
    <row r="423" ht="20.1" customHeight="1" spans="11:61">
      <c r="K423" s="63" t="s">
        <v>1209</v>
      </c>
      <c r="M423" s="3">
        <v>10020001</v>
      </c>
      <c r="N423" s="3" t="s">
        <v>95</v>
      </c>
      <c r="O423" s="25">
        <f t="shared" si="178"/>
        <v>15</v>
      </c>
      <c r="Q423" s="5">
        <v>10000147</v>
      </c>
      <c r="R423" s="5" t="s">
        <v>878</v>
      </c>
      <c r="S423" s="3">
        <v>2</v>
      </c>
      <c r="U423" s="58">
        <v>10021002</v>
      </c>
      <c r="V423" s="62" t="s">
        <v>229</v>
      </c>
      <c r="W423" s="25">
        <f t="shared" si="179"/>
        <v>15</v>
      </c>
      <c r="Y423" s="58"/>
      <c r="Z423" s="59"/>
      <c r="AA423" s="3"/>
      <c r="AJ423" s="2" t="str">
        <f t="shared" si="172"/>
        <v>10020001;15</v>
      </c>
      <c r="AK423" s="2"/>
      <c r="AL423" s="2"/>
      <c r="AM423" s="2" t="str">
        <f t="shared" si="173"/>
        <v>10000147;2</v>
      </c>
      <c r="AN423" s="2"/>
      <c r="AO423" s="2"/>
      <c r="AP423" s="2" t="str">
        <f t="shared" si="174"/>
        <v>10021002;15</v>
      </c>
      <c r="AQ423" s="2"/>
      <c r="AR423" s="2"/>
      <c r="AS423" s="2" t="str">
        <f t="shared" si="175"/>
        <v>;</v>
      </c>
      <c r="AT423" s="2"/>
      <c r="AU423" s="2"/>
      <c r="AV423" s="2"/>
      <c r="AW423" s="2"/>
      <c r="AX423" s="2"/>
      <c r="AY423" s="2"/>
      <c r="AZ423" s="2"/>
      <c r="BA423" s="2" t="str">
        <f t="shared" si="176"/>
        <v>10020001;15@10000147;2@10021002;15@;@@</v>
      </c>
      <c r="BB423" s="2"/>
      <c r="BI423" t="s">
        <v>1201</v>
      </c>
    </row>
    <row r="424" ht="20.1" customHeight="1" spans="11:61">
      <c r="K424" s="63" t="s">
        <v>1210</v>
      </c>
      <c r="M424" s="3">
        <v>10020001</v>
      </c>
      <c r="N424" s="3" t="s">
        <v>95</v>
      </c>
      <c r="O424" s="25">
        <f t="shared" si="178"/>
        <v>15</v>
      </c>
      <c r="Q424" s="5">
        <v>10000147</v>
      </c>
      <c r="R424" s="5" t="s">
        <v>878</v>
      </c>
      <c r="S424" s="3">
        <v>2</v>
      </c>
      <c r="U424" s="58">
        <v>10021006</v>
      </c>
      <c r="V424" s="62" t="s">
        <v>240</v>
      </c>
      <c r="W424" s="25">
        <f t="shared" si="179"/>
        <v>15</v>
      </c>
      <c r="Y424" s="58"/>
      <c r="Z424" s="59"/>
      <c r="AA424" s="3"/>
      <c r="AJ424" s="2" t="str">
        <f t="shared" si="172"/>
        <v>10020001;15</v>
      </c>
      <c r="AK424" s="2"/>
      <c r="AL424" s="2"/>
      <c r="AM424" s="2" t="str">
        <f t="shared" si="173"/>
        <v>10000147;2</v>
      </c>
      <c r="AN424" s="2"/>
      <c r="AO424" s="2"/>
      <c r="AP424" s="2" t="str">
        <f t="shared" si="174"/>
        <v>10021006;15</v>
      </c>
      <c r="AQ424" s="2"/>
      <c r="AR424" s="2"/>
      <c r="AS424" s="2" t="str">
        <f t="shared" si="175"/>
        <v>;</v>
      </c>
      <c r="AT424" s="2"/>
      <c r="AU424" s="2"/>
      <c r="AV424" s="2"/>
      <c r="AW424" s="2"/>
      <c r="AX424" s="2"/>
      <c r="AY424" s="2"/>
      <c r="AZ424" s="2"/>
      <c r="BA424" s="2" t="str">
        <f t="shared" si="176"/>
        <v>10020001;15@10000147;2@10021006;15@;@@</v>
      </c>
      <c r="BB424" s="2"/>
      <c r="BI424" t="s">
        <v>1211</v>
      </c>
    </row>
    <row r="425" ht="20.1" customHeight="1" spans="11:61">
      <c r="K425" s="64" t="s">
        <v>1212</v>
      </c>
      <c r="M425" s="3">
        <v>10020001</v>
      </c>
      <c r="N425" s="3" t="s">
        <v>95</v>
      </c>
      <c r="O425" s="25">
        <f t="shared" si="178"/>
        <v>25</v>
      </c>
      <c r="Q425" s="5">
        <v>10000147</v>
      </c>
      <c r="R425" s="5" t="s">
        <v>878</v>
      </c>
      <c r="S425" s="3">
        <v>6</v>
      </c>
      <c r="U425" s="58">
        <v>10021007</v>
      </c>
      <c r="V425" s="62" t="s">
        <v>243</v>
      </c>
      <c r="W425" s="25">
        <f t="shared" si="179"/>
        <v>25</v>
      </c>
      <c r="Y425" s="58">
        <v>10023008</v>
      </c>
      <c r="Z425" s="59" t="s">
        <v>290</v>
      </c>
      <c r="AA425" s="3">
        <v>1</v>
      </c>
      <c r="AC425" s="58"/>
      <c r="AD425" s="59"/>
      <c r="AE425" s="3"/>
      <c r="AJ425" s="2" t="str">
        <f t="shared" si="172"/>
        <v>10020001;25</v>
      </c>
      <c r="AK425" s="2"/>
      <c r="AL425" s="2"/>
      <c r="AM425" s="2" t="str">
        <f t="shared" si="173"/>
        <v>10000147;6</v>
      </c>
      <c r="AN425" s="2"/>
      <c r="AO425" s="2"/>
      <c r="AP425" s="2" t="str">
        <f t="shared" si="174"/>
        <v>10021007;25</v>
      </c>
      <c r="AQ425" s="2"/>
      <c r="AR425" s="2"/>
      <c r="AS425" s="2" t="str">
        <f t="shared" si="175"/>
        <v>10023008;1</v>
      </c>
      <c r="AT425" s="2"/>
      <c r="AU425" s="2"/>
      <c r="AV425" s="2" t="str">
        <f t="shared" si="177"/>
        <v>;</v>
      </c>
      <c r="AW425" s="2"/>
      <c r="AX425" s="2"/>
      <c r="AY425" s="2"/>
      <c r="AZ425" s="2"/>
      <c r="BA425" s="2" t="str">
        <f t="shared" si="176"/>
        <v>10020001;25@10000147;6@10021007;25@10023008;1@;@</v>
      </c>
      <c r="BB425" s="2"/>
      <c r="BI425" t="s">
        <v>1213</v>
      </c>
    </row>
    <row r="426" ht="20.1" customHeight="1" spans="11:61">
      <c r="K426" s="63" t="s">
        <v>1214</v>
      </c>
      <c r="M426" s="3">
        <v>10020001</v>
      </c>
      <c r="N426" s="3" t="s">
        <v>95</v>
      </c>
      <c r="O426" s="25">
        <f t="shared" si="178"/>
        <v>15</v>
      </c>
      <c r="Q426" s="5">
        <v>10000147</v>
      </c>
      <c r="R426" s="5" t="s">
        <v>878</v>
      </c>
      <c r="S426" s="3">
        <v>2</v>
      </c>
      <c r="U426" s="58">
        <v>10021004</v>
      </c>
      <c r="V426" s="62" t="s">
        <v>234</v>
      </c>
      <c r="W426" s="25">
        <f t="shared" si="179"/>
        <v>15</v>
      </c>
      <c r="Y426" s="58">
        <v>10023008</v>
      </c>
      <c r="Z426" s="59" t="s">
        <v>290</v>
      </c>
      <c r="AA426" s="3">
        <v>1</v>
      </c>
      <c r="AJ426" s="2" t="str">
        <f t="shared" si="172"/>
        <v>10020001;15</v>
      </c>
      <c r="AK426" s="2"/>
      <c r="AL426" s="2"/>
      <c r="AM426" s="2" t="str">
        <f t="shared" si="173"/>
        <v>10000147;2</v>
      </c>
      <c r="AN426" s="2"/>
      <c r="AO426" s="2"/>
      <c r="AP426" s="2" t="str">
        <f t="shared" si="174"/>
        <v>10021004;15</v>
      </c>
      <c r="AQ426" s="2"/>
      <c r="AR426" s="2"/>
      <c r="AS426" s="2" t="str">
        <f t="shared" si="175"/>
        <v>10023008;1</v>
      </c>
      <c r="AT426" s="2"/>
      <c r="AU426" s="2"/>
      <c r="AV426" s="2"/>
      <c r="AW426" s="2"/>
      <c r="AX426" s="2"/>
      <c r="AY426" s="2"/>
      <c r="AZ426" s="2"/>
      <c r="BA426" s="2" t="str">
        <f t="shared" si="176"/>
        <v>10020001;15@10000147;2@10021004;15@10023008;1@@</v>
      </c>
      <c r="BB426" s="2"/>
      <c r="BI426" t="s">
        <v>1215</v>
      </c>
    </row>
    <row r="427" ht="20.1" customHeight="1" spans="11:61">
      <c r="K427" s="63" t="s">
        <v>1216</v>
      </c>
      <c r="M427" s="3">
        <v>10020001</v>
      </c>
      <c r="N427" s="3" t="s">
        <v>95</v>
      </c>
      <c r="O427" s="25">
        <f t="shared" si="178"/>
        <v>15</v>
      </c>
      <c r="Q427" s="5">
        <v>10000147</v>
      </c>
      <c r="R427" s="5" t="s">
        <v>878</v>
      </c>
      <c r="S427" s="3">
        <v>2</v>
      </c>
      <c r="U427" s="58">
        <v>10021005</v>
      </c>
      <c r="V427" s="62" t="s">
        <v>237</v>
      </c>
      <c r="W427" s="25">
        <f t="shared" si="179"/>
        <v>15</v>
      </c>
      <c r="Y427" s="58">
        <v>10023008</v>
      </c>
      <c r="Z427" s="59" t="s">
        <v>290</v>
      </c>
      <c r="AA427" s="3">
        <v>1</v>
      </c>
      <c r="AJ427" s="2" t="str">
        <f t="shared" si="172"/>
        <v>10020001;15</v>
      </c>
      <c r="AK427" s="2"/>
      <c r="AL427" s="2"/>
      <c r="AM427" s="2" t="str">
        <f t="shared" si="173"/>
        <v>10000147;2</v>
      </c>
      <c r="AN427" s="2"/>
      <c r="AO427" s="2"/>
      <c r="AP427" s="2" t="str">
        <f t="shared" si="174"/>
        <v>10021005;15</v>
      </c>
      <c r="AQ427" s="2"/>
      <c r="AR427" s="2"/>
      <c r="AS427" s="2" t="str">
        <f t="shared" si="175"/>
        <v>10023008;1</v>
      </c>
      <c r="AT427" s="2"/>
      <c r="AU427" s="2"/>
      <c r="AV427" s="2"/>
      <c r="AW427" s="2"/>
      <c r="AX427" s="2"/>
      <c r="AY427" s="2"/>
      <c r="AZ427" s="2"/>
      <c r="BA427" s="2" t="str">
        <f t="shared" si="176"/>
        <v>10020001;15@10000147;2@10021005;15@10023008;1@@</v>
      </c>
      <c r="BB427" s="2"/>
      <c r="BI427" t="s">
        <v>1206</v>
      </c>
    </row>
    <row r="428" ht="20.1" customHeight="1" spans="11:61">
      <c r="K428" s="63" t="s">
        <v>1217</v>
      </c>
      <c r="M428" s="3">
        <v>10020001</v>
      </c>
      <c r="N428" s="3" t="s">
        <v>95</v>
      </c>
      <c r="O428" s="25">
        <f t="shared" si="178"/>
        <v>15</v>
      </c>
      <c r="Q428" s="5">
        <v>10000147</v>
      </c>
      <c r="R428" s="5" t="s">
        <v>878</v>
      </c>
      <c r="S428" s="3">
        <v>2</v>
      </c>
      <c r="U428" s="58">
        <v>10021006</v>
      </c>
      <c r="V428" s="62" t="s">
        <v>240</v>
      </c>
      <c r="W428" s="25">
        <f t="shared" si="179"/>
        <v>15</v>
      </c>
      <c r="Y428" s="58">
        <v>10023008</v>
      </c>
      <c r="Z428" s="59" t="s">
        <v>290</v>
      </c>
      <c r="AA428" s="3">
        <v>1</v>
      </c>
      <c r="AJ428" s="2" t="str">
        <f t="shared" si="172"/>
        <v>10020001;15</v>
      </c>
      <c r="AK428" s="2"/>
      <c r="AL428" s="2"/>
      <c r="AM428" s="2" t="str">
        <f t="shared" si="173"/>
        <v>10000147;2</v>
      </c>
      <c r="AN428" s="2"/>
      <c r="AO428" s="2"/>
      <c r="AP428" s="2" t="str">
        <f t="shared" si="174"/>
        <v>10021006;15</v>
      </c>
      <c r="AQ428" s="2"/>
      <c r="AR428" s="2"/>
      <c r="AS428" s="2" t="str">
        <f t="shared" si="175"/>
        <v>10023008;1</v>
      </c>
      <c r="AT428" s="2"/>
      <c r="AU428" s="2"/>
      <c r="AV428" s="2"/>
      <c r="AW428" s="2"/>
      <c r="AX428" s="2"/>
      <c r="AY428" s="2"/>
      <c r="AZ428" s="2"/>
      <c r="BA428" s="2" t="str">
        <f t="shared" si="176"/>
        <v>10020001;15@10000147;2@10021006;15@10023008;1@@</v>
      </c>
      <c r="BB428" s="2"/>
      <c r="BI428" t="s">
        <v>1211</v>
      </c>
    </row>
    <row r="429" ht="20.1" customHeight="1" spans="11:61">
      <c r="K429" s="64" t="s">
        <v>1183</v>
      </c>
      <c r="M429" s="3">
        <v>10020001</v>
      </c>
      <c r="N429" s="3" t="s">
        <v>95</v>
      </c>
      <c r="O429" s="25">
        <f t="shared" si="178"/>
        <v>25</v>
      </c>
      <c r="Q429" s="5">
        <v>10000147</v>
      </c>
      <c r="R429" s="5" t="s">
        <v>878</v>
      </c>
      <c r="S429" s="3">
        <v>6</v>
      </c>
      <c r="U429" s="58">
        <v>10021007</v>
      </c>
      <c r="V429" s="62" t="s">
        <v>243</v>
      </c>
      <c r="W429" s="25">
        <f t="shared" si="179"/>
        <v>25</v>
      </c>
      <c r="Y429" s="58">
        <v>10023008</v>
      </c>
      <c r="Z429" s="59" t="s">
        <v>290</v>
      </c>
      <c r="AA429" s="3">
        <v>1</v>
      </c>
      <c r="AC429" s="58"/>
      <c r="AD429" s="59"/>
      <c r="AE429" s="3"/>
      <c r="AJ429" s="2" t="str">
        <f t="shared" si="172"/>
        <v>10020001;25</v>
      </c>
      <c r="AK429" s="2"/>
      <c r="AL429" s="2"/>
      <c r="AM429" s="2" t="str">
        <f t="shared" si="173"/>
        <v>10000147;6</v>
      </c>
      <c r="AN429" s="2"/>
      <c r="AO429" s="2"/>
      <c r="AP429" s="2" t="str">
        <f t="shared" si="174"/>
        <v>10021007;25</v>
      </c>
      <c r="AQ429" s="2"/>
      <c r="AR429" s="2"/>
      <c r="AS429" s="2" t="str">
        <f t="shared" si="175"/>
        <v>10023008;1</v>
      </c>
      <c r="AT429" s="2"/>
      <c r="AU429" s="2"/>
      <c r="AV429" s="2" t="str">
        <f t="shared" si="177"/>
        <v>;</v>
      </c>
      <c r="AW429" s="2"/>
      <c r="AX429" s="2"/>
      <c r="AY429" s="2"/>
      <c r="AZ429" s="2"/>
      <c r="BA429" s="2" t="str">
        <f t="shared" si="176"/>
        <v>10020001;25@10000147;6@10021007;25@10023008;1@;@</v>
      </c>
      <c r="BB429" s="2"/>
      <c r="BI429" t="s">
        <v>1213</v>
      </c>
    </row>
    <row r="430" ht="20.1" customHeight="1" spans="11:61">
      <c r="K430" s="63" t="s">
        <v>1218</v>
      </c>
      <c r="M430" s="3">
        <v>10020001</v>
      </c>
      <c r="N430" s="3" t="s">
        <v>95</v>
      </c>
      <c r="O430" s="25">
        <f t="shared" si="178"/>
        <v>15</v>
      </c>
      <c r="Q430" s="5">
        <v>10000147</v>
      </c>
      <c r="R430" s="5" t="s">
        <v>878</v>
      </c>
      <c r="S430" s="3">
        <v>2</v>
      </c>
      <c r="U430" s="58">
        <v>10021004</v>
      </c>
      <c r="V430" s="62" t="s">
        <v>234</v>
      </c>
      <c r="W430" s="25">
        <f t="shared" si="179"/>
        <v>15</v>
      </c>
      <c r="Y430" s="58">
        <v>10023008</v>
      </c>
      <c r="Z430" s="59" t="s">
        <v>290</v>
      </c>
      <c r="AA430" s="3">
        <v>1</v>
      </c>
      <c r="AJ430" s="2" t="str">
        <f t="shared" si="172"/>
        <v>10020001;15</v>
      </c>
      <c r="AK430" s="2"/>
      <c r="AL430" s="2"/>
      <c r="AM430" s="2" t="str">
        <f t="shared" si="173"/>
        <v>10000147;2</v>
      </c>
      <c r="AN430" s="2"/>
      <c r="AO430" s="2"/>
      <c r="AP430" s="2" t="str">
        <f t="shared" si="174"/>
        <v>10021004;15</v>
      </c>
      <c r="AQ430" s="2"/>
      <c r="AR430" s="2"/>
      <c r="AS430" s="2" t="str">
        <f t="shared" si="175"/>
        <v>10023008;1</v>
      </c>
      <c r="AT430" s="2"/>
      <c r="AU430" s="2"/>
      <c r="AV430" s="2"/>
      <c r="AW430" s="2"/>
      <c r="AX430" s="2"/>
      <c r="AY430" s="2"/>
      <c r="AZ430" s="2"/>
      <c r="BA430" s="2" t="str">
        <f t="shared" si="176"/>
        <v>10020001;15@10000147;2@10021004;15@10023008;1@@</v>
      </c>
      <c r="BB430" s="2"/>
      <c r="BI430" t="s">
        <v>1215</v>
      </c>
    </row>
    <row r="431" ht="20.1" customHeight="1" spans="11:61">
      <c r="K431" s="63" t="s">
        <v>1219</v>
      </c>
      <c r="M431" s="3">
        <v>10020001</v>
      </c>
      <c r="N431" s="3" t="s">
        <v>95</v>
      </c>
      <c r="O431" s="25">
        <f t="shared" si="178"/>
        <v>15</v>
      </c>
      <c r="Q431" s="5">
        <v>10000147</v>
      </c>
      <c r="R431" s="5" t="s">
        <v>878</v>
      </c>
      <c r="S431" s="3">
        <v>2</v>
      </c>
      <c r="U431" s="58">
        <v>10021005</v>
      </c>
      <c r="V431" s="62" t="s">
        <v>237</v>
      </c>
      <c r="W431" s="25">
        <f t="shared" si="179"/>
        <v>15</v>
      </c>
      <c r="Y431" s="58">
        <v>10023008</v>
      </c>
      <c r="Z431" s="59" t="s">
        <v>290</v>
      </c>
      <c r="AA431" s="3">
        <v>1</v>
      </c>
      <c r="AJ431" s="2" t="str">
        <f t="shared" si="172"/>
        <v>10020001;15</v>
      </c>
      <c r="AK431" s="2"/>
      <c r="AL431" s="2"/>
      <c r="AM431" s="2" t="str">
        <f t="shared" si="173"/>
        <v>10000147;2</v>
      </c>
      <c r="AN431" s="2"/>
      <c r="AO431" s="2"/>
      <c r="AP431" s="2" t="str">
        <f t="shared" si="174"/>
        <v>10021005;15</v>
      </c>
      <c r="AQ431" s="2"/>
      <c r="AR431" s="2"/>
      <c r="AS431" s="2" t="str">
        <f t="shared" si="175"/>
        <v>10023008;1</v>
      </c>
      <c r="AT431" s="2"/>
      <c r="AU431" s="2"/>
      <c r="AV431" s="2"/>
      <c r="AW431" s="2"/>
      <c r="AX431" s="2"/>
      <c r="AY431" s="2"/>
      <c r="AZ431" s="2"/>
      <c r="BA431" s="2" t="str">
        <f t="shared" si="176"/>
        <v>10020001;15@10000147;2@10021005;15@10023008;1@@</v>
      </c>
      <c r="BB431" s="2"/>
      <c r="BI431" t="s">
        <v>1206</v>
      </c>
    </row>
    <row r="432" ht="20.1" customHeight="1" spans="11:61">
      <c r="K432" s="63" t="s">
        <v>1217</v>
      </c>
      <c r="M432" s="3">
        <v>10020001</v>
      </c>
      <c r="N432" s="3" t="s">
        <v>95</v>
      </c>
      <c r="O432" s="25">
        <f t="shared" si="178"/>
        <v>15</v>
      </c>
      <c r="Q432" s="5">
        <v>10000147</v>
      </c>
      <c r="R432" s="5" t="s">
        <v>878</v>
      </c>
      <c r="S432" s="3">
        <v>2</v>
      </c>
      <c r="U432" s="58">
        <v>10021006</v>
      </c>
      <c r="V432" s="62" t="s">
        <v>240</v>
      </c>
      <c r="W432" s="25">
        <f t="shared" si="179"/>
        <v>15</v>
      </c>
      <c r="Y432" s="58">
        <v>10023008</v>
      </c>
      <c r="Z432" s="59" t="s">
        <v>290</v>
      </c>
      <c r="AA432" s="3">
        <v>1</v>
      </c>
      <c r="AJ432" s="2" t="str">
        <f t="shared" si="172"/>
        <v>10020001;15</v>
      </c>
      <c r="AK432" s="2"/>
      <c r="AL432" s="2"/>
      <c r="AM432" s="2" t="str">
        <f t="shared" si="173"/>
        <v>10000147;2</v>
      </c>
      <c r="AN432" s="2"/>
      <c r="AO432" s="2"/>
      <c r="AP432" s="2" t="str">
        <f t="shared" si="174"/>
        <v>10021006;15</v>
      </c>
      <c r="AQ432" s="2"/>
      <c r="AR432" s="2"/>
      <c r="AS432" s="2" t="str">
        <f t="shared" si="175"/>
        <v>10023008;1</v>
      </c>
      <c r="AT432" s="2"/>
      <c r="AU432" s="2"/>
      <c r="AV432" s="2"/>
      <c r="AW432" s="2"/>
      <c r="AX432" s="2"/>
      <c r="AY432" s="2"/>
      <c r="AZ432" s="2"/>
      <c r="BA432" s="2" t="str">
        <f t="shared" si="176"/>
        <v>10020001;15@10000147;2@10021006;15@10023008;1@@</v>
      </c>
      <c r="BB432" s="2"/>
      <c r="BI432" t="s">
        <v>1211</v>
      </c>
    </row>
    <row r="433" ht="20.1" customHeight="1" spans="11:61">
      <c r="K433" s="64" t="s">
        <v>1220</v>
      </c>
      <c r="M433" s="3">
        <v>10020001</v>
      </c>
      <c r="N433" s="3" t="s">
        <v>95</v>
      </c>
      <c r="O433" s="25">
        <f t="shared" si="178"/>
        <v>25</v>
      </c>
      <c r="Q433" s="5">
        <v>10000147</v>
      </c>
      <c r="R433" s="5" t="s">
        <v>878</v>
      </c>
      <c r="S433" s="3">
        <v>6</v>
      </c>
      <c r="U433" s="58">
        <v>10021007</v>
      </c>
      <c r="V433" s="62" t="s">
        <v>243</v>
      </c>
      <c r="W433" s="25">
        <f t="shared" si="179"/>
        <v>25</v>
      </c>
      <c r="Y433" s="58">
        <v>10023008</v>
      </c>
      <c r="Z433" s="59" t="s">
        <v>290</v>
      </c>
      <c r="AA433" s="3">
        <v>1</v>
      </c>
      <c r="AC433" s="58"/>
      <c r="AD433" s="59"/>
      <c r="AE433" s="3"/>
      <c r="AJ433" s="2" t="str">
        <f t="shared" si="172"/>
        <v>10020001;25</v>
      </c>
      <c r="AK433" s="2"/>
      <c r="AL433" s="2"/>
      <c r="AM433" s="2" t="str">
        <f t="shared" si="173"/>
        <v>10000147;6</v>
      </c>
      <c r="AN433" s="2"/>
      <c r="AO433" s="2"/>
      <c r="AP433" s="2" t="str">
        <f t="shared" si="174"/>
        <v>10021007;25</v>
      </c>
      <c r="AQ433" s="2"/>
      <c r="AR433" s="2"/>
      <c r="AS433" s="2" t="str">
        <f t="shared" si="175"/>
        <v>10023008;1</v>
      </c>
      <c r="AT433" s="2"/>
      <c r="AU433" s="2"/>
      <c r="AV433" s="2" t="str">
        <f t="shared" si="177"/>
        <v>;</v>
      </c>
      <c r="AW433" s="2"/>
      <c r="AX433" s="2"/>
      <c r="AY433" s="2"/>
      <c r="AZ433" s="2"/>
      <c r="BA433" s="2" t="str">
        <f t="shared" si="176"/>
        <v>10020001;25@10000147;6@10021007;25@10023008;1@;@</v>
      </c>
      <c r="BB433" s="2"/>
      <c r="BI433" t="s">
        <v>1213</v>
      </c>
    </row>
    <row r="434" ht="20.1" customHeight="1" spans="11:61">
      <c r="K434" s="63" t="s">
        <v>1221</v>
      </c>
      <c r="M434" s="3">
        <v>10020001</v>
      </c>
      <c r="N434" s="3" t="s">
        <v>95</v>
      </c>
      <c r="O434" s="25">
        <f t="shared" si="178"/>
        <v>15</v>
      </c>
      <c r="Q434" s="5">
        <v>10000147</v>
      </c>
      <c r="R434" s="5" t="s">
        <v>878</v>
      </c>
      <c r="S434" s="3">
        <v>2</v>
      </c>
      <c r="U434" s="58">
        <v>10021003</v>
      </c>
      <c r="V434" s="62" t="s">
        <v>232</v>
      </c>
      <c r="W434" s="25">
        <f t="shared" si="179"/>
        <v>15</v>
      </c>
      <c r="Y434" s="58">
        <v>10023008</v>
      </c>
      <c r="Z434" s="59" t="s">
        <v>290</v>
      </c>
      <c r="AA434" s="3"/>
      <c r="AJ434" s="2" t="str">
        <f t="shared" si="172"/>
        <v>10020001;15</v>
      </c>
      <c r="AK434" s="2"/>
      <c r="AL434" s="2"/>
      <c r="AM434" s="2" t="str">
        <f t="shared" si="173"/>
        <v>10000147;2</v>
      </c>
      <c r="AN434" s="2"/>
      <c r="AO434" s="2"/>
      <c r="AP434" s="2" t="str">
        <f t="shared" si="174"/>
        <v>10021003;15</v>
      </c>
      <c r="AQ434" s="2"/>
      <c r="AR434" s="2"/>
      <c r="AS434" s="2" t="str">
        <f t="shared" si="175"/>
        <v>10023008;</v>
      </c>
      <c r="AT434" s="2"/>
      <c r="AU434" s="2"/>
      <c r="AV434" s="2"/>
      <c r="AW434" s="2"/>
      <c r="AX434" s="2"/>
      <c r="AY434" s="2"/>
      <c r="AZ434" s="2"/>
      <c r="BA434" s="2" t="str">
        <f t="shared" si="176"/>
        <v>10020001;15@10000147;2@10021003;15@10023008;@@</v>
      </c>
      <c r="BB434" s="2"/>
      <c r="BI434" t="s">
        <v>1222</v>
      </c>
    </row>
    <row r="435" ht="20.1" customHeight="1" spans="11:61">
      <c r="K435" s="63" t="s">
        <v>1223</v>
      </c>
      <c r="M435" s="3">
        <v>10020001</v>
      </c>
      <c r="N435" s="3" t="s">
        <v>95</v>
      </c>
      <c r="O435" s="25">
        <f t="shared" si="178"/>
        <v>15</v>
      </c>
      <c r="Q435" s="5">
        <v>10000147</v>
      </c>
      <c r="R435" s="5" t="s">
        <v>878</v>
      </c>
      <c r="S435" s="3">
        <v>2</v>
      </c>
      <c r="U435" s="58">
        <v>10021006</v>
      </c>
      <c r="V435" s="62" t="s">
        <v>240</v>
      </c>
      <c r="W435" s="25">
        <f t="shared" si="179"/>
        <v>15</v>
      </c>
      <c r="Y435" s="58">
        <v>10023008</v>
      </c>
      <c r="Z435" s="59" t="s">
        <v>290</v>
      </c>
      <c r="AA435" s="3"/>
      <c r="AJ435" s="2" t="str">
        <f t="shared" si="172"/>
        <v>10020001;15</v>
      </c>
      <c r="AK435" s="2"/>
      <c r="AL435" s="2"/>
      <c r="AM435" s="2" t="str">
        <f t="shared" si="173"/>
        <v>10000147;2</v>
      </c>
      <c r="AN435" s="2"/>
      <c r="AO435" s="2"/>
      <c r="AP435" s="2" t="str">
        <f t="shared" si="174"/>
        <v>10021006;15</v>
      </c>
      <c r="AQ435" s="2"/>
      <c r="AR435" s="2"/>
      <c r="AS435" s="2" t="str">
        <f t="shared" si="175"/>
        <v>10023008;</v>
      </c>
      <c r="AT435" s="2"/>
      <c r="AU435" s="2"/>
      <c r="AV435" s="2"/>
      <c r="AW435" s="2"/>
      <c r="AX435" s="2"/>
      <c r="AY435" s="2"/>
      <c r="AZ435" s="2"/>
      <c r="BA435" s="2" t="str">
        <f t="shared" si="176"/>
        <v>10020001;15@10000147;2@10021006;15@10023008;@@</v>
      </c>
      <c r="BB435" s="2"/>
      <c r="BI435" t="s">
        <v>1211</v>
      </c>
    </row>
    <row r="436" ht="20.1" customHeight="1" spans="11:61">
      <c r="K436" s="64" t="s">
        <v>1224</v>
      </c>
      <c r="M436" s="3">
        <v>10020001</v>
      </c>
      <c r="N436" s="3" t="s">
        <v>95</v>
      </c>
      <c r="O436" s="25">
        <f t="shared" si="178"/>
        <v>25</v>
      </c>
      <c r="Q436" s="5">
        <v>10000147</v>
      </c>
      <c r="R436" s="5" t="s">
        <v>878</v>
      </c>
      <c r="S436" s="3">
        <v>6</v>
      </c>
      <c r="U436" s="58">
        <v>10021007</v>
      </c>
      <c r="V436" s="62" t="s">
        <v>243</v>
      </c>
      <c r="W436" s="25">
        <f t="shared" si="179"/>
        <v>25</v>
      </c>
      <c r="Y436" s="58">
        <v>10023008</v>
      </c>
      <c r="Z436" s="59" t="s">
        <v>290</v>
      </c>
      <c r="AA436" s="3">
        <v>1</v>
      </c>
      <c r="AC436" s="58"/>
      <c r="AD436" s="59"/>
      <c r="AE436" s="3"/>
      <c r="AJ436" s="2" t="str">
        <f t="shared" si="172"/>
        <v>10020001;25</v>
      </c>
      <c r="AK436" s="2"/>
      <c r="AL436" s="2"/>
      <c r="AM436" s="2" t="str">
        <f t="shared" si="173"/>
        <v>10000147;6</v>
      </c>
      <c r="AN436" s="2"/>
      <c r="AO436" s="2"/>
      <c r="AP436" s="2" t="str">
        <f t="shared" si="174"/>
        <v>10021007;25</v>
      </c>
      <c r="AQ436" s="2"/>
      <c r="AR436" s="2"/>
      <c r="AS436" s="2" t="str">
        <f t="shared" si="175"/>
        <v>10023008;1</v>
      </c>
      <c r="AT436" s="2"/>
      <c r="AU436" s="2"/>
      <c r="AV436" s="2" t="str">
        <f t="shared" si="177"/>
        <v>;</v>
      </c>
      <c r="AW436" s="2"/>
      <c r="AX436" s="2"/>
      <c r="AY436" s="2"/>
      <c r="AZ436" s="2"/>
      <c r="BA436" s="2" t="str">
        <f t="shared" si="176"/>
        <v>10020001;25@10000147;6@10021007;25@10023008;1@;@</v>
      </c>
      <c r="BB436" s="2"/>
      <c r="BI436" t="s">
        <v>1213</v>
      </c>
    </row>
    <row r="437" ht="20.1" customHeight="1" spans="11:61">
      <c r="K437" s="63" t="s">
        <v>1225</v>
      </c>
      <c r="M437" s="3">
        <v>10020001</v>
      </c>
      <c r="N437" s="3" t="s">
        <v>95</v>
      </c>
      <c r="O437" s="25">
        <f t="shared" si="178"/>
        <v>20</v>
      </c>
      <c r="Q437" s="5">
        <v>10000147</v>
      </c>
      <c r="R437" s="5" t="s">
        <v>878</v>
      </c>
      <c r="S437" s="3">
        <v>3</v>
      </c>
      <c r="U437" s="58">
        <v>10021001</v>
      </c>
      <c r="V437" s="62" t="s">
        <v>204</v>
      </c>
      <c r="W437" s="25">
        <f t="shared" si="179"/>
        <v>20</v>
      </c>
      <c r="Y437" s="58"/>
      <c r="Z437" s="59"/>
      <c r="AA437" s="3"/>
      <c r="AJ437" s="2" t="str">
        <f t="shared" si="172"/>
        <v>10020001;20</v>
      </c>
      <c r="AK437" s="2"/>
      <c r="AL437" s="2"/>
      <c r="AM437" s="2" t="str">
        <f t="shared" si="173"/>
        <v>10000147;3</v>
      </c>
      <c r="AN437" s="2"/>
      <c r="AO437" s="2"/>
      <c r="AP437" s="2" t="str">
        <f t="shared" si="174"/>
        <v>10021001;20</v>
      </c>
      <c r="AQ437" s="2"/>
      <c r="AR437" s="2"/>
      <c r="AS437" s="2" t="str">
        <f t="shared" si="175"/>
        <v>;</v>
      </c>
      <c r="AT437" s="2"/>
      <c r="AU437" s="2"/>
      <c r="AV437" s="2"/>
      <c r="AW437" s="2"/>
      <c r="AX437" s="2"/>
      <c r="AY437" s="2"/>
      <c r="AZ437" s="2"/>
      <c r="BA437" s="2" t="str">
        <f t="shared" si="176"/>
        <v>10020001;20@10000147;3@10021001;20@;@@</v>
      </c>
      <c r="BB437" s="2"/>
      <c r="BI437" t="s">
        <v>1226</v>
      </c>
    </row>
    <row r="438" ht="20.1" customHeight="1" spans="11:61">
      <c r="K438" s="63" t="s">
        <v>1227</v>
      </c>
      <c r="M438" s="3">
        <v>10020001</v>
      </c>
      <c r="N438" s="3" t="s">
        <v>95</v>
      </c>
      <c r="O438" s="25">
        <f t="shared" si="178"/>
        <v>20</v>
      </c>
      <c r="Q438" s="5">
        <v>10000147</v>
      </c>
      <c r="R438" s="5" t="s">
        <v>878</v>
      </c>
      <c r="S438" s="3">
        <v>3</v>
      </c>
      <c r="U438" s="58">
        <v>10021002</v>
      </c>
      <c r="V438" s="62" t="s">
        <v>229</v>
      </c>
      <c r="W438" s="25">
        <f t="shared" si="179"/>
        <v>20</v>
      </c>
      <c r="Y438" s="58">
        <v>10025008</v>
      </c>
      <c r="Z438" s="59" t="s">
        <v>333</v>
      </c>
      <c r="AA438" s="3">
        <v>1</v>
      </c>
      <c r="AJ438" s="2" t="str">
        <f t="shared" si="172"/>
        <v>10020001;20</v>
      </c>
      <c r="AK438" s="2"/>
      <c r="AL438" s="2"/>
      <c r="AM438" s="2" t="str">
        <f t="shared" si="173"/>
        <v>10000147;3</v>
      </c>
      <c r="AN438" s="2"/>
      <c r="AO438" s="2"/>
      <c r="AP438" s="2" t="str">
        <f t="shared" si="174"/>
        <v>10021002;20</v>
      </c>
      <c r="AQ438" s="2"/>
      <c r="AR438" s="2"/>
      <c r="AS438" s="2" t="str">
        <f t="shared" si="175"/>
        <v>10025008;1</v>
      </c>
      <c r="AT438" s="2"/>
      <c r="AU438" s="2"/>
      <c r="AV438" s="2"/>
      <c r="AW438" s="2"/>
      <c r="AX438" s="2"/>
      <c r="AY438" s="2"/>
      <c r="AZ438" s="2"/>
      <c r="BA438" s="2" t="str">
        <f t="shared" si="176"/>
        <v>10020001;20@10000147;3@10021002;20@10025008;1@@</v>
      </c>
      <c r="BB438" s="2"/>
      <c r="BI438" t="s">
        <v>1228</v>
      </c>
    </row>
    <row r="439" ht="20.1" customHeight="1" spans="11:61">
      <c r="K439" s="64" t="s">
        <v>1229</v>
      </c>
      <c r="M439" s="3">
        <v>10020001</v>
      </c>
      <c r="N439" s="3" t="s">
        <v>95</v>
      </c>
      <c r="O439" s="25">
        <f t="shared" si="178"/>
        <v>30</v>
      </c>
      <c r="Q439" s="5">
        <v>10000147</v>
      </c>
      <c r="R439" s="5" t="s">
        <v>878</v>
      </c>
      <c r="S439" s="3">
        <v>8</v>
      </c>
      <c r="U439" s="58">
        <v>10021003</v>
      </c>
      <c r="V439" s="62" t="s">
        <v>232</v>
      </c>
      <c r="W439" s="25">
        <f t="shared" si="179"/>
        <v>30</v>
      </c>
      <c r="Y439" s="58">
        <v>10025008</v>
      </c>
      <c r="Z439" s="59" t="s">
        <v>333</v>
      </c>
      <c r="AA439" s="3">
        <v>1</v>
      </c>
      <c r="AC439" s="58"/>
      <c r="AD439" s="59"/>
      <c r="AE439" s="3"/>
      <c r="AJ439" s="2" t="str">
        <f t="shared" si="172"/>
        <v>10020001;30</v>
      </c>
      <c r="AK439" s="2"/>
      <c r="AL439" s="2"/>
      <c r="AM439" s="2" t="str">
        <f t="shared" si="173"/>
        <v>10000147;8</v>
      </c>
      <c r="AN439" s="2"/>
      <c r="AO439" s="2"/>
      <c r="AP439" s="2" t="str">
        <f t="shared" si="174"/>
        <v>10021003;30</v>
      </c>
      <c r="AQ439" s="2"/>
      <c r="AR439" s="2"/>
      <c r="AS439" s="2" t="str">
        <f t="shared" si="175"/>
        <v>10025008;1</v>
      </c>
      <c r="AT439" s="2"/>
      <c r="AU439" s="2"/>
      <c r="AV439" s="2" t="str">
        <f t="shared" si="177"/>
        <v>;</v>
      </c>
      <c r="AW439" s="2"/>
      <c r="AX439" s="2"/>
      <c r="AY439" s="2"/>
      <c r="AZ439" s="2"/>
      <c r="BA439" s="2" t="str">
        <f t="shared" si="176"/>
        <v>10020001;30@10000147;8@10021003;30@10025008;1@;@</v>
      </c>
      <c r="BB439" s="2"/>
      <c r="BI439" t="s">
        <v>1230</v>
      </c>
    </row>
    <row r="440" ht="20.1" customHeight="1" spans="11:61">
      <c r="K440" s="63" t="s">
        <v>1231</v>
      </c>
      <c r="M440" s="3">
        <v>10020001</v>
      </c>
      <c r="N440" s="3" t="s">
        <v>95</v>
      </c>
      <c r="O440" s="25">
        <f t="shared" si="178"/>
        <v>20</v>
      </c>
      <c r="Q440" s="5">
        <v>10000147</v>
      </c>
      <c r="R440" s="5" t="s">
        <v>878</v>
      </c>
      <c r="S440" s="3">
        <v>3</v>
      </c>
      <c r="U440" s="58">
        <v>10021001</v>
      </c>
      <c r="V440" s="62" t="s">
        <v>204</v>
      </c>
      <c r="W440" s="25">
        <f t="shared" si="179"/>
        <v>20</v>
      </c>
      <c r="Y440" s="58"/>
      <c r="Z440" s="59"/>
      <c r="AA440" s="3"/>
      <c r="AJ440" s="2" t="str">
        <f t="shared" si="172"/>
        <v>10020001;20</v>
      </c>
      <c r="AK440" s="2"/>
      <c r="AL440" s="2"/>
      <c r="AM440" s="2" t="str">
        <f t="shared" si="173"/>
        <v>10000147;3</v>
      </c>
      <c r="AN440" s="2"/>
      <c r="AO440" s="2"/>
      <c r="AP440" s="2" t="str">
        <f t="shared" si="174"/>
        <v>10021001;20</v>
      </c>
      <c r="AQ440" s="2"/>
      <c r="AR440" s="2"/>
      <c r="AS440" s="2" t="str">
        <f t="shared" si="175"/>
        <v>;</v>
      </c>
      <c r="AT440" s="2"/>
      <c r="AU440" s="2"/>
      <c r="AV440" s="2"/>
      <c r="AW440" s="2"/>
      <c r="AX440" s="2"/>
      <c r="AY440" s="2"/>
      <c r="AZ440" s="2"/>
      <c r="BA440" s="2" t="str">
        <f t="shared" si="176"/>
        <v>10020001;20@10000147;3@10021001;20@;@@</v>
      </c>
      <c r="BB440" s="2"/>
      <c r="BI440" t="s">
        <v>1226</v>
      </c>
    </row>
    <row r="441" ht="20.1" customHeight="1" spans="11:61">
      <c r="K441" s="63" t="s">
        <v>1232</v>
      </c>
      <c r="M441" s="3">
        <v>10020001</v>
      </c>
      <c r="N441" s="3" t="s">
        <v>95</v>
      </c>
      <c r="O441" s="25">
        <f t="shared" si="178"/>
        <v>20</v>
      </c>
      <c r="Q441" s="5">
        <v>10000147</v>
      </c>
      <c r="R441" s="5" t="s">
        <v>878</v>
      </c>
      <c r="S441" s="3">
        <v>3</v>
      </c>
      <c r="U441" s="58">
        <v>10021005</v>
      </c>
      <c r="V441" s="62" t="s">
        <v>237</v>
      </c>
      <c r="W441" s="25">
        <f t="shared" si="179"/>
        <v>20</v>
      </c>
      <c r="Y441" s="58">
        <v>10025008</v>
      </c>
      <c r="Z441" s="59" t="s">
        <v>333</v>
      </c>
      <c r="AA441" s="3">
        <v>1</v>
      </c>
      <c r="AJ441" s="2" t="str">
        <f t="shared" si="172"/>
        <v>10020001;20</v>
      </c>
      <c r="AK441" s="2"/>
      <c r="AL441" s="2"/>
      <c r="AM441" s="2" t="str">
        <f t="shared" si="173"/>
        <v>10000147;3</v>
      </c>
      <c r="AN441" s="2"/>
      <c r="AO441" s="2"/>
      <c r="AP441" s="2" t="str">
        <f t="shared" si="174"/>
        <v>10021005;20</v>
      </c>
      <c r="AQ441" s="2"/>
      <c r="AR441" s="2"/>
      <c r="AS441" s="2" t="str">
        <f t="shared" si="175"/>
        <v>10025008;1</v>
      </c>
      <c r="AT441" s="2"/>
      <c r="AU441" s="2"/>
      <c r="AV441" s="2"/>
      <c r="AW441" s="2"/>
      <c r="AX441" s="2"/>
      <c r="AY441" s="2"/>
      <c r="AZ441" s="2"/>
      <c r="BA441" s="2" t="str">
        <f t="shared" si="176"/>
        <v>10020001;20@10000147;3@10021005;20@10025008;1@@</v>
      </c>
      <c r="BB441" s="2"/>
      <c r="BI441" t="s">
        <v>1233</v>
      </c>
    </row>
    <row r="442" ht="20.1" customHeight="1" spans="11:61">
      <c r="K442" s="64" t="s">
        <v>1234</v>
      </c>
      <c r="M442" s="3">
        <v>10020001</v>
      </c>
      <c r="N442" s="3" t="s">
        <v>95</v>
      </c>
      <c r="O442" s="25">
        <f t="shared" si="178"/>
        <v>30</v>
      </c>
      <c r="Q442" s="5">
        <v>10000147</v>
      </c>
      <c r="R442" s="5" t="s">
        <v>878</v>
      </c>
      <c r="S442" s="3">
        <v>8</v>
      </c>
      <c r="U442" s="58">
        <v>10021006</v>
      </c>
      <c r="V442" s="62" t="s">
        <v>240</v>
      </c>
      <c r="W442" s="25">
        <f t="shared" si="179"/>
        <v>30</v>
      </c>
      <c r="Y442" s="58">
        <v>10025008</v>
      </c>
      <c r="Z442" s="59" t="s">
        <v>333</v>
      </c>
      <c r="AA442" s="3">
        <v>1</v>
      </c>
      <c r="AC442" s="58"/>
      <c r="AD442" s="59"/>
      <c r="AE442" s="3"/>
      <c r="AJ442" s="2" t="str">
        <f t="shared" si="172"/>
        <v>10020001;30</v>
      </c>
      <c r="AK442" s="2"/>
      <c r="AL442" s="2"/>
      <c r="AM442" s="2" t="str">
        <f t="shared" si="173"/>
        <v>10000147;8</v>
      </c>
      <c r="AN442" s="2"/>
      <c r="AO442" s="2"/>
      <c r="AP442" s="2" t="str">
        <f t="shared" si="174"/>
        <v>10021006;30</v>
      </c>
      <c r="AQ442" s="2"/>
      <c r="AR442" s="2"/>
      <c r="AS442" s="2" t="str">
        <f t="shared" si="175"/>
        <v>10025008;1</v>
      </c>
      <c r="AT442" s="2"/>
      <c r="AU442" s="2"/>
      <c r="AV442" s="2" t="str">
        <f t="shared" si="177"/>
        <v>;</v>
      </c>
      <c r="AW442" s="2"/>
      <c r="AX442" s="2"/>
      <c r="AY442" s="2"/>
      <c r="AZ442" s="2"/>
      <c r="BA442" s="2" t="str">
        <f t="shared" si="176"/>
        <v>10020001;30@10000147;8@10021006;30@10025008;1@;@</v>
      </c>
      <c r="BB442" s="2"/>
      <c r="BI442" t="s">
        <v>1235</v>
      </c>
    </row>
    <row r="443" ht="20.1" customHeight="1" spans="11:61">
      <c r="K443" s="63" t="s">
        <v>1236</v>
      </c>
      <c r="M443" s="3">
        <v>10020001</v>
      </c>
      <c r="N443" s="3" t="s">
        <v>95</v>
      </c>
      <c r="O443" s="25">
        <f t="shared" si="178"/>
        <v>20</v>
      </c>
      <c r="Q443" s="5">
        <v>10000147</v>
      </c>
      <c r="R443" s="5" t="s">
        <v>878</v>
      </c>
      <c r="S443" s="3">
        <v>3</v>
      </c>
      <c r="U443" s="58">
        <v>10021002</v>
      </c>
      <c r="V443" s="62" t="s">
        <v>229</v>
      </c>
      <c r="W443" s="25">
        <f t="shared" si="179"/>
        <v>20</v>
      </c>
      <c r="Y443" s="58"/>
      <c r="Z443" s="59"/>
      <c r="AA443" s="3"/>
      <c r="AJ443" s="2" t="str">
        <f t="shared" si="172"/>
        <v>10020001;20</v>
      </c>
      <c r="AK443" s="2"/>
      <c r="AL443" s="2"/>
      <c r="AM443" s="2" t="str">
        <f t="shared" si="173"/>
        <v>10000147;3</v>
      </c>
      <c r="AN443" s="2"/>
      <c r="AO443" s="2"/>
      <c r="AP443" s="2" t="str">
        <f t="shared" si="174"/>
        <v>10021002;20</v>
      </c>
      <c r="AQ443" s="2"/>
      <c r="AR443" s="2"/>
      <c r="AS443" s="2" t="str">
        <f t="shared" si="175"/>
        <v>;</v>
      </c>
      <c r="AT443" s="2"/>
      <c r="AU443" s="2"/>
      <c r="AV443" s="2"/>
      <c r="AW443" s="2"/>
      <c r="AX443" s="2"/>
      <c r="AY443" s="2"/>
      <c r="AZ443" s="2"/>
      <c r="BA443" s="2" t="str">
        <f t="shared" si="176"/>
        <v>10020001;20@10000147;3@10021002;20@;@@</v>
      </c>
      <c r="BB443" s="2"/>
      <c r="BI443" t="s">
        <v>1228</v>
      </c>
    </row>
    <row r="444" ht="20.1" customHeight="1" spans="11:61">
      <c r="K444" s="63" t="s">
        <v>1237</v>
      </c>
      <c r="M444" s="3">
        <v>10020001</v>
      </c>
      <c r="N444" s="3" t="s">
        <v>95</v>
      </c>
      <c r="O444" s="25">
        <f t="shared" si="178"/>
        <v>20</v>
      </c>
      <c r="Q444" s="5">
        <v>10000147</v>
      </c>
      <c r="R444" s="5" t="s">
        <v>878</v>
      </c>
      <c r="S444" s="3">
        <v>3</v>
      </c>
      <c r="U444" s="58">
        <v>10021006</v>
      </c>
      <c r="V444" s="62" t="s">
        <v>240</v>
      </c>
      <c r="W444" s="25">
        <f t="shared" si="179"/>
        <v>20</v>
      </c>
      <c r="Y444" s="58"/>
      <c r="Z444" s="59"/>
      <c r="AA444" s="3"/>
      <c r="AJ444" s="2" t="str">
        <f t="shared" si="172"/>
        <v>10020001;20</v>
      </c>
      <c r="AK444" s="2"/>
      <c r="AL444" s="2"/>
      <c r="AM444" s="2" t="str">
        <f t="shared" si="173"/>
        <v>10000147;3</v>
      </c>
      <c r="AN444" s="2"/>
      <c r="AO444" s="2"/>
      <c r="AP444" s="2" t="str">
        <f t="shared" si="174"/>
        <v>10021006;20</v>
      </c>
      <c r="AQ444" s="2"/>
      <c r="AR444" s="2"/>
      <c r="AS444" s="2" t="str">
        <f t="shared" si="175"/>
        <v>;</v>
      </c>
      <c r="AT444" s="2"/>
      <c r="AU444" s="2"/>
      <c r="AV444" s="2"/>
      <c r="AW444" s="2"/>
      <c r="AX444" s="2"/>
      <c r="AY444" s="2"/>
      <c r="AZ444" s="2"/>
      <c r="BA444" s="2" t="str">
        <f t="shared" si="176"/>
        <v>10020001;20@10000147;3@10021006;20@;@@</v>
      </c>
      <c r="BB444" s="2"/>
      <c r="BI444" t="s">
        <v>1238</v>
      </c>
    </row>
    <row r="445" ht="20.1" customHeight="1" spans="11:61">
      <c r="K445" s="64" t="s">
        <v>1239</v>
      </c>
      <c r="M445" s="3">
        <v>10020001</v>
      </c>
      <c r="N445" s="3" t="s">
        <v>95</v>
      </c>
      <c r="O445" s="25">
        <f t="shared" si="178"/>
        <v>30</v>
      </c>
      <c r="Q445" s="5">
        <v>10000147</v>
      </c>
      <c r="R445" s="5" t="s">
        <v>878</v>
      </c>
      <c r="S445" s="3">
        <v>8</v>
      </c>
      <c r="U445" s="58">
        <v>10021007</v>
      </c>
      <c r="V445" s="62" t="s">
        <v>243</v>
      </c>
      <c r="W445" s="25">
        <f t="shared" si="179"/>
        <v>30</v>
      </c>
      <c r="Y445" s="58">
        <v>10025008</v>
      </c>
      <c r="Z445" s="59" t="s">
        <v>333</v>
      </c>
      <c r="AA445" s="3">
        <v>1</v>
      </c>
      <c r="AC445" s="58"/>
      <c r="AD445" s="59"/>
      <c r="AE445" s="3"/>
      <c r="AJ445" s="2" t="str">
        <f t="shared" si="172"/>
        <v>10020001;30</v>
      </c>
      <c r="AK445" s="2"/>
      <c r="AL445" s="2"/>
      <c r="AM445" s="2" t="str">
        <f t="shared" si="173"/>
        <v>10000147;8</v>
      </c>
      <c r="AN445" s="2"/>
      <c r="AO445" s="2"/>
      <c r="AP445" s="2" t="str">
        <f t="shared" si="174"/>
        <v>10021007;30</v>
      </c>
      <c r="AQ445" s="2"/>
      <c r="AR445" s="2"/>
      <c r="AS445" s="2" t="str">
        <f t="shared" si="175"/>
        <v>10025008;1</v>
      </c>
      <c r="AT445" s="2"/>
      <c r="AU445" s="2"/>
      <c r="AV445" s="2" t="str">
        <f t="shared" si="177"/>
        <v>;</v>
      </c>
      <c r="AW445" s="2"/>
      <c r="AX445" s="2"/>
      <c r="AY445" s="2"/>
      <c r="AZ445" s="2"/>
      <c r="BA445" s="2" t="str">
        <f t="shared" si="176"/>
        <v>10020001;30@10000147;8@10021007;30@10025008;1@;@</v>
      </c>
      <c r="BB445" s="2"/>
      <c r="BI445" t="s">
        <v>1240</v>
      </c>
    </row>
    <row r="446" ht="20.1" customHeight="1" spans="11:61">
      <c r="K446" s="63" t="s">
        <v>1241</v>
      </c>
      <c r="M446" s="3">
        <v>10020001</v>
      </c>
      <c r="N446" s="3" t="s">
        <v>95</v>
      </c>
      <c r="O446" s="25">
        <f t="shared" si="178"/>
        <v>20</v>
      </c>
      <c r="Q446" s="5">
        <v>10000147</v>
      </c>
      <c r="R446" s="5" t="s">
        <v>878</v>
      </c>
      <c r="S446" s="3">
        <v>3</v>
      </c>
      <c r="U446" s="58">
        <v>10021004</v>
      </c>
      <c r="V446" s="62" t="s">
        <v>234</v>
      </c>
      <c r="W446" s="25">
        <f t="shared" si="179"/>
        <v>20</v>
      </c>
      <c r="Y446" s="58">
        <v>10025008</v>
      </c>
      <c r="Z446" s="59" t="s">
        <v>333</v>
      </c>
      <c r="AA446" s="3">
        <v>1</v>
      </c>
      <c r="AJ446" s="2" t="str">
        <f t="shared" si="172"/>
        <v>10020001;20</v>
      </c>
      <c r="AK446" s="2"/>
      <c r="AL446" s="2"/>
      <c r="AM446" s="2" t="str">
        <f t="shared" si="173"/>
        <v>10000147;3</v>
      </c>
      <c r="AN446" s="2"/>
      <c r="AO446" s="2"/>
      <c r="AP446" s="2" t="str">
        <f t="shared" si="174"/>
        <v>10021004;20</v>
      </c>
      <c r="AQ446" s="2"/>
      <c r="AR446" s="2"/>
      <c r="AS446" s="2" t="str">
        <f t="shared" si="175"/>
        <v>10025008;1</v>
      </c>
      <c r="AT446" s="2"/>
      <c r="AU446" s="2"/>
      <c r="AV446" s="2"/>
      <c r="AW446" s="2"/>
      <c r="AX446" s="2"/>
      <c r="AY446" s="2"/>
      <c r="AZ446" s="2"/>
      <c r="BA446" s="2" t="str">
        <f t="shared" si="176"/>
        <v>10020001;20@10000147;3@10021004;20@10025008;1@@</v>
      </c>
      <c r="BB446" s="2"/>
      <c r="BI446" t="s">
        <v>1242</v>
      </c>
    </row>
    <row r="447" ht="20.1" customHeight="1" spans="11:61">
      <c r="K447" s="63" t="s">
        <v>1243</v>
      </c>
      <c r="M447" s="3">
        <v>10020001</v>
      </c>
      <c r="N447" s="3" t="s">
        <v>95</v>
      </c>
      <c r="O447" s="25">
        <f t="shared" si="178"/>
        <v>20</v>
      </c>
      <c r="Q447" s="5">
        <v>10000147</v>
      </c>
      <c r="R447" s="5" t="s">
        <v>878</v>
      </c>
      <c r="S447" s="3">
        <v>3</v>
      </c>
      <c r="U447" s="58">
        <v>10021005</v>
      </c>
      <c r="V447" s="62" t="s">
        <v>237</v>
      </c>
      <c r="W447" s="25">
        <f t="shared" si="179"/>
        <v>20</v>
      </c>
      <c r="Y447" s="58">
        <v>10025008</v>
      </c>
      <c r="Z447" s="59" t="s">
        <v>333</v>
      </c>
      <c r="AA447" s="3">
        <v>1</v>
      </c>
      <c r="AJ447" s="2" t="str">
        <f t="shared" si="172"/>
        <v>10020001;20</v>
      </c>
      <c r="AK447" s="2"/>
      <c r="AL447" s="2"/>
      <c r="AM447" s="2" t="str">
        <f t="shared" si="173"/>
        <v>10000147;3</v>
      </c>
      <c r="AN447" s="2"/>
      <c r="AO447" s="2"/>
      <c r="AP447" s="2" t="str">
        <f t="shared" si="174"/>
        <v>10021005;20</v>
      </c>
      <c r="AQ447" s="2"/>
      <c r="AR447" s="2"/>
      <c r="AS447" s="2" t="str">
        <f t="shared" si="175"/>
        <v>10025008;1</v>
      </c>
      <c r="AT447" s="2"/>
      <c r="AU447" s="2"/>
      <c r="AV447" s="2"/>
      <c r="AW447" s="2"/>
      <c r="AX447" s="2"/>
      <c r="AY447" s="2"/>
      <c r="AZ447" s="2"/>
      <c r="BA447" s="2" t="str">
        <f t="shared" si="176"/>
        <v>10020001;20@10000147;3@10021005;20@10025008;1@@</v>
      </c>
      <c r="BB447" s="2"/>
      <c r="BI447" t="s">
        <v>1233</v>
      </c>
    </row>
    <row r="448" ht="20.1" customHeight="1" spans="11:61">
      <c r="K448" s="63" t="s">
        <v>1244</v>
      </c>
      <c r="M448" s="3">
        <v>10020001</v>
      </c>
      <c r="N448" s="3" t="s">
        <v>95</v>
      </c>
      <c r="O448" s="25">
        <f t="shared" si="178"/>
        <v>20</v>
      </c>
      <c r="Q448" s="5">
        <v>10000147</v>
      </c>
      <c r="R448" s="5" t="s">
        <v>878</v>
      </c>
      <c r="S448" s="3">
        <v>3</v>
      </c>
      <c r="U448" s="58">
        <v>10021006</v>
      </c>
      <c r="V448" s="62" t="s">
        <v>240</v>
      </c>
      <c r="W448" s="25">
        <f t="shared" si="179"/>
        <v>20</v>
      </c>
      <c r="Y448" s="58">
        <v>10025008</v>
      </c>
      <c r="Z448" s="59" t="s">
        <v>333</v>
      </c>
      <c r="AA448" s="3">
        <v>1</v>
      </c>
      <c r="AJ448" s="2" t="str">
        <f t="shared" si="172"/>
        <v>10020001;20</v>
      </c>
      <c r="AK448" s="2"/>
      <c r="AL448" s="2"/>
      <c r="AM448" s="2" t="str">
        <f t="shared" si="173"/>
        <v>10000147;3</v>
      </c>
      <c r="AN448" s="2"/>
      <c r="AO448" s="2"/>
      <c r="AP448" s="2" t="str">
        <f t="shared" si="174"/>
        <v>10021006;20</v>
      </c>
      <c r="AQ448" s="2"/>
      <c r="AR448" s="2"/>
      <c r="AS448" s="2" t="str">
        <f t="shared" si="175"/>
        <v>10025008;1</v>
      </c>
      <c r="AT448" s="2"/>
      <c r="AU448" s="2"/>
      <c r="AV448" s="2"/>
      <c r="AW448" s="2"/>
      <c r="AX448" s="2"/>
      <c r="AY448" s="2"/>
      <c r="AZ448" s="2"/>
      <c r="BA448" s="2" t="str">
        <f t="shared" si="176"/>
        <v>10020001;20@10000147;3@10021006;20@10025008;1@@</v>
      </c>
      <c r="BB448" s="2"/>
      <c r="BI448" t="s">
        <v>1238</v>
      </c>
    </row>
    <row r="449" ht="20.1" customHeight="1" spans="11:61">
      <c r="K449" s="64" t="s">
        <v>1245</v>
      </c>
      <c r="M449" s="3">
        <v>10020001</v>
      </c>
      <c r="N449" s="3" t="s">
        <v>95</v>
      </c>
      <c r="O449" s="25">
        <f t="shared" si="178"/>
        <v>30</v>
      </c>
      <c r="Q449" s="5">
        <v>10000147</v>
      </c>
      <c r="R449" s="5" t="s">
        <v>878</v>
      </c>
      <c r="S449" s="3">
        <v>8</v>
      </c>
      <c r="U449" s="58">
        <v>10021007</v>
      </c>
      <c r="V449" s="62" t="s">
        <v>243</v>
      </c>
      <c r="W449" s="25">
        <f t="shared" si="179"/>
        <v>30</v>
      </c>
      <c r="Y449" s="58">
        <v>10025008</v>
      </c>
      <c r="Z449" s="59" t="s">
        <v>333</v>
      </c>
      <c r="AA449" s="3">
        <v>1</v>
      </c>
      <c r="AC449" s="58"/>
      <c r="AD449" s="59"/>
      <c r="AE449" s="3"/>
      <c r="AJ449" s="2" t="str">
        <f t="shared" si="172"/>
        <v>10020001;30</v>
      </c>
      <c r="AK449" s="2"/>
      <c r="AL449" s="2"/>
      <c r="AM449" s="2" t="str">
        <f t="shared" si="173"/>
        <v>10000147;8</v>
      </c>
      <c r="AN449" s="2"/>
      <c r="AO449" s="2"/>
      <c r="AP449" s="2" t="str">
        <f t="shared" si="174"/>
        <v>10021007;30</v>
      </c>
      <c r="AQ449" s="2"/>
      <c r="AR449" s="2"/>
      <c r="AS449" s="2" t="str">
        <f t="shared" si="175"/>
        <v>10025008;1</v>
      </c>
      <c r="AT449" s="2"/>
      <c r="AU449" s="2"/>
      <c r="AV449" s="2" t="str">
        <f t="shared" si="177"/>
        <v>;</v>
      </c>
      <c r="AW449" s="2"/>
      <c r="AX449" s="2"/>
      <c r="AY449" s="2"/>
      <c r="AZ449" s="2"/>
      <c r="BA449" s="2" t="str">
        <f t="shared" si="176"/>
        <v>10020001;30@10000147;8@10021007;30@10025008;1@;@</v>
      </c>
      <c r="BB449" s="2"/>
      <c r="BI449" t="s">
        <v>1240</v>
      </c>
    </row>
    <row r="450" ht="20.1" customHeight="1" spans="11:61">
      <c r="K450" s="63" t="s">
        <v>1246</v>
      </c>
      <c r="M450" s="3">
        <v>10020001</v>
      </c>
      <c r="N450" s="3" t="s">
        <v>95</v>
      </c>
      <c r="O450" s="25">
        <f t="shared" si="178"/>
        <v>20</v>
      </c>
      <c r="Q450" s="5">
        <v>10000147</v>
      </c>
      <c r="R450" s="5" t="s">
        <v>878</v>
      </c>
      <c r="S450" s="3">
        <v>3</v>
      </c>
      <c r="U450" s="58">
        <v>10021004</v>
      </c>
      <c r="V450" s="62" t="s">
        <v>234</v>
      </c>
      <c r="W450" s="25">
        <f t="shared" si="179"/>
        <v>20</v>
      </c>
      <c r="Y450" s="58">
        <v>10025008</v>
      </c>
      <c r="Z450" s="59" t="s">
        <v>333</v>
      </c>
      <c r="AA450" s="3">
        <v>1</v>
      </c>
      <c r="AJ450" s="2" t="str">
        <f t="shared" si="172"/>
        <v>10020001;20</v>
      </c>
      <c r="AK450" s="2"/>
      <c r="AL450" s="2"/>
      <c r="AM450" s="2" t="str">
        <f t="shared" si="173"/>
        <v>10000147;3</v>
      </c>
      <c r="AN450" s="2"/>
      <c r="AO450" s="2"/>
      <c r="AP450" s="2" t="str">
        <f t="shared" si="174"/>
        <v>10021004;20</v>
      </c>
      <c r="AQ450" s="2"/>
      <c r="AR450" s="2"/>
      <c r="AS450" s="2" t="str">
        <f t="shared" si="175"/>
        <v>10025008;1</v>
      </c>
      <c r="AT450" s="2"/>
      <c r="AU450" s="2"/>
      <c r="AV450" s="2"/>
      <c r="AW450" s="2"/>
      <c r="AX450" s="2"/>
      <c r="AY450" s="2"/>
      <c r="AZ450" s="2"/>
      <c r="BA450" s="2" t="str">
        <f t="shared" si="176"/>
        <v>10020001;20@10000147;3@10021004;20@10025008;1@@</v>
      </c>
      <c r="BB450" s="2"/>
      <c r="BI450" t="s">
        <v>1242</v>
      </c>
    </row>
    <row r="451" ht="20.1" customHeight="1" spans="11:61">
      <c r="K451" s="63" t="s">
        <v>1247</v>
      </c>
      <c r="M451" s="3">
        <v>10020001</v>
      </c>
      <c r="N451" s="3" t="s">
        <v>95</v>
      </c>
      <c r="O451" s="25">
        <f t="shared" si="178"/>
        <v>20</v>
      </c>
      <c r="Q451" s="5">
        <v>10000147</v>
      </c>
      <c r="R451" s="5" t="s">
        <v>878</v>
      </c>
      <c r="S451" s="3">
        <v>3</v>
      </c>
      <c r="U451" s="58">
        <v>10021005</v>
      </c>
      <c r="V451" s="62" t="s">
        <v>237</v>
      </c>
      <c r="W451" s="25">
        <f t="shared" si="179"/>
        <v>20</v>
      </c>
      <c r="Y451" s="58">
        <v>10025008</v>
      </c>
      <c r="Z451" s="59" t="s">
        <v>333</v>
      </c>
      <c r="AA451" s="3">
        <v>1</v>
      </c>
      <c r="AJ451" s="2" t="str">
        <f t="shared" si="172"/>
        <v>10020001;20</v>
      </c>
      <c r="AK451" s="2"/>
      <c r="AL451" s="2"/>
      <c r="AM451" s="2" t="str">
        <f t="shared" si="173"/>
        <v>10000147;3</v>
      </c>
      <c r="AN451" s="2"/>
      <c r="AO451" s="2"/>
      <c r="AP451" s="2" t="str">
        <f t="shared" si="174"/>
        <v>10021005;20</v>
      </c>
      <c r="AQ451" s="2"/>
      <c r="AR451" s="2"/>
      <c r="AS451" s="2" t="str">
        <f t="shared" si="175"/>
        <v>10025008;1</v>
      </c>
      <c r="AT451" s="2"/>
      <c r="AU451" s="2"/>
      <c r="AV451" s="2"/>
      <c r="AW451" s="2"/>
      <c r="AX451" s="2"/>
      <c r="AY451" s="2"/>
      <c r="AZ451" s="2"/>
      <c r="BA451" s="2" t="str">
        <f t="shared" si="176"/>
        <v>10020001;20@10000147;3@10021005;20@10025008;1@@</v>
      </c>
      <c r="BB451" s="2"/>
      <c r="BI451" t="s">
        <v>1233</v>
      </c>
    </row>
    <row r="452" ht="20.1" customHeight="1" spans="11:61">
      <c r="K452" s="63" t="s">
        <v>1244</v>
      </c>
      <c r="M452" s="3">
        <v>10020001</v>
      </c>
      <c r="N452" s="3" t="s">
        <v>95</v>
      </c>
      <c r="O452" s="25">
        <f t="shared" si="178"/>
        <v>20</v>
      </c>
      <c r="Q452" s="5">
        <v>10000147</v>
      </c>
      <c r="R452" s="5" t="s">
        <v>878</v>
      </c>
      <c r="S452" s="3">
        <v>3</v>
      </c>
      <c r="U452" s="58">
        <v>10021006</v>
      </c>
      <c r="V452" s="62" t="s">
        <v>240</v>
      </c>
      <c r="W452" s="25">
        <f t="shared" si="179"/>
        <v>20</v>
      </c>
      <c r="Y452" s="58">
        <v>10025008</v>
      </c>
      <c r="Z452" s="59" t="s">
        <v>333</v>
      </c>
      <c r="AA452" s="3">
        <v>1</v>
      </c>
      <c r="AJ452" s="2" t="str">
        <f t="shared" si="172"/>
        <v>10020001;20</v>
      </c>
      <c r="AK452" s="2"/>
      <c r="AL452" s="2"/>
      <c r="AM452" s="2" t="str">
        <f t="shared" si="173"/>
        <v>10000147;3</v>
      </c>
      <c r="AN452" s="2"/>
      <c r="AO452" s="2"/>
      <c r="AP452" s="2" t="str">
        <f t="shared" si="174"/>
        <v>10021006;20</v>
      </c>
      <c r="AQ452" s="2"/>
      <c r="AR452" s="2"/>
      <c r="AS452" s="2" t="str">
        <f t="shared" si="175"/>
        <v>10025008;1</v>
      </c>
      <c r="AT452" s="2"/>
      <c r="AU452" s="2"/>
      <c r="AV452" s="2"/>
      <c r="AW452" s="2"/>
      <c r="AX452" s="2"/>
      <c r="AY452" s="2"/>
      <c r="AZ452" s="2"/>
      <c r="BA452" s="2" t="str">
        <f t="shared" si="176"/>
        <v>10020001;20@10000147;3@10021006;20@10025008;1@@</v>
      </c>
      <c r="BB452" s="2"/>
      <c r="BI452" t="s">
        <v>1238</v>
      </c>
    </row>
    <row r="453" ht="20.1" customHeight="1" spans="11:61">
      <c r="K453" s="64" t="s">
        <v>1248</v>
      </c>
      <c r="M453" s="3">
        <v>10020001</v>
      </c>
      <c r="N453" s="3" t="s">
        <v>95</v>
      </c>
      <c r="O453" s="25">
        <f t="shared" si="178"/>
        <v>30</v>
      </c>
      <c r="Q453" s="5">
        <v>10000147</v>
      </c>
      <c r="R453" s="5" t="s">
        <v>878</v>
      </c>
      <c r="S453" s="3">
        <v>8</v>
      </c>
      <c r="U453" s="58">
        <v>10021007</v>
      </c>
      <c r="V453" s="62" t="s">
        <v>243</v>
      </c>
      <c r="W453" s="25">
        <f t="shared" si="179"/>
        <v>30</v>
      </c>
      <c r="Y453" s="58">
        <v>10025008</v>
      </c>
      <c r="Z453" s="59" t="s">
        <v>333</v>
      </c>
      <c r="AA453" s="3">
        <v>1</v>
      </c>
      <c r="AC453" s="58"/>
      <c r="AD453" s="59"/>
      <c r="AE453" s="3"/>
      <c r="AJ453" s="2" t="str">
        <f t="shared" si="172"/>
        <v>10020001;30</v>
      </c>
      <c r="AK453" s="2"/>
      <c r="AL453" s="2"/>
      <c r="AM453" s="2" t="str">
        <f t="shared" si="173"/>
        <v>10000147;8</v>
      </c>
      <c r="AN453" s="2"/>
      <c r="AO453" s="2"/>
      <c r="AP453" s="2" t="str">
        <f t="shared" si="174"/>
        <v>10021007;30</v>
      </c>
      <c r="AQ453" s="2"/>
      <c r="AR453" s="2"/>
      <c r="AS453" s="2" t="str">
        <f t="shared" si="175"/>
        <v>10025008;1</v>
      </c>
      <c r="AT453" s="2"/>
      <c r="AU453" s="2"/>
      <c r="AV453" s="2" t="str">
        <f t="shared" si="177"/>
        <v>;</v>
      </c>
      <c r="AW453" s="2"/>
      <c r="AX453" s="2"/>
      <c r="AY453" s="2"/>
      <c r="AZ453" s="2"/>
      <c r="BA453" s="2" t="str">
        <f t="shared" si="176"/>
        <v>10020001;30@10000147;8@10021007;30@10025008;1@;@</v>
      </c>
      <c r="BB453" s="2"/>
      <c r="BI453" t="s">
        <v>1240</v>
      </c>
    </row>
    <row r="454" ht="20.1" customHeight="1" spans="11:61">
      <c r="K454" s="63" t="s">
        <v>1249</v>
      </c>
      <c r="M454" s="3">
        <v>10020001</v>
      </c>
      <c r="N454" s="3" t="s">
        <v>95</v>
      </c>
      <c r="O454" s="25">
        <f t="shared" si="178"/>
        <v>20</v>
      </c>
      <c r="Q454" s="5">
        <v>10000147</v>
      </c>
      <c r="R454" s="5" t="s">
        <v>878</v>
      </c>
      <c r="S454" s="3">
        <v>3</v>
      </c>
      <c r="U454" s="58">
        <v>10021003</v>
      </c>
      <c r="V454" s="62" t="s">
        <v>232</v>
      </c>
      <c r="W454" s="25">
        <f t="shared" si="179"/>
        <v>20</v>
      </c>
      <c r="Y454" s="58"/>
      <c r="Z454" s="59"/>
      <c r="AA454" s="3"/>
      <c r="AJ454" s="2" t="str">
        <f t="shared" si="172"/>
        <v>10020001;20</v>
      </c>
      <c r="AK454" s="2"/>
      <c r="AL454" s="2"/>
      <c r="AM454" s="2" t="str">
        <f t="shared" si="173"/>
        <v>10000147;3</v>
      </c>
      <c r="AN454" s="2"/>
      <c r="AO454" s="2"/>
      <c r="AP454" s="2" t="str">
        <f t="shared" si="174"/>
        <v>10021003;20</v>
      </c>
      <c r="AQ454" s="2"/>
      <c r="AR454" s="2"/>
      <c r="AS454" s="2" t="str">
        <f t="shared" si="175"/>
        <v>;</v>
      </c>
      <c r="AT454" s="2"/>
      <c r="AU454" s="2"/>
      <c r="AV454" s="2"/>
      <c r="AW454" s="2"/>
      <c r="AX454" s="2"/>
      <c r="AY454" s="2"/>
      <c r="AZ454" s="2"/>
      <c r="BA454" s="2" t="str">
        <f t="shared" si="176"/>
        <v>10020001;20@10000147;3@10021003;20@;@@</v>
      </c>
      <c r="BB454" s="2"/>
      <c r="BI454" t="s">
        <v>1250</v>
      </c>
    </row>
    <row r="455" ht="20.1" customHeight="1" spans="11:61">
      <c r="K455" s="63" t="s">
        <v>1251</v>
      </c>
      <c r="M455" s="3">
        <v>10020001</v>
      </c>
      <c r="N455" s="3" t="s">
        <v>95</v>
      </c>
      <c r="O455" s="25">
        <f t="shared" si="178"/>
        <v>20</v>
      </c>
      <c r="Q455" s="5">
        <v>10000147</v>
      </c>
      <c r="R455" s="5" t="s">
        <v>878</v>
      </c>
      <c r="S455" s="3">
        <v>3</v>
      </c>
      <c r="U455" s="58">
        <v>10021006</v>
      </c>
      <c r="V455" s="62" t="s">
        <v>240</v>
      </c>
      <c r="W455" s="25">
        <f t="shared" si="179"/>
        <v>20</v>
      </c>
      <c r="Y455" s="58"/>
      <c r="Z455" s="59"/>
      <c r="AA455" s="3"/>
      <c r="AJ455" s="2" t="str">
        <f t="shared" si="172"/>
        <v>10020001;20</v>
      </c>
      <c r="AK455" s="2"/>
      <c r="AL455" s="2"/>
      <c r="AM455" s="2" t="str">
        <f t="shared" si="173"/>
        <v>10000147;3</v>
      </c>
      <c r="AN455" s="2"/>
      <c r="AO455" s="2"/>
      <c r="AP455" s="2" t="str">
        <f t="shared" si="174"/>
        <v>10021006;20</v>
      </c>
      <c r="AQ455" s="2"/>
      <c r="AR455" s="2"/>
      <c r="AS455" s="2" t="str">
        <f t="shared" si="175"/>
        <v>;</v>
      </c>
      <c r="AT455" s="2"/>
      <c r="AU455" s="2"/>
      <c r="AV455" s="2"/>
      <c r="AW455" s="2"/>
      <c r="AX455" s="2"/>
      <c r="AY455" s="2"/>
      <c r="AZ455" s="2"/>
      <c r="BA455" s="2" t="str">
        <f t="shared" si="176"/>
        <v>10020001;20@10000147;3@10021006;20@;@@</v>
      </c>
      <c r="BB455" s="2"/>
      <c r="BI455" t="s">
        <v>1238</v>
      </c>
    </row>
    <row r="456" ht="20.1" customHeight="1" spans="11:61">
      <c r="K456" s="64" t="s">
        <v>1252</v>
      </c>
      <c r="M456" s="3">
        <v>10020001</v>
      </c>
      <c r="N456" s="3" t="s">
        <v>95</v>
      </c>
      <c r="O456" s="25">
        <f t="shared" si="178"/>
        <v>30</v>
      </c>
      <c r="Q456" s="5">
        <v>10000147</v>
      </c>
      <c r="R456" s="5" t="s">
        <v>878</v>
      </c>
      <c r="S456" s="3">
        <v>8</v>
      </c>
      <c r="U456" s="58">
        <v>10021007</v>
      </c>
      <c r="V456" s="62" t="s">
        <v>243</v>
      </c>
      <c r="W456" s="25">
        <f t="shared" si="179"/>
        <v>30</v>
      </c>
      <c r="Y456" s="58">
        <v>10025008</v>
      </c>
      <c r="Z456" s="59" t="s">
        <v>333</v>
      </c>
      <c r="AA456" s="3">
        <v>1</v>
      </c>
      <c r="AC456" s="58"/>
      <c r="AD456" s="59"/>
      <c r="AE456" s="3"/>
      <c r="AJ456" s="2" t="str">
        <f t="shared" si="172"/>
        <v>10020001;30</v>
      </c>
      <c r="AK456" s="2"/>
      <c r="AL456" s="2"/>
      <c r="AM456" s="2" t="str">
        <f t="shared" si="173"/>
        <v>10000147;8</v>
      </c>
      <c r="AN456" s="2"/>
      <c r="AO456" s="2"/>
      <c r="AP456" s="2" t="str">
        <f t="shared" si="174"/>
        <v>10021007;30</v>
      </c>
      <c r="AQ456" s="2"/>
      <c r="AR456" s="2"/>
      <c r="AS456" s="2" t="str">
        <f t="shared" si="175"/>
        <v>10025008;1</v>
      </c>
      <c r="AT456" s="2"/>
      <c r="AU456" s="2"/>
      <c r="AV456" s="2" t="str">
        <f t="shared" si="177"/>
        <v>;</v>
      </c>
      <c r="AW456" s="2"/>
      <c r="AX456" s="2"/>
      <c r="AY456" s="2"/>
      <c r="AZ456" s="2"/>
      <c r="BA456" s="2" t="str">
        <f t="shared" si="176"/>
        <v>10020001;30@10000147;8@10021007;30@10025008;1@;@</v>
      </c>
      <c r="BB456" s="2"/>
      <c r="BI456" t="s">
        <v>1240</v>
      </c>
    </row>
    <row r="457" ht="20.1" customHeight="1"/>
    <row r="458" ht="20.1" customHeight="1" spans="11:11">
      <c r="K458" s="3"/>
    </row>
    <row r="459" ht="20.1" customHeight="1"/>
    <row r="460" ht="20.1" customHeight="1"/>
    <row r="461" ht="20.1" customHeight="1"/>
    <row r="462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1:O70"/>
  <sheetViews>
    <sheetView workbookViewId="0">
      <selection activeCell="R11" sqref="R11"/>
    </sheetView>
  </sheetViews>
  <sheetFormatPr defaultColWidth="9" defaultRowHeight="14.25"/>
  <sheetData>
    <row r="1" s="3" customFormat="1" ht="20.1" customHeight="1"/>
    <row r="2" s="3" customFormat="1" ht="20.1" customHeight="1" spans="4:15">
      <c r="D2" s="3">
        <v>1</v>
      </c>
      <c r="E2" s="3">
        <v>10010042</v>
      </c>
      <c r="F2" s="3" t="s">
        <v>126</v>
      </c>
      <c r="G2" s="3" t="s">
        <v>294</v>
      </c>
      <c r="H2" s="3">
        <v>10010041</v>
      </c>
      <c r="I2" s="3" t="s">
        <v>805</v>
      </c>
      <c r="J2" s="3">
        <v>3</v>
      </c>
      <c r="L2" s="3" t="str">
        <f>E2&amp;";"&amp;G2</f>
        <v>10010042;1</v>
      </c>
      <c r="M2" s="3" t="str">
        <f>H2&amp;";"&amp;J2</f>
        <v>10010041;3</v>
      </c>
      <c r="O2" s="3" t="str">
        <f>L2&amp;"@"&amp;M2</f>
        <v>10010042;1@10010041;3</v>
      </c>
    </row>
    <row r="3" s="3" customFormat="1" ht="20.1" customHeight="1" spans="4:15">
      <c r="D3" s="3">
        <v>2</v>
      </c>
      <c r="E3" s="3">
        <v>10010042</v>
      </c>
      <c r="F3" s="3" t="s">
        <v>126</v>
      </c>
      <c r="G3" s="3" t="s">
        <v>294</v>
      </c>
      <c r="H3" s="5">
        <v>10000101</v>
      </c>
      <c r="I3" s="6" t="s">
        <v>852</v>
      </c>
      <c r="J3" s="3">
        <v>1</v>
      </c>
      <c r="L3" s="3" t="str">
        <f t="shared" ref="L3:L31" si="0">E3&amp;";"&amp;G3</f>
        <v>10010042;1</v>
      </c>
      <c r="M3" s="3" t="str">
        <f t="shared" ref="M3:M31" si="1">H3&amp;";"&amp;J3</f>
        <v>10000101;1</v>
      </c>
      <c r="O3" s="3" t="str">
        <f t="shared" ref="O3:O31" si="2">L3&amp;"@"&amp;M3</f>
        <v>10010042;1@10000101;1</v>
      </c>
    </row>
    <row r="4" s="3" customFormat="1" ht="20.1" customHeight="1" spans="4:15">
      <c r="D4" s="3">
        <v>3</v>
      </c>
      <c r="E4" s="3">
        <v>10010042</v>
      </c>
      <c r="F4" s="3" t="s">
        <v>126</v>
      </c>
      <c r="G4" s="3" t="s">
        <v>294</v>
      </c>
      <c r="H4" s="5">
        <v>10010083</v>
      </c>
      <c r="I4" s="10" t="s">
        <v>804</v>
      </c>
      <c r="J4" s="3">
        <v>5</v>
      </c>
      <c r="L4" s="3" t="str">
        <f t="shared" si="0"/>
        <v>10010042;1</v>
      </c>
      <c r="M4" s="3" t="str">
        <f t="shared" si="1"/>
        <v>10010083;5</v>
      </c>
      <c r="O4" s="3" t="str">
        <f t="shared" si="2"/>
        <v>10010042;1@10010083;5</v>
      </c>
    </row>
    <row r="5" s="3" customFormat="1" ht="20.1" customHeight="1" spans="4:15">
      <c r="D5" s="3">
        <v>4</v>
      </c>
      <c r="E5" s="3">
        <v>10010042</v>
      </c>
      <c r="F5" s="3" t="s">
        <v>126</v>
      </c>
      <c r="G5" s="3" t="s">
        <v>294</v>
      </c>
      <c r="H5" s="5">
        <v>10000131</v>
      </c>
      <c r="I5" s="6" t="s">
        <v>661</v>
      </c>
      <c r="J5" s="3">
        <v>5</v>
      </c>
      <c r="L5" s="3" t="str">
        <f t="shared" si="0"/>
        <v>10010042;1</v>
      </c>
      <c r="M5" s="3" t="str">
        <f t="shared" si="1"/>
        <v>10000131;5</v>
      </c>
      <c r="O5" s="3" t="str">
        <f t="shared" si="2"/>
        <v>10010042;1@10000131;5</v>
      </c>
    </row>
    <row r="6" s="3" customFormat="1" ht="20.1" customHeight="1" spans="4:15">
      <c r="D6" s="3">
        <v>5</v>
      </c>
      <c r="E6" s="3">
        <v>10010042</v>
      </c>
      <c r="F6" s="3" t="s">
        <v>126</v>
      </c>
      <c r="G6" s="3" t="s">
        <v>294</v>
      </c>
      <c r="H6" s="5">
        <v>10010085</v>
      </c>
      <c r="I6" s="10" t="s">
        <v>821</v>
      </c>
      <c r="J6" s="3">
        <v>20</v>
      </c>
      <c r="L6" s="3" t="str">
        <f t="shared" si="0"/>
        <v>10010042;1</v>
      </c>
      <c r="M6" s="3" t="str">
        <f t="shared" si="1"/>
        <v>10010085;20</v>
      </c>
      <c r="O6" s="3" t="str">
        <f t="shared" si="2"/>
        <v>10010042;1@10010085;20</v>
      </c>
    </row>
    <row r="7" s="3" customFormat="1" ht="20.1" customHeight="1" spans="4:15">
      <c r="D7" s="3">
        <v>6</v>
      </c>
      <c r="E7" s="3">
        <v>10010042</v>
      </c>
      <c r="F7" s="3" t="s">
        <v>126</v>
      </c>
      <c r="G7" s="3" t="s">
        <v>294</v>
      </c>
      <c r="H7" s="40">
        <v>10010034</v>
      </c>
      <c r="I7" s="41" t="s">
        <v>1253</v>
      </c>
      <c r="J7" s="3">
        <v>2</v>
      </c>
      <c r="L7" s="3" t="str">
        <f t="shared" si="0"/>
        <v>10010042;1</v>
      </c>
      <c r="M7" s="3" t="str">
        <f t="shared" si="1"/>
        <v>10010034;2</v>
      </c>
      <c r="O7" s="3" t="str">
        <f t="shared" si="2"/>
        <v>10010042;1@10010034;2</v>
      </c>
    </row>
    <row r="8" s="3" customFormat="1" ht="20.1" customHeight="1" spans="4:15">
      <c r="D8" s="3">
        <v>7</v>
      </c>
      <c r="E8" s="3">
        <v>10010042</v>
      </c>
      <c r="F8" s="3" t="s">
        <v>126</v>
      </c>
      <c r="G8" s="3" t="s">
        <v>294</v>
      </c>
      <c r="H8" s="5">
        <v>10000132</v>
      </c>
      <c r="I8" s="6" t="s">
        <v>114</v>
      </c>
      <c r="J8" s="3">
        <v>5</v>
      </c>
      <c r="L8" s="3" t="str">
        <f t="shared" si="0"/>
        <v>10010042;1</v>
      </c>
      <c r="M8" s="3" t="str">
        <f t="shared" si="1"/>
        <v>10000132;5</v>
      </c>
      <c r="O8" s="3" t="str">
        <f t="shared" si="2"/>
        <v>10010042;1@10000132;5</v>
      </c>
    </row>
    <row r="9" s="3" customFormat="1" ht="20.1" customHeight="1" spans="4:15">
      <c r="D9" s="3">
        <v>8</v>
      </c>
      <c r="E9" s="3">
        <v>10010042</v>
      </c>
      <c r="F9" s="3" t="s">
        <v>126</v>
      </c>
      <c r="G9" s="3" t="s">
        <v>294</v>
      </c>
      <c r="H9" s="8">
        <v>10010098</v>
      </c>
      <c r="I9" s="9" t="s">
        <v>669</v>
      </c>
      <c r="J9" s="3">
        <v>5</v>
      </c>
      <c r="L9" s="3" t="str">
        <f t="shared" si="0"/>
        <v>10010042;1</v>
      </c>
      <c r="M9" s="3" t="str">
        <f t="shared" si="1"/>
        <v>10010098;5</v>
      </c>
      <c r="O9" s="3" t="str">
        <f t="shared" si="2"/>
        <v>10010042;1@10010098;5</v>
      </c>
    </row>
    <row r="10" s="3" customFormat="1" ht="20.1" customHeight="1" spans="4:15">
      <c r="D10" s="3">
        <v>9</v>
      </c>
      <c r="E10" s="3">
        <v>10010042</v>
      </c>
      <c r="F10" s="3" t="s">
        <v>126</v>
      </c>
      <c r="G10" s="3" t="s">
        <v>294</v>
      </c>
      <c r="H10" s="5">
        <v>10010085</v>
      </c>
      <c r="I10" s="10" t="s">
        <v>821</v>
      </c>
      <c r="J10" s="3">
        <v>20</v>
      </c>
      <c r="L10" s="3" t="str">
        <f t="shared" si="0"/>
        <v>10010042;1</v>
      </c>
      <c r="M10" s="3" t="str">
        <f t="shared" si="1"/>
        <v>10010085;20</v>
      </c>
      <c r="O10" s="3" t="str">
        <f t="shared" si="2"/>
        <v>10010042;1@10010085;20</v>
      </c>
    </row>
    <row r="11" s="3" customFormat="1" ht="20.1" customHeight="1" spans="4:15">
      <c r="D11" s="3">
        <v>10</v>
      </c>
      <c r="E11" s="3">
        <v>10010042</v>
      </c>
      <c r="F11" s="3" t="s">
        <v>126</v>
      </c>
      <c r="G11" s="3" t="s">
        <v>294</v>
      </c>
      <c r="H11" s="5">
        <v>10010083</v>
      </c>
      <c r="I11" s="10" t="s">
        <v>804</v>
      </c>
      <c r="J11" s="3">
        <v>5</v>
      </c>
      <c r="L11" s="3" t="str">
        <f t="shared" si="0"/>
        <v>10010042;1</v>
      </c>
      <c r="M11" s="3" t="str">
        <f t="shared" si="1"/>
        <v>10010083;5</v>
      </c>
      <c r="O11" s="3" t="str">
        <f t="shared" si="2"/>
        <v>10010042;1@10010083;5</v>
      </c>
    </row>
    <row r="12" s="3" customFormat="1" ht="20.1" customHeight="1" spans="4:15">
      <c r="D12" s="3">
        <v>11</v>
      </c>
      <c r="E12" s="3">
        <v>10010042</v>
      </c>
      <c r="F12" s="3" t="s">
        <v>126</v>
      </c>
      <c r="G12" s="3" t="s">
        <v>294</v>
      </c>
      <c r="H12" s="5">
        <v>10000131</v>
      </c>
      <c r="I12" s="6" t="s">
        <v>661</v>
      </c>
      <c r="J12" s="3">
        <v>5</v>
      </c>
      <c r="L12" s="3" t="str">
        <f t="shared" si="0"/>
        <v>10010042;1</v>
      </c>
      <c r="M12" s="3" t="str">
        <f t="shared" si="1"/>
        <v>10000131;5</v>
      </c>
      <c r="O12" s="3" t="str">
        <f t="shared" si="2"/>
        <v>10010042;1@10000131;5</v>
      </c>
    </row>
    <row r="13" s="3" customFormat="1" ht="20.1" customHeight="1" spans="4:15">
      <c r="D13" s="3">
        <v>12</v>
      </c>
      <c r="E13" s="3">
        <v>10010042</v>
      </c>
      <c r="F13" s="3" t="s">
        <v>126</v>
      </c>
      <c r="G13" s="3" t="s">
        <v>294</v>
      </c>
      <c r="H13" s="5">
        <v>10010085</v>
      </c>
      <c r="I13" s="10" t="s">
        <v>821</v>
      </c>
      <c r="J13" s="3">
        <v>20</v>
      </c>
      <c r="L13" s="3" t="str">
        <f t="shared" si="0"/>
        <v>10010042;1</v>
      </c>
      <c r="M13" s="3" t="str">
        <f t="shared" si="1"/>
        <v>10010085;20</v>
      </c>
      <c r="O13" s="3" t="str">
        <f t="shared" si="2"/>
        <v>10010042;1@10010085;20</v>
      </c>
    </row>
    <row r="14" s="3" customFormat="1" ht="20.1" customHeight="1" spans="4:15">
      <c r="D14" s="3">
        <v>13</v>
      </c>
      <c r="E14" s="3">
        <v>10010042</v>
      </c>
      <c r="F14" s="3" t="s">
        <v>126</v>
      </c>
      <c r="G14" s="3" t="s">
        <v>294</v>
      </c>
      <c r="H14" s="40">
        <v>10010034</v>
      </c>
      <c r="I14" s="41" t="s">
        <v>1253</v>
      </c>
      <c r="J14" s="3">
        <v>2</v>
      </c>
      <c r="L14" s="3" t="str">
        <f t="shared" si="0"/>
        <v>10010042;1</v>
      </c>
      <c r="M14" s="3" t="str">
        <f t="shared" si="1"/>
        <v>10010034;2</v>
      </c>
      <c r="O14" s="3" t="str">
        <f t="shared" si="2"/>
        <v>10010042;1@10010034;2</v>
      </c>
    </row>
    <row r="15" s="3" customFormat="1" ht="20.1" customHeight="1" spans="4:15">
      <c r="D15" s="3">
        <v>14</v>
      </c>
      <c r="E15" s="3">
        <v>10010042</v>
      </c>
      <c r="F15" s="3" t="s">
        <v>126</v>
      </c>
      <c r="G15" s="3" t="s">
        <v>294</v>
      </c>
      <c r="H15" s="5">
        <v>10000132</v>
      </c>
      <c r="I15" s="6" t="s">
        <v>114</v>
      </c>
      <c r="J15" s="3">
        <v>5</v>
      </c>
      <c r="L15" s="3" t="str">
        <f t="shared" si="0"/>
        <v>10010042;1</v>
      </c>
      <c r="M15" s="3" t="str">
        <f t="shared" si="1"/>
        <v>10000132;5</v>
      </c>
      <c r="O15" s="3" t="str">
        <f t="shared" si="2"/>
        <v>10010042;1@10000132;5</v>
      </c>
    </row>
    <row r="16" s="3" customFormat="1" ht="20.1" customHeight="1" spans="4:15">
      <c r="D16" s="3">
        <v>15</v>
      </c>
      <c r="E16" s="3">
        <v>10010042</v>
      </c>
      <c r="F16" s="3" t="s">
        <v>126</v>
      </c>
      <c r="G16" s="3" t="s">
        <v>294</v>
      </c>
      <c r="H16" s="8">
        <v>10010098</v>
      </c>
      <c r="I16" s="9" t="s">
        <v>669</v>
      </c>
      <c r="J16" s="3">
        <v>5</v>
      </c>
      <c r="L16" s="3" t="str">
        <f t="shared" si="0"/>
        <v>10010042;1</v>
      </c>
      <c r="M16" s="3" t="str">
        <f t="shared" si="1"/>
        <v>10010098;5</v>
      </c>
      <c r="O16" s="3" t="str">
        <f t="shared" si="2"/>
        <v>10010042;1@10010098;5</v>
      </c>
    </row>
    <row r="17" s="3" customFormat="1" ht="20.1" customHeight="1" spans="4:15">
      <c r="D17" s="3">
        <v>16</v>
      </c>
      <c r="E17" s="3">
        <v>10010042</v>
      </c>
      <c r="F17" s="3" t="s">
        <v>126</v>
      </c>
      <c r="G17" s="3" t="s">
        <v>294</v>
      </c>
      <c r="H17" s="5">
        <v>10010085</v>
      </c>
      <c r="I17" s="10" t="s">
        <v>821</v>
      </c>
      <c r="J17" s="3">
        <v>20</v>
      </c>
      <c r="L17" s="3" t="str">
        <f t="shared" si="0"/>
        <v>10010042;1</v>
      </c>
      <c r="M17" s="3" t="str">
        <f t="shared" si="1"/>
        <v>10010085;20</v>
      </c>
      <c r="O17" s="3" t="str">
        <f t="shared" si="2"/>
        <v>10010042;1@10010085;20</v>
      </c>
    </row>
    <row r="18" s="3" customFormat="1" ht="20.1" customHeight="1" spans="4:15">
      <c r="D18" s="3">
        <v>17</v>
      </c>
      <c r="E18" s="3">
        <v>10010042</v>
      </c>
      <c r="F18" s="3" t="s">
        <v>126</v>
      </c>
      <c r="G18" s="3" t="s">
        <v>294</v>
      </c>
      <c r="H18" s="5">
        <v>10010083</v>
      </c>
      <c r="I18" s="10" t="s">
        <v>804</v>
      </c>
      <c r="J18" s="3">
        <v>5</v>
      </c>
      <c r="L18" s="3" t="str">
        <f t="shared" si="0"/>
        <v>10010042;1</v>
      </c>
      <c r="M18" s="3" t="str">
        <f t="shared" si="1"/>
        <v>10010083;5</v>
      </c>
      <c r="O18" s="3" t="str">
        <f t="shared" si="2"/>
        <v>10010042;1@10010083;5</v>
      </c>
    </row>
    <row r="19" s="3" customFormat="1" ht="20.1" customHeight="1" spans="4:15">
      <c r="D19" s="3">
        <v>18</v>
      </c>
      <c r="E19" s="3">
        <v>10010042</v>
      </c>
      <c r="F19" s="3" t="s">
        <v>126</v>
      </c>
      <c r="G19" s="3" t="s">
        <v>294</v>
      </c>
      <c r="H19" s="5">
        <v>10000131</v>
      </c>
      <c r="I19" s="6" t="s">
        <v>661</v>
      </c>
      <c r="J19" s="3">
        <v>5</v>
      </c>
      <c r="L19" s="3" t="str">
        <f t="shared" si="0"/>
        <v>10010042;1</v>
      </c>
      <c r="M19" s="3" t="str">
        <f t="shared" si="1"/>
        <v>10000131;5</v>
      </c>
      <c r="O19" s="3" t="str">
        <f t="shared" si="2"/>
        <v>10010042;1@10000131;5</v>
      </c>
    </row>
    <row r="20" s="3" customFormat="1" ht="20.1" customHeight="1" spans="4:15">
      <c r="D20" s="3">
        <v>19</v>
      </c>
      <c r="E20" s="3">
        <v>10010042</v>
      </c>
      <c r="F20" s="3" t="s">
        <v>126</v>
      </c>
      <c r="G20" s="3" t="s">
        <v>294</v>
      </c>
      <c r="H20" s="5">
        <v>10010085</v>
      </c>
      <c r="I20" s="10" t="s">
        <v>821</v>
      </c>
      <c r="J20" s="3">
        <v>20</v>
      </c>
      <c r="L20" s="3" t="str">
        <f t="shared" si="0"/>
        <v>10010042;1</v>
      </c>
      <c r="M20" s="3" t="str">
        <f t="shared" si="1"/>
        <v>10010085;20</v>
      </c>
      <c r="O20" s="3" t="str">
        <f t="shared" si="2"/>
        <v>10010042;1@10010085;20</v>
      </c>
    </row>
    <row r="21" s="3" customFormat="1" ht="20.1" customHeight="1" spans="4:15">
      <c r="D21" s="3">
        <v>20</v>
      </c>
      <c r="E21" s="3">
        <v>10010042</v>
      </c>
      <c r="F21" s="3" t="s">
        <v>126</v>
      </c>
      <c r="G21" s="3" t="s">
        <v>294</v>
      </c>
      <c r="H21" s="40">
        <v>10010034</v>
      </c>
      <c r="I21" s="41" t="s">
        <v>1253</v>
      </c>
      <c r="J21" s="3">
        <v>2</v>
      </c>
      <c r="L21" s="3" t="str">
        <f t="shared" si="0"/>
        <v>10010042;1</v>
      </c>
      <c r="M21" s="3" t="str">
        <f t="shared" si="1"/>
        <v>10010034;2</v>
      </c>
      <c r="O21" s="3" t="str">
        <f t="shared" si="2"/>
        <v>10010042;1@10010034;2</v>
      </c>
    </row>
    <row r="22" s="3" customFormat="1" ht="20.1" customHeight="1" spans="4:15">
      <c r="D22" s="3">
        <v>21</v>
      </c>
      <c r="E22" s="3">
        <v>10010042</v>
      </c>
      <c r="F22" s="3" t="s">
        <v>126</v>
      </c>
      <c r="G22" s="3" t="s">
        <v>294</v>
      </c>
      <c r="H22" s="5">
        <v>10000132</v>
      </c>
      <c r="I22" s="6" t="s">
        <v>114</v>
      </c>
      <c r="J22" s="3">
        <v>5</v>
      </c>
      <c r="L22" s="3" t="str">
        <f t="shared" si="0"/>
        <v>10010042;1</v>
      </c>
      <c r="M22" s="3" t="str">
        <f t="shared" si="1"/>
        <v>10000132;5</v>
      </c>
      <c r="O22" s="3" t="str">
        <f t="shared" si="2"/>
        <v>10010042;1@10000132;5</v>
      </c>
    </row>
    <row r="23" s="3" customFormat="1" ht="20.1" customHeight="1" spans="4:15">
      <c r="D23" s="3">
        <v>22</v>
      </c>
      <c r="E23" s="3">
        <v>10010042</v>
      </c>
      <c r="F23" s="3" t="s">
        <v>126</v>
      </c>
      <c r="G23" s="3" t="s">
        <v>294</v>
      </c>
      <c r="H23" s="8">
        <v>10010098</v>
      </c>
      <c r="I23" s="9" t="s">
        <v>669</v>
      </c>
      <c r="J23" s="3">
        <v>5</v>
      </c>
      <c r="L23" s="3" t="str">
        <f t="shared" si="0"/>
        <v>10010042;1</v>
      </c>
      <c r="M23" s="3" t="str">
        <f t="shared" si="1"/>
        <v>10010098;5</v>
      </c>
      <c r="O23" s="3" t="str">
        <f t="shared" si="2"/>
        <v>10010042;1@10010098;5</v>
      </c>
    </row>
    <row r="24" s="3" customFormat="1" ht="20.1" customHeight="1" spans="4:15">
      <c r="D24" s="3">
        <v>23</v>
      </c>
      <c r="E24" s="3">
        <v>10010042</v>
      </c>
      <c r="F24" s="3" t="s">
        <v>126</v>
      </c>
      <c r="G24" s="3" t="s">
        <v>294</v>
      </c>
      <c r="H24" s="5">
        <v>10010085</v>
      </c>
      <c r="I24" s="10" t="s">
        <v>821</v>
      </c>
      <c r="J24" s="3">
        <v>20</v>
      </c>
      <c r="L24" s="3" t="str">
        <f t="shared" si="0"/>
        <v>10010042;1</v>
      </c>
      <c r="M24" s="3" t="str">
        <f t="shared" si="1"/>
        <v>10010085;20</v>
      </c>
      <c r="O24" s="3" t="str">
        <f t="shared" si="2"/>
        <v>10010042;1@10010085;20</v>
      </c>
    </row>
    <row r="25" s="3" customFormat="1" ht="20.1" customHeight="1" spans="4:15">
      <c r="D25" s="3">
        <v>24</v>
      </c>
      <c r="E25" s="3">
        <v>10010042</v>
      </c>
      <c r="F25" s="3" t="s">
        <v>126</v>
      </c>
      <c r="G25" s="3" t="s">
        <v>294</v>
      </c>
      <c r="H25" s="5">
        <v>10010083</v>
      </c>
      <c r="I25" s="10" t="s">
        <v>804</v>
      </c>
      <c r="J25" s="3">
        <v>5</v>
      </c>
      <c r="L25" s="3" t="str">
        <f t="shared" si="0"/>
        <v>10010042;1</v>
      </c>
      <c r="M25" s="3" t="str">
        <f t="shared" si="1"/>
        <v>10010083;5</v>
      </c>
      <c r="O25" s="3" t="str">
        <f t="shared" si="2"/>
        <v>10010042;1@10010083;5</v>
      </c>
    </row>
    <row r="26" s="3" customFormat="1" ht="20.1" customHeight="1" spans="4:15">
      <c r="D26" s="3">
        <v>25</v>
      </c>
      <c r="E26" s="3">
        <v>10010042</v>
      </c>
      <c r="F26" s="3" t="s">
        <v>126</v>
      </c>
      <c r="G26" s="3" t="s">
        <v>294</v>
      </c>
      <c r="H26" s="5">
        <v>10000131</v>
      </c>
      <c r="I26" s="6" t="s">
        <v>661</v>
      </c>
      <c r="J26" s="3">
        <v>5</v>
      </c>
      <c r="L26" s="3" t="str">
        <f t="shared" si="0"/>
        <v>10010042;1</v>
      </c>
      <c r="M26" s="3" t="str">
        <f t="shared" si="1"/>
        <v>10000131;5</v>
      </c>
      <c r="O26" s="3" t="str">
        <f t="shared" si="2"/>
        <v>10010042;1@10000131;5</v>
      </c>
    </row>
    <row r="27" s="3" customFormat="1" ht="20.1" customHeight="1" spans="4:15">
      <c r="D27" s="3">
        <v>26</v>
      </c>
      <c r="E27" s="3">
        <v>10010042</v>
      </c>
      <c r="F27" s="3" t="s">
        <v>126</v>
      </c>
      <c r="G27" s="3" t="s">
        <v>294</v>
      </c>
      <c r="H27" s="5">
        <v>10010085</v>
      </c>
      <c r="I27" s="10" t="s">
        <v>821</v>
      </c>
      <c r="J27" s="3">
        <v>20</v>
      </c>
      <c r="L27" s="3" t="str">
        <f t="shared" si="0"/>
        <v>10010042;1</v>
      </c>
      <c r="M27" s="3" t="str">
        <f t="shared" si="1"/>
        <v>10010085;20</v>
      </c>
      <c r="O27" s="3" t="str">
        <f t="shared" si="2"/>
        <v>10010042;1@10010085;20</v>
      </c>
    </row>
    <row r="28" s="3" customFormat="1" ht="20.1" customHeight="1" spans="4:15">
      <c r="D28" s="3">
        <v>27</v>
      </c>
      <c r="E28" s="3">
        <v>10010042</v>
      </c>
      <c r="F28" s="3" t="s">
        <v>126</v>
      </c>
      <c r="G28" s="3" t="s">
        <v>294</v>
      </c>
      <c r="H28" s="40">
        <v>10010034</v>
      </c>
      <c r="I28" s="41" t="s">
        <v>1253</v>
      </c>
      <c r="J28" s="3">
        <v>2</v>
      </c>
      <c r="L28" s="3" t="str">
        <f t="shared" si="0"/>
        <v>10010042;1</v>
      </c>
      <c r="M28" s="3" t="str">
        <f t="shared" si="1"/>
        <v>10010034;2</v>
      </c>
      <c r="O28" s="3" t="str">
        <f t="shared" si="2"/>
        <v>10010042;1@10010034;2</v>
      </c>
    </row>
    <row r="29" s="3" customFormat="1" ht="20.1" customHeight="1" spans="4:15">
      <c r="D29" s="3">
        <v>28</v>
      </c>
      <c r="E29" s="3">
        <v>10010042</v>
      </c>
      <c r="F29" s="3" t="s">
        <v>126</v>
      </c>
      <c r="G29" s="3" t="s">
        <v>294</v>
      </c>
      <c r="H29" s="5">
        <v>10000132</v>
      </c>
      <c r="I29" s="6" t="s">
        <v>114</v>
      </c>
      <c r="J29" s="3">
        <v>5</v>
      </c>
      <c r="L29" s="3" t="str">
        <f t="shared" si="0"/>
        <v>10010042;1</v>
      </c>
      <c r="M29" s="3" t="str">
        <f t="shared" si="1"/>
        <v>10000132;5</v>
      </c>
      <c r="O29" s="3" t="str">
        <f t="shared" si="2"/>
        <v>10010042;1@10000132;5</v>
      </c>
    </row>
    <row r="30" s="3" customFormat="1" ht="20.1" customHeight="1" spans="4:15">
      <c r="D30" s="3">
        <v>29</v>
      </c>
      <c r="E30" s="3">
        <v>10010042</v>
      </c>
      <c r="F30" s="3" t="s">
        <v>126</v>
      </c>
      <c r="G30" s="3" t="s">
        <v>294</v>
      </c>
      <c r="H30" s="8">
        <v>10010098</v>
      </c>
      <c r="I30" s="9" t="s">
        <v>669</v>
      </c>
      <c r="J30" s="3">
        <v>5</v>
      </c>
      <c r="L30" s="3" t="str">
        <f t="shared" si="0"/>
        <v>10010042;1</v>
      </c>
      <c r="M30" s="3" t="str">
        <f t="shared" si="1"/>
        <v>10010098;5</v>
      </c>
      <c r="O30" s="3" t="str">
        <f t="shared" si="2"/>
        <v>10010042;1@10010098;5</v>
      </c>
    </row>
    <row r="31" s="3" customFormat="1" ht="20.1" customHeight="1" spans="4:15">
      <c r="D31" s="3">
        <v>30</v>
      </c>
      <c r="E31" s="3">
        <v>10010042</v>
      </c>
      <c r="F31" s="3" t="s">
        <v>126</v>
      </c>
      <c r="G31" s="3" t="s">
        <v>294</v>
      </c>
      <c r="H31" s="5">
        <v>10010085</v>
      </c>
      <c r="I31" s="10" t="s">
        <v>821</v>
      </c>
      <c r="J31" s="3">
        <v>20</v>
      </c>
      <c r="L31" s="3" t="str">
        <f t="shared" si="0"/>
        <v>10010042;1</v>
      </c>
      <c r="M31" s="3" t="str">
        <f t="shared" si="1"/>
        <v>10010085;20</v>
      </c>
      <c r="O31" s="3" t="str">
        <f t="shared" si="2"/>
        <v>10010042;1@10010085;20</v>
      </c>
    </row>
    <row r="32" s="3" customFormat="1" ht="20.1" customHeight="1"/>
    <row r="33" s="3" customFormat="1" ht="20.1" customHeight="1"/>
    <row r="34" s="3" customFormat="1" ht="20.1" customHeight="1"/>
    <row r="35" s="3" customFormat="1" ht="20.1" customHeight="1"/>
    <row r="36" s="3" customFormat="1" ht="20.1" customHeight="1"/>
    <row r="37" s="3" customFormat="1" ht="20.1" customHeight="1"/>
    <row r="38" s="3" customFormat="1" ht="20.1" customHeight="1"/>
    <row r="39" s="3" customFormat="1" ht="20.1" customHeight="1"/>
    <row r="40" s="3" customFormat="1" ht="20.1" customHeight="1"/>
    <row r="41" s="3" customFormat="1" ht="20.1" customHeight="1"/>
    <row r="42" s="3" customFormat="1" ht="20.1" customHeight="1"/>
    <row r="43" s="3" customFormat="1" ht="20.1" customHeight="1"/>
    <row r="44" s="3" customFormat="1" ht="20.1" customHeight="1"/>
    <row r="45" s="3" customFormat="1" ht="20.1" customHeight="1"/>
    <row r="46" s="3" customFormat="1" ht="20.1" customHeight="1"/>
    <row r="47" s="3" customFormat="1" ht="20.1" customHeight="1"/>
    <row r="48" s="3" customFormat="1" ht="20.1" customHeight="1"/>
    <row r="49" s="3" customFormat="1" ht="20.1" customHeight="1"/>
    <row r="50" s="3" customFormat="1" ht="20.1" customHeight="1"/>
    <row r="51" s="3" customFormat="1" ht="20.1" customHeight="1"/>
    <row r="52" s="3" customFormat="1" ht="20.1" customHeight="1"/>
    <row r="53" s="3" customFormat="1" ht="20.1" customHeight="1"/>
    <row r="54" s="3" customFormat="1" ht="20.1" customHeight="1"/>
    <row r="55" s="3" customFormat="1" ht="20.1" customHeight="1"/>
    <row r="56" s="3" customFormat="1" ht="20.1" customHeight="1"/>
    <row r="57" s="3" customFormat="1" ht="20.1" customHeight="1"/>
    <row r="58" s="3" customFormat="1" ht="20.1" customHeight="1"/>
    <row r="59" s="3" customFormat="1" ht="20.1" customHeight="1"/>
    <row r="60" s="3" customFormat="1" ht="20.1" customHeight="1"/>
    <row r="61" s="3" customFormat="1" ht="20.1" customHeight="1"/>
    <row r="62" s="3" customFormat="1" ht="20.1" customHeight="1"/>
    <row r="63" s="3" customFormat="1" ht="20.1" customHeight="1"/>
    <row r="64" s="3" customFormat="1" ht="20.1" customHeight="1"/>
    <row r="65" s="3" customFormat="1" ht="20.1" customHeight="1"/>
    <row r="66" s="3" customFormat="1" ht="20.1" customHeight="1"/>
    <row r="67" s="3" customFormat="1" ht="20.1" customHeight="1"/>
    <row r="68" s="3" customFormat="1" ht="20.1" customHeight="1"/>
    <row r="69" s="3" customFormat="1" ht="20.1" customHeight="1"/>
    <row r="70" s="3" customFormat="1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workbookViewId="0">
      <selection activeCell="G23" sqref="G23"/>
    </sheetView>
  </sheetViews>
  <sheetFormatPr defaultColWidth="9" defaultRowHeight="14.25"/>
  <cols>
    <col min="8" max="9" width="17.125" customWidth="1"/>
  </cols>
  <sheetData>
    <row r="1" s="2" customFormat="1" ht="12.75"/>
    <row r="2" s="2" customFormat="1" ht="12.75" spans="2:14">
      <c r="B2" s="3"/>
      <c r="C2" s="3"/>
      <c r="G2" s="3"/>
      <c r="H2" s="3">
        <v>80000101</v>
      </c>
      <c r="I2" s="3"/>
      <c r="N2" s="2" t="s">
        <v>1254</v>
      </c>
    </row>
    <row r="3" s="2" customFormat="1" ht="12.75" spans="2:11">
      <c r="B3" s="3">
        <v>80000101</v>
      </c>
      <c r="C3" s="3" t="s">
        <v>1255</v>
      </c>
      <c r="G3" s="3">
        <v>10001</v>
      </c>
      <c r="H3" s="3" t="s">
        <v>1256</v>
      </c>
      <c r="I3" s="3" t="s">
        <v>1257</v>
      </c>
      <c r="K3" s="2" t="str">
        <f>"@1:"&amp;H3&amp;":"&amp;$B$3&amp;":1"&amp;"@1:"&amp;I3&amp;":"&amp;$B$3&amp;":1"</f>
        <v>@1:25.54,-0.79,-58.04:80000101:1@1:-33.10,-0.04,-7.17:80000101:1</v>
      </c>
    </row>
    <row r="4" s="2" customFormat="1" ht="12.75" spans="2:11">
      <c r="B4" s="3">
        <v>80000201</v>
      </c>
      <c r="C4" s="3" t="s">
        <v>1258</v>
      </c>
      <c r="G4" s="3">
        <v>10002</v>
      </c>
      <c r="H4" s="3" t="s">
        <v>1259</v>
      </c>
      <c r="I4" s="3"/>
      <c r="K4" s="2" t="str">
        <f t="shared" ref="K4:K8" si="0">"@1:"&amp;H4&amp;":"&amp;$B$3&amp;":1"</f>
        <v>@1:151.35,28.92,55.38:80000101:1</v>
      </c>
    </row>
    <row r="5" s="2" customFormat="1" ht="12.75" spans="2:11">
      <c r="B5" s="3">
        <v>80000301</v>
      </c>
      <c r="C5" s="3" t="s">
        <v>1260</v>
      </c>
      <c r="G5" s="3">
        <v>10003</v>
      </c>
      <c r="H5" s="3" t="s">
        <v>1261</v>
      </c>
      <c r="K5" s="2" t="str">
        <f t="shared" si="0"/>
        <v>@1:157.48,29.00,14.76:80000101:1</v>
      </c>
    </row>
    <row r="6" s="2" customFormat="1" ht="12.75" spans="2:11">
      <c r="B6" s="3">
        <v>80000401</v>
      </c>
      <c r="C6" s="3" t="s">
        <v>1262</v>
      </c>
      <c r="G6" s="3">
        <v>10005</v>
      </c>
      <c r="H6" s="3" t="s">
        <v>1263</v>
      </c>
      <c r="K6" s="2" t="str">
        <f t="shared" si="0"/>
        <v>@1:254.72,29.26,-21.69:80000101:1</v>
      </c>
    </row>
    <row r="7" s="2" customFormat="1" ht="12.75" spans="2:11">
      <c r="B7" s="3">
        <v>80000501</v>
      </c>
      <c r="C7" s="3" t="s">
        <v>1264</v>
      </c>
      <c r="G7" s="3">
        <v>10006</v>
      </c>
      <c r="H7" s="3" t="s">
        <v>1265</v>
      </c>
      <c r="K7" s="2" t="str">
        <f t="shared" si="0"/>
        <v>@1:139.21,28.96,43.05:80000101:1</v>
      </c>
    </row>
    <row r="8" s="2" customFormat="1" ht="12.75" spans="7:11">
      <c r="G8" s="3">
        <v>10008</v>
      </c>
      <c r="H8" s="3" t="s">
        <v>1266</v>
      </c>
      <c r="K8" s="2" t="str">
        <f t="shared" si="0"/>
        <v>@1:199.54,29.03,-44.33:80000101:1</v>
      </c>
    </row>
    <row r="9" s="2" customFormat="1" ht="12.75" spans="7:7">
      <c r="G9" s="3"/>
    </row>
    <row r="10" s="2" customFormat="1" ht="12.75" spans="7:7">
      <c r="G10" s="3"/>
    </row>
    <row r="11" s="2" customFormat="1" ht="12.75" spans="7:11">
      <c r="G11" s="3">
        <v>20001</v>
      </c>
      <c r="H11" s="3" t="s">
        <v>1267</v>
      </c>
      <c r="K11" s="2" t="str">
        <f>"@1:"&amp;H11&amp;":"&amp;$B$4&amp;":1"</f>
        <v>@1:38.85,29.17,-18.79:80000201:1</v>
      </c>
    </row>
    <row r="12" s="2" customFormat="1" ht="12.75" spans="7:11">
      <c r="G12" s="3">
        <v>20002</v>
      </c>
      <c r="H12" s="3" t="s">
        <v>1268</v>
      </c>
      <c r="K12" s="2" t="str">
        <f t="shared" ref="K12:K15" si="1">"@1:"&amp;H12&amp;":"&amp;$B$4&amp;":1"</f>
        <v>@1:64.57,28.94,-68.27:80000201:1</v>
      </c>
    </row>
    <row r="13" s="2" customFormat="1" ht="12.75" spans="7:11">
      <c r="G13" s="3">
        <v>20003</v>
      </c>
      <c r="H13" s="3" t="s">
        <v>1269</v>
      </c>
      <c r="K13" s="2" t="str">
        <f t="shared" si="1"/>
        <v>@1:43.68,28.96,-76.98:80000201:1</v>
      </c>
    </row>
    <row r="14" s="2" customFormat="1" ht="12.75" spans="7:11">
      <c r="G14" s="3">
        <v>20004</v>
      </c>
      <c r="H14" s="3" t="s">
        <v>1270</v>
      </c>
      <c r="K14" s="2" t="str">
        <f t="shared" si="1"/>
        <v>@1:243.44,30.75,10.96:80000201:1</v>
      </c>
    </row>
    <row r="15" s="2" customFormat="1" ht="12.75" spans="7:11">
      <c r="G15" s="3">
        <v>20005</v>
      </c>
      <c r="H15" s="3" t="s">
        <v>1271</v>
      </c>
      <c r="K15" s="2" t="str">
        <f t="shared" si="1"/>
        <v>@1:176.39,28.36,49.43:80000201:1</v>
      </c>
    </row>
    <row r="16" s="2" customFormat="1" ht="12.75"/>
    <row r="17" s="2" customFormat="1" ht="12.75"/>
    <row r="18" s="2" customFormat="1" ht="12.75" spans="7:11">
      <c r="G18" s="3">
        <v>30001</v>
      </c>
      <c r="H18" s="3" t="s">
        <v>1272</v>
      </c>
      <c r="K18" s="2" t="str">
        <f>"@1:"&amp;H18&amp;":"&amp;$B$5&amp;":1"</f>
        <v>@1:217.80,28.96,-17.16:80000301:1</v>
      </c>
    </row>
    <row r="19" s="2" customFormat="1" ht="12.75" spans="7:11">
      <c r="G19" s="3">
        <v>30002</v>
      </c>
      <c r="H19" s="3" t="s">
        <v>1273</v>
      </c>
      <c r="K19" s="2" t="str">
        <f t="shared" ref="K19:K23" si="2">"@1:"&amp;H19&amp;":"&amp;$B$5&amp;":1"</f>
        <v>@1:248.62,30.46,-30.93:80000301:1</v>
      </c>
    </row>
    <row r="20" s="2" customFormat="1" ht="12.75" spans="7:11">
      <c r="G20" s="3">
        <v>30003</v>
      </c>
      <c r="H20" s="3" t="s">
        <v>1274</v>
      </c>
      <c r="K20" s="2" t="str">
        <f t="shared" si="2"/>
        <v>@1:146.80,28.96,-2.68:80000301:1</v>
      </c>
    </row>
    <row r="21" s="2" customFormat="1" ht="12.75" spans="7:11">
      <c r="G21" s="3">
        <v>30004</v>
      </c>
      <c r="H21" s="3" t="s">
        <v>1275</v>
      </c>
      <c r="K21" s="2" t="str">
        <f t="shared" si="2"/>
        <v>@1:230.33,28.96,22.62:80000301:1</v>
      </c>
    </row>
    <row r="22" s="2" customFormat="1" ht="12.75" spans="7:11">
      <c r="G22" s="3">
        <v>30005</v>
      </c>
      <c r="H22" s="3" t="s">
        <v>1276</v>
      </c>
      <c r="K22" s="2" t="str">
        <f t="shared" si="2"/>
        <v>@1:251.63,30.58,-45.02:80000301:1</v>
      </c>
    </row>
    <row r="23" s="2" customFormat="1" ht="12.75" spans="7:11">
      <c r="G23" s="3">
        <v>30006</v>
      </c>
      <c r="H23" s="3" t="s">
        <v>1277</v>
      </c>
      <c r="K23" s="2" t="str">
        <f t="shared" si="2"/>
        <v>@1:264.24,34.59,-18.64:80000301:1</v>
      </c>
    </row>
    <row r="24" s="2" customFormat="1" ht="12.75" spans="7:8">
      <c r="G24" s="3"/>
      <c r="H24" s="3"/>
    </row>
    <row r="25" s="2" customFormat="1" ht="12.75" spans="7:8">
      <c r="G25" s="3"/>
      <c r="H25" s="3"/>
    </row>
    <row r="26" s="2" customFormat="1" ht="12.75" spans="7:11">
      <c r="G26" s="3">
        <v>40001</v>
      </c>
      <c r="H26" s="3" t="s">
        <v>1278</v>
      </c>
      <c r="K26" s="2" t="str">
        <f>"@1:"&amp;H26&amp;":"&amp;$B$6&amp;":1"</f>
        <v>@1:156.38,28.96,-42.52:80000401:1</v>
      </c>
    </row>
    <row r="27" s="2" customFormat="1" ht="12.75" spans="7:11">
      <c r="G27" s="3">
        <v>40002</v>
      </c>
      <c r="H27" s="3" t="s">
        <v>1279</v>
      </c>
      <c r="K27" s="2" t="str">
        <f t="shared" ref="K27:K32" si="3">"@1:"&amp;H27&amp;":"&amp;$B$6&amp;":1"</f>
        <v>@1:173.51,28.96,17.67:80000401:1</v>
      </c>
    </row>
    <row r="28" s="2" customFormat="1" ht="12.75" spans="7:11">
      <c r="G28" s="3">
        <v>40003</v>
      </c>
      <c r="H28" s="3" t="s">
        <v>1280</v>
      </c>
      <c r="K28" s="2" t="str">
        <f t="shared" si="3"/>
        <v>@1:144.78,29.00,-73.88:80000401:1</v>
      </c>
    </row>
    <row r="29" s="2" customFormat="1" ht="12.75" spans="7:11">
      <c r="G29" s="3">
        <v>40004</v>
      </c>
      <c r="H29" s="3" t="s">
        <v>1281</v>
      </c>
      <c r="K29" s="2" t="str">
        <f t="shared" si="3"/>
        <v>@1:173.29,28.96,-40.67:80000401:1</v>
      </c>
    </row>
    <row r="30" s="2" customFormat="1" ht="12.75" spans="7:11">
      <c r="G30" s="3">
        <v>40005</v>
      </c>
      <c r="H30" s="3" t="s">
        <v>1282</v>
      </c>
      <c r="K30" s="2" t="str">
        <f t="shared" si="3"/>
        <v>@1:150.23,28.96,-63.12:80000401:1</v>
      </c>
    </row>
    <row r="31" s="2" customFormat="1" ht="12.75" spans="7:11">
      <c r="G31" s="3">
        <v>40006</v>
      </c>
      <c r="H31" s="3" t="s">
        <v>1283</v>
      </c>
      <c r="K31" s="2" t="str">
        <f t="shared" si="3"/>
        <v>@1:252.17,28.96,-107.62:80000401:1</v>
      </c>
    </row>
    <row r="32" s="2" customFormat="1" ht="12.75" spans="7:11">
      <c r="G32" s="3">
        <v>40007</v>
      </c>
      <c r="H32" s="3" t="s">
        <v>1284</v>
      </c>
      <c r="K32" s="2" t="str">
        <f t="shared" si="3"/>
        <v>@1:250.16,29.00,-30.39:80000401:1</v>
      </c>
    </row>
    <row r="33" s="2" customFormat="1" ht="12.75" spans="7:8">
      <c r="G33" s="3"/>
      <c r="H33" s="3"/>
    </row>
    <row r="34" s="2" customFormat="1" ht="12.75" spans="7:8">
      <c r="G34" s="3"/>
      <c r="H34" s="3"/>
    </row>
    <row r="35" s="2" customFormat="1" ht="12.75" spans="7:11">
      <c r="G35" s="3">
        <v>50001</v>
      </c>
      <c r="H35" s="3" t="s">
        <v>1285</v>
      </c>
      <c r="K35" s="2" t="str">
        <f>"@1:"&amp;H35&amp;":"&amp;$B$7&amp;":1"</f>
        <v>@1:-29.62,29.00,-3.63:80000501:1</v>
      </c>
    </row>
    <row r="36" s="2" customFormat="1" ht="12.75" spans="7:11">
      <c r="G36" s="3">
        <v>50002</v>
      </c>
      <c r="H36" s="3" t="s">
        <v>1286</v>
      </c>
      <c r="K36" s="2" t="str">
        <f t="shared" ref="K36:K41" si="4">"@1:"&amp;H36&amp;":"&amp;$B$7&amp;":1"</f>
        <v>@1:136.46,29.04,63.99:80000501:1</v>
      </c>
    </row>
    <row r="37" s="2" customFormat="1" ht="12.75" spans="7:11">
      <c r="G37" s="3">
        <v>50003</v>
      </c>
      <c r="H37" s="3" t="s">
        <v>1287</v>
      </c>
      <c r="K37" s="2" t="str">
        <f t="shared" si="4"/>
        <v>@1:146.60,29.04,-71.32:80000501:1</v>
      </c>
    </row>
    <row r="38" s="2" customFormat="1" ht="12.75" spans="7:11">
      <c r="G38" s="3">
        <v>50004</v>
      </c>
      <c r="H38" s="3" t="s">
        <v>1288</v>
      </c>
      <c r="K38" s="2" t="str">
        <f t="shared" si="4"/>
        <v>@1:322.12,29.29,37.19:80000501:1</v>
      </c>
    </row>
    <row r="39" s="2" customFormat="1" ht="12.75" spans="7:11">
      <c r="G39" s="3">
        <v>50005</v>
      </c>
      <c r="H39" s="3" t="s">
        <v>1289</v>
      </c>
      <c r="I39" s="3" t="s">
        <v>1290</v>
      </c>
      <c r="K39" s="2" t="str">
        <f t="shared" si="4"/>
        <v>@1:-98.99,29.01,63.97:80000501:1</v>
      </c>
    </row>
    <row r="40" s="2" customFormat="1" ht="12.75" spans="7:11">
      <c r="G40" s="3">
        <v>50006</v>
      </c>
      <c r="H40" s="3" t="s">
        <v>1291</v>
      </c>
      <c r="K40" s="2" t="str">
        <f t="shared" si="4"/>
        <v>@1:104.90,26.51,-61.10:80000501:1</v>
      </c>
    </row>
    <row r="41" s="2" customFormat="1" ht="12.75" spans="7:11">
      <c r="G41" s="3">
        <v>50007</v>
      </c>
      <c r="H41" s="3" t="s">
        <v>1292</v>
      </c>
      <c r="K41" s="2" t="str">
        <f t="shared" si="4"/>
        <v>@1:161.12,22.57,36.06:80000501:1</v>
      </c>
    </row>
    <row r="42" s="2" customFormat="1" ht="12.75"/>
    <row r="43" s="2" customFormat="1" ht="12.75"/>
    <row r="44" s="2" customFormat="1" ht="12.75"/>
    <row r="45" s="2" customFormat="1" ht="12.75"/>
    <row r="46" s="2" customFormat="1" ht="12.75"/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0"/>
  <sheetViews>
    <sheetView topLeftCell="A2" workbookViewId="0">
      <selection activeCell="L10" sqref="L10"/>
    </sheetView>
  </sheetViews>
  <sheetFormatPr defaultColWidth="9" defaultRowHeight="14.25"/>
  <cols>
    <col min="2" max="2" width="18.125" customWidth="1"/>
    <col min="3" max="3" width="15" customWidth="1"/>
    <col min="6" max="6" width="13.125" customWidth="1"/>
  </cols>
  <sheetData>
    <row r="1" s="7" customFormat="1" ht="20.1" customHeight="1"/>
    <row r="2" s="7" customFormat="1" ht="20.1" customHeight="1" spans="2:2">
      <c r="B2" s="7" t="s">
        <v>1293</v>
      </c>
    </row>
    <row r="3" s="7" customFormat="1" ht="20.1" customHeight="1" spans="2:8">
      <c r="B3" s="7" t="s">
        <v>1294</v>
      </c>
      <c r="C3" s="7">
        <v>1</v>
      </c>
      <c r="F3" s="3" t="s">
        <v>1295</v>
      </c>
      <c r="G3" s="3">
        <v>1</v>
      </c>
      <c r="H3" s="39">
        <v>0.5</v>
      </c>
    </row>
    <row r="4" s="7" customFormat="1" ht="20.1" customHeight="1" spans="2:8">
      <c r="B4" s="7" t="s">
        <v>1296</v>
      </c>
      <c r="C4" s="7" t="s">
        <v>1297</v>
      </c>
      <c r="F4" s="3"/>
      <c r="G4" s="3">
        <v>2</v>
      </c>
      <c r="H4" s="39">
        <v>1</v>
      </c>
    </row>
    <row r="5" s="7" customFormat="1" ht="20.1" customHeight="1" spans="2:8">
      <c r="B5" s="7" t="s">
        <v>1298</v>
      </c>
      <c r="C5" s="7" t="s">
        <v>1299</v>
      </c>
      <c r="F5" s="3"/>
      <c r="G5" s="3">
        <v>3</v>
      </c>
      <c r="H5" s="39">
        <v>1.2</v>
      </c>
    </row>
    <row r="6" s="7" customFormat="1" ht="20.1" customHeight="1" spans="1:1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="7" customFormat="1" ht="20.1" customHeight="1" spans="1:1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="7" customFormat="1" ht="20.1" customHeight="1" spans="1:14">
      <c r="A8" s="3"/>
      <c r="B8" s="3" t="s">
        <v>1300</v>
      </c>
      <c r="C8" s="3"/>
      <c r="D8" s="3"/>
      <c r="E8" s="3"/>
      <c r="F8" s="3"/>
      <c r="G8" s="3" t="s">
        <v>658</v>
      </c>
      <c r="H8" s="3"/>
      <c r="I8" s="3" t="s">
        <v>863</v>
      </c>
      <c r="J8" s="3"/>
      <c r="K8" s="3"/>
      <c r="L8" s="3"/>
      <c r="M8" s="3"/>
      <c r="N8" s="3"/>
    </row>
    <row r="9" s="7" customFormat="1" ht="20.1" customHeight="1" spans="1:14">
      <c r="A9" s="3"/>
      <c r="B9" s="3" t="s">
        <v>1301</v>
      </c>
      <c r="C9" s="3">
        <v>3</v>
      </c>
      <c r="D9" s="3"/>
      <c r="E9" s="5">
        <v>10000143</v>
      </c>
      <c r="F9" s="6" t="s">
        <v>122</v>
      </c>
      <c r="G9" s="3">
        <v>1</v>
      </c>
      <c r="H9" s="3"/>
      <c r="I9" s="3">
        <v>35</v>
      </c>
      <c r="J9" s="3"/>
      <c r="K9" s="3"/>
      <c r="L9" s="3"/>
      <c r="M9" s="3"/>
      <c r="N9" s="3"/>
    </row>
    <row r="10" s="7" customFormat="1" ht="20.1" customHeight="1" spans="1:14">
      <c r="A10" s="3"/>
      <c r="B10" s="3" t="s">
        <v>1302</v>
      </c>
      <c r="C10" s="3">
        <v>2</v>
      </c>
      <c r="D10" s="3"/>
      <c r="E10" s="5">
        <v>10010046</v>
      </c>
      <c r="F10" s="6" t="s">
        <v>806</v>
      </c>
      <c r="G10" s="3">
        <v>1</v>
      </c>
      <c r="H10" s="3"/>
      <c r="I10" s="3">
        <v>15</v>
      </c>
      <c r="J10" s="3"/>
      <c r="K10" s="3"/>
      <c r="L10" s="3"/>
      <c r="M10" s="3"/>
      <c r="N10" s="3"/>
    </row>
    <row r="11" s="7" customFormat="1" ht="20.1" customHeight="1" spans="1:14">
      <c r="A11" s="3"/>
      <c r="B11" s="3" t="s">
        <v>1303</v>
      </c>
      <c r="C11" s="3">
        <v>1</v>
      </c>
      <c r="D11" s="3"/>
      <c r="E11" s="5">
        <v>10000150</v>
      </c>
      <c r="F11" s="5" t="s">
        <v>1304</v>
      </c>
      <c r="G11" s="3">
        <v>1</v>
      </c>
      <c r="H11" s="3"/>
      <c r="I11" s="3">
        <v>60</v>
      </c>
      <c r="J11" s="3"/>
      <c r="K11" s="3"/>
      <c r="L11" s="3"/>
      <c r="M11" s="3"/>
      <c r="N11" s="3"/>
    </row>
    <row r="12" s="7" customFormat="1" ht="20.1" customHeight="1" spans="1:14">
      <c r="A12" s="3"/>
      <c r="B12" s="3" t="s">
        <v>1305</v>
      </c>
      <c r="C12" s="3">
        <v>3</v>
      </c>
      <c r="D12" s="3"/>
      <c r="E12" s="5">
        <v>10010045</v>
      </c>
      <c r="F12" s="6" t="s">
        <v>92</v>
      </c>
      <c r="G12" s="3">
        <v>1</v>
      </c>
      <c r="H12" s="3"/>
      <c r="I12" s="3">
        <v>100</v>
      </c>
      <c r="J12" s="3"/>
      <c r="K12" s="3"/>
      <c r="L12" s="3"/>
      <c r="M12" s="3"/>
      <c r="N12" s="3"/>
    </row>
    <row r="13" s="7" customFormat="1" ht="20.1" customHeight="1" spans="1:14">
      <c r="A13" s="3"/>
      <c r="D13" s="3"/>
      <c r="E13" s="5">
        <v>10010083</v>
      </c>
      <c r="F13" s="10" t="s">
        <v>804</v>
      </c>
      <c r="G13" s="3">
        <v>1</v>
      </c>
      <c r="H13" s="3"/>
      <c r="I13" s="3">
        <v>3</v>
      </c>
      <c r="J13" s="3"/>
      <c r="K13" s="3"/>
      <c r="L13" s="3"/>
      <c r="M13" s="3"/>
      <c r="N13" s="3"/>
    </row>
    <row r="14" s="7" customFormat="1" ht="20.1" customHeight="1" spans="1:14">
      <c r="A14" s="3"/>
      <c r="B14" s="3" t="s">
        <v>1306</v>
      </c>
      <c r="C14" s="3">
        <f>C9*C10*C11*C12</f>
        <v>18</v>
      </c>
      <c r="D14" s="3"/>
      <c r="E14" s="5">
        <v>10010085</v>
      </c>
      <c r="F14" s="10" t="s">
        <v>821</v>
      </c>
      <c r="G14" s="3">
        <v>5</v>
      </c>
      <c r="H14" s="3"/>
      <c r="I14" s="3">
        <v>1</v>
      </c>
      <c r="J14" s="3"/>
      <c r="K14" s="3"/>
      <c r="L14" s="3"/>
      <c r="M14" s="3"/>
      <c r="N14" s="3"/>
    </row>
    <row r="15" s="7" customFormat="1" ht="20.1" customHeight="1" spans="1:14">
      <c r="A15" s="3"/>
      <c r="B15" s="3"/>
      <c r="C15" s="3"/>
      <c r="D15" s="3"/>
      <c r="E15" s="5">
        <v>10000121</v>
      </c>
      <c r="F15" s="6" t="s">
        <v>855</v>
      </c>
      <c r="G15" s="3">
        <v>1</v>
      </c>
      <c r="H15" s="3"/>
      <c r="I15" s="3">
        <v>15</v>
      </c>
      <c r="J15" s="3"/>
      <c r="K15" s="3"/>
      <c r="L15" s="3"/>
      <c r="M15" s="3"/>
      <c r="N15" s="3"/>
    </row>
    <row r="16" s="7" customFormat="1" ht="20.1" customHeight="1" spans="1:14">
      <c r="A16" s="3"/>
      <c r="B16" s="3"/>
      <c r="C16" s="3"/>
      <c r="D16" s="3"/>
      <c r="E16" s="5">
        <v>10000122</v>
      </c>
      <c r="F16" s="6" t="s">
        <v>856</v>
      </c>
      <c r="G16" s="3">
        <v>1</v>
      </c>
      <c r="H16" s="3"/>
      <c r="I16" s="3">
        <v>15</v>
      </c>
      <c r="J16" s="3"/>
      <c r="K16" s="3"/>
      <c r="L16" s="3"/>
      <c r="M16" s="3"/>
      <c r="N16" s="3"/>
    </row>
    <row r="17" s="7" customFormat="1" ht="20.1" customHeight="1" spans="1:14">
      <c r="A17" s="3"/>
      <c r="B17" s="5">
        <v>10000149</v>
      </c>
      <c r="C17" s="5" t="s">
        <v>1307</v>
      </c>
      <c r="D17" s="3"/>
      <c r="E17" s="5">
        <v>10000123</v>
      </c>
      <c r="F17" s="6" t="s">
        <v>857</v>
      </c>
      <c r="G17" s="3">
        <v>1</v>
      </c>
      <c r="H17" s="3"/>
      <c r="I17" s="3">
        <v>15</v>
      </c>
      <c r="J17" s="3"/>
      <c r="K17" s="3"/>
      <c r="L17" s="3"/>
      <c r="M17" s="3"/>
      <c r="N17" s="3"/>
    </row>
    <row r="18" s="7" customFormat="1" ht="20.1" customHeight="1" spans="1:14">
      <c r="A18" s="3"/>
      <c r="B18" s="3"/>
      <c r="C18" s="3"/>
      <c r="D18" s="3"/>
      <c r="E18" s="5">
        <v>10000124</v>
      </c>
      <c r="F18" s="6" t="s">
        <v>858</v>
      </c>
      <c r="G18" s="3">
        <v>1</v>
      </c>
      <c r="H18" s="3"/>
      <c r="I18" s="3">
        <v>15</v>
      </c>
      <c r="J18" s="3"/>
      <c r="K18" s="3"/>
      <c r="L18" s="3"/>
      <c r="M18" s="3"/>
      <c r="N18" s="3"/>
    </row>
    <row r="19" s="7" customFormat="1" ht="20.1" customHeight="1" spans="1:14">
      <c r="A19" s="3"/>
      <c r="B19" s="3"/>
      <c r="C19" s="3"/>
      <c r="D19" s="3"/>
      <c r="E19" s="5">
        <v>10000125</v>
      </c>
      <c r="F19" s="6" t="s">
        <v>859</v>
      </c>
      <c r="G19" s="3">
        <v>1</v>
      </c>
      <c r="H19" s="3"/>
      <c r="I19" s="3">
        <v>15</v>
      </c>
      <c r="J19" s="3"/>
      <c r="K19" s="3"/>
      <c r="L19" s="3"/>
      <c r="M19" s="3"/>
      <c r="N19" s="3"/>
    </row>
    <row r="20" s="7" customFormat="1" ht="20.1" customHeight="1" spans="1:14">
      <c r="A20" s="3"/>
      <c r="B20" s="3"/>
      <c r="C20" s="3"/>
      <c r="D20" s="3"/>
      <c r="E20" s="5">
        <v>10000144</v>
      </c>
      <c r="F20" s="5" t="s">
        <v>874</v>
      </c>
      <c r="G20" s="3">
        <v>2</v>
      </c>
      <c r="H20" s="3"/>
      <c r="I20" s="3">
        <v>1</v>
      </c>
      <c r="J20" s="3"/>
      <c r="K20" s="3"/>
      <c r="L20" s="3"/>
      <c r="M20" s="3"/>
      <c r="N20" s="3"/>
    </row>
    <row r="21" s="7" customFormat="1" ht="20.1" customHeight="1" spans="1:14">
      <c r="A21" s="3"/>
      <c r="B21" s="3"/>
      <c r="C21" s="3"/>
      <c r="D21" s="3"/>
      <c r="E21" s="5">
        <v>10000145</v>
      </c>
      <c r="F21" s="5" t="s">
        <v>875</v>
      </c>
      <c r="G21" s="3">
        <v>2</v>
      </c>
      <c r="H21" s="3"/>
      <c r="I21" s="3">
        <v>1</v>
      </c>
      <c r="J21" s="3"/>
      <c r="K21" s="3"/>
      <c r="L21" s="3"/>
      <c r="M21" s="3"/>
      <c r="N21" s="3"/>
    </row>
    <row r="22" s="7" customFormat="1" ht="20.1" customHeight="1" spans="1:14">
      <c r="A22" s="3"/>
      <c r="B22" s="3"/>
      <c r="C22" s="3"/>
      <c r="D22" s="3"/>
      <c r="E22" s="5">
        <v>10000146</v>
      </c>
      <c r="F22" s="5" t="s">
        <v>876</v>
      </c>
      <c r="G22" s="3">
        <v>2</v>
      </c>
      <c r="H22" s="3"/>
      <c r="I22" s="3">
        <v>1</v>
      </c>
      <c r="J22" s="3"/>
      <c r="K22" s="3"/>
      <c r="L22" s="3"/>
      <c r="M22" s="3"/>
      <c r="N22" s="3"/>
    </row>
    <row r="23" s="7" customFormat="1" ht="20.1" customHeight="1" spans="1:14">
      <c r="A23" s="3"/>
      <c r="B23" s="3"/>
      <c r="C23" s="3"/>
      <c r="D23" s="3"/>
      <c r="E23" s="5">
        <v>10000147</v>
      </c>
      <c r="F23" s="5" t="s">
        <v>878</v>
      </c>
      <c r="G23" s="3">
        <v>2</v>
      </c>
      <c r="H23" s="3"/>
      <c r="I23" s="3">
        <v>1</v>
      </c>
      <c r="J23" s="3"/>
      <c r="K23" s="3"/>
      <c r="L23" s="3"/>
      <c r="M23" s="3"/>
      <c r="N23" s="3"/>
    </row>
    <row r="24" s="7" customFormat="1" ht="20.1" customHeight="1" spans="1:1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="7" customFormat="1" ht="20.1" customHeight="1" spans="1:1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="7" customFormat="1" ht="20.1" customHeight="1" spans="1:1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="7" customFormat="1" ht="20.1" customHeight="1" spans="1:1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="7" customFormat="1" ht="20.1" customHeight="1"/>
    <row r="29" s="7" customFormat="1" ht="20.1" customHeight="1"/>
    <row r="30" s="7" customFormat="1" ht="20.1" customHeight="1"/>
    <row r="31" s="7" customFormat="1" ht="20.1" customHeight="1"/>
    <row r="32" s="7" customFormat="1" ht="20.1" customHeight="1"/>
    <row r="33" s="7" customFormat="1" ht="20.1" customHeight="1"/>
    <row r="34" s="7" customFormat="1" ht="20.1" customHeight="1"/>
    <row r="35" s="7" customFormat="1" ht="20.1" customHeight="1"/>
    <row r="36" s="7" customFormat="1" ht="20.1" customHeight="1"/>
    <row r="37" s="7" customFormat="1" ht="20.1" customHeight="1"/>
    <row r="38" s="7" customFormat="1" ht="20.1" customHeight="1"/>
    <row r="39" s="7" customFormat="1" ht="20.1" customHeight="1"/>
    <row r="40" s="7" customFormat="1" ht="20.1" customHeight="1"/>
    <row r="41" s="7" customFormat="1" ht="20.1" customHeight="1"/>
    <row r="42" s="7" customFormat="1" ht="20.1" customHeight="1"/>
    <row r="43" s="7" customFormat="1" ht="20.1" customHeight="1"/>
    <row r="44" s="7" customFormat="1" ht="20.1" customHeight="1"/>
    <row r="45" s="7" customFormat="1" ht="20.1" customHeight="1"/>
    <row r="46" s="7" customFormat="1" ht="20.1" customHeight="1"/>
    <row r="47" s="7" customFormat="1" ht="20.1" customHeight="1"/>
    <row r="48" s="7" customFormat="1" ht="20.1" customHeight="1"/>
    <row r="49" s="7" customFormat="1" ht="20.1" customHeight="1"/>
    <row r="50" s="7" customFormat="1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topLeftCell="A94" workbookViewId="0">
      <selection activeCell="N109" sqref="N109"/>
    </sheetView>
  </sheetViews>
  <sheetFormatPr defaultColWidth="9" defaultRowHeight="14.25"/>
  <cols>
    <col min="5" max="5" width="12.875" customWidth="1"/>
    <col min="7" max="7" width="11.25" style="3" customWidth="1"/>
    <col min="8" max="8" width="11.375" style="3" customWidth="1"/>
    <col min="9" max="14" width="9" style="3"/>
    <col min="15" max="15" width="11.375" style="3" customWidth="1"/>
    <col min="16" max="21" width="9" style="3"/>
    <col min="22" max="22" width="11.375" style="3" customWidth="1"/>
    <col min="23" max="28" width="9" style="3"/>
    <col min="29" max="29" width="11.375" style="3" customWidth="1"/>
    <col min="30" max="35" width="9" style="3"/>
    <col min="36" max="36" width="11.375" style="3" customWidth="1"/>
    <col min="37" max="40" width="9" style="3"/>
  </cols>
  <sheetData>
    <row r="1" ht="20.1" customHeight="1"/>
    <row r="2" ht="20.1" customHeight="1" spans="2:7">
      <c r="B2" s="3" t="s">
        <v>1293</v>
      </c>
      <c r="C2" s="3"/>
      <c r="D2" s="3"/>
      <c r="E2" s="3"/>
      <c r="G2" s="3" t="s">
        <v>86</v>
      </c>
    </row>
    <row r="3" ht="20.1" customHeight="1" spans="2:40">
      <c r="B3" s="3" t="s">
        <v>1308</v>
      </c>
      <c r="C3" s="3">
        <v>0.05</v>
      </c>
      <c r="D3" s="3"/>
      <c r="E3" s="3"/>
      <c r="G3" s="5">
        <v>10010041</v>
      </c>
      <c r="H3" s="6" t="s">
        <v>805</v>
      </c>
      <c r="I3" s="3">
        <v>4</v>
      </c>
      <c r="J3" s="3">
        <v>1</v>
      </c>
      <c r="K3" s="3">
        <v>5</v>
      </c>
      <c r="L3" s="3">
        <v>0.025</v>
      </c>
      <c r="N3" s="5">
        <v>10010041</v>
      </c>
      <c r="O3" s="6" t="s">
        <v>805</v>
      </c>
      <c r="P3" s="3">
        <v>4</v>
      </c>
      <c r="Q3" s="3">
        <v>1</v>
      </c>
      <c r="R3" s="3">
        <v>5</v>
      </c>
      <c r="S3" s="3">
        <v>0.025</v>
      </c>
      <c r="U3" s="5">
        <v>10010041</v>
      </c>
      <c r="V3" s="6" t="s">
        <v>805</v>
      </c>
      <c r="W3" s="3">
        <v>4</v>
      </c>
      <c r="X3" s="3">
        <v>1</v>
      </c>
      <c r="Y3" s="3">
        <v>5</v>
      </c>
      <c r="Z3" s="3">
        <v>0.025</v>
      </c>
      <c r="AB3" s="5">
        <v>10010041</v>
      </c>
      <c r="AC3" s="6" t="s">
        <v>805</v>
      </c>
      <c r="AD3" s="3">
        <v>4</v>
      </c>
      <c r="AE3" s="3">
        <v>1</v>
      </c>
      <c r="AF3" s="3">
        <v>5</v>
      </c>
      <c r="AG3" s="3">
        <v>0.025</v>
      </c>
      <c r="AI3" s="5">
        <v>10010041</v>
      </c>
      <c r="AJ3" s="6" t="s">
        <v>805</v>
      </c>
      <c r="AK3" s="3">
        <v>4</v>
      </c>
      <c r="AL3" s="3">
        <v>1</v>
      </c>
      <c r="AM3" s="3">
        <v>5</v>
      </c>
      <c r="AN3" s="3">
        <v>0.025</v>
      </c>
    </row>
    <row r="4" ht="20.1" customHeight="1" spans="2:40">
      <c r="B4" s="3" t="s">
        <v>883</v>
      </c>
      <c r="C4" s="3">
        <v>0.05</v>
      </c>
      <c r="D4" s="3"/>
      <c r="E4" s="3"/>
      <c r="G4" s="5">
        <v>10010042</v>
      </c>
      <c r="H4" s="21" t="s">
        <v>126</v>
      </c>
      <c r="I4" s="3">
        <v>4</v>
      </c>
      <c r="J4" s="3">
        <v>1</v>
      </c>
      <c r="K4" s="3">
        <v>5</v>
      </c>
      <c r="L4" s="3">
        <v>0.025</v>
      </c>
      <c r="N4" s="5">
        <v>10010042</v>
      </c>
      <c r="O4" s="21" t="s">
        <v>126</v>
      </c>
      <c r="P4" s="3">
        <v>4</v>
      </c>
      <c r="Q4" s="3">
        <v>1</v>
      </c>
      <c r="R4" s="3">
        <v>5</v>
      </c>
      <c r="S4" s="3">
        <v>0.025</v>
      </c>
      <c r="U4" s="5">
        <v>10010042</v>
      </c>
      <c r="V4" s="21" t="s">
        <v>126</v>
      </c>
      <c r="W4" s="3">
        <v>4</v>
      </c>
      <c r="X4" s="3">
        <v>1</v>
      </c>
      <c r="Y4" s="3">
        <v>5</v>
      </c>
      <c r="Z4" s="3">
        <v>0.025</v>
      </c>
      <c r="AB4" s="5">
        <v>10010042</v>
      </c>
      <c r="AC4" s="21" t="s">
        <v>126</v>
      </c>
      <c r="AD4" s="3">
        <v>4</v>
      </c>
      <c r="AE4" s="3">
        <v>1</v>
      </c>
      <c r="AF4" s="3">
        <v>5</v>
      </c>
      <c r="AG4" s="3">
        <v>0.025</v>
      </c>
      <c r="AI4" s="5">
        <v>10010042</v>
      </c>
      <c r="AJ4" s="21" t="s">
        <v>126</v>
      </c>
      <c r="AK4" s="3">
        <v>4</v>
      </c>
      <c r="AL4" s="3">
        <v>1</v>
      </c>
      <c r="AM4" s="3">
        <v>5</v>
      </c>
      <c r="AN4" s="3">
        <v>0.025</v>
      </c>
    </row>
    <row r="5" ht="20.1" customHeight="1" spans="2:40">
      <c r="B5" s="3" t="s">
        <v>1309</v>
      </c>
      <c r="C5" s="3">
        <v>0.05</v>
      </c>
      <c r="D5" s="3"/>
      <c r="E5" s="3"/>
      <c r="G5" s="5">
        <v>10010083</v>
      </c>
      <c r="H5" s="10" t="s">
        <v>804</v>
      </c>
      <c r="I5" s="3">
        <v>4</v>
      </c>
      <c r="J5" s="3">
        <v>1</v>
      </c>
      <c r="K5" s="3">
        <v>5</v>
      </c>
      <c r="L5" s="3">
        <v>0.05</v>
      </c>
      <c r="N5" s="5">
        <v>10010083</v>
      </c>
      <c r="O5" s="10" t="s">
        <v>804</v>
      </c>
      <c r="P5" s="3">
        <v>4</v>
      </c>
      <c r="Q5" s="3">
        <v>1</v>
      </c>
      <c r="R5" s="3">
        <v>5</v>
      </c>
      <c r="S5" s="3">
        <v>0.05</v>
      </c>
      <c r="U5" s="5">
        <v>10010083</v>
      </c>
      <c r="V5" s="10" t="s">
        <v>804</v>
      </c>
      <c r="W5" s="3">
        <v>4</v>
      </c>
      <c r="X5" s="3">
        <v>1</v>
      </c>
      <c r="Y5" s="3">
        <v>5</v>
      </c>
      <c r="Z5" s="3">
        <v>0.05</v>
      </c>
      <c r="AB5" s="5">
        <v>10010083</v>
      </c>
      <c r="AC5" s="10" t="s">
        <v>804</v>
      </c>
      <c r="AD5" s="3">
        <v>4</v>
      </c>
      <c r="AE5" s="3">
        <v>1</v>
      </c>
      <c r="AF5" s="3">
        <v>5</v>
      </c>
      <c r="AG5" s="3">
        <v>0.05</v>
      </c>
      <c r="AI5" s="5">
        <v>10010083</v>
      </c>
      <c r="AJ5" s="10" t="s">
        <v>804</v>
      </c>
      <c r="AK5" s="3">
        <v>4</v>
      </c>
      <c r="AL5" s="3">
        <v>1</v>
      </c>
      <c r="AM5" s="3">
        <v>5</v>
      </c>
      <c r="AN5" s="3">
        <v>0.05</v>
      </c>
    </row>
    <row r="6" ht="20.1" customHeight="1" spans="2:40">
      <c r="B6" s="3" t="s">
        <v>1310</v>
      </c>
      <c r="C6" s="3">
        <v>0.05</v>
      </c>
      <c r="D6" s="3"/>
      <c r="E6" s="3"/>
      <c r="G6" s="8">
        <v>10010098</v>
      </c>
      <c r="H6" s="9" t="s">
        <v>1311</v>
      </c>
      <c r="I6" s="3">
        <v>4</v>
      </c>
      <c r="J6" s="3">
        <v>1</v>
      </c>
      <c r="K6" s="3">
        <v>5</v>
      </c>
      <c r="L6" s="3">
        <v>0.05</v>
      </c>
      <c r="N6" s="8">
        <v>10010098</v>
      </c>
      <c r="O6" s="9" t="s">
        <v>1311</v>
      </c>
      <c r="P6" s="3">
        <v>4</v>
      </c>
      <c r="Q6" s="3">
        <v>1</v>
      </c>
      <c r="R6" s="3">
        <v>5</v>
      </c>
      <c r="S6" s="3">
        <v>0.05</v>
      </c>
      <c r="U6" s="8">
        <v>10010098</v>
      </c>
      <c r="V6" s="9" t="s">
        <v>1311</v>
      </c>
      <c r="W6" s="3">
        <v>4</v>
      </c>
      <c r="X6" s="3">
        <v>1</v>
      </c>
      <c r="Y6" s="3">
        <v>5</v>
      </c>
      <c r="Z6" s="3">
        <v>0.05</v>
      </c>
      <c r="AB6" s="8">
        <v>10010098</v>
      </c>
      <c r="AC6" s="9" t="s">
        <v>1311</v>
      </c>
      <c r="AD6" s="3">
        <v>4</v>
      </c>
      <c r="AE6" s="3">
        <v>1</v>
      </c>
      <c r="AF6" s="3">
        <v>5</v>
      </c>
      <c r="AG6" s="3">
        <v>0.05</v>
      </c>
      <c r="AI6" s="8">
        <v>10010098</v>
      </c>
      <c r="AJ6" s="9" t="s">
        <v>1311</v>
      </c>
      <c r="AK6" s="3">
        <v>4</v>
      </c>
      <c r="AL6" s="3">
        <v>1</v>
      </c>
      <c r="AM6" s="3">
        <v>5</v>
      </c>
      <c r="AN6" s="3">
        <v>0.05</v>
      </c>
    </row>
    <row r="7" ht="20.1" customHeight="1" spans="2:40">
      <c r="B7" s="3" t="s">
        <v>1312</v>
      </c>
      <c r="C7" s="3">
        <v>0.15</v>
      </c>
      <c r="D7" s="3"/>
      <c r="E7" s="3"/>
      <c r="G7" s="24">
        <v>10020001</v>
      </c>
      <c r="H7" s="28" t="s">
        <v>95</v>
      </c>
      <c r="I7" s="29">
        <v>3</v>
      </c>
      <c r="J7" s="3">
        <v>5</v>
      </c>
      <c r="K7" s="3">
        <v>20</v>
      </c>
      <c r="L7" s="3">
        <v>0.05</v>
      </c>
      <c r="N7" s="24">
        <v>10020001</v>
      </c>
      <c r="O7" s="28" t="s">
        <v>95</v>
      </c>
      <c r="P7" s="29">
        <v>3</v>
      </c>
      <c r="Q7" s="3">
        <v>5</v>
      </c>
      <c r="R7" s="3">
        <v>20</v>
      </c>
      <c r="S7" s="3">
        <v>0.05</v>
      </c>
      <c r="U7" s="24">
        <v>10020001</v>
      </c>
      <c r="V7" s="28" t="s">
        <v>95</v>
      </c>
      <c r="W7" s="29">
        <v>3</v>
      </c>
      <c r="X7" s="3">
        <v>5</v>
      </c>
      <c r="Y7" s="3">
        <v>20</v>
      </c>
      <c r="Z7" s="3">
        <v>0.05</v>
      </c>
      <c r="AB7" s="24">
        <v>10020001</v>
      </c>
      <c r="AC7" s="28" t="s">
        <v>95</v>
      </c>
      <c r="AD7" s="29">
        <v>3</v>
      </c>
      <c r="AE7" s="3">
        <v>5</v>
      </c>
      <c r="AF7" s="3">
        <v>20</v>
      </c>
      <c r="AG7" s="3">
        <v>0.05</v>
      </c>
      <c r="AI7" s="24">
        <v>10020001</v>
      </c>
      <c r="AJ7" s="28" t="s">
        <v>95</v>
      </c>
      <c r="AK7" s="29">
        <v>3</v>
      </c>
      <c r="AL7" s="3">
        <v>5</v>
      </c>
      <c r="AM7" s="3">
        <v>20</v>
      </c>
      <c r="AN7" s="3">
        <v>0.05</v>
      </c>
    </row>
    <row r="8" ht="20.1" customHeight="1" spans="2:40">
      <c r="B8" s="3" t="s">
        <v>1313</v>
      </c>
      <c r="C8" s="3">
        <v>0.15</v>
      </c>
      <c r="D8" s="3">
        <f>C8/36</f>
        <v>0.00416666666666667</v>
      </c>
      <c r="E8" s="3"/>
      <c r="G8" s="24">
        <v>10021001</v>
      </c>
      <c r="H8" s="26" t="s">
        <v>204</v>
      </c>
      <c r="I8" s="29">
        <v>2</v>
      </c>
      <c r="J8" s="3">
        <v>5</v>
      </c>
      <c r="K8" s="3">
        <v>20</v>
      </c>
      <c r="L8" s="3">
        <v>0.015</v>
      </c>
      <c r="N8" s="24">
        <v>10022001</v>
      </c>
      <c r="O8" s="26" t="s">
        <v>252</v>
      </c>
      <c r="P8" s="29">
        <v>2</v>
      </c>
      <c r="Q8" s="3">
        <v>5</v>
      </c>
      <c r="R8" s="3">
        <v>20</v>
      </c>
      <c r="S8" s="3">
        <v>0.015</v>
      </c>
      <c r="U8" s="24">
        <v>10023001</v>
      </c>
      <c r="V8" s="26" t="s">
        <v>272</v>
      </c>
      <c r="W8" s="29">
        <v>2</v>
      </c>
      <c r="X8" s="3">
        <v>5</v>
      </c>
      <c r="Y8" s="3">
        <v>20</v>
      </c>
      <c r="Z8" s="3">
        <v>0.015</v>
      </c>
      <c r="AB8" s="24">
        <v>10024001</v>
      </c>
      <c r="AC8" s="26" t="s">
        <v>296</v>
      </c>
      <c r="AD8" s="29">
        <v>2</v>
      </c>
      <c r="AE8" s="3">
        <v>5</v>
      </c>
      <c r="AF8" s="3">
        <v>20</v>
      </c>
      <c r="AG8" s="3">
        <v>0.015</v>
      </c>
      <c r="AI8" s="24">
        <v>10025001</v>
      </c>
      <c r="AJ8" s="26" t="s">
        <v>316</v>
      </c>
      <c r="AK8" s="29">
        <v>2</v>
      </c>
      <c r="AL8" s="3">
        <v>5</v>
      </c>
      <c r="AM8" s="3">
        <v>20</v>
      </c>
      <c r="AN8" s="3">
        <v>0.015</v>
      </c>
    </row>
    <row r="9" ht="20.1" customHeight="1" spans="2:40">
      <c r="B9" s="3" t="s">
        <v>1314</v>
      </c>
      <c r="C9" s="3">
        <v>0.5</v>
      </c>
      <c r="D9" s="3">
        <f>C9/52</f>
        <v>0.00961538461538462</v>
      </c>
      <c r="E9" s="3"/>
      <c r="G9" s="24">
        <v>10021002</v>
      </c>
      <c r="H9" s="26" t="s">
        <v>229</v>
      </c>
      <c r="I9" s="29">
        <v>2</v>
      </c>
      <c r="J9" s="3">
        <v>5</v>
      </c>
      <c r="K9" s="3">
        <v>20</v>
      </c>
      <c r="L9" s="3">
        <v>0.015</v>
      </c>
      <c r="N9" s="24">
        <v>10022002</v>
      </c>
      <c r="O9" s="26" t="s">
        <v>254</v>
      </c>
      <c r="P9" s="29">
        <v>2</v>
      </c>
      <c r="Q9" s="3">
        <v>5</v>
      </c>
      <c r="R9" s="3">
        <v>20</v>
      </c>
      <c r="S9" s="3">
        <v>0.015</v>
      </c>
      <c r="U9" s="24">
        <v>10023002</v>
      </c>
      <c r="V9" s="26" t="s">
        <v>274</v>
      </c>
      <c r="W9" s="29">
        <v>2</v>
      </c>
      <c r="X9" s="3">
        <v>5</v>
      </c>
      <c r="Y9" s="3">
        <v>20</v>
      </c>
      <c r="Z9" s="3">
        <v>0.015</v>
      </c>
      <c r="AB9" s="24">
        <v>10024002</v>
      </c>
      <c r="AC9" s="26" t="s">
        <v>299</v>
      </c>
      <c r="AD9" s="29">
        <v>2</v>
      </c>
      <c r="AE9" s="3">
        <v>5</v>
      </c>
      <c r="AF9" s="3">
        <v>20</v>
      </c>
      <c r="AG9" s="3">
        <v>0.015</v>
      </c>
      <c r="AI9" s="24">
        <v>10025002</v>
      </c>
      <c r="AJ9" s="26" t="s">
        <v>318</v>
      </c>
      <c r="AK9" s="29">
        <v>2</v>
      </c>
      <c r="AL9" s="3">
        <v>5</v>
      </c>
      <c r="AM9" s="3">
        <v>20</v>
      </c>
      <c r="AN9" s="3">
        <v>0.015</v>
      </c>
    </row>
    <row r="10" ht="20.1" customHeight="1" spans="4:40">
      <c r="D10" s="3">
        <f>C9/102</f>
        <v>0.00490196078431373</v>
      </c>
      <c r="E10" s="3"/>
      <c r="G10" s="24">
        <v>10021003</v>
      </c>
      <c r="H10" s="26" t="s">
        <v>232</v>
      </c>
      <c r="I10" s="29">
        <v>2</v>
      </c>
      <c r="J10" s="3">
        <v>5</v>
      </c>
      <c r="K10" s="3">
        <v>20</v>
      </c>
      <c r="L10" s="3">
        <v>0.015</v>
      </c>
      <c r="N10" s="24">
        <v>10022003</v>
      </c>
      <c r="O10" s="26" t="s">
        <v>256</v>
      </c>
      <c r="P10" s="29">
        <v>2</v>
      </c>
      <c r="Q10" s="3">
        <v>5</v>
      </c>
      <c r="R10" s="3">
        <v>20</v>
      </c>
      <c r="S10" s="3">
        <v>0.015</v>
      </c>
      <c r="U10" s="24">
        <v>10023003</v>
      </c>
      <c r="V10" s="26" t="s">
        <v>276</v>
      </c>
      <c r="W10" s="29">
        <v>2</v>
      </c>
      <c r="X10" s="3">
        <v>5</v>
      </c>
      <c r="Y10" s="3">
        <v>20</v>
      </c>
      <c r="Z10" s="3">
        <v>0.015</v>
      </c>
      <c r="AB10" s="24">
        <v>10024003</v>
      </c>
      <c r="AC10" s="26" t="s">
        <v>301</v>
      </c>
      <c r="AD10" s="29">
        <v>2</v>
      </c>
      <c r="AE10" s="3">
        <v>5</v>
      </c>
      <c r="AF10" s="3">
        <v>20</v>
      </c>
      <c r="AG10" s="3">
        <v>0.015</v>
      </c>
      <c r="AI10" s="24">
        <v>10025003</v>
      </c>
      <c r="AJ10" s="26" t="s">
        <v>321</v>
      </c>
      <c r="AK10" s="29">
        <v>2</v>
      </c>
      <c r="AL10" s="3">
        <v>5</v>
      </c>
      <c r="AM10" s="3">
        <v>20</v>
      </c>
      <c r="AN10" s="3">
        <v>0.015</v>
      </c>
    </row>
    <row r="11" ht="20.1" customHeight="1" spans="7:40">
      <c r="G11" s="24">
        <v>10021004</v>
      </c>
      <c r="H11" s="26" t="s">
        <v>234</v>
      </c>
      <c r="I11" s="29">
        <v>2</v>
      </c>
      <c r="J11" s="3">
        <v>5</v>
      </c>
      <c r="K11" s="3">
        <v>20</v>
      </c>
      <c r="L11" s="3">
        <v>0.015</v>
      </c>
      <c r="N11" s="24">
        <v>10022004</v>
      </c>
      <c r="O11" s="26" t="s">
        <v>258</v>
      </c>
      <c r="P11" s="29">
        <v>2</v>
      </c>
      <c r="Q11" s="3">
        <v>5</v>
      </c>
      <c r="R11" s="3">
        <v>20</v>
      </c>
      <c r="S11" s="3">
        <v>0.015</v>
      </c>
      <c r="U11" s="24">
        <v>10023004</v>
      </c>
      <c r="V11" s="26" t="s">
        <v>278</v>
      </c>
      <c r="W11" s="29">
        <v>2</v>
      </c>
      <c r="X11" s="3">
        <v>5</v>
      </c>
      <c r="Y11" s="3">
        <v>20</v>
      </c>
      <c r="Z11" s="3">
        <v>0.015</v>
      </c>
      <c r="AB11" s="24">
        <v>10024004</v>
      </c>
      <c r="AC11" s="26" t="s">
        <v>303</v>
      </c>
      <c r="AD11" s="29">
        <v>2</v>
      </c>
      <c r="AE11" s="3">
        <v>5</v>
      </c>
      <c r="AF11" s="3">
        <v>20</v>
      </c>
      <c r="AG11" s="3">
        <v>0.015</v>
      </c>
      <c r="AI11" s="24">
        <v>10025004</v>
      </c>
      <c r="AJ11" s="26" t="s">
        <v>324</v>
      </c>
      <c r="AK11" s="29">
        <v>2</v>
      </c>
      <c r="AL11" s="3">
        <v>5</v>
      </c>
      <c r="AM11" s="3">
        <v>20</v>
      </c>
      <c r="AN11" s="3">
        <v>0.015</v>
      </c>
    </row>
    <row r="12" ht="20.1" customHeight="1" spans="7:40">
      <c r="G12" s="24">
        <v>10021005</v>
      </c>
      <c r="H12" s="26" t="s">
        <v>237</v>
      </c>
      <c r="I12" s="29">
        <v>2</v>
      </c>
      <c r="J12" s="3">
        <v>5</v>
      </c>
      <c r="K12" s="3">
        <v>20</v>
      </c>
      <c r="L12" s="3">
        <v>0.015</v>
      </c>
      <c r="N12" s="24">
        <v>10022005</v>
      </c>
      <c r="O12" s="26" t="s">
        <v>260</v>
      </c>
      <c r="P12" s="29">
        <v>2</v>
      </c>
      <c r="Q12" s="3">
        <v>5</v>
      </c>
      <c r="R12" s="3">
        <v>20</v>
      </c>
      <c r="S12" s="3">
        <v>0.015</v>
      </c>
      <c r="U12" s="24">
        <v>10023005</v>
      </c>
      <c r="V12" s="26" t="s">
        <v>827</v>
      </c>
      <c r="W12" s="29">
        <v>2</v>
      </c>
      <c r="X12" s="3">
        <v>5</v>
      </c>
      <c r="Y12" s="3">
        <v>20</v>
      </c>
      <c r="Z12" s="3">
        <v>0.015</v>
      </c>
      <c r="AB12" s="24">
        <v>10024005</v>
      </c>
      <c r="AC12" s="26" t="s">
        <v>305</v>
      </c>
      <c r="AD12" s="29">
        <v>2</v>
      </c>
      <c r="AE12" s="3">
        <v>5</v>
      </c>
      <c r="AF12" s="3">
        <v>20</v>
      </c>
      <c r="AG12" s="3">
        <v>0.015</v>
      </c>
      <c r="AI12" s="24">
        <v>10025005</v>
      </c>
      <c r="AJ12" s="26" t="s">
        <v>327</v>
      </c>
      <c r="AK12" s="29">
        <v>2</v>
      </c>
      <c r="AL12" s="3">
        <v>5</v>
      </c>
      <c r="AM12" s="3">
        <v>20</v>
      </c>
      <c r="AN12" s="3">
        <v>0.015</v>
      </c>
    </row>
    <row r="13" ht="20.1" customHeight="1" spans="2:40">
      <c r="B13" s="5">
        <v>10010041</v>
      </c>
      <c r="D13" s="3">
        <v>1</v>
      </c>
      <c r="E13" s="3" t="str">
        <f>B13&amp;";"&amp;D13&amp;"@"</f>
        <v>10010041;1@</v>
      </c>
      <c r="G13" s="24">
        <v>10021006</v>
      </c>
      <c r="H13" s="26" t="s">
        <v>240</v>
      </c>
      <c r="I13" s="29">
        <v>2</v>
      </c>
      <c r="J13" s="3">
        <v>5</v>
      </c>
      <c r="K13" s="3">
        <v>20</v>
      </c>
      <c r="L13" s="3">
        <v>0.015</v>
      </c>
      <c r="N13" s="24">
        <v>10022006</v>
      </c>
      <c r="O13" s="31" t="s">
        <v>264</v>
      </c>
      <c r="P13" s="29">
        <v>2</v>
      </c>
      <c r="Q13" s="3">
        <v>5</v>
      </c>
      <c r="R13" s="3">
        <v>20</v>
      </c>
      <c r="S13" s="3">
        <v>0.015</v>
      </c>
      <c r="U13" s="24">
        <v>10023006</v>
      </c>
      <c r="V13" s="26" t="s">
        <v>285</v>
      </c>
      <c r="W13" s="29">
        <v>2</v>
      </c>
      <c r="X13" s="3">
        <v>5</v>
      </c>
      <c r="Y13" s="3">
        <v>20</v>
      </c>
      <c r="Z13" s="3">
        <v>0.015</v>
      </c>
      <c r="AB13" s="24">
        <v>10024006</v>
      </c>
      <c r="AC13" s="26" t="s">
        <v>307</v>
      </c>
      <c r="AD13" s="29">
        <v>2</v>
      </c>
      <c r="AE13" s="3">
        <v>5</v>
      </c>
      <c r="AF13" s="3">
        <v>20</v>
      </c>
      <c r="AG13" s="3">
        <v>0.015</v>
      </c>
      <c r="AI13" s="24">
        <v>10025006</v>
      </c>
      <c r="AJ13" s="26" t="s">
        <v>329</v>
      </c>
      <c r="AK13" s="29">
        <v>2</v>
      </c>
      <c r="AL13" s="3">
        <v>5</v>
      </c>
      <c r="AM13" s="3">
        <v>20</v>
      </c>
      <c r="AN13" s="3">
        <v>0.015</v>
      </c>
    </row>
    <row r="14" ht="20.1" customHeight="1" spans="2:40">
      <c r="B14" s="5">
        <v>10010042</v>
      </c>
      <c r="D14" s="3">
        <v>1</v>
      </c>
      <c r="E14" s="3" t="str">
        <f t="shared" ref="E14:E31" si="0">B14&amp;";"&amp;D14&amp;"@"</f>
        <v>10010042;1@</v>
      </c>
      <c r="G14" s="24">
        <v>10021007</v>
      </c>
      <c r="H14" s="26" t="s">
        <v>243</v>
      </c>
      <c r="I14" s="29">
        <v>2</v>
      </c>
      <c r="J14" s="3">
        <v>5</v>
      </c>
      <c r="K14" s="3">
        <v>20</v>
      </c>
      <c r="L14" s="3">
        <v>0.015</v>
      </c>
      <c r="N14" s="24">
        <v>10022007</v>
      </c>
      <c r="O14" s="26" t="s">
        <v>266</v>
      </c>
      <c r="P14" s="29">
        <v>2</v>
      </c>
      <c r="Q14" s="3">
        <v>5</v>
      </c>
      <c r="R14" s="3">
        <v>20</v>
      </c>
      <c r="S14" s="3">
        <v>0.015</v>
      </c>
      <c r="U14" s="24">
        <v>10023007</v>
      </c>
      <c r="V14" s="26" t="s">
        <v>288</v>
      </c>
      <c r="W14" s="29">
        <v>2</v>
      </c>
      <c r="X14" s="3">
        <v>5</v>
      </c>
      <c r="Y14" s="3">
        <v>20</v>
      </c>
      <c r="Z14" s="3">
        <v>0.015</v>
      </c>
      <c r="AB14" s="24">
        <v>10024007</v>
      </c>
      <c r="AC14" s="26" t="s">
        <v>309</v>
      </c>
      <c r="AD14" s="29">
        <v>2</v>
      </c>
      <c r="AE14" s="3">
        <v>5</v>
      </c>
      <c r="AF14" s="3">
        <v>20</v>
      </c>
      <c r="AG14" s="3">
        <v>0.015</v>
      </c>
      <c r="AI14" s="24">
        <v>10025007</v>
      </c>
      <c r="AJ14" s="26" t="s">
        <v>331</v>
      </c>
      <c r="AK14" s="29">
        <v>2</v>
      </c>
      <c r="AL14" s="3">
        <v>5</v>
      </c>
      <c r="AM14" s="3">
        <v>20</v>
      </c>
      <c r="AN14" s="3">
        <v>0.015</v>
      </c>
    </row>
    <row r="15" ht="20.1" customHeight="1" spans="2:40">
      <c r="B15" s="5">
        <v>10010083</v>
      </c>
      <c r="D15" s="3">
        <v>1</v>
      </c>
      <c r="E15" s="3" t="str">
        <f t="shared" si="0"/>
        <v>10010083;1@</v>
      </c>
      <c r="G15" s="24">
        <v>10021008</v>
      </c>
      <c r="H15" s="25" t="s">
        <v>246</v>
      </c>
      <c r="I15" s="29">
        <v>4</v>
      </c>
      <c r="J15" s="3">
        <v>1</v>
      </c>
      <c r="K15" s="3">
        <v>1</v>
      </c>
      <c r="L15" s="3">
        <v>0.015</v>
      </c>
      <c r="N15" s="24">
        <v>10022008</v>
      </c>
      <c r="O15" s="25" t="s">
        <v>268</v>
      </c>
      <c r="P15" s="29">
        <v>4</v>
      </c>
      <c r="Q15" s="3">
        <v>1</v>
      </c>
      <c r="R15" s="3">
        <v>1</v>
      </c>
      <c r="S15" s="3">
        <v>0.015</v>
      </c>
      <c r="U15" s="24">
        <v>10023008</v>
      </c>
      <c r="V15" s="25" t="s">
        <v>290</v>
      </c>
      <c r="W15" s="29">
        <v>4</v>
      </c>
      <c r="X15" s="3">
        <v>1</v>
      </c>
      <c r="Y15" s="3">
        <v>1</v>
      </c>
      <c r="Z15" s="3">
        <v>0.015</v>
      </c>
      <c r="AB15" s="24">
        <v>10024008</v>
      </c>
      <c r="AC15" s="25" t="s">
        <v>311</v>
      </c>
      <c r="AD15" s="29">
        <v>4</v>
      </c>
      <c r="AE15" s="3">
        <v>1</v>
      </c>
      <c r="AF15" s="3">
        <v>1</v>
      </c>
      <c r="AG15" s="3">
        <v>0.015</v>
      </c>
      <c r="AI15" s="24">
        <v>10025008</v>
      </c>
      <c r="AJ15" s="25" t="s">
        <v>333</v>
      </c>
      <c r="AK15" s="29">
        <v>4</v>
      </c>
      <c r="AL15" s="3">
        <v>1</v>
      </c>
      <c r="AM15" s="3">
        <v>1</v>
      </c>
      <c r="AN15" s="3">
        <v>0.015</v>
      </c>
    </row>
    <row r="16" ht="20.1" customHeight="1" spans="2:40">
      <c r="B16" s="8">
        <v>10010098</v>
      </c>
      <c r="D16" s="3">
        <v>1</v>
      </c>
      <c r="E16" s="3" t="str">
        <f t="shared" si="0"/>
        <v>10010098;1@</v>
      </c>
      <c r="G16" s="24">
        <v>10021009</v>
      </c>
      <c r="H16" s="25" t="s">
        <v>249</v>
      </c>
      <c r="I16" s="29">
        <v>4</v>
      </c>
      <c r="J16" s="3">
        <v>1</v>
      </c>
      <c r="K16" s="3">
        <v>1</v>
      </c>
      <c r="L16" s="3">
        <v>0.015</v>
      </c>
      <c r="N16" s="24">
        <v>10022009</v>
      </c>
      <c r="O16" s="25" t="s">
        <v>270</v>
      </c>
      <c r="P16" s="29">
        <v>4</v>
      </c>
      <c r="Q16" s="3">
        <v>1</v>
      </c>
      <c r="R16" s="3">
        <v>1</v>
      </c>
      <c r="S16" s="3">
        <v>0.015</v>
      </c>
      <c r="U16" s="24">
        <v>10023009</v>
      </c>
      <c r="V16" s="25" t="s">
        <v>292</v>
      </c>
      <c r="W16" s="29">
        <v>4</v>
      </c>
      <c r="X16" s="3">
        <v>1</v>
      </c>
      <c r="Y16" s="3">
        <v>1</v>
      </c>
      <c r="Z16" s="3">
        <v>0.015</v>
      </c>
      <c r="AB16" s="24">
        <v>10024009</v>
      </c>
      <c r="AC16" s="25" t="s">
        <v>313</v>
      </c>
      <c r="AD16" s="29">
        <v>4</v>
      </c>
      <c r="AE16" s="3">
        <v>1</v>
      </c>
      <c r="AF16" s="3">
        <v>1</v>
      </c>
      <c r="AG16" s="3">
        <v>0.015</v>
      </c>
      <c r="AI16" s="24">
        <v>10025009</v>
      </c>
      <c r="AJ16" s="25" t="s">
        <v>335</v>
      </c>
      <c r="AK16" s="29">
        <v>4</v>
      </c>
      <c r="AL16" s="3">
        <v>1</v>
      </c>
      <c r="AM16" s="3">
        <v>1</v>
      </c>
      <c r="AN16" s="3">
        <v>0.015</v>
      </c>
    </row>
    <row r="17" ht="20.1" customHeight="1" spans="2:40">
      <c r="B17" s="24">
        <v>10021008</v>
      </c>
      <c r="D17" s="3">
        <v>1</v>
      </c>
      <c r="E17" s="3" t="str">
        <f t="shared" si="0"/>
        <v>10021008;1@</v>
      </c>
      <c r="G17" s="24">
        <v>10021010</v>
      </c>
      <c r="H17" s="25" t="s">
        <v>825</v>
      </c>
      <c r="I17" s="29">
        <v>3</v>
      </c>
      <c r="J17" s="3">
        <v>5</v>
      </c>
      <c r="K17" s="3">
        <v>20</v>
      </c>
      <c r="L17" s="3">
        <v>0.015</v>
      </c>
      <c r="N17" s="24">
        <v>10022010</v>
      </c>
      <c r="O17" s="26" t="s">
        <v>826</v>
      </c>
      <c r="P17" s="29">
        <v>3</v>
      </c>
      <c r="Q17" s="3">
        <v>5</v>
      </c>
      <c r="R17" s="3">
        <v>20</v>
      </c>
      <c r="S17" s="3">
        <v>0.015</v>
      </c>
      <c r="U17" s="24">
        <v>10023010</v>
      </c>
      <c r="V17" s="26" t="s">
        <v>828</v>
      </c>
      <c r="W17" s="29">
        <v>3</v>
      </c>
      <c r="X17" s="3">
        <v>5</v>
      </c>
      <c r="Y17" s="3">
        <v>20</v>
      </c>
      <c r="Z17" s="3">
        <v>0.015</v>
      </c>
      <c r="AB17" s="24">
        <v>10024010</v>
      </c>
      <c r="AC17" s="26" t="s">
        <v>829</v>
      </c>
      <c r="AD17" s="29">
        <v>3</v>
      </c>
      <c r="AE17" s="3">
        <v>5</v>
      </c>
      <c r="AF17" s="3">
        <v>20</v>
      </c>
      <c r="AG17" s="3">
        <v>0.015</v>
      </c>
      <c r="AI17" s="24">
        <v>10025010</v>
      </c>
      <c r="AJ17" s="25" t="s">
        <v>830</v>
      </c>
      <c r="AK17" s="29">
        <v>3</v>
      </c>
      <c r="AL17" s="3">
        <v>5</v>
      </c>
      <c r="AM17" s="3">
        <v>20</v>
      </c>
      <c r="AN17" s="3">
        <v>0.015</v>
      </c>
    </row>
    <row r="18" ht="20.1" customHeight="1" spans="2:40">
      <c r="B18" s="24">
        <v>10021009</v>
      </c>
      <c r="D18" s="3">
        <v>1</v>
      </c>
      <c r="E18" s="3" t="str">
        <f t="shared" si="0"/>
        <v>10021009;1@</v>
      </c>
      <c r="G18" s="35">
        <v>10041101</v>
      </c>
      <c r="H18" s="35" t="s">
        <v>1315</v>
      </c>
      <c r="I18" s="9">
        <v>3</v>
      </c>
      <c r="J18" s="3">
        <v>1</v>
      </c>
      <c r="K18" s="3">
        <v>1</v>
      </c>
      <c r="L18" s="3">
        <v>0.00416666666666667</v>
      </c>
      <c r="N18" s="35">
        <v>10041101</v>
      </c>
      <c r="O18" s="35" t="s">
        <v>1315</v>
      </c>
      <c r="P18" s="9">
        <v>3</v>
      </c>
      <c r="Q18" s="3">
        <v>1</v>
      </c>
      <c r="R18" s="3">
        <v>1</v>
      </c>
      <c r="S18" s="3">
        <v>0.00416666666666667</v>
      </c>
      <c r="U18" s="35">
        <v>10041201</v>
      </c>
      <c r="V18" s="35" t="s">
        <v>1316</v>
      </c>
      <c r="W18" s="9">
        <v>3</v>
      </c>
      <c r="X18" s="3">
        <v>1</v>
      </c>
      <c r="Y18" s="3">
        <v>1</v>
      </c>
      <c r="Z18" s="3">
        <v>0.00416666666666667</v>
      </c>
      <c r="AB18" s="35">
        <v>10041301</v>
      </c>
      <c r="AC18" s="35" t="s">
        <v>1317</v>
      </c>
      <c r="AD18" s="9">
        <v>3</v>
      </c>
      <c r="AE18" s="3">
        <v>1</v>
      </c>
      <c r="AF18" s="3">
        <v>1</v>
      </c>
      <c r="AG18" s="3">
        <v>0.00416666666666667</v>
      </c>
      <c r="AI18" s="35">
        <v>10041401</v>
      </c>
      <c r="AJ18" s="35" t="s">
        <v>1318</v>
      </c>
      <c r="AK18" s="9">
        <v>3</v>
      </c>
      <c r="AL18" s="3">
        <v>1</v>
      </c>
      <c r="AM18" s="3">
        <v>1</v>
      </c>
      <c r="AN18" s="3">
        <v>0.00416666666666667</v>
      </c>
    </row>
    <row r="19" ht="20.1" customHeight="1" spans="2:40">
      <c r="B19" s="35">
        <v>10045106</v>
      </c>
      <c r="D19" s="3">
        <v>1</v>
      </c>
      <c r="E19" s="3" t="str">
        <f t="shared" si="0"/>
        <v>10045106;1@</v>
      </c>
      <c r="G19" s="35">
        <v>10041102</v>
      </c>
      <c r="H19" s="35" t="s">
        <v>1319</v>
      </c>
      <c r="I19" s="9">
        <v>3</v>
      </c>
      <c r="J19" s="3">
        <v>1</v>
      </c>
      <c r="K19" s="3">
        <v>1</v>
      </c>
      <c r="L19" s="3">
        <v>0.00416666666666667</v>
      </c>
      <c r="N19" s="35">
        <v>10041102</v>
      </c>
      <c r="O19" s="35" t="s">
        <v>1319</v>
      </c>
      <c r="P19" s="9">
        <v>3</v>
      </c>
      <c r="Q19" s="3">
        <v>1</v>
      </c>
      <c r="R19" s="3">
        <v>1</v>
      </c>
      <c r="S19" s="3">
        <v>0.00416666666666667</v>
      </c>
      <c r="U19" s="35">
        <v>10041202</v>
      </c>
      <c r="V19" s="35" t="s">
        <v>1320</v>
      </c>
      <c r="W19" s="9">
        <v>3</v>
      </c>
      <c r="X19" s="3">
        <v>1</v>
      </c>
      <c r="Y19" s="3">
        <v>1</v>
      </c>
      <c r="Z19" s="3">
        <v>0.00416666666666667</v>
      </c>
      <c r="AB19" s="35">
        <v>10041302</v>
      </c>
      <c r="AC19" s="35" t="s">
        <v>1321</v>
      </c>
      <c r="AD19" s="9">
        <v>3</v>
      </c>
      <c r="AE19" s="3">
        <v>1</v>
      </c>
      <c r="AF19" s="3">
        <v>1</v>
      </c>
      <c r="AG19" s="3">
        <v>0.00416666666666667</v>
      </c>
      <c r="AI19" s="35">
        <v>10041402</v>
      </c>
      <c r="AJ19" s="35" t="s">
        <v>1322</v>
      </c>
      <c r="AK19" s="9">
        <v>3</v>
      </c>
      <c r="AL19" s="3">
        <v>1</v>
      </c>
      <c r="AM19" s="3">
        <v>1</v>
      </c>
      <c r="AN19" s="3">
        <v>0.00416666666666667</v>
      </c>
    </row>
    <row r="20" ht="20.1" customHeight="1" spans="2:40">
      <c r="B20" s="35">
        <v>10045206</v>
      </c>
      <c r="C20" s="35" t="s">
        <v>1323</v>
      </c>
      <c r="D20" s="3">
        <v>1</v>
      </c>
      <c r="E20" s="3" t="str">
        <f t="shared" si="0"/>
        <v>10045206;1@</v>
      </c>
      <c r="G20" s="35">
        <v>10041103</v>
      </c>
      <c r="H20" s="35" t="s">
        <v>1324</v>
      </c>
      <c r="I20" s="9">
        <v>3</v>
      </c>
      <c r="J20" s="3">
        <v>1</v>
      </c>
      <c r="K20" s="3">
        <v>1</v>
      </c>
      <c r="L20" s="3">
        <v>0.00416666666666667</v>
      </c>
      <c r="N20" s="35">
        <v>10041103</v>
      </c>
      <c r="O20" s="35" t="s">
        <v>1324</v>
      </c>
      <c r="P20" s="9">
        <v>3</v>
      </c>
      <c r="Q20" s="3">
        <v>1</v>
      </c>
      <c r="R20" s="3">
        <v>1</v>
      </c>
      <c r="S20" s="3">
        <v>0.00416666666666667</v>
      </c>
      <c r="U20" s="35">
        <v>10041203</v>
      </c>
      <c r="V20" s="35" t="s">
        <v>1325</v>
      </c>
      <c r="W20" s="9">
        <v>3</v>
      </c>
      <c r="X20" s="3">
        <v>1</v>
      </c>
      <c r="Y20" s="3">
        <v>1</v>
      </c>
      <c r="Z20" s="3">
        <v>0.00416666666666667</v>
      </c>
      <c r="AB20" s="35">
        <v>10041303</v>
      </c>
      <c r="AC20" s="35" t="s">
        <v>1326</v>
      </c>
      <c r="AD20" s="9">
        <v>3</v>
      </c>
      <c r="AE20" s="3">
        <v>1</v>
      </c>
      <c r="AF20" s="3">
        <v>1</v>
      </c>
      <c r="AG20" s="3">
        <v>0.00416666666666667</v>
      </c>
      <c r="AI20" s="35">
        <v>10041403</v>
      </c>
      <c r="AJ20" s="35" t="s">
        <v>1327</v>
      </c>
      <c r="AK20" s="9">
        <v>3</v>
      </c>
      <c r="AL20" s="3">
        <v>1</v>
      </c>
      <c r="AM20" s="3">
        <v>1</v>
      </c>
      <c r="AN20" s="3">
        <v>0.00416666666666667</v>
      </c>
    </row>
    <row r="21" ht="20.1" customHeight="1" spans="2:40">
      <c r="B21" s="35">
        <v>10045306</v>
      </c>
      <c r="C21" s="35" t="s">
        <v>1328</v>
      </c>
      <c r="D21" s="3">
        <v>1</v>
      </c>
      <c r="E21" s="3" t="str">
        <f t="shared" si="0"/>
        <v>10045306;1@</v>
      </c>
      <c r="G21" s="35">
        <v>10041104</v>
      </c>
      <c r="H21" s="35" t="s">
        <v>1329</v>
      </c>
      <c r="I21" s="9">
        <v>3</v>
      </c>
      <c r="J21" s="3">
        <v>1</v>
      </c>
      <c r="K21" s="3">
        <v>1</v>
      </c>
      <c r="L21" s="3">
        <v>0.00416666666666667</v>
      </c>
      <c r="N21" s="35">
        <v>10041104</v>
      </c>
      <c r="O21" s="35" t="s">
        <v>1329</v>
      </c>
      <c r="P21" s="9">
        <v>3</v>
      </c>
      <c r="Q21" s="3">
        <v>1</v>
      </c>
      <c r="R21" s="3">
        <v>1</v>
      </c>
      <c r="S21" s="3">
        <v>0.00416666666666667</v>
      </c>
      <c r="U21" s="35">
        <v>10041204</v>
      </c>
      <c r="V21" s="35" t="s">
        <v>1330</v>
      </c>
      <c r="W21" s="9">
        <v>3</v>
      </c>
      <c r="X21" s="3">
        <v>1</v>
      </c>
      <c r="Y21" s="3">
        <v>1</v>
      </c>
      <c r="Z21" s="3">
        <v>0.00416666666666667</v>
      </c>
      <c r="AB21" s="35">
        <v>10041304</v>
      </c>
      <c r="AC21" s="35" t="s">
        <v>1331</v>
      </c>
      <c r="AD21" s="9">
        <v>3</v>
      </c>
      <c r="AE21" s="3">
        <v>1</v>
      </c>
      <c r="AF21" s="3">
        <v>1</v>
      </c>
      <c r="AG21" s="3">
        <v>0.00416666666666667</v>
      </c>
      <c r="AI21" s="35">
        <v>10041404</v>
      </c>
      <c r="AJ21" s="35" t="s">
        <v>1332</v>
      </c>
      <c r="AK21" s="9">
        <v>3</v>
      </c>
      <c r="AL21" s="3">
        <v>1</v>
      </c>
      <c r="AM21" s="3">
        <v>1</v>
      </c>
      <c r="AN21" s="3">
        <v>0.00416666666666667</v>
      </c>
    </row>
    <row r="22" ht="20.1" customHeight="1" spans="2:40">
      <c r="B22" s="35">
        <v>10045406</v>
      </c>
      <c r="C22" s="35" t="s">
        <v>1333</v>
      </c>
      <c r="D22" s="3">
        <v>1</v>
      </c>
      <c r="E22" s="3" t="str">
        <f t="shared" si="0"/>
        <v>10045406;1@</v>
      </c>
      <c r="G22" s="35">
        <v>10041105</v>
      </c>
      <c r="H22" s="35" t="s">
        <v>1334</v>
      </c>
      <c r="I22" s="9">
        <v>3</v>
      </c>
      <c r="J22" s="3">
        <v>1</v>
      </c>
      <c r="K22" s="3">
        <v>1</v>
      </c>
      <c r="L22" s="3">
        <v>0.00416666666666667</v>
      </c>
      <c r="N22" s="35">
        <v>10041105</v>
      </c>
      <c r="O22" s="35" t="s">
        <v>1334</v>
      </c>
      <c r="P22" s="9">
        <v>3</v>
      </c>
      <c r="Q22" s="3">
        <v>1</v>
      </c>
      <c r="R22" s="3">
        <v>1</v>
      </c>
      <c r="S22" s="3">
        <v>0.00416666666666667</v>
      </c>
      <c r="U22" s="35">
        <v>10041205</v>
      </c>
      <c r="V22" s="35" t="s">
        <v>1335</v>
      </c>
      <c r="W22" s="9">
        <v>3</v>
      </c>
      <c r="X22" s="3">
        <v>1</v>
      </c>
      <c r="Y22" s="3">
        <v>1</v>
      </c>
      <c r="Z22" s="3">
        <v>0.00416666666666667</v>
      </c>
      <c r="AB22" s="35">
        <v>10041305</v>
      </c>
      <c r="AC22" s="35" t="s">
        <v>1336</v>
      </c>
      <c r="AD22" s="9">
        <v>3</v>
      </c>
      <c r="AE22" s="3">
        <v>1</v>
      </c>
      <c r="AF22" s="3">
        <v>1</v>
      </c>
      <c r="AG22" s="3">
        <v>0.00416666666666667</v>
      </c>
      <c r="AI22" s="35">
        <v>10041405</v>
      </c>
      <c r="AJ22" s="35" t="s">
        <v>1337</v>
      </c>
      <c r="AK22" s="9">
        <v>3</v>
      </c>
      <c r="AL22" s="3">
        <v>1</v>
      </c>
      <c r="AM22" s="3">
        <v>1</v>
      </c>
      <c r="AN22" s="3">
        <v>0.00416666666666667</v>
      </c>
    </row>
    <row r="23" ht="20.1" customHeight="1" spans="2:40">
      <c r="B23" s="25">
        <v>14100004</v>
      </c>
      <c r="C23" s="28" t="s">
        <v>302</v>
      </c>
      <c r="D23" s="3">
        <v>1</v>
      </c>
      <c r="E23" s="3" t="str">
        <f t="shared" si="0"/>
        <v>14100004;1@</v>
      </c>
      <c r="G23" s="35">
        <v>10041106</v>
      </c>
      <c r="H23" s="35" t="s">
        <v>1338</v>
      </c>
      <c r="I23" s="9">
        <v>3</v>
      </c>
      <c r="J23" s="3">
        <v>1</v>
      </c>
      <c r="K23" s="3">
        <v>1</v>
      </c>
      <c r="L23" s="3">
        <v>0.00416666666666667</v>
      </c>
      <c r="N23" s="35">
        <v>10041106</v>
      </c>
      <c r="O23" s="35" t="s">
        <v>1338</v>
      </c>
      <c r="P23" s="9">
        <v>3</v>
      </c>
      <c r="Q23" s="3">
        <v>1</v>
      </c>
      <c r="R23" s="3">
        <v>1</v>
      </c>
      <c r="S23" s="3">
        <v>0.00416666666666667</v>
      </c>
      <c r="U23" s="35">
        <v>10041206</v>
      </c>
      <c r="V23" s="35" t="s">
        <v>1339</v>
      </c>
      <c r="W23" s="9">
        <v>3</v>
      </c>
      <c r="X23" s="3">
        <v>1</v>
      </c>
      <c r="Y23" s="3">
        <v>1</v>
      </c>
      <c r="Z23" s="3">
        <v>0.00416666666666667</v>
      </c>
      <c r="AB23" s="35">
        <v>10041306</v>
      </c>
      <c r="AC23" s="35" t="s">
        <v>1340</v>
      </c>
      <c r="AD23" s="9">
        <v>3</v>
      </c>
      <c r="AE23" s="3">
        <v>1</v>
      </c>
      <c r="AF23" s="3">
        <v>1</v>
      </c>
      <c r="AG23" s="3">
        <v>0.00416666666666667</v>
      </c>
      <c r="AI23" s="35">
        <v>10041406</v>
      </c>
      <c r="AJ23" s="35" t="s">
        <v>1341</v>
      </c>
      <c r="AK23" s="9">
        <v>3</v>
      </c>
      <c r="AL23" s="3">
        <v>1</v>
      </c>
      <c r="AM23" s="3">
        <v>1</v>
      </c>
      <c r="AN23" s="3">
        <v>0.00416666666666667</v>
      </c>
    </row>
    <row r="24" ht="20.1" customHeight="1" spans="2:40">
      <c r="B24" s="25">
        <v>14100008</v>
      </c>
      <c r="C24" s="28" t="s">
        <v>310</v>
      </c>
      <c r="D24" s="3">
        <v>1</v>
      </c>
      <c r="E24" s="3" t="str">
        <f t="shared" si="0"/>
        <v>14100008;1@</v>
      </c>
      <c r="G24" s="35">
        <v>10041107</v>
      </c>
      <c r="H24" s="35" t="s">
        <v>1342</v>
      </c>
      <c r="I24" s="9">
        <v>3</v>
      </c>
      <c r="J24" s="3">
        <v>1</v>
      </c>
      <c r="K24" s="3">
        <v>1</v>
      </c>
      <c r="L24" s="3">
        <v>0.00416666666666667</v>
      </c>
      <c r="N24" s="35">
        <v>10041107</v>
      </c>
      <c r="O24" s="35" t="s">
        <v>1342</v>
      </c>
      <c r="P24" s="9">
        <v>3</v>
      </c>
      <c r="Q24" s="3">
        <v>1</v>
      </c>
      <c r="R24" s="3">
        <v>1</v>
      </c>
      <c r="S24" s="3">
        <v>0.00416666666666667</v>
      </c>
      <c r="U24" s="35">
        <v>10041207</v>
      </c>
      <c r="V24" s="35" t="s">
        <v>1343</v>
      </c>
      <c r="W24" s="9">
        <v>3</v>
      </c>
      <c r="X24" s="3">
        <v>1</v>
      </c>
      <c r="Y24" s="3">
        <v>1</v>
      </c>
      <c r="Z24" s="3">
        <v>0.00416666666666667</v>
      </c>
      <c r="AB24" s="35">
        <v>10041307</v>
      </c>
      <c r="AC24" s="35" t="s">
        <v>1344</v>
      </c>
      <c r="AD24" s="9">
        <v>3</v>
      </c>
      <c r="AE24" s="3">
        <v>1</v>
      </c>
      <c r="AF24" s="3">
        <v>1</v>
      </c>
      <c r="AG24" s="3">
        <v>0.00416666666666667</v>
      </c>
      <c r="AI24" s="35">
        <v>10041407</v>
      </c>
      <c r="AJ24" s="35" t="s">
        <v>1345</v>
      </c>
      <c r="AK24" s="9">
        <v>3</v>
      </c>
      <c r="AL24" s="3">
        <v>1</v>
      </c>
      <c r="AM24" s="3">
        <v>1</v>
      </c>
      <c r="AN24" s="3">
        <v>0.00416666666666667</v>
      </c>
    </row>
    <row r="25" ht="20.1" customHeight="1" spans="2:40">
      <c r="B25" s="38">
        <v>14100104</v>
      </c>
      <c r="C25" s="27" t="s">
        <v>1346</v>
      </c>
      <c r="D25" s="3">
        <v>1</v>
      </c>
      <c r="E25" s="3" t="str">
        <f t="shared" si="0"/>
        <v>14100104;1@</v>
      </c>
      <c r="G25" s="35">
        <v>10041108</v>
      </c>
      <c r="H25" s="35" t="s">
        <v>1347</v>
      </c>
      <c r="I25" s="9">
        <v>3</v>
      </c>
      <c r="J25" s="3">
        <v>1</v>
      </c>
      <c r="K25" s="3">
        <v>1</v>
      </c>
      <c r="L25" s="3">
        <v>0.00416666666666667</v>
      </c>
      <c r="N25" s="35">
        <v>10041108</v>
      </c>
      <c r="O25" s="35" t="s">
        <v>1347</v>
      </c>
      <c r="P25" s="9">
        <v>3</v>
      </c>
      <c r="Q25" s="3">
        <v>1</v>
      </c>
      <c r="R25" s="3">
        <v>1</v>
      </c>
      <c r="S25" s="3">
        <v>0.00416666666666667</v>
      </c>
      <c r="U25" s="35">
        <v>10041208</v>
      </c>
      <c r="V25" s="35" t="s">
        <v>1348</v>
      </c>
      <c r="W25" s="9">
        <v>3</v>
      </c>
      <c r="X25" s="3">
        <v>1</v>
      </c>
      <c r="Y25" s="3">
        <v>1</v>
      </c>
      <c r="Z25" s="3">
        <v>0.00416666666666667</v>
      </c>
      <c r="AB25" s="35">
        <v>10041308</v>
      </c>
      <c r="AC25" s="35" t="s">
        <v>1349</v>
      </c>
      <c r="AD25" s="9">
        <v>3</v>
      </c>
      <c r="AE25" s="3">
        <v>1</v>
      </c>
      <c r="AF25" s="3">
        <v>1</v>
      </c>
      <c r="AG25" s="3">
        <v>0.00416666666666667</v>
      </c>
      <c r="AI25" s="35">
        <v>10041408</v>
      </c>
      <c r="AJ25" s="35" t="s">
        <v>1350</v>
      </c>
      <c r="AK25" s="9">
        <v>3</v>
      </c>
      <c r="AL25" s="3">
        <v>1</v>
      </c>
      <c r="AM25" s="3">
        <v>1</v>
      </c>
      <c r="AN25" s="3">
        <v>0.00416666666666667</v>
      </c>
    </row>
    <row r="26" ht="20.1" customHeight="1" spans="2:40">
      <c r="B26" s="38">
        <v>14100108</v>
      </c>
      <c r="C26" s="27" t="s">
        <v>1351</v>
      </c>
      <c r="D26" s="3">
        <v>1</v>
      </c>
      <c r="E26" s="3" t="str">
        <f t="shared" si="0"/>
        <v>14100108;1@</v>
      </c>
      <c r="G26" s="35">
        <v>10041109</v>
      </c>
      <c r="H26" s="35" t="s">
        <v>1352</v>
      </c>
      <c r="I26" s="9">
        <v>4</v>
      </c>
      <c r="J26" s="3">
        <v>1</v>
      </c>
      <c r="K26" s="3">
        <v>1</v>
      </c>
      <c r="L26" s="3">
        <v>0.00416666666666667</v>
      </c>
      <c r="N26" s="35">
        <v>10041109</v>
      </c>
      <c r="O26" s="35" t="s">
        <v>1352</v>
      </c>
      <c r="P26" s="9">
        <v>4</v>
      </c>
      <c r="Q26" s="3">
        <v>1</v>
      </c>
      <c r="R26" s="3">
        <v>1</v>
      </c>
      <c r="S26" s="3">
        <v>0.00416666666666667</v>
      </c>
      <c r="U26" s="35">
        <v>10041209</v>
      </c>
      <c r="V26" s="35" t="s">
        <v>1353</v>
      </c>
      <c r="W26" s="9">
        <v>4</v>
      </c>
      <c r="X26" s="3">
        <v>1</v>
      </c>
      <c r="Y26" s="3">
        <v>1</v>
      </c>
      <c r="Z26" s="3">
        <v>0.00416666666666667</v>
      </c>
      <c r="AB26" s="35">
        <v>10041309</v>
      </c>
      <c r="AC26" s="35" t="s">
        <v>1354</v>
      </c>
      <c r="AD26" s="9">
        <v>4</v>
      </c>
      <c r="AE26" s="3">
        <v>1</v>
      </c>
      <c r="AF26" s="3">
        <v>1</v>
      </c>
      <c r="AG26" s="3">
        <v>0.00416666666666667</v>
      </c>
      <c r="AI26" s="35">
        <v>10041409</v>
      </c>
      <c r="AJ26" s="35" t="s">
        <v>1355</v>
      </c>
      <c r="AK26" s="9">
        <v>4</v>
      </c>
      <c r="AL26" s="3">
        <v>1</v>
      </c>
      <c r="AM26" s="3">
        <v>1</v>
      </c>
      <c r="AN26" s="3">
        <v>0.00416666666666667</v>
      </c>
    </row>
    <row r="27" ht="20.1" customHeight="1" spans="2:40">
      <c r="B27" s="25">
        <v>14110004</v>
      </c>
      <c r="C27" s="28" t="s">
        <v>320</v>
      </c>
      <c r="D27" s="3">
        <v>1</v>
      </c>
      <c r="E27" s="3" t="str">
        <f t="shared" si="0"/>
        <v>14110004;1@</v>
      </c>
      <c r="G27" s="35">
        <v>10041110</v>
      </c>
      <c r="H27" s="35" t="s">
        <v>1356</v>
      </c>
      <c r="I27" s="9">
        <v>4</v>
      </c>
      <c r="J27" s="3">
        <v>1</v>
      </c>
      <c r="K27" s="3">
        <v>1</v>
      </c>
      <c r="L27" s="3">
        <v>0.00416666666666667</v>
      </c>
      <c r="N27" s="35">
        <v>10041110</v>
      </c>
      <c r="O27" s="35" t="s">
        <v>1356</v>
      </c>
      <c r="P27" s="9">
        <v>4</v>
      </c>
      <c r="Q27" s="3">
        <v>1</v>
      </c>
      <c r="R27" s="3">
        <v>1</v>
      </c>
      <c r="S27" s="3">
        <v>0.00416666666666667</v>
      </c>
      <c r="U27" s="35">
        <v>10041210</v>
      </c>
      <c r="V27" s="35" t="s">
        <v>1357</v>
      </c>
      <c r="W27" s="9">
        <v>4</v>
      </c>
      <c r="X27" s="3">
        <v>1</v>
      </c>
      <c r="Y27" s="3">
        <v>1</v>
      </c>
      <c r="Z27" s="3">
        <v>0.00416666666666667</v>
      </c>
      <c r="AB27" s="35">
        <v>10041310</v>
      </c>
      <c r="AC27" s="35" t="s">
        <v>1358</v>
      </c>
      <c r="AD27" s="9">
        <v>4</v>
      </c>
      <c r="AE27" s="3">
        <v>1</v>
      </c>
      <c r="AF27" s="3">
        <v>1</v>
      </c>
      <c r="AG27" s="3">
        <v>0.00416666666666667</v>
      </c>
      <c r="AI27" s="35">
        <v>10041410</v>
      </c>
      <c r="AJ27" s="35" t="s">
        <v>1359</v>
      </c>
      <c r="AK27" s="9">
        <v>4</v>
      </c>
      <c r="AL27" s="3">
        <v>1</v>
      </c>
      <c r="AM27" s="3">
        <v>1</v>
      </c>
      <c r="AN27" s="3">
        <v>0.00416666666666667</v>
      </c>
    </row>
    <row r="28" ht="20.1" customHeight="1" spans="2:40">
      <c r="B28" s="25">
        <v>14110008</v>
      </c>
      <c r="C28" s="28" t="s">
        <v>330</v>
      </c>
      <c r="D28" s="3">
        <v>1</v>
      </c>
      <c r="E28" s="3" t="str">
        <f t="shared" si="0"/>
        <v>14110008;1@</v>
      </c>
      <c r="G28" s="35">
        <v>10041111</v>
      </c>
      <c r="H28" s="35" t="s">
        <v>1360</v>
      </c>
      <c r="I28" s="9">
        <v>4</v>
      </c>
      <c r="J28" s="3">
        <v>1</v>
      </c>
      <c r="K28" s="3">
        <v>1</v>
      </c>
      <c r="L28" s="3">
        <v>0.00416666666666667</v>
      </c>
      <c r="N28" s="35">
        <v>10041111</v>
      </c>
      <c r="O28" s="35" t="s">
        <v>1360</v>
      </c>
      <c r="P28" s="9">
        <v>4</v>
      </c>
      <c r="Q28" s="3">
        <v>1</v>
      </c>
      <c r="R28" s="3">
        <v>1</v>
      </c>
      <c r="S28" s="3">
        <v>0.00416666666666667</v>
      </c>
      <c r="U28" s="35">
        <v>10041211</v>
      </c>
      <c r="V28" s="35" t="s">
        <v>1361</v>
      </c>
      <c r="W28" s="9">
        <v>4</v>
      </c>
      <c r="X28" s="3">
        <v>1</v>
      </c>
      <c r="Y28" s="3">
        <v>1</v>
      </c>
      <c r="Z28" s="3">
        <v>0.00416666666666667</v>
      </c>
      <c r="AB28" s="35">
        <v>10041311</v>
      </c>
      <c r="AC28" s="35" t="s">
        <v>1362</v>
      </c>
      <c r="AD28" s="9">
        <v>4</v>
      </c>
      <c r="AE28" s="3">
        <v>1</v>
      </c>
      <c r="AF28" s="3">
        <v>1</v>
      </c>
      <c r="AG28" s="3">
        <v>0.00416666666666667</v>
      </c>
      <c r="AI28" s="35">
        <v>10041411</v>
      </c>
      <c r="AJ28" s="35" t="s">
        <v>1363</v>
      </c>
      <c r="AK28" s="9">
        <v>4</v>
      </c>
      <c r="AL28" s="3">
        <v>1</v>
      </c>
      <c r="AM28" s="3">
        <v>1</v>
      </c>
      <c r="AN28" s="3">
        <v>0.00416666666666667</v>
      </c>
    </row>
    <row r="29" ht="20.1" customHeight="1" spans="2:40">
      <c r="B29" s="25">
        <v>14110012</v>
      </c>
      <c r="C29" s="28" t="s">
        <v>337</v>
      </c>
      <c r="D29" s="3">
        <v>1</v>
      </c>
      <c r="E29" s="3" t="str">
        <f t="shared" si="0"/>
        <v>14110012;1@</v>
      </c>
      <c r="G29" s="35">
        <v>10041112</v>
      </c>
      <c r="H29" s="35" t="s">
        <v>1364</v>
      </c>
      <c r="I29" s="9">
        <v>4</v>
      </c>
      <c r="J29" s="3">
        <v>1</v>
      </c>
      <c r="K29" s="3">
        <v>1</v>
      </c>
      <c r="L29" s="3">
        <v>0.00416666666666667</v>
      </c>
      <c r="N29" s="35">
        <v>10041112</v>
      </c>
      <c r="O29" s="35" t="s">
        <v>1364</v>
      </c>
      <c r="P29" s="9">
        <v>4</v>
      </c>
      <c r="Q29" s="3">
        <v>1</v>
      </c>
      <c r="R29" s="3">
        <v>1</v>
      </c>
      <c r="S29" s="3">
        <v>0.00416666666666667</v>
      </c>
      <c r="U29" s="35">
        <v>10041212</v>
      </c>
      <c r="V29" s="35" t="s">
        <v>1365</v>
      </c>
      <c r="W29" s="9">
        <v>4</v>
      </c>
      <c r="X29" s="3">
        <v>1</v>
      </c>
      <c r="Y29" s="3">
        <v>1</v>
      </c>
      <c r="Z29" s="3">
        <v>0.00416666666666667</v>
      </c>
      <c r="AB29" s="35">
        <v>10041312</v>
      </c>
      <c r="AC29" s="35" t="s">
        <v>1366</v>
      </c>
      <c r="AD29" s="9">
        <v>4</v>
      </c>
      <c r="AE29" s="3">
        <v>1</v>
      </c>
      <c r="AF29" s="3">
        <v>1</v>
      </c>
      <c r="AG29" s="3">
        <v>0.00416666666666667</v>
      </c>
      <c r="AI29" s="35">
        <v>10041412</v>
      </c>
      <c r="AJ29" s="35" t="s">
        <v>1367</v>
      </c>
      <c r="AK29" s="9">
        <v>4</v>
      </c>
      <c r="AL29" s="3">
        <v>1</v>
      </c>
      <c r="AM29" s="3">
        <v>1</v>
      </c>
      <c r="AN29" s="3">
        <v>0.00416666666666667</v>
      </c>
    </row>
    <row r="30" ht="20.1" customHeight="1" spans="2:40">
      <c r="B30" s="25">
        <v>14060004</v>
      </c>
      <c r="C30" s="28" t="s">
        <v>267</v>
      </c>
      <c r="D30" s="28">
        <v>1</v>
      </c>
      <c r="E30" s="3" t="str">
        <f t="shared" si="0"/>
        <v>14060004;1@</v>
      </c>
      <c r="G30" s="35">
        <v>10045101</v>
      </c>
      <c r="H30" s="35" t="s">
        <v>1368</v>
      </c>
      <c r="I30" s="9">
        <v>4</v>
      </c>
      <c r="J30" s="3">
        <v>1</v>
      </c>
      <c r="K30" s="3">
        <v>1</v>
      </c>
      <c r="L30" s="3">
        <v>0.00416666666666667</v>
      </c>
      <c r="N30" s="35">
        <v>10045101</v>
      </c>
      <c r="O30" s="35" t="s">
        <v>1368</v>
      </c>
      <c r="P30" s="9">
        <v>4</v>
      </c>
      <c r="Q30" s="3">
        <v>1</v>
      </c>
      <c r="R30" s="3">
        <v>1</v>
      </c>
      <c r="S30" s="3">
        <v>0.00416666666666667</v>
      </c>
      <c r="U30" s="35">
        <v>10045101</v>
      </c>
      <c r="V30" s="35" t="s">
        <v>1368</v>
      </c>
      <c r="W30" s="9">
        <v>4</v>
      </c>
      <c r="X30" s="3">
        <v>1</v>
      </c>
      <c r="Y30" s="3">
        <v>1</v>
      </c>
      <c r="Z30" s="3">
        <v>0.00416666666666667</v>
      </c>
      <c r="AB30" s="35">
        <v>10045101</v>
      </c>
      <c r="AC30" s="35" t="s">
        <v>1368</v>
      </c>
      <c r="AD30" s="9">
        <v>4</v>
      </c>
      <c r="AE30" s="3">
        <v>1</v>
      </c>
      <c r="AF30" s="3">
        <v>1</v>
      </c>
      <c r="AG30" s="3">
        <v>0.00416666666666667</v>
      </c>
      <c r="AI30" s="35">
        <v>10045101</v>
      </c>
      <c r="AJ30" s="35" t="s">
        <v>1368</v>
      </c>
      <c r="AK30" s="9">
        <v>4</v>
      </c>
      <c r="AL30" s="3">
        <v>1</v>
      </c>
      <c r="AM30" s="3">
        <v>1</v>
      </c>
      <c r="AN30" s="3">
        <v>0.00416666666666667</v>
      </c>
    </row>
    <row r="31" ht="20.1" customHeight="1" spans="2:40">
      <c r="B31" s="25">
        <v>14070004</v>
      </c>
      <c r="C31" s="28" t="s">
        <v>275</v>
      </c>
      <c r="D31" s="28">
        <v>1</v>
      </c>
      <c r="E31" s="3" t="str">
        <f t="shared" si="0"/>
        <v>14070004;1@</v>
      </c>
      <c r="G31" s="35">
        <v>10045102</v>
      </c>
      <c r="H31" s="35" t="s">
        <v>1369</v>
      </c>
      <c r="I31" s="9">
        <v>4</v>
      </c>
      <c r="J31" s="3">
        <v>1</v>
      </c>
      <c r="K31" s="3">
        <v>1</v>
      </c>
      <c r="L31" s="3">
        <v>0.00416666666666667</v>
      </c>
      <c r="N31" s="35">
        <v>10045102</v>
      </c>
      <c r="O31" s="35" t="s">
        <v>1369</v>
      </c>
      <c r="P31" s="9">
        <v>4</v>
      </c>
      <c r="Q31" s="3">
        <v>1</v>
      </c>
      <c r="R31" s="3">
        <v>1</v>
      </c>
      <c r="S31" s="3">
        <v>0.00416666666666667</v>
      </c>
      <c r="U31" s="35">
        <v>10045102</v>
      </c>
      <c r="V31" s="35" t="s">
        <v>1369</v>
      </c>
      <c r="W31" s="9">
        <v>4</v>
      </c>
      <c r="X31" s="3">
        <v>1</v>
      </c>
      <c r="Y31" s="3">
        <v>1</v>
      </c>
      <c r="Z31" s="3">
        <v>0.00416666666666667</v>
      </c>
      <c r="AB31" s="35">
        <v>10045102</v>
      </c>
      <c r="AC31" s="35" t="s">
        <v>1369</v>
      </c>
      <c r="AD31" s="9">
        <v>4</v>
      </c>
      <c r="AE31" s="3">
        <v>1</v>
      </c>
      <c r="AF31" s="3">
        <v>1</v>
      </c>
      <c r="AG31" s="3">
        <v>0.00416666666666667</v>
      </c>
      <c r="AI31" s="35">
        <v>10045102</v>
      </c>
      <c r="AJ31" s="35" t="s">
        <v>1369</v>
      </c>
      <c r="AK31" s="9">
        <v>4</v>
      </c>
      <c r="AL31" s="3">
        <v>1</v>
      </c>
      <c r="AM31" s="3">
        <v>1</v>
      </c>
      <c r="AN31" s="3">
        <v>0.00416666666666667</v>
      </c>
    </row>
    <row r="32" ht="20.1" customHeight="1" spans="7:40">
      <c r="G32" s="35">
        <v>10045103</v>
      </c>
      <c r="H32" s="35" t="s">
        <v>1370</v>
      </c>
      <c r="I32" s="9">
        <v>4</v>
      </c>
      <c r="J32" s="3">
        <v>1</v>
      </c>
      <c r="K32" s="3">
        <v>1</v>
      </c>
      <c r="L32" s="3">
        <v>0.00416666666666667</v>
      </c>
      <c r="N32" s="35">
        <v>10045103</v>
      </c>
      <c r="O32" s="35" t="s">
        <v>1370</v>
      </c>
      <c r="P32" s="9">
        <v>4</v>
      </c>
      <c r="Q32" s="3">
        <v>1</v>
      </c>
      <c r="R32" s="3">
        <v>1</v>
      </c>
      <c r="S32" s="3">
        <v>0.00416666666666667</v>
      </c>
      <c r="U32" s="35">
        <v>10045103</v>
      </c>
      <c r="V32" s="35" t="s">
        <v>1370</v>
      </c>
      <c r="W32" s="9">
        <v>4</v>
      </c>
      <c r="X32" s="3">
        <v>1</v>
      </c>
      <c r="Y32" s="3">
        <v>1</v>
      </c>
      <c r="Z32" s="3">
        <v>0.00416666666666667</v>
      </c>
      <c r="AB32" s="35">
        <v>10045103</v>
      </c>
      <c r="AC32" s="35" t="s">
        <v>1370</v>
      </c>
      <c r="AD32" s="9">
        <v>4</v>
      </c>
      <c r="AE32" s="3">
        <v>1</v>
      </c>
      <c r="AF32" s="3">
        <v>1</v>
      </c>
      <c r="AG32" s="3">
        <v>0.00416666666666667</v>
      </c>
      <c r="AI32" s="35">
        <v>10045103</v>
      </c>
      <c r="AJ32" s="35" t="s">
        <v>1370</v>
      </c>
      <c r="AK32" s="9">
        <v>4</v>
      </c>
      <c r="AL32" s="3">
        <v>1</v>
      </c>
      <c r="AM32" s="3">
        <v>1</v>
      </c>
      <c r="AN32" s="3">
        <v>0.00416666666666667</v>
      </c>
    </row>
    <row r="33" ht="20.1" customHeight="1" spans="7:40">
      <c r="G33" s="35">
        <v>10045104</v>
      </c>
      <c r="H33" s="35" t="s">
        <v>1371</v>
      </c>
      <c r="I33" s="9">
        <v>4</v>
      </c>
      <c r="J33" s="3">
        <v>1</v>
      </c>
      <c r="K33" s="3">
        <v>1</v>
      </c>
      <c r="L33" s="3">
        <v>0.00416666666666667</v>
      </c>
      <c r="N33" s="35">
        <v>10045104</v>
      </c>
      <c r="O33" s="35" t="s">
        <v>1371</v>
      </c>
      <c r="P33" s="9">
        <v>4</v>
      </c>
      <c r="Q33" s="3">
        <v>1</v>
      </c>
      <c r="R33" s="3">
        <v>1</v>
      </c>
      <c r="S33" s="3">
        <v>0.00416666666666667</v>
      </c>
      <c r="U33" s="35">
        <v>10045104</v>
      </c>
      <c r="V33" s="35" t="s">
        <v>1371</v>
      </c>
      <c r="W33" s="9">
        <v>4</v>
      </c>
      <c r="X33" s="3">
        <v>1</v>
      </c>
      <c r="Y33" s="3">
        <v>1</v>
      </c>
      <c r="Z33" s="3">
        <v>0.00416666666666667</v>
      </c>
      <c r="AB33" s="35">
        <v>10045104</v>
      </c>
      <c r="AC33" s="35" t="s">
        <v>1371</v>
      </c>
      <c r="AD33" s="9">
        <v>4</v>
      </c>
      <c r="AE33" s="3">
        <v>1</v>
      </c>
      <c r="AF33" s="3">
        <v>1</v>
      </c>
      <c r="AG33" s="3">
        <v>0.00416666666666667</v>
      </c>
      <c r="AI33" s="35">
        <v>10045104</v>
      </c>
      <c r="AJ33" s="35" t="s">
        <v>1371</v>
      </c>
      <c r="AK33" s="9">
        <v>4</v>
      </c>
      <c r="AL33" s="3">
        <v>1</v>
      </c>
      <c r="AM33" s="3">
        <v>1</v>
      </c>
      <c r="AN33" s="3">
        <v>0.00416666666666667</v>
      </c>
    </row>
    <row r="34" ht="20.1" customHeight="1" spans="2:40">
      <c r="B34" s="5">
        <v>10010041</v>
      </c>
      <c r="D34" s="3">
        <v>1</v>
      </c>
      <c r="E34" s="3" t="str">
        <f>B34&amp;";"&amp;D34&amp;"@"</f>
        <v>10010041;1@</v>
      </c>
      <c r="G34" s="35">
        <v>10045105</v>
      </c>
      <c r="H34" s="35" t="s">
        <v>1372</v>
      </c>
      <c r="I34" s="9">
        <v>4</v>
      </c>
      <c r="J34" s="3">
        <v>1</v>
      </c>
      <c r="K34" s="3">
        <v>1</v>
      </c>
      <c r="L34" s="3">
        <v>0.00416666666666667</v>
      </c>
      <c r="N34" s="35">
        <v>10045105</v>
      </c>
      <c r="O34" s="35" t="s">
        <v>1372</v>
      </c>
      <c r="P34" s="9">
        <v>4</v>
      </c>
      <c r="Q34" s="3">
        <v>1</v>
      </c>
      <c r="R34" s="3">
        <v>1</v>
      </c>
      <c r="S34" s="3">
        <v>0.00416666666666667</v>
      </c>
      <c r="U34" s="35">
        <v>10045105</v>
      </c>
      <c r="V34" s="35" t="s">
        <v>1372</v>
      </c>
      <c r="W34" s="9">
        <v>4</v>
      </c>
      <c r="X34" s="3">
        <v>1</v>
      </c>
      <c r="Y34" s="3">
        <v>1</v>
      </c>
      <c r="Z34" s="3">
        <v>0.00416666666666667</v>
      </c>
      <c r="AB34" s="35">
        <v>10045105</v>
      </c>
      <c r="AC34" s="35" t="s">
        <v>1372</v>
      </c>
      <c r="AD34" s="9">
        <v>4</v>
      </c>
      <c r="AE34" s="3">
        <v>1</v>
      </c>
      <c r="AF34" s="3">
        <v>1</v>
      </c>
      <c r="AG34" s="3">
        <v>0.00416666666666667</v>
      </c>
      <c r="AI34" s="35">
        <v>10045105</v>
      </c>
      <c r="AJ34" s="35" t="s">
        <v>1372</v>
      </c>
      <c r="AK34" s="9">
        <v>4</v>
      </c>
      <c r="AL34" s="3">
        <v>1</v>
      </c>
      <c r="AM34" s="3">
        <v>1</v>
      </c>
      <c r="AN34" s="3">
        <v>0.00416666666666667</v>
      </c>
    </row>
    <row r="35" ht="20.1" customHeight="1" spans="2:40">
      <c r="B35" s="5">
        <v>10010042</v>
      </c>
      <c r="D35" s="3">
        <v>1</v>
      </c>
      <c r="E35" s="3" t="str">
        <f t="shared" ref="E35:E52" si="1">B35&amp;";"&amp;D35&amp;"@"</f>
        <v>10010042;1@</v>
      </c>
      <c r="G35" s="35">
        <v>10045106</v>
      </c>
      <c r="H35" s="35" t="s">
        <v>1373</v>
      </c>
      <c r="I35" s="9">
        <v>4</v>
      </c>
      <c r="J35" s="3">
        <v>1</v>
      </c>
      <c r="K35" s="3">
        <v>1</v>
      </c>
      <c r="L35" s="3">
        <v>0.00416666666666667</v>
      </c>
      <c r="N35" s="35">
        <v>10045106</v>
      </c>
      <c r="O35" s="35" t="s">
        <v>1373</v>
      </c>
      <c r="P35" s="9">
        <v>4</v>
      </c>
      <c r="Q35" s="3">
        <v>1</v>
      </c>
      <c r="R35" s="3">
        <v>1</v>
      </c>
      <c r="S35" s="3">
        <v>0.00416666666666667</v>
      </c>
      <c r="U35" s="35">
        <v>10045106</v>
      </c>
      <c r="V35" s="35" t="s">
        <v>1373</v>
      </c>
      <c r="W35" s="9">
        <v>4</v>
      </c>
      <c r="X35" s="3">
        <v>1</v>
      </c>
      <c r="Y35" s="3">
        <v>1</v>
      </c>
      <c r="Z35" s="3">
        <v>0.00416666666666667</v>
      </c>
      <c r="AB35" s="35">
        <v>10045106</v>
      </c>
      <c r="AC35" s="35" t="s">
        <v>1373</v>
      </c>
      <c r="AD35" s="9">
        <v>4</v>
      </c>
      <c r="AE35" s="3">
        <v>1</v>
      </c>
      <c r="AF35" s="3">
        <v>1</v>
      </c>
      <c r="AG35" s="3">
        <v>0.00416666666666667</v>
      </c>
      <c r="AI35" s="35">
        <v>10045106</v>
      </c>
      <c r="AJ35" s="35" t="s">
        <v>1373</v>
      </c>
      <c r="AK35" s="9">
        <v>4</v>
      </c>
      <c r="AL35" s="3">
        <v>1</v>
      </c>
      <c r="AM35" s="3">
        <v>1</v>
      </c>
      <c r="AN35" s="3">
        <v>0.00416666666666667</v>
      </c>
    </row>
    <row r="36" ht="20.1" customHeight="1" spans="2:40">
      <c r="B36" s="5">
        <v>10010083</v>
      </c>
      <c r="D36" s="3">
        <v>1</v>
      </c>
      <c r="E36" s="3" t="str">
        <f t="shared" si="1"/>
        <v>10010083;1@</v>
      </c>
      <c r="G36" s="35">
        <v>10045201</v>
      </c>
      <c r="H36" s="35" t="s">
        <v>1374</v>
      </c>
      <c r="I36" s="9">
        <v>4</v>
      </c>
      <c r="J36" s="3">
        <v>1</v>
      </c>
      <c r="K36" s="3">
        <v>1</v>
      </c>
      <c r="L36" s="3">
        <v>0.00416666666666667</v>
      </c>
      <c r="N36" s="35">
        <v>10045201</v>
      </c>
      <c r="O36" s="35" t="s">
        <v>1374</v>
      </c>
      <c r="P36" s="9">
        <v>4</v>
      </c>
      <c r="Q36" s="3">
        <v>1</v>
      </c>
      <c r="R36" s="3">
        <v>1</v>
      </c>
      <c r="S36" s="3">
        <v>0.00416666666666667</v>
      </c>
      <c r="U36" s="35">
        <v>10045201</v>
      </c>
      <c r="V36" s="35" t="s">
        <v>1374</v>
      </c>
      <c r="W36" s="9">
        <v>4</v>
      </c>
      <c r="X36" s="3">
        <v>1</v>
      </c>
      <c r="Y36" s="3">
        <v>1</v>
      </c>
      <c r="Z36" s="3">
        <v>0.00416666666666667</v>
      </c>
      <c r="AB36" s="35">
        <v>10045201</v>
      </c>
      <c r="AC36" s="35" t="s">
        <v>1374</v>
      </c>
      <c r="AD36" s="9">
        <v>4</v>
      </c>
      <c r="AE36" s="3">
        <v>1</v>
      </c>
      <c r="AF36" s="3">
        <v>1</v>
      </c>
      <c r="AG36" s="3">
        <v>0.00416666666666667</v>
      </c>
      <c r="AI36" s="35">
        <v>10045201</v>
      </c>
      <c r="AJ36" s="35" t="s">
        <v>1374</v>
      </c>
      <c r="AK36" s="9">
        <v>4</v>
      </c>
      <c r="AL36" s="3">
        <v>1</v>
      </c>
      <c r="AM36" s="3">
        <v>1</v>
      </c>
      <c r="AN36" s="3">
        <v>0.00416666666666667</v>
      </c>
    </row>
    <row r="37" ht="20.1" customHeight="1" spans="2:40">
      <c r="B37" s="8">
        <v>10010098</v>
      </c>
      <c r="D37" s="3">
        <v>1</v>
      </c>
      <c r="E37" s="3" t="str">
        <f t="shared" si="1"/>
        <v>10010098;1@</v>
      </c>
      <c r="G37" s="35">
        <v>10045202</v>
      </c>
      <c r="H37" s="35" t="s">
        <v>1375</v>
      </c>
      <c r="I37" s="9">
        <v>4</v>
      </c>
      <c r="J37" s="3">
        <v>1</v>
      </c>
      <c r="K37" s="3">
        <v>1</v>
      </c>
      <c r="L37" s="3">
        <v>0.00416666666666667</v>
      </c>
      <c r="N37" s="35">
        <v>10045202</v>
      </c>
      <c r="O37" s="35" t="s">
        <v>1375</v>
      </c>
      <c r="P37" s="9">
        <v>4</v>
      </c>
      <c r="Q37" s="3">
        <v>1</v>
      </c>
      <c r="R37" s="3">
        <v>1</v>
      </c>
      <c r="S37" s="3">
        <v>0.00416666666666667</v>
      </c>
      <c r="U37" s="35">
        <v>10045202</v>
      </c>
      <c r="V37" s="35" t="s">
        <v>1375</v>
      </c>
      <c r="W37" s="9">
        <v>4</v>
      </c>
      <c r="X37" s="3">
        <v>1</v>
      </c>
      <c r="Y37" s="3">
        <v>1</v>
      </c>
      <c r="Z37" s="3">
        <v>0.00416666666666667</v>
      </c>
      <c r="AB37" s="35">
        <v>10045202</v>
      </c>
      <c r="AC37" s="35" t="s">
        <v>1375</v>
      </c>
      <c r="AD37" s="9">
        <v>4</v>
      </c>
      <c r="AE37" s="3">
        <v>1</v>
      </c>
      <c r="AF37" s="3">
        <v>1</v>
      </c>
      <c r="AG37" s="3">
        <v>0.00416666666666667</v>
      </c>
      <c r="AI37" s="35">
        <v>10045202</v>
      </c>
      <c r="AJ37" s="35" t="s">
        <v>1375</v>
      </c>
      <c r="AK37" s="9">
        <v>4</v>
      </c>
      <c r="AL37" s="3">
        <v>1</v>
      </c>
      <c r="AM37" s="3">
        <v>1</v>
      </c>
      <c r="AN37" s="3">
        <v>0.00416666666666667</v>
      </c>
    </row>
    <row r="38" ht="20.1" customHeight="1" spans="2:40">
      <c r="B38" s="24">
        <v>10022008</v>
      </c>
      <c r="C38" s="25" t="s">
        <v>268</v>
      </c>
      <c r="D38" s="3">
        <v>1</v>
      </c>
      <c r="E38" s="3" t="str">
        <f t="shared" si="1"/>
        <v>10022008;1@</v>
      </c>
      <c r="G38" s="35">
        <v>10045203</v>
      </c>
      <c r="H38" s="35" t="s">
        <v>1376</v>
      </c>
      <c r="I38" s="9">
        <v>4</v>
      </c>
      <c r="J38" s="3">
        <v>1</v>
      </c>
      <c r="K38" s="3">
        <v>1</v>
      </c>
      <c r="L38" s="3">
        <v>0.00416666666666667</v>
      </c>
      <c r="N38" s="35">
        <v>10045203</v>
      </c>
      <c r="O38" s="35" t="s">
        <v>1376</v>
      </c>
      <c r="P38" s="9">
        <v>4</v>
      </c>
      <c r="Q38" s="3">
        <v>1</v>
      </c>
      <c r="R38" s="3">
        <v>1</v>
      </c>
      <c r="S38" s="3">
        <v>0.00416666666666667</v>
      </c>
      <c r="U38" s="35">
        <v>10045203</v>
      </c>
      <c r="V38" s="35" t="s">
        <v>1376</v>
      </c>
      <c r="W38" s="9">
        <v>4</v>
      </c>
      <c r="X38" s="3">
        <v>1</v>
      </c>
      <c r="Y38" s="3">
        <v>1</v>
      </c>
      <c r="Z38" s="3">
        <v>0.00416666666666667</v>
      </c>
      <c r="AB38" s="35">
        <v>10045203</v>
      </c>
      <c r="AC38" s="35" t="s">
        <v>1376</v>
      </c>
      <c r="AD38" s="9">
        <v>4</v>
      </c>
      <c r="AE38" s="3">
        <v>1</v>
      </c>
      <c r="AF38" s="3">
        <v>1</v>
      </c>
      <c r="AG38" s="3">
        <v>0.00416666666666667</v>
      </c>
      <c r="AI38" s="35">
        <v>10045203</v>
      </c>
      <c r="AJ38" s="35" t="s">
        <v>1376</v>
      </c>
      <c r="AK38" s="9">
        <v>4</v>
      </c>
      <c r="AL38" s="3">
        <v>1</v>
      </c>
      <c r="AM38" s="3">
        <v>1</v>
      </c>
      <c r="AN38" s="3">
        <v>0.00416666666666667</v>
      </c>
    </row>
    <row r="39" ht="20.1" customHeight="1" spans="2:40">
      <c r="B39" s="24">
        <v>10022009</v>
      </c>
      <c r="C39" s="25" t="s">
        <v>270</v>
      </c>
      <c r="D39" s="3">
        <v>1</v>
      </c>
      <c r="E39" s="3" t="str">
        <f t="shared" si="1"/>
        <v>10022009;1@</v>
      </c>
      <c r="G39" s="35">
        <v>10045204</v>
      </c>
      <c r="H39" s="35" t="s">
        <v>1377</v>
      </c>
      <c r="I39" s="9">
        <v>4</v>
      </c>
      <c r="J39" s="3">
        <v>1</v>
      </c>
      <c r="K39" s="3">
        <v>1</v>
      </c>
      <c r="L39" s="3">
        <v>0.00416666666666667</v>
      </c>
      <c r="N39" s="35">
        <v>10045204</v>
      </c>
      <c r="O39" s="35" t="s">
        <v>1377</v>
      </c>
      <c r="P39" s="9">
        <v>4</v>
      </c>
      <c r="Q39" s="3">
        <v>1</v>
      </c>
      <c r="R39" s="3">
        <v>1</v>
      </c>
      <c r="S39" s="3">
        <v>0.00416666666666667</v>
      </c>
      <c r="U39" s="35">
        <v>10045204</v>
      </c>
      <c r="V39" s="35" t="s">
        <v>1377</v>
      </c>
      <c r="W39" s="9">
        <v>4</v>
      </c>
      <c r="X39" s="3">
        <v>1</v>
      </c>
      <c r="Y39" s="3">
        <v>1</v>
      </c>
      <c r="Z39" s="3">
        <v>0.00416666666666667</v>
      </c>
      <c r="AB39" s="35">
        <v>10045204</v>
      </c>
      <c r="AC39" s="35" t="s">
        <v>1377</v>
      </c>
      <c r="AD39" s="9">
        <v>4</v>
      </c>
      <c r="AE39" s="3">
        <v>1</v>
      </c>
      <c r="AF39" s="3">
        <v>1</v>
      </c>
      <c r="AG39" s="3">
        <v>0.00416666666666667</v>
      </c>
      <c r="AI39" s="35">
        <v>10045204</v>
      </c>
      <c r="AJ39" s="35" t="s">
        <v>1377</v>
      </c>
      <c r="AK39" s="9">
        <v>4</v>
      </c>
      <c r="AL39" s="3">
        <v>1</v>
      </c>
      <c r="AM39" s="3">
        <v>1</v>
      </c>
      <c r="AN39" s="3">
        <v>0.00416666666666667</v>
      </c>
    </row>
    <row r="40" ht="20.1" customHeight="1" spans="2:40">
      <c r="B40" s="35">
        <v>10045106</v>
      </c>
      <c r="D40" s="3">
        <v>1</v>
      </c>
      <c r="E40" s="3" t="str">
        <f t="shared" si="1"/>
        <v>10045106;1@</v>
      </c>
      <c r="G40" s="35">
        <v>10045205</v>
      </c>
      <c r="H40" s="35" t="s">
        <v>1378</v>
      </c>
      <c r="I40" s="9">
        <v>4</v>
      </c>
      <c r="J40" s="3">
        <v>1</v>
      </c>
      <c r="K40" s="3">
        <v>1</v>
      </c>
      <c r="L40" s="3">
        <v>0.00416666666666667</v>
      </c>
      <c r="N40" s="35">
        <v>10045205</v>
      </c>
      <c r="O40" s="35" t="s">
        <v>1378</v>
      </c>
      <c r="P40" s="9">
        <v>4</v>
      </c>
      <c r="Q40" s="3">
        <v>1</v>
      </c>
      <c r="R40" s="3">
        <v>1</v>
      </c>
      <c r="S40" s="3">
        <v>0.00416666666666667</v>
      </c>
      <c r="U40" s="35">
        <v>10045205</v>
      </c>
      <c r="V40" s="35" t="s">
        <v>1378</v>
      </c>
      <c r="W40" s="9">
        <v>4</v>
      </c>
      <c r="X40" s="3">
        <v>1</v>
      </c>
      <c r="Y40" s="3">
        <v>1</v>
      </c>
      <c r="Z40" s="3">
        <v>0.00416666666666667</v>
      </c>
      <c r="AB40" s="35">
        <v>10045205</v>
      </c>
      <c r="AC40" s="35" t="s">
        <v>1378</v>
      </c>
      <c r="AD40" s="9">
        <v>4</v>
      </c>
      <c r="AE40" s="3">
        <v>1</v>
      </c>
      <c r="AF40" s="3">
        <v>1</v>
      </c>
      <c r="AG40" s="3">
        <v>0.00416666666666667</v>
      </c>
      <c r="AI40" s="35">
        <v>10045205</v>
      </c>
      <c r="AJ40" s="35" t="s">
        <v>1378</v>
      </c>
      <c r="AK40" s="9">
        <v>4</v>
      </c>
      <c r="AL40" s="3">
        <v>1</v>
      </c>
      <c r="AM40" s="3">
        <v>1</v>
      </c>
      <c r="AN40" s="3">
        <v>0.00416666666666667</v>
      </c>
    </row>
    <row r="41" ht="20.1" customHeight="1" spans="2:40">
      <c r="B41" s="35">
        <v>10045206</v>
      </c>
      <c r="C41" s="35" t="s">
        <v>1323</v>
      </c>
      <c r="D41" s="3">
        <v>1</v>
      </c>
      <c r="E41" s="3" t="str">
        <f t="shared" si="1"/>
        <v>10045206;1@</v>
      </c>
      <c r="G41" s="35">
        <v>10045206</v>
      </c>
      <c r="H41" s="35" t="s">
        <v>1323</v>
      </c>
      <c r="I41" s="9">
        <v>4</v>
      </c>
      <c r="J41" s="3">
        <v>1</v>
      </c>
      <c r="K41" s="3">
        <v>1</v>
      </c>
      <c r="L41" s="3">
        <v>0.00416666666666667</v>
      </c>
      <c r="N41" s="35">
        <v>10045206</v>
      </c>
      <c r="O41" s="35" t="s">
        <v>1323</v>
      </c>
      <c r="P41" s="9">
        <v>4</v>
      </c>
      <c r="Q41" s="3">
        <v>1</v>
      </c>
      <c r="R41" s="3">
        <v>1</v>
      </c>
      <c r="S41" s="3">
        <v>0.00416666666666667</v>
      </c>
      <c r="U41" s="35">
        <v>10045206</v>
      </c>
      <c r="V41" s="35" t="s">
        <v>1323</v>
      </c>
      <c r="W41" s="9">
        <v>4</v>
      </c>
      <c r="X41" s="3">
        <v>1</v>
      </c>
      <c r="Y41" s="3">
        <v>1</v>
      </c>
      <c r="Z41" s="3">
        <v>0.00416666666666667</v>
      </c>
      <c r="AB41" s="35">
        <v>10045206</v>
      </c>
      <c r="AC41" s="35" t="s">
        <v>1323</v>
      </c>
      <c r="AD41" s="9">
        <v>4</v>
      </c>
      <c r="AE41" s="3">
        <v>1</v>
      </c>
      <c r="AF41" s="3">
        <v>1</v>
      </c>
      <c r="AG41" s="3">
        <v>0.00416666666666667</v>
      </c>
      <c r="AI41" s="35">
        <v>10045206</v>
      </c>
      <c r="AJ41" s="35" t="s">
        <v>1323</v>
      </c>
      <c r="AK41" s="9">
        <v>4</v>
      </c>
      <c r="AL41" s="3">
        <v>1</v>
      </c>
      <c r="AM41" s="3">
        <v>1</v>
      </c>
      <c r="AN41" s="3">
        <v>0.00416666666666667</v>
      </c>
    </row>
    <row r="42" ht="20.1" customHeight="1" spans="2:40">
      <c r="B42" s="35">
        <v>10045306</v>
      </c>
      <c r="C42" s="35" t="s">
        <v>1328</v>
      </c>
      <c r="D42" s="3">
        <v>1</v>
      </c>
      <c r="E42" s="3" t="str">
        <f t="shared" si="1"/>
        <v>10045306;1@</v>
      </c>
      <c r="G42" s="35">
        <v>10045301</v>
      </c>
      <c r="H42" s="35" t="s">
        <v>1379</v>
      </c>
      <c r="I42" s="9">
        <v>4</v>
      </c>
      <c r="J42" s="3">
        <v>1</v>
      </c>
      <c r="K42" s="3">
        <v>1</v>
      </c>
      <c r="L42" s="3">
        <v>0.00416666666666667</v>
      </c>
      <c r="N42" s="35">
        <v>10045301</v>
      </c>
      <c r="O42" s="35" t="s">
        <v>1379</v>
      </c>
      <c r="P42" s="9">
        <v>4</v>
      </c>
      <c r="Q42" s="3">
        <v>1</v>
      </c>
      <c r="R42" s="3">
        <v>1</v>
      </c>
      <c r="S42" s="3">
        <v>0.00416666666666667</v>
      </c>
      <c r="U42" s="35">
        <v>10045301</v>
      </c>
      <c r="V42" s="35" t="s">
        <v>1379</v>
      </c>
      <c r="W42" s="9">
        <v>4</v>
      </c>
      <c r="X42" s="3">
        <v>1</v>
      </c>
      <c r="Y42" s="3">
        <v>1</v>
      </c>
      <c r="Z42" s="3">
        <v>0.00416666666666667</v>
      </c>
      <c r="AB42" s="35">
        <v>10045301</v>
      </c>
      <c r="AC42" s="35" t="s">
        <v>1379</v>
      </c>
      <c r="AD42" s="9">
        <v>4</v>
      </c>
      <c r="AE42" s="3">
        <v>1</v>
      </c>
      <c r="AF42" s="3">
        <v>1</v>
      </c>
      <c r="AG42" s="3">
        <v>0.00416666666666667</v>
      </c>
      <c r="AI42" s="35">
        <v>10045301</v>
      </c>
      <c r="AJ42" s="35" t="s">
        <v>1379</v>
      </c>
      <c r="AK42" s="9">
        <v>4</v>
      </c>
      <c r="AL42" s="3">
        <v>1</v>
      </c>
      <c r="AM42" s="3">
        <v>1</v>
      </c>
      <c r="AN42" s="3">
        <v>0.00416666666666667</v>
      </c>
    </row>
    <row r="43" ht="20.1" customHeight="1" spans="2:40">
      <c r="B43" s="35">
        <v>10045406</v>
      </c>
      <c r="C43" s="35" t="s">
        <v>1333</v>
      </c>
      <c r="D43" s="3">
        <v>1</v>
      </c>
      <c r="E43" s="3" t="str">
        <f t="shared" si="1"/>
        <v>10045406;1@</v>
      </c>
      <c r="G43" s="35">
        <v>10045302</v>
      </c>
      <c r="H43" s="35" t="s">
        <v>1380</v>
      </c>
      <c r="I43" s="9">
        <v>4</v>
      </c>
      <c r="J43" s="3">
        <v>1</v>
      </c>
      <c r="K43" s="3">
        <v>1</v>
      </c>
      <c r="L43" s="3">
        <v>0.00416666666666667</v>
      </c>
      <c r="N43" s="35">
        <v>10045302</v>
      </c>
      <c r="O43" s="35" t="s">
        <v>1380</v>
      </c>
      <c r="P43" s="9">
        <v>4</v>
      </c>
      <c r="Q43" s="3">
        <v>1</v>
      </c>
      <c r="R43" s="3">
        <v>1</v>
      </c>
      <c r="S43" s="3">
        <v>0.00416666666666667</v>
      </c>
      <c r="U43" s="35">
        <v>10045302</v>
      </c>
      <c r="V43" s="35" t="s">
        <v>1380</v>
      </c>
      <c r="W43" s="9">
        <v>4</v>
      </c>
      <c r="X43" s="3">
        <v>1</v>
      </c>
      <c r="Y43" s="3">
        <v>1</v>
      </c>
      <c r="Z43" s="3">
        <v>0.00416666666666667</v>
      </c>
      <c r="AB43" s="35">
        <v>10045302</v>
      </c>
      <c r="AC43" s="35" t="s">
        <v>1380</v>
      </c>
      <c r="AD43" s="9">
        <v>4</v>
      </c>
      <c r="AE43" s="3">
        <v>1</v>
      </c>
      <c r="AF43" s="3">
        <v>1</v>
      </c>
      <c r="AG43" s="3">
        <v>0.00416666666666667</v>
      </c>
      <c r="AI43" s="35">
        <v>10045302</v>
      </c>
      <c r="AJ43" s="35" t="s">
        <v>1380</v>
      </c>
      <c r="AK43" s="9">
        <v>4</v>
      </c>
      <c r="AL43" s="3">
        <v>1</v>
      </c>
      <c r="AM43" s="3">
        <v>1</v>
      </c>
      <c r="AN43" s="3">
        <v>0.00416666666666667</v>
      </c>
    </row>
    <row r="44" ht="20.1" customHeight="1" spans="2:40">
      <c r="B44" s="28">
        <v>15210002</v>
      </c>
      <c r="C44" s="28" t="s">
        <v>390</v>
      </c>
      <c r="D44" s="3">
        <v>1</v>
      </c>
      <c r="E44" s="3" t="str">
        <f t="shared" si="1"/>
        <v>15210002;1@</v>
      </c>
      <c r="G44" s="35">
        <v>10045303</v>
      </c>
      <c r="H44" s="35" t="s">
        <v>1381</v>
      </c>
      <c r="I44" s="9">
        <v>4</v>
      </c>
      <c r="J44" s="3">
        <v>1</v>
      </c>
      <c r="K44" s="3">
        <v>1</v>
      </c>
      <c r="L44" s="3">
        <v>0.00416666666666667</v>
      </c>
      <c r="N44" s="35">
        <v>10045303</v>
      </c>
      <c r="O44" s="35" t="s">
        <v>1381</v>
      </c>
      <c r="P44" s="9">
        <v>4</v>
      </c>
      <c r="Q44" s="3">
        <v>1</v>
      </c>
      <c r="R44" s="3">
        <v>1</v>
      </c>
      <c r="S44" s="3">
        <v>0.00416666666666667</v>
      </c>
      <c r="U44" s="35">
        <v>10045303</v>
      </c>
      <c r="V44" s="35" t="s">
        <v>1381</v>
      </c>
      <c r="W44" s="9">
        <v>4</v>
      </c>
      <c r="X44" s="3">
        <v>1</v>
      </c>
      <c r="Y44" s="3">
        <v>1</v>
      </c>
      <c r="Z44" s="3">
        <v>0.00416666666666667</v>
      </c>
      <c r="AB44" s="35">
        <v>10045303</v>
      </c>
      <c r="AC44" s="35" t="s">
        <v>1381</v>
      </c>
      <c r="AD44" s="9">
        <v>4</v>
      </c>
      <c r="AE44" s="3">
        <v>1</v>
      </c>
      <c r="AF44" s="3">
        <v>1</v>
      </c>
      <c r="AG44" s="3">
        <v>0.00416666666666667</v>
      </c>
      <c r="AI44" s="35">
        <v>10045303</v>
      </c>
      <c r="AJ44" s="35" t="s">
        <v>1381</v>
      </c>
      <c r="AK44" s="9">
        <v>4</v>
      </c>
      <c r="AL44" s="3">
        <v>1</v>
      </c>
      <c r="AM44" s="3">
        <v>1</v>
      </c>
      <c r="AN44" s="3">
        <v>0.00416666666666667</v>
      </c>
    </row>
    <row r="45" ht="20.1" customHeight="1" spans="2:40">
      <c r="B45" s="28">
        <v>15210004</v>
      </c>
      <c r="C45" s="28" t="s">
        <v>392</v>
      </c>
      <c r="D45" s="3">
        <v>1</v>
      </c>
      <c r="E45" s="3" t="str">
        <f t="shared" si="1"/>
        <v>15210004;1@</v>
      </c>
      <c r="G45" s="35">
        <v>10045304</v>
      </c>
      <c r="H45" s="35" t="s">
        <v>1382</v>
      </c>
      <c r="I45" s="9">
        <v>4</v>
      </c>
      <c r="J45" s="3">
        <v>1</v>
      </c>
      <c r="K45" s="3">
        <v>1</v>
      </c>
      <c r="L45" s="3">
        <v>0.00416666666666667</v>
      </c>
      <c r="N45" s="35">
        <v>10045304</v>
      </c>
      <c r="O45" s="35" t="s">
        <v>1382</v>
      </c>
      <c r="P45" s="9">
        <v>4</v>
      </c>
      <c r="Q45" s="3">
        <v>1</v>
      </c>
      <c r="R45" s="3">
        <v>1</v>
      </c>
      <c r="S45" s="3">
        <v>0.00416666666666667</v>
      </c>
      <c r="U45" s="35">
        <v>10045304</v>
      </c>
      <c r="V45" s="35" t="s">
        <v>1382</v>
      </c>
      <c r="W45" s="9">
        <v>4</v>
      </c>
      <c r="X45" s="3">
        <v>1</v>
      </c>
      <c r="Y45" s="3">
        <v>1</v>
      </c>
      <c r="Z45" s="3">
        <v>0.00416666666666667</v>
      </c>
      <c r="AB45" s="35">
        <v>10045304</v>
      </c>
      <c r="AC45" s="35" t="s">
        <v>1382</v>
      </c>
      <c r="AD45" s="9">
        <v>4</v>
      </c>
      <c r="AE45" s="3">
        <v>1</v>
      </c>
      <c r="AF45" s="3">
        <v>1</v>
      </c>
      <c r="AG45" s="3">
        <v>0.00416666666666667</v>
      </c>
      <c r="AI45" s="35">
        <v>10045304</v>
      </c>
      <c r="AJ45" s="35" t="s">
        <v>1382</v>
      </c>
      <c r="AK45" s="9">
        <v>4</v>
      </c>
      <c r="AL45" s="3">
        <v>1</v>
      </c>
      <c r="AM45" s="3">
        <v>1</v>
      </c>
      <c r="AN45" s="3">
        <v>0.00416666666666667</v>
      </c>
    </row>
    <row r="46" ht="20.1" customHeight="1" spans="2:40">
      <c r="B46" s="27">
        <v>15210102</v>
      </c>
      <c r="C46" s="27" t="s">
        <v>1383</v>
      </c>
      <c r="D46" s="3">
        <v>1</v>
      </c>
      <c r="E46" s="3" t="str">
        <f t="shared" si="1"/>
        <v>15210102;1@</v>
      </c>
      <c r="G46" s="35">
        <v>10045305</v>
      </c>
      <c r="H46" s="35" t="s">
        <v>1384</v>
      </c>
      <c r="I46" s="9">
        <v>4</v>
      </c>
      <c r="J46" s="3">
        <v>1</v>
      </c>
      <c r="K46" s="3">
        <v>1</v>
      </c>
      <c r="L46" s="3">
        <v>0.00416666666666667</v>
      </c>
      <c r="N46" s="35">
        <v>10045305</v>
      </c>
      <c r="O46" s="35" t="s">
        <v>1384</v>
      </c>
      <c r="P46" s="9">
        <v>4</v>
      </c>
      <c r="Q46" s="3">
        <v>1</v>
      </c>
      <c r="R46" s="3">
        <v>1</v>
      </c>
      <c r="S46" s="3">
        <v>0.00416666666666667</v>
      </c>
      <c r="U46" s="35">
        <v>10045305</v>
      </c>
      <c r="V46" s="35" t="s">
        <v>1384</v>
      </c>
      <c r="W46" s="9">
        <v>4</v>
      </c>
      <c r="X46" s="3">
        <v>1</v>
      </c>
      <c r="Y46" s="3">
        <v>1</v>
      </c>
      <c r="Z46" s="3">
        <v>0.00416666666666667</v>
      </c>
      <c r="AB46" s="35">
        <v>10045305</v>
      </c>
      <c r="AC46" s="35" t="s">
        <v>1384</v>
      </c>
      <c r="AD46" s="9">
        <v>4</v>
      </c>
      <c r="AE46" s="3">
        <v>1</v>
      </c>
      <c r="AF46" s="3">
        <v>1</v>
      </c>
      <c r="AG46" s="3">
        <v>0.00416666666666667</v>
      </c>
      <c r="AI46" s="35">
        <v>10045305</v>
      </c>
      <c r="AJ46" s="35" t="s">
        <v>1384</v>
      </c>
      <c r="AK46" s="9">
        <v>4</v>
      </c>
      <c r="AL46" s="3">
        <v>1</v>
      </c>
      <c r="AM46" s="3">
        <v>1</v>
      </c>
      <c r="AN46" s="3">
        <v>0.00416666666666667</v>
      </c>
    </row>
    <row r="47" ht="20.1" customHeight="1" spans="2:40">
      <c r="B47" s="27">
        <v>15210104</v>
      </c>
      <c r="C47" s="27" t="s">
        <v>1385</v>
      </c>
      <c r="D47" s="3">
        <v>1</v>
      </c>
      <c r="E47" s="3" t="str">
        <f t="shared" si="1"/>
        <v>15210104;1@</v>
      </c>
      <c r="G47" s="35">
        <v>10045306</v>
      </c>
      <c r="H47" s="35" t="s">
        <v>1328</v>
      </c>
      <c r="I47" s="9">
        <v>4</v>
      </c>
      <c r="J47" s="3">
        <v>1</v>
      </c>
      <c r="K47" s="3">
        <v>1</v>
      </c>
      <c r="L47" s="3">
        <v>0.00416666666666667</v>
      </c>
      <c r="N47" s="35">
        <v>10045306</v>
      </c>
      <c r="O47" s="35" t="s">
        <v>1328</v>
      </c>
      <c r="P47" s="9">
        <v>4</v>
      </c>
      <c r="Q47" s="3">
        <v>1</v>
      </c>
      <c r="R47" s="3">
        <v>1</v>
      </c>
      <c r="S47" s="3">
        <v>0.00416666666666667</v>
      </c>
      <c r="U47" s="35">
        <v>10045306</v>
      </c>
      <c r="V47" s="35" t="s">
        <v>1328</v>
      </c>
      <c r="W47" s="9">
        <v>4</v>
      </c>
      <c r="X47" s="3">
        <v>1</v>
      </c>
      <c r="Y47" s="3">
        <v>1</v>
      </c>
      <c r="Z47" s="3">
        <v>0.00416666666666667</v>
      </c>
      <c r="AB47" s="35">
        <v>10045306</v>
      </c>
      <c r="AC47" s="35" t="s">
        <v>1328</v>
      </c>
      <c r="AD47" s="9">
        <v>4</v>
      </c>
      <c r="AE47" s="3">
        <v>1</v>
      </c>
      <c r="AF47" s="3">
        <v>1</v>
      </c>
      <c r="AG47" s="3">
        <v>0.00416666666666667</v>
      </c>
      <c r="AI47" s="35">
        <v>10045306</v>
      </c>
      <c r="AJ47" s="35" t="s">
        <v>1328</v>
      </c>
      <c r="AK47" s="9">
        <v>4</v>
      </c>
      <c r="AL47" s="3">
        <v>1</v>
      </c>
      <c r="AM47" s="3">
        <v>1</v>
      </c>
      <c r="AN47" s="3">
        <v>0.00416666666666667</v>
      </c>
    </row>
    <row r="48" ht="20.1" customHeight="1" spans="2:40">
      <c r="B48" s="28">
        <v>15211002</v>
      </c>
      <c r="C48" s="28" t="s">
        <v>394</v>
      </c>
      <c r="D48" s="3">
        <v>1</v>
      </c>
      <c r="E48" s="3" t="str">
        <f t="shared" si="1"/>
        <v>15211002;1@</v>
      </c>
      <c r="G48" s="35">
        <v>10045401</v>
      </c>
      <c r="H48" s="35" t="s">
        <v>1386</v>
      </c>
      <c r="I48" s="9">
        <v>4</v>
      </c>
      <c r="J48" s="3">
        <v>1</v>
      </c>
      <c r="K48" s="3">
        <v>1</v>
      </c>
      <c r="L48" s="3">
        <v>0.00416666666666667</v>
      </c>
      <c r="N48" s="35">
        <v>10045401</v>
      </c>
      <c r="O48" s="35" t="s">
        <v>1386</v>
      </c>
      <c r="P48" s="9">
        <v>4</v>
      </c>
      <c r="Q48" s="3">
        <v>1</v>
      </c>
      <c r="R48" s="3">
        <v>1</v>
      </c>
      <c r="S48" s="3">
        <v>0.00416666666666667</v>
      </c>
      <c r="U48" s="35">
        <v>10045401</v>
      </c>
      <c r="V48" s="35" t="s">
        <v>1386</v>
      </c>
      <c r="W48" s="9">
        <v>4</v>
      </c>
      <c r="X48" s="3">
        <v>1</v>
      </c>
      <c r="Y48" s="3">
        <v>1</v>
      </c>
      <c r="Z48" s="3">
        <v>0.00416666666666667</v>
      </c>
      <c r="AB48" s="35">
        <v>10045401</v>
      </c>
      <c r="AC48" s="35" t="s">
        <v>1386</v>
      </c>
      <c r="AD48" s="9">
        <v>4</v>
      </c>
      <c r="AE48" s="3">
        <v>1</v>
      </c>
      <c r="AF48" s="3">
        <v>1</v>
      </c>
      <c r="AG48" s="3">
        <v>0.00416666666666667</v>
      </c>
      <c r="AI48" s="35">
        <v>10045401</v>
      </c>
      <c r="AJ48" s="35" t="s">
        <v>1386</v>
      </c>
      <c r="AK48" s="9">
        <v>4</v>
      </c>
      <c r="AL48" s="3">
        <v>1</v>
      </c>
      <c r="AM48" s="3">
        <v>1</v>
      </c>
      <c r="AN48" s="3">
        <v>0.00416666666666667</v>
      </c>
    </row>
    <row r="49" ht="20.1" customHeight="1" spans="2:40">
      <c r="B49" s="28">
        <v>15211004</v>
      </c>
      <c r="C49" s="28" t="s">
        <v>396</v>
      </c>
      <c r="D49" s="3">
        <v>1</v>
      </c>
      <c r="E49" s="3" t="str">
        <f t="shared" si="1"/>
        <v>15211004;1@</v>
      </c>
      <c r="G49" s="35">
        <v>10045402</v>
      </c>
      <c r="H49" s="35" t="s">
        <v>1387</v>
      </c>
      <c r="I49" s="9">
        <v>4</v>
      </c>
      <c r="J49" s="3">
        <v>1</v>
      </c>
      <c r="K49" s="3">
        <v>1</v>
      </c>
      <c r="L49" s="3">
        <v>0.00416666666666667</v>
      </c>
      <c r="N49" s="35">
        <v>10045402</v>
      </c>
      <c r="O49" s="35" t="s">
        <v>1387</v>
      </c>
      <c r="P49" s="9">
        <v>4</v>
      </c>
      <c r="Q49" s="3">
        <v>1</v>
      </c>
      <c r="R49" s="3">
        <v>1</v>
      </c>
      <c r="S49" s="3">
        <v>0.00416666666666667</v>
      </c>
      <c r="U49" s="35">
        <v>10045402</v>
      </c>
      <c r="V49" s="35" t="s">
        <v>1387</v>
      </c>
      <c r="W49" s="9">
        <v>4</v>
      </c>
      <c r="X49" s="3">
        <v>1</v>
      </c>
      <c r="Y49" s="3">
        <v>1</v>
      </c>
      <c r="Z49" s="3">
        <v>0.00416666666666667</v>
      </c>
      <c r="AB49" s="35">
        <v>10045402</v>
      </c>
      <c r="AC49" s="35" t="s">
        <v>1387</v>
      </c>
      <c r="AD49" s="9">
        <v>4</v>
      </c>
      <c r="AE49" s="3">
        <v>1</v>
      </c>
      <c r="AF49" s="3">
        <v>1</v>
      </c>
      <c r="AG49" s="3">
        <v>0.00416666666666667</v>
      </c>
      <c r="AI49" s="35">
        <v>10045402</v>
      </c>
      <c r="AJ49" s="35" t="s">
        <v>1387</v>
      </c>
      <c r="AK49" s="9">
        <v>4</v>
      </c>
      <c r="AL49" s="3">
        <v>1</v>
      </c>
      <c r="AM49" s="3">
        <v>1</v>
      </c>
      <c r="AN49" s="3">
        <v>0.00416666666666667</v>
      </c>
    </row>
    <row r="50" ht="20.1" customHeight="1" spans="2:40">
      <c r="B50" s="28">
        <v>15211006</v>
      </c>
      <c r="C50" s="28" t="s">
        <v>398</v>
      </c>
      <c r="D50" s="3">
        <v>1</v>
      </c>
      <c r="E50" s="3" t="str">
        <f t="shared" si="1"/>
        <v>15211006;1@</v>
      </c>
      <c r="G50" s="35">
        <v>10045403</v>
      </c>
      <c r="H50" s="35" t="s">
        <v>1388</v>
      </c>
      <c r="I50" s="9">
        <v>4</v>
      </c>
      <c r="J50" s="3">
        <v>1</v>
      </c>
      <c r="K50" s="3">
        <v>1</v>
      </c>
      <c r="L50" s="3">
        <v>0.00416666666666667</v>
      </c>
      <c r="N50" s="35">
        <v>10045403</v>
      </c>
      <c r="O50" s="35" t="s">
        <v>1388</v>
      </c>
      <c r="P50" s="9">
        <v>4</v>
      </c>
      <c r="Q50" s="3">
        <v>1</v>
      </c>
      <c r="R50" s="3">
        <v>1</v>
      </c>
      <c r="S50" s="3">
        <v>0.00416666666666667</v>
      </c>
      <c r="U50" s="35">
        <v>10045403</v>
      </c>
      <c r="V50" s="35" t="s">
        <v>1388</v>
      </c>
      <c r="W50" s="9">
        <v>4</v>
      </c>
      <c r="X50" s="3">
        <v>1</v>
      </c>
      <c r="Y50" s="3">
        <v>1</v>
      </c>
      <c r="Z50" s="3">
        <v>0.00416666666666667</v>
      </c>
      <c r="AB50" s="35">
        <v>10045403</v>
      </c>
      <c r="AC50" s="35" t="s">
        <v>1388</v>
      </c>
      <c r="AD50" s="9">
        <v>4</v>
      </c>
      <c r="AE50" s="3">
        <v>1</v>
      </c>
      <c r="AF50" s="3">
        <v>1</v>
      </c>
      <c r="AG50" s="3">
        <v>0.00416666666666667</v>
      </c>
      <c r="AI50" s="35">
        <v>10045403</v>
      </c>
      <c r="AJ50" s="35" t="s">
        <v>1388</v>
      </c>
      <c r="AK50" s="9">
        <v>4</v>
      </c>
      <c r="AL50" s="3">
        <v>1</v>
      </c>
      <c r="AM50" s="3">
        <v>1</v>
      </c>
      <c r="AN50" s="3">
        <v>0.00416666666666667</v>
      </c>
    </row>
    <row r="51" ht="20.1" customHeight="1" spans="2:40">
      <c r="B51" s="28">
        <v>15206002</v>
      </c>
      <c r="C51" s="28" t="s">
        <v>383</v>
      </c>
      <c r="D51" s="3">
        <v>1</v>
      </c>
      <c r="E51" s="3" t="str">
        <f t="shared" si="1"/>
        <v>15206002;1@</v>
      </c>
      <c r="G51" s="35">
        <v>10045404</v>
      </c>
      <c r="H51" s="35" t="s">
        <v>1389</v>
      </c>
      <c r="I51" s="9">
        <v>4</v>
      </c>
      <c r="J51" s="3">
        <v>1</v>
      </c>
      <c r="K51" s="3">
        <v>1</v>
      </c>
      <c r="L51" s="3">
        <v>0.00416666666666667</v>
      </c>
      <c r="N51" s="35">
        <v>10045404</v>
      </c>
      <c r="O51" s="35" t="s">
        <v>1389</v>
      </c>
      <c r="P51" s="9">
        <v>4</v>
      </c>
      <c r="Q51" s="3">
        <v>1</v>
      </c>
      <c r="R51" s="3">
        <v>1</v>
      </c>
      <c r="S51" s="3">
        <v>0.00416666666666667</v>
      </c>
      <c r="U51" s="35">
        <v>10045404</v>
      </c>
      <c r="V51" s="35" t="s">
        <v>1389</v>
      </c>
      <c r="W51" s="9">
        <v>4</v>
      </c>
      <c r="X51" s="3">
        <v>1</v>
      </c>
      <c r="Y51" s="3">
        <v>1</v>
      </c>
      <c r="Z51" s="3">
        <v>0.00416666666666667</v>
      </c>
      <c r="AB51" s="35">
        <v>10045404</v>
      </c>
      <c r="AC51" s="35" t="s">
        <v>1389</v>
      </c>
      <c r="AD51" s="9">
        <v>4</v>
      </c>
      <c r="AE51" s="3">
        <v>1</v>
      </c>
      <c r="AF51" s="3">
        <v>1</v>
      </c>
      <c r="AG51" s="3">
        <v>0.00416666666666667</v>
      </c>
      <c r="AI51" s="35">
        <v>10045404</v>
      </c>
      <c r="AJ51" s="35" t="s">
        <v>1389</v>
      </c>
      <c r="AK51" s="9">
        <v>4</v>
      </c>
      <c r="AL51" s="3">
        <v>1</v>
      </c>
      <c r="AM51" s="3">
        <v>1</v>
      </c>
      <c r="AN51" s="3">
        <v>0.00416666666666667</v>
      </c>
    </row>
    <row r="52" ht="20.1" customHeight="1" spans="2:40">
      <c r="B52" s="28">
        <v>15207002</v>
      </c>
      <c r="C52" s="28" t="s">
        <v>385</v>
      </c>
      <c r="D52" s="3">
        <v>1</v>
      </c>
      <c r="E52" s="3" t="str">
        <f t="shared" si="1"/>
        <v>15207002;1@</v>
      </c>
      <c r="G52" s="35">
        <v>10045405</v>
      </c>
      <c r="H52" s="35" t="s">
        <v>1390</v>
      </c>
      <c r="I52" s="9">
        <v>4</v>
      </c>
      <c r="J52" s="3">
        <v>1</v>
      </c>
      <c r="K52" s="3">
        <v>1</v>
      </c>
      <c r="L52" s="3">
        <v>0.00416666666666667</v>
      </c>
      <c r="N52" s="35">
        <v>10045405</v>
      </c>
      <c r="O52" s="35" t="s">
        <v>1390</v>
      </c>
      <c r="P52" s="9">
        <v>4</v>
      </c>
      <c r="Q52" s="3">
        <v>1</v>
      </c>
      <c r="R52" s="3">
        <v>1</v>
      </c>
      <c r="S52" s="3">
        <v>0.00416666666666667</v>
      </c>
      <c r="U52" s="35">
        <v>10045405</v>
      </c>
      <c r="V52" s="35" t="s">
        <v>1390</v>
      </c>
      <c r="W52" s="9">
        <v>4</v>
      </c>
      <c r="X52" s="3">
        <v>1</v>
      </c>
      <c r="Y52" s="3">
        <v>1</v>
      </c>
      <c r="Z52" s="3">
        <v>0.00416666666666667</v>
      </c>
      <c r="AB52" s="35">
        <v>10045405</v>
      </c>
      <c r="AC52" s="35" t="s">
        <v>1390</v>
      </c>
      <c r="AD52" s="9">
        <v>4</v>
      </c>
      <c r="AE52" s="3">
        <v>1</v>
      </c>
      <c r="AF52" s="3">
        <v>1</v>
      </c>
      <c r="AG52" s="3">
        <v>0.00416666666666667</v>
      </c>
      <c r="AI52" s="35">
        <v>10045405</v>
      </c>
      <c r="AJ52" s="35" t="s">
        <v>1390</v>
      </c>
      <c r="AK52" s="9">
        <v>4</v>
      </c>
      <c r="AL52" s="3">
        <v>1</v>
      </c>
      <c r="AM52" s="3">
        <v>1</v>
      </c>
      <c r="AN52" s="3">
        <v>0.00416666666666667</v>
      </c>
    </row>
    <row r="53" ht="20.1" customHeight="1" spans="7:40">
      <c r="G53" s="35">
        <v>10045406</v>
      </c>
      <c r="H53" s="35" t="s">
        <v>1333</v>
      </c>
      <c r="I53" s="9">
        <v>4</v>
      </c>
      <c r="J53" s="3">
        <v>1</v>
      </c>
      <c r="K53" s="3">
        <v>1</v>
      </c>
      <c r="L53" s="3">
        <v>0.00416666666666667</v>
      </c>
      <c r="N53" s="35">
        <v>10045406</v>
      </c>
      <c r="O53" s="35" t="s">
        <v>1333</v>
      </c>
      <c r="P53" s="9">
        <v>4</v>
      </c>
      <c r="Q53" s="3">
        <v>1</v>
      </c>
      <c r="R53" s="3">
        <v>1</v>
      </c>
      <c r="S53" s="3">
        <v>0.00416666666666667</v>
      </c>
      <c r="U53" s="35">
        <v>10045406</v>
      </c>
      <c r="V53" s="35" t="s">
        <v>1333</v>
      </c>
      <c r="W53" s="9">
        <v>4</v>
      </c>
      <c r="X53" s="3">
        <v>1</v>
      </c>
      <c r="Y53" s="3">
        <v>1</v>
      </c>
      <c r="Z53" s="3">
        <v>0.00416666666666667</v>
      </c>
      <c r="AB53" s="35">
        <v>10045406</v>
      </c>
      <c r="AC53" s="35" t="s">
        <v>1333</v>
      </c>
      <c r="AD53" s="9">
        <v>4</v>
      </c>
      <c r="AE53" s="3">
        <v>1</v>
      </c>
      <c r="AF53" s="3">
        <v>1</v>
      </c>
      <c r="AG53" s="3">
        <v>0.00416666666666667</v>
      </c>
      <c r="AI53" s="35">
        <v>10045406</v>
      </c>
      <c r="AJ53" s="35" t="s">
        <v>1333</v>
      </c>
      <c r="AK53" s="9">
        <v>4</v>
      </c>
      <c r="AL53" s="3">
        <v>1</v>
      </c>
      <c r="AM53" s="3">
        <v>1</v>
      </c>
      <c r="AN53" s="3">
        <v>0.00416666666666667</v>
      </c>
    </row>
    <row r="54" ht="20.1" customHeight="1" spans="7:40">
      <c r="G54" s="25">
        <v>14010001</v>
      </c>
      <c r="H54" s="28" t="s">
        <v>96</v>
      </c>
      <c r="I54" s="28">
        <v>2</v>
      </c>
      <c r="J54" s="3">
        <v>1</v>
      </c>
      <c r="K54" s="3">
        <v>1</v>
      </c>
      <c r="L54" s="3">
        <v>0.00490196078431373</v>
      </c>
      <c r="N54" s="28">
        <v>15201001</v>
      </c>
      <c r="O54" s="28" t="s">
        <v>338</v>
      </c>
      <c r="P54" s="28">
        <v>3</v>
      </c>
      <c r="Q54" s="3">
        <v>1</v>
      </c>
      <c r="R54" s="3">
        <v>1</v>
      </c>
      <c r="S54" s="3">
        <v>0.00961538461538462</v>
      </c>
      <c r="U54" s="28">
        <v>15301001</v>
      </c>
      <c r="V54" s="28" t="s">
        <v>399</v>
      </c>
      <c r="W54" s="28">
        <v>3</v>
      </c>
      <c r="X54" s="3">
        <v>1</v>
      </c>
      <c r="Y54" s="3">
        <v>1</v>
      </c>
      <c r="Z54" s="3">
        <v>0.00961538461538462</v>
      </c>
      <c r="AB54" s="28">
        <v>15401001</v>
      </c>
      <c r="AC54" s="28" t="s">
        <v>444</v>
      </c>
      <c r="AD54" s="28">
        <v>3</v>
      </c>
      <c r="AE54" s="3">
        <v>1</v>
      </c>
      <c r="AF54" s="3">
        <v>1</v>
      </c>
      <c r="AG54" s="3">
        <v>0.00961538461538462</v>
      </c>
      <c r="AI54" s="28">
        <v>15501001</v>
      </c>
      <c r="AJ54" s="28" t="s">
        <v>490</v>
      </c>
      <c r="AK54" s="28">
        <v>3</v>
      </c>
      <c r="AL54" s="3">
        <v>1</v>
      </c>
      <c r="AM54" s="3">
        <v>1</v>
      </c>
      <c r="AN54" s="3">
        <v>0.00961538461538462</v>
      </c>
    </row>
    <row r="55" ht="20.1" customHeight="1" spans="2:40">
      <c r="B55" s="5">
        <v>10010041</v>
      </c>
      <c r="D55" s="3">
        <v>1</v>
      </c>
      <c r="E55" s="3" t="str">
        <f>B55&amp;";"&amp;D55&amp;"@"</f>
        <v>10010041;1@</v>
      </c>
      <c r="G55" s="25">
        <v>14010002</v>
      </c>
      <c r="H55" s="28" t="s">
        <v>102</v>
      </c>
      <c r="I55" s="28">
        <v>2</v>
      </c>
      <c r="J55" s="3">
        <v>1</v>
      </c>
      <c r="K55" s="3">
        <v>1</v>
      </c>
      <c r="L55" s="3">
        <v>0.00490196078431373</v>
      </c>
      <c r="N55" s="28">
        <v>15201002</v>
      </c>
      <c r="O55" s="28" t="s">
        <v>340</v>
      </c>
      <c r="P55" s="28">
        <v>4</v>
      </c>
      <c r="Q55" s="3">
        <v>1</v>
      </c>
      <c r="R55" s="3">
        <v>1</v>
      </c>
      <c r="S55" s="3">
        <v>0.00961538461538462</v>
      </c>
      <c r="U55" s="28">
        <v>15301002</v>
      </c>
      <c r="V55" s="28" t="s">
        <v>400</v>
      </c>
      <c r="W55" s="28">
        <v>4</v>
      </c>
      <c r="X55" s="3">
        <v>1</v>
      </c>
      <c r="Y55" s="3">
        <v>1</v>
      </c>
      <c r="Z55" s="3">
        <v>0.00961538461538462</v>
      </c>
      <c r="AB55" s="28">
        <v>15401002</v>
      </c>
      <c r="AC55" s="28" t="s">
        <v>445</v>
      </c>
      <c r="AD55" s="28">
        <v>4</v>
      </c>
      <c r="AE55" s="3">
        <v>1</v>
      </c>
      <c r="AF55" s="3">
        <v>1</v>
      </c>
      <c r="AG55" s="3">
        <v>0.00961538461538462</v>
      </c>
      <c r="AI55" s="28">
        <v>15501002</v>
      </c>
      <c r="AJ55" s="28" t="s">
        <v>491</v>
      </c>
      <c r="AK55" s="28">
        <v>4</v>
      </c>
      <c r="AL55" s="3">
        <v>1</v>
      </c>
      <c r="AM55" s="3">
        <v>1</v>
      </c>
      <c r="AN55" s="3">
        <v>0.00961538461538462</v>
      </c>
    </row>
    <row r="56" ht="20.1" customHeight="1" spans="2:40">
      <c r="B56" s="5">
        <v>10010042</v>
      </c>
      <c r="D56" s="3">
        <v>1</v>
      </c>
      <c r="E56" s="3" t="str">
        <f t="shared" ref="E56:E64" si="2">B56&amp;";"&amp;D56&amp;"@"</f>
        <v>10010042;1@</v>
      </c>
      <c r="G56" s="25">
        <v>14010003</v>
      </c>
      <c r="H56" s="28" t="s">
        <v>107</v>
      </c>
      <c r="I56" s="28">
        <v>3</v>
      </c>
      <c r="J56" s="3">
        <v>1</v>
      </c>
      <c r="K56" s="3">
        <v>1</v>
      </c>
      <c r="L56" s="3">
        <v>0.00490196078431373</v>
      </c>
      <c r="N56" s="28">
        <v>15201003</v>
      </c>
      <c r="O56" s="28" t="s">
        <v>342</v>
      </c>
      <c r="P56" s="28">
        <v>3</v>
      </c>
      <c r="Q56" s="3">
        <v>1</v>
      </c>
      <c r="R56" s="3">
        <v>1</v>
      </c>
      <c r="S56" s="3">
        <v>0.00961538461538462</v>
      </c>
      <c r="U56" s="28">
        <v>15301003</v>
      </c>
      <c r="V56" s="28" t="s">
        <v>401</v>
      </c>
      <c r="W56" s="28">
        <v>3</v>
      </c>
      <c r="X56" s="3">
        <v>1</v>
      </c>
      <c r="Y56" s="3">
        <v>1</v>
      </c>
      <c r="Z56" s="3">
        <v>0.00961538461538462</v>
      </c>
      <c r="AB56" s="28">
        <v>15401003</v>
      </c>
      <c r="AC56" s="28" t="s">
        <v>446</v>
      </c>
      <c r="AD56" s="28">
        <v>3</v>
      </c>
      <c r="AE56" s="3">
        <v>1</v>
      </c>
      <c r="AF56" s="3">
        <v>1</v>
      </c>
      <c r="AG56" s="3">
        <v>0.00961538461538462</v>
      </c>
      <c r="AI56" s="28">
        <v>15501003</v>
      </c>
      <c r="AJ56" s="28" t="s">
        <v>492</v>
      </c>
      <c r="AK56" s="28">
        <v>3</v>
      </c>
      <c r="AL56" s="3">
        <v>1</v>
      </c>
      <c r="AM56" s="3">
        <v>1</v>
      </c>
      <c r="AN56" s="3">
        <v>0.00961538461538462</v>
      </c>
    </row>
    <row r="57" ht="20.1" customHeight="1" spans="2:40">
      <c r="B57" s="5">
        <v>10010083</v>
      </c>
      <c r="D57" s="3">
        <v>1</v>
      </c>
      <c r="E57" s="3" t="str">
        <f t="shared" si="2"/>
        <v>10010083;1@</v>
      </c>
      <c r="G57" s="25">
        <v>14010004</v>
      </c>
      <c r="H57" s="28" t="s">
        <v>111</v>
      </c>
      <c r="I57" s="28">
        <v>4</v>
      </c>
      <c r="J57" s="3">
        <v>1</v>
      </c>
      <c r="K57" s="3">
        <v>1</v>
      </c>
      <c r="L57" s="3">
        <v>0.00490196078431373</v>
      </c>
      <c r="N57" s="28">
        <v>15201004</v>
      </c>
      <c r="O57" s="28" t="s">
        <v>344</v>
      </c>
      <c r="P57" s="28">
        <v>4</v>
      </c>
      <c r="Q57" s="3">
        <v>1</v>
      </c>
      <c r="R57" s="3">
        <v>1</v>
      </c>
      <c r="S57" s="3">
        <v>0.00961538461538462</v>
      </c>
      <c r="U57" s="28">
        <v>15301004</v>
      </c>
      <c r="V57" s="28" t="s">
        <v>402</v>
      </c>
      <c r="W57" s="28">
        <v>4</v>
      </c>
      <c r="X57" s="3">
        <v>1</v>
      </c>
      <c r="Y57" s="3">
        <v>1</v>
      </c>
      <c r="Z57" s="3">
        <v>0.00961538461538462</v>
      </c>
      <c r="AB57" s="28">
        <v>15401004</v>
      </c>
      <c r="AC57" s="28" t="s">
        <v>447</v>
      </c>
      <c r="AD57" s="28">
        <v>4</v>
      </c>
      <c r="AE57" s="3">
        <v>1</v>
      </c>
      <c r="AF57" s="3">
        <v>1</v>
      </c>
      <c r="AG57" s="3">
        <v>0.00961538461538462</v>
      </c>
      <c r="AI57" s="28">
        <v>15501004</v>
      </c>
      <c r="AJ57" s="28" t="s">
        <v>493</v>
      </c>
      <c r="AK57" s="28">
        <v>4</v>
      </c>
      <c r="AL57" s="3">
        <v>1</v>
      </c>
      <c r="AM57" s="3">
        <v>1</v>
      </c>
      <c r="AN57" s="3">
        <v>0.00961538461538462</v>
      </c>
    </row>
    <row r="58" ht="20.1" customHeight="1" spans="2:40">
      <c r="B58" s="8">
        <v>10010098</v>
      </c>
      <c r="D58" s="3">
        <v>1</v>
      </c>
      <c r="E58" s="3" t="str">
        <f t="shared" si="2"/>
        <v>10010098;1@</v>
      </c>
      <c r="G58" s="25">
        <v>14010005</v>
      </c>
      <c r="H58" s="28" t="s">
        <v>117</v>
      </c>
      <c r="I58" s="28">
        <v>2</v>
      </c>
      <c r="J58" s="3">
        <v>1</v>
      </c>
      <c r="K58" s="3">
        <v>1</v>
      </c>
      <c r="L58" s="3">
        <v>0.00490196078431373</v>
      </c>
      <c r="N58" s="28">
        <v>15201005</v>
      </c>
      <c r="O58" s="28" t="s">
        <v>346</v>
      </c>
      <c r="P58" s="28">
        <v>3</v>
      </c>
      <c r="Q58" s="3">
        <v>1</v>
      </c>
      <c r="R58" s="3">
        <v>1</v>
      </c>
      <c r="S58" s="3">
        <v>0.00961538461538462</v>
      </c>
      <c r="U58" s="28">
        <v>15301005</v>
      </c>
      <c r="V58" s="28" t="s">
        <v>403</v>
      </c>
      <c r="W58" s="28">
        <v>3</v>
      </c>
      <c r="X58" s="3">
        <v>1</v>
      </c>
      <c r="Y58" s="3">
        <v>1</v>
      </c>
      <c r="Z58" s="3">
        <v>0.00961538461538462</v>
      </c>
      <c r="AB58" s="28">
        <v>15401005</v>
      </c>
      <c r="AC58" s="28" t="s">
        <v>448</v>
      </c>
      <c r="AD58" s="28">
        <v>3</v>
      </c>
      <c r="AE58" s="3">
        <v>1</v>
      </c>
      <c r="AF58" s="3">
        <v>1</v>
      </c>
      <c r="AG58" s="3">
        <v>0.00961538461538462</v>
      </c>
      <c r="AI58" s="28">
        <v>15501005</v>
      </c>
      <c r="AJ58" s="28" t="s">
        <v>494</v>
      </c>
      <c r="AK58" s="28">
        <v>3</v>
      </c>
      <c r="AL58" s="3">
        <v>1</v>
      </c>
      <c r="AM58" s="3">
        <v>1</v>
      </c>
      <c r="AN58" s="3">
        <v>0.00961538461538462</v>
      </c>
    </row>
    <row r="59" ht="20.1" customHeight="1" spans="2:40">
      <c r="B59" s="24">
        <v>10023008</v>
      </c>
      <c r="C59" s="25" t="s">
        <v>290</v>
      </c>
      <c r="D59" s="3">
        <v>1</v>
      </c>
      <c r="E59" s="3" t="str">
        <f t="shared" si="2"/>
        <v>10023008;1@</v>
      </c>
      <c r="G59" s="25">
        <v>14010006</v>
      </c>
      <c r="H59" s="28" t="s">
        <v>121</v>
      </c>
      <c r="I59" s="28">
        <v>2</v>
      </c>
      <c r="J59" s="3">
        <v>1</v>
      </c>
      <c r="K59" s="3">
        <v>1</v>
      </c>
      <c r="L59" s="3">
        <v>0.00490196078431373</v>
      </c>
      <c r="N59" s="28">
        <v>15201006</v>
      </c>
      <c r="O59" s="28" t="s">
        <v>347</v>
      </c>
      <c r="P59" s="28">
        <v>4</v>
      </c>
      <c r="Q59" s="3">
        <v>1</v>
      </c>
      <c r="R59" s="3">
        <v>1</v>
      </c>
      <c r="S59" s="3">
        <v>0.00961538461538462</v>
      </c>
      <c r="U59" s="28">
        <v>15301006</v>
      </c>
      <c r="V59" s="28" t="s">
        <v>404</v>
      </c>
      <c r="W59" s="28">
        <v>4</v>
      </c>
      <c r="X59" s="3">
        <v>1</v>
      </c>
      <c r="Y59" s="3">
        <v>1</v>
      </c>
      <c r="Z59" s="3">
        <v>0.00961538461538462</v>
      </c>
      <c r="AB59" s="28">
        <v>15401006</v>
      </c>
      <c r="AC59" s="28" t="s">
        <v>449</v>
      </c>
      <c r="AD59" s="28">
        <v>4</v>
      </c>
      <c r="AE59" s="3">
        <v>1</v>
      </c>
      <c r="AF59" s="3">
        <v>1</v>
      </c>
      <c r="AG59" s="3">
        <v>0.00961538461538462</v>
      </c>
      <c r="AI59" s="28">
        <v>15501006</v>
      </c>
      <c r="AJ59" s="28" t="s">
        <v>495</v>
      </c>
      <c r="AK59" s="28">
        <v>4</v>
      </c>
      <c r="AL59" s="3">
        <v>1</v>
      </c>
      <c r="AM59" s="3">
        <v>1</v>
      </c>
      <c r="AN59" s="3">
        <v>0.00961538461538462</v>
      </c>
    </row>
    <row r="60" ht="20.1" customHeight="1" spans="2:40">
      <c r="B60" s="24">
        <v>10023009</v>
      </c>
      <c r="C60" s="25" t="s">
        <v>292</v>
      </c>
      <c r="D60" s="3">
        <v>1</v>
      </c>
      <c r="E60" s="3" t="str">
        <f t="shared" si="2"/>
        <v>10023009;1@</v>
      </c>
      <c r="G60" s="25">
        <v>14010007</v>
      </c>
      <c r="H60" s="28" t="s">
        <v>125</v>
      </c>
      <c r="I60" s="28">
        <v>3</v>
      </c>
      <c r="J60" s="3">
        <v>1</v>
      </c>
      <c r="K60" s="3">
        <v>1</v>
      </c>
      <c r="L60" s="3">
        <v>0.00490196078431373</v>
      </c>
      <c r="N60" s="28">
        <v>15202001</v>
      </c>
      <c r="O60" s="28" t="s">
        <v>349</v>
      </c>
      <c r="P60" s="28">
        <v>3</v>
      </c>
      <c r="Q60" s="3">
        <v>1</v>
      </c>
      <c r="R60" s="3">
        <v>1</v>
      </c>
      <c r="S60" s="3">
        <v>0.00961538461538462</v>
      </c>
      <c r="U60" s="28">
        <v>15302001</v>
      </c>
      <c r="V60" s="28" t="s">
        <v>405</v>
      </c>
      <c r="W60" s="28">
        <v>3</v>
      </c>
      <c r="X60" s="3">
        <v>1</v>
      </c>
      <c r="Y60" s="3">
        <v>1</v>
      </c>
      <c r="Z60" s="3">
        <v>0.00961538461538462</v>
      </c>
      <c r="AB60" s="28">
        <v>15402001</v>
      </c>
      <c r="AC60" s="28" t="s">
        <v>450</v>
      </c>
      <c r="AD60" s="28">
        <v>3</v>
      </c>
      <c r="AE60" s="3">
        <v>1</v>
      </c>
      <c r="AF60" s="3">
        <v>1</v>
      </c>
      <c r="AG60" s="3">
        <v>0.00961538461538462</v>
      </c>
      <c r="AI60" s="28">
        <v>15502001</v>
      </c>
      <c r="AJ60" s="28" t="s">
        <v>496</v>
      </c>
      <c r="AK60" s="28">
        <v>3</v>
      </c>
      <c r="AL60" s="3">
        <v>1</v>
      </c>
      <c r="AM60" s="3">
        <v>1</v>
      </c>
      <c r="AN60" s="3">
        <v>0.00961538461538462</v>
      </c>
    </row>
    <row r="61" ht="20.1" customHeight="1" spans="2:40">
      <c r="B61" s="35">
        <v>10045106</v>
      </c>
      <c r="D61" s="3">
        <v>1</v>
      </c>
      <c r="E61" s="3" t="str">
        <f t="shared" si="2"/>
        <v>10045106;1@</v>
      </c>
      <c r="G61" s="25">
        <v>14010008</v>
      </c>
      <c r="H61" s="28" t="s">
        <v>129</v>
      </c>
      <c r="I61" s="28">
        <v>4</v>
      </c>
      <c r="J61" s="3">
        <v>1</v>
      </c>
      <c r="K61" s="3">
        <v>1</v>
      </c>
      <c r="L61" s="3">
        <v>0.00490196078431373</v>
      </c>
      <c r="N61" s="28">
        <v>15202002</v>
      </c>
      <c r="O61" s="28" t="s">
        <v>350</v>
      </c>
      <c r="P61" s="28">
        <v>4</v>
      </c>
      <c r="Q61" s="3">
        <v>1</v>
      </c>
      <c r="R61" s="3">
        <v>1</v>
      </c>
      <c r="S61" s="3">
        <v>0.00961538461538462</v>
      </c>
      <c r="U61" s="28">
        <v>15302002</v>
      </c>
      <c r="V61" s="28" t="s">
        <v>406</v>
      </c>
      <c r="W61" s="28">
        <v>4</v>
      </c>
      <c r="X61" s="3">
        <v>1</v>
      </c>
      <c r="Y61" s="3">
        <v>1</v>
      </c>
      <c r="Z61" s="3">
        <v>0.00961538461538462</v>
      </c>
      <c r="AB61" s="28">
        <v>15402002</v>
      </c>
      <c r="AC61" s="28" t="s">
        <v>451</v>
      </c>
      <c r="AD61" s="28">
        <v>4</v>
      </c>
      <c r="AE61" s="3">
        <v>1</v>
      </c>
      <c r="AF61" s="3">
        <v>1</v>
      </c>
      <c r="AG61" s="3">
        <v>0.00961538461538462</v>
      </c>
      <c r="AI61" s="28">
        <v>15502002</v>
      </c>
      <c r="AJ61" s="28" t="s">
        <v>497</v>
      </c>
      <c r="AK61" s="28">
        <v>4</v>
      </c>
      <c r="AL61" s="3">
        <v>1</v>
      </c>
      <c r="AM61" s="3">
        <v>1</v>
      </c>
      <c r="AN61" s="3">
        <v>0.00961538461538462</v>
      </c>
    </row>
    <row r="62" ht="20.1" customHeight="1" spans="2:40">
      <c r="B62" s="35">
        <v>10045206</v>
      </c>
      <c r="C62" s="35" t="s">
        <v>1323</v>
      </c>
      <c r="D62" s="3">
        <v>1</v>
      </c>
      <c r="E62" s="3" t="str">
        <f t="shared" si="2"/>
        <v>10045206;1@</v>
      </c>
      <c r="G62" s="25">
        <v>14010009</v>
      </c>
      <c r="H62" s="28" t="s">
        <v>132</v>
      </c>
      <c r="I62" s="28">
        <v>2</v>
      </c>
      <c r="J62" s="3">
        <v>1</v>
      </c>
      <c r="K62" s="3">
        <v>1</v>
      </c>
      <c r="L62" s="3">
        <v>0.00490196078431373</v>
      </c>
      <c r="N62" s="28">
        <v>15202003</v>
      </c>
      <c r="O62" s="28" t="s">
        <v>351</v>
      </c>
      <c r="P62" s="28">
        <v>3</v>
      </c>
      <c r="Q62" s="3">
        <v>1</v>
      </c>
      <c r="R62" s="3">
        <v>1</v>
      </c>
      <c r="S62" s="3">
        <v>0.00961538461538462</v>
      </c>
      <c r="U62" s="28">
        <v>15302003</v>
      </c>
      <c r="V62" s="28" t="s">
        <v>407</v>
      </c>
      <c r="W62" s="28">
        <v>3</v>
      </c>
      <c r="X62" s="3">
        <v>1</v>
      </c>
      <c r="Y62" s="3">
        <v>1</v>
      </c>
      <c r="Z62" s="3">
        <v>0.00961538461538462</v>
      </c>
      <c r="AB62" s="28">
        <v>15402003</v>
      </c>
      <c r="AC62" s="28" t="s">
        <v>452</v>
      </c>
      <c r="AD62" s="28">
        <v>3</v>
      </c>
      <c r="AE62" s="3">
        <v>1</v>
      </c>
      <c r="AF62" s="3">
        <v>1</v>
      </c>
      <c r="AG62" s="3">
        <v>0.00961538461538462</v>
      </c>
      <c r="AI62" s="28">
        <v>15502003</v>
      </c>
      <c r="AJ62" s="28" t="s">
        <v>498</v>
      </c>
      <c r="AK62" s="28">
        <v>3</v>
      </c>
      <c r="AL62" s="3">
        <v>1</v>
      </c>
      <c r="AM62" s="3">
        <v>1</v>
      </c>
      <c r="AN62" s="3">
        <v>0.00961538461538462</v>
      </c>
    </row>
    <row r="63" ht="20.1" customHeight="1" spans="2:40">
      <c r="B63" s="35">
        <v>10045306</v>
      </c>
      <c r="C63" s="35" t="s">
        <v>1328</v>
      </c>
      <c r="D63" s="3">
        <v>1</v>
      </c>
      <c r="E63" s="3" t="str">
        <f t="shared" si="2"/>
        <v>10045306;1@</v>
      </c>
      <c r="G63" s="25">
        <v>14010010</v>
      </c>
      <c r="H63" s="28" t="s">
        <v>133</v>
      </c>
      <c r="I63" s="28">
        <v>2</v>
      </c>
      <c r="J63" s="3">
        <v>1</v>
      </c>
      <c r="K63" s="3">
        <v>1</v>
      </c>
      <c r="L63" s="3">
        <v>0.00490196078431373</v>
      </c>
      <c r="N63" s="28">
        <v>15202004</v>
      </c>
      <c r="O63" s="28" t="s">
        <v>352</v>
      </c>
      <c r="P63" s="28">
        <v>4</v>
      </c>
      <c r="Q63" s="3">
        <v>1</v>
      </c>
      <c r="R63" s="3">
        <v>1</v>
      </c>
      <c r="S63" s="3">
        <v>0.00961538461538462</v>
      </c>
      <c r="U63" s="28">
        <v>15302004</v>
      </c>
      <c r="V63" s="28" t="s">
        <v>408</v>
      </c>
      <c r="W63" s="28">
        <v>4</v>
      </c>
      <c r="X63" s="3">
        <v>1</v>
      </c>
      <c r="Y63" s="3">
        <v>1</v>
      </c>
      <c r="Z63" s="3">
        <v>0.00961538461538462</v>
      </c>
      <c r="AB63" s="28">
        <v>15402004</v>
      </c>
      <c r="AC63" s="28" t="s">
        <v>453</v>
      </c>
      <c r="AD63" s="28">
        <v>4</v>
      </c>
      <c r="AE63" s="3">
        <v>1</v>
      </c>
      <c r="AF63" s="3">
        <v>1</v>
      </c>
      <c r="AG63" s="3">
        <v>0.00961538461538462</v>
      </c>
      <c r="AI63" s="28">
        <v>15502004</v>
      </c>
      <c r="AJ63" s="28" t="s">
        <v>499</v>
      </c>
      <c r="AK63" s="28">
        <v>4</v>
      </c>
      <c r="AL63" s="3">
        <v>1</v>
      </c>
      <c r="AM63" s="3">
        <v>1</v>
      </c>
      <c r="AN63" s="3">
        <v>0.00961538461538462</v>
      </c>
    </row>
    <row r="64" ht="20.1" customHeight="1" spans="2:40">
      <c r="B64" s="35">
        <v>10045406</v>
      </c>
      <c r="C64" s="35" t="s">
        <v>1333</v>
      </c>
      <c r="D64" s="3">
        <v>1</v>
      </c>
      <c r="E64" s="3" t="str">
        <f t="shared" si="2"/>
        <v>10045406;1@</v>
      </c>
      <c r="G64" s="25">
        <v>14010011</v>
      </c>
      <c r="H64" s="28" t="s">
        <v>136</v>
      </c>
      <c r="I64" s="28">
        <v>3</v>
      </c>
      <c r="J64" s="3">
        <v>1</v>
      </c>
      <c r="K64" s="3">
        <v>1</v>
      </c>
      <c r="L64" s="3">
        <v>0.00490196078431373</v>
      </c>
      <c r="N64" s="28">
        <v>15202005</v>
      </c>
      <c r="O64" s="28" t="s">
        <v>353</v>
      </c>
      <c r="P64" s="28">
        <v>3</v>
      </c>
      <c r="Q64" s="3">
        <v>1</v>
      </c>
      <c r="R64" s="3">
        <v>1</v>
      </c>
      <c r="S64" s="3">
        <v>0.00961538461538462</v>
      </c>
      <c r="U64" s="28">
        <v>15302005</v>
      </c>
      <c r="V64" s="28" t="s">
        <v>409</v>
      </c>
      <c r="W64" s="28">
        <v>3</v>
      </c>
      <c r="X64" s="3">
        <v>1</v>
      </c>
      <c r="Y64" s="3">
        <v>1</v>
      </c>
      <c r="Z64" s="3">
        <v>0.00961538461538462</v>
      </c>
      <c r="AB64" s="28">
        <v>15402005</v>
      </c>
      <c r="AC64" s="28" t="s">
        <v>454</v>
      </c>
      <c r="AD64" s="28">
        <v>3</v>
      </c>
      <c r="AE64" s="3">
        <v>1</v>
      </c>
      <c r="AF64" s="3">
        <v>1</v>
      </c>
      <c r="AG64" s="3">
        <v>0.00961538461538462</v>
      </c>
      <c r="AI64" s="28">
        <v>15502005</v>
      </c>
      <c r="AJ64" s="28" t="s">
        <v>500</v>
      </c>
      <c r="AK64" s="28">
        <v>3</v>
      </c>
      <c r="AL64" s="3">
        <v>1</v>
      </c>
      <c r="AM64" s="3">
        <v>1</v>
      </c>
      <c r="AN64" s="3">
        <v>0.00961538461538462</v>
      </c>
    </row>
    <row r="65" ht="20.1" customHeight="1" spans="2:40">
      <c r="B65" s="28">
        <v>15310002</v>
      </c>
      <c r="C65" s="28" t="s">
        <v>435</v>
      </c>
      <c r="D65" s="3">
        <v>1</v>
      </c>
      <c r="E65" s="3" t="str">
        <f t="shared" ref="E65:E73" si="3">B65&amp;";"&amp;D65&amp;"@"</f>
        <v>15310002;1@</v>
      </c>
      <c r="G65" s="25">
        <v>14010012</v>
      </c>
      <c r="H65" s="28" t="s">
        <v>139</v>
      </c>
      <c r="I65" s="28">
        <v>4</v>
      </c>
      <c r="J65" s="3">
        <v>1</v>
      </c>
      <c r="K65" s="3">
        <v>1</v>
      </c>
      <c r="L65" s="3">
        <v>0.00490196078431373</v>
      </c>
      <c r="N65" s="28">
        <v>15202006</v>
      </c>
      <c r="O65" s="28" t="s">
        <v>354</v>
      </c>
      <c r="P65" s="28">
        <v>4</v>
      </c>
      <c r="Q65" s="3">
        <v>1</v>
      </c>
      <c r="R65" s="3">
        <v>1</v>
      </c>
      <c r="S65" s="3">
        <v>0.00961538461538462</v>
      </c>
      <c r="U65" s="28">
        <v>15302006</v>
      </c>
      <c r="V65" s="28" t="s">
        <v>410</v>
      </c>
      <c r="W65" s="28">
        <v>4</v>
      </c>
      <c r="X65" s="3">
        <v>1</v>
      </c>
      <c r="Y65" s="3">
        <v>1</v>
      </c>
      <c r="Z65" s="3">
        <v>0.00961538461538462</v>
      </c>
      <c r="AB65" s="28">
        <v>15402006</v>
      </c>
      <c r="AC65" s="28" t="s">
        <v>455</v>
      </c>
      <c r="AD65" s="28">
        <v>4</v>
      </c>
      <c r="AE65" s="3">
        <v>1</v>
      </c>
      <c r="AF65" s="3">
        <v>1</v>
      </c>
      <c r="AG65" s="3">
        <v>0.00961538461538462</v>
      </c>
      <c r="AI65" s="28">
        <v>15502006</v>
      </c>
      <c r="AJ65" s="28" t="s">
        <v>501</v>
      </c>
      <c r="AK65" s="28">
        <v>4</v>
      </c>
      <c r="AL65" s="3">
        <v>1</v>
      </c>
      <c r="AM65" s="3">
        <v>1</v>
      </c>
      <c r="AN65" s="3">
        <v>0.00961538461538462</v>
      </c>
    </row>
    <row r="66" ht="20.1" customHeight="1" spans="2:40">
      <c r="B66" s="28">
        <v>15310004</v>
      </c>
      <c r="C66" s="28" t="s">
        <v>437</v>
      </c>
      <c r="D66" s="3">
        <v>1</v>
      </c>
      <c r="E66" s="3" t="str">
        <f t="shared" si="3"/>
        <v>15310004;1@</v>
      </c>
      <c r="G66" s="25">
        <v>14020001</v>
      </c>
      <c r="H66" s="28" t="s">
        <v>142</v>
      </c>
      <c r="I66" s="28">
        <v>2</v>
      </c>
      <c r="J66" s="3">
        <v>1</v>
      </c>
      <c r="K66" s="3">
        <v>1</v>
      </c>
      <c r="L66" s="3">
        <v>0.00490196078431373</v>
      </c>
      <c r="N66" s="28">
        <v>15203001</v>
      </c>
      <c r="O66" s="28" t="s">
        <v>355</v>
      </c>
      <c r="P66" s="28">
        <v>3</v>
      </c>
      <c r="Q66" s="3">
        <v>1</v>
      </c>
      <c r="R66" s="3">
        <v>1</v>
      </c>
      <c r="S66" s="3">
        <v>0.00961538461538462</v>
      </c>
      <c r="U66" s="28">
        <v>15303001</v>
      </c>
      <c r="V66" s="28" t="s">
        <v>411</v>
      </c>
      <c r="W66" s="28">
        <v>3</v>
      </c>
      <c r="X66" s="3">
        <v>1</v>
      </c>
      <c r="Y66" s="3">
        <v>1</v>
      </c>
      <c r="Z66" s="3">
        <v>0.00961538461538462</v>
      </c>
      <c r="AB66" s="28">
        <v>15403001</v>
      </c>
      <c r="AC66" s="28" t="s">
        <v>456</v>
      </c>
      <c r="AD66" s="28">
        <v>3</v>
      </c>
      <c r="AE66" s="3">
        <v>1</v>
      </c>
      <c r="AF66" s="3">
        <v>1</v>
      </c>
      <c r="AG66" s="3">
        <v>0.00961538461538462</v>
      </c>
      <c r="AI66" s="28">
        <v>15503001</v>
      </c>
      <c r="AJ66" s="28" t="s">
        <v>502</v>
      </c>
      <c r="AK66" s="28">
        <v>3</v>
      </c>
      <c r="AL66" s="3">
        <v>1</v>
      </c>
      <c r="AM66" s="3">
        <v>1</v>
      </c>
      <c r="AN66" s="3">
        <v>0.00961538461538462</v>
      </c>
    </row>
    <row r="67" ht="20.1" customHeight="1" spans="2:40">
      <c r="B67" s="27">
        <v>15310102</v>
      </c>
      <c r="C67" s="27" t="s">
        <v>1391</v>
      </c>
      <c r="D67" s="3">
        <v>1</v>
      </c>
      <c r="E67" s="3" t="str">
        <f t="shared" si="3"/>
        <v>15310102;1@</v>
      </c>
      <c r="G67" s="25">
        <v>14020002</v>
      </c>
      <c r="H67" s="28" t="s">
        <v>145</v>
      </c>
      <c r="I67" s="28">
        <v>2</v>
      </c>
      <c r="J67" s="3">
        <v>1</v>
      </c>
      <c r="K67" s="3">
        <v>1</v>
      </c>
      <c r="L67" s="3">
        <v>0.00490196078431373</v>
      </c>
      <c r="N67" s="28">
        <v>15203002</v>
      </c>
      <c r="O67" s="28" t="s">
        <v>357</v>
      </c>
      <c r="P67" s="28">
        <v>4</v>
      </c>
      <c r="Q67" s="3">
        <v>1</v>
      </c>
      <c r="R67" s="3">
        <v>1</v>
      </c>
      <c r="S67" s="3">
        <v>0.00961538461538462</v>
      </c>
      <c r="U67" s="28">
        <v>15303002</v>
      </c>
      <c r="V67" s="28" t="s">
        <v>412</v>
      </c>
      <c r="W67" s="28">
        <v>4</v>
      </c>
      <c r="X67" s="3">
        <v>1</v>
      </c>
      <c r="Y67" s="3">
        <v>1</v>
      </c>
      <c r="Z67" s="3">
        <v>0.00961538461538462</v>
      </c>
      <c r="AB67" s="28">
        <v>15403002</v>
      </c>
      <c r="AC67" s="28" t="s">
        <v>457</v>
      </c>
      <c r="AD67" s="28">
        <v>4</v>
      </c>
      <c r="AE67" s="3">
        <v>1</v>
      </c>
      <c r="AF67" s="3">
        <v>1</v>
      </c>
      <c r="AG67" s="3">
        <v>0.00961538461538462</v>
      </c>
      <c r="AI67" s="28">
        <v>15503002</v>
      </c>
      <c r="AJ67" s="28" t="s">
        <v>503</v>
      </c>
      <c r="AK67" s="28">
        <v>4</v>
      </c>
      <c r="AL67" s="3">
        <v>1</v>
      </c>
      <c r="AM67" s="3">
        <v>1</v>
      </c>
      <c r="AN67" s="3">
        <v>0.00961538461538462</v>
      </c>
    </row>
    <row r="68" ht="20.1" customHeight="1" spans="2:40">
      <c r="B68" s="27">
        <v>15310104</v>
      </c>
      <c r="C68" s="27" t="s">
        <v>1392</v>
      </c>
      <c r="D68" s="3">
        <v>1</v>
      </c>
      <c r="E68" s="3" t="str">
        <f t="shared" si="3"/>
        <v>15310104;1@</v>
      </c>
      <c r="G68" s="25">
        <v>14020003</v>
      </c>
      <c r="H68" s="28" t="s">
        <v>148</v>
      </c>
      <c r="I68" s="28">
        <v>3</v>
      </c>
      <c r="J68" s="3">
        <v>1</v>
      </c>
      <c r="K68" s="3">
        <v>1</v>
      </c>
      <c r="L68" s="3">
        <v>0.00490196078431373</v>
      </c>
      <c r="N68" s="28">
        <v>15203003</v>
      </c>
      <c r="O68" s="28" t="s">
        <v>358</v>
      </c>
      <c r="P68" s="28">
        <v>3</v>
      </c>
      <c r="Q68" s="3">
        <v>1</v>
      </c>
      <c r="R68" s="3">
        <v>1</v>
      </c>
      <c r="S68" s="3">
        <v>0.00961538461538462</v>
      </c>
      <c r="U68" s="28">
        <v>15303003</v>
      </c>
      <c r="V68" s="28" t="s">
        <v>413</v>
      </c>
      <c r="W68" s="28">
        <v>3</v>
      </c>
      <c r="X68" s="3">
        <v>1</v>
      </c>
      <c r="Y68" s="3">
        <v>1</v>
      </c>
      <c r="Z68" s="3">
        <v>0.00961538461538462</v>
      </c>
      <c r="AB68" s="28">
        <v>15403003</v>
      </c>
      <c r="AC68" s="28" t="s">
        <v>458</v>
      </c>
      <c r="AD68" s="28">
        <v>3</v>
      </c>
      <c r="AE68" s="3">
        <v>1</v>
      </c>
      <c r="AF68" s="3">
        <v>1</v>
      </c>
      <c r="AG68" s="3">
        <v>0.00961538461538462</v>
      </c>
      <c r="AI68" s="28">
        <v>15503003</v>
      </c>
      <c r="AJ68" s="28" t="s">
        <v>504</v>
      </c>
      <c r="AK68" s="28">
        <v>3</v>
      </c>
      <c r="AL68" s="3">
        <v>1</v>
      </c>
      <c r="AM68" s="3">
        <v>1</v>
      </c>
      <c r="AN68" s="3">
        <v>0.00961538461538462</v>
      </c>
    </row>
    <row r="69" ht="20.1" customHeight="1" spans="2:40">
      <c r="B69" s="28">
        <v>15311002</v>
      </c>
      <c r="C69" s="28" t="s">
        <v>439</v>
      </c>
      <c r="D69" s="3">
        <v>1</v>
      </c>
      <c r="E69" s="3" t="str">
        <f t="shared" si="3"/>
        <v>15311002;1@</v>
      </c>
      <c r="G69" s="25">
        <v>14020004</v>
      </c>
      <c r="H69" s="28" t="s">
        <v>150</v>
      </c>
      <c r="I69" s="28">
        <v>4</v>
      </c>
      <c r="J69" s="3">
        <v>1</v>
      </c>
      <c r="K69" s="3">
        <v>1</v>
      </c>
      <c r="L69" s="3">
        <v>0.00490196078431373</v>
      </c>
      <c r="N69" s="28">
        <v>15203004</v>
      </c>
      <c r="O69" s="28" t="s">
        <v>360</v>
      </c>
      <c r="P69" s="28">
        <v>4</v>
      </c>
      <c r="Q69" s="3">
        <v>1</v>
      </c>
      <c r="R69" s="3">
        <v>1</v>
      </c>
      <c r="S69" s="3">
        <v>0.00961538461538462</v>
      </c>
      <c r="U69" s="28">
        <v>15303004</v>
      </c>
      <c r="V69" s="28" t="s">
        <v>414</v>
      </c>
      <c r="W69" s="28">
        <v>4</v>
      </c>
      <c r="X69" s="3">
        <v>1</v>
      </c>
      <c r="Y69" s="3">
        <v>1</v>
      </c>
      <c r="Z69" s="3">
        <v>0.00961538461538462</v>
      </c>
      <c r="AB69" s="28">
        <v>15403004</v>
      </c>
      <c r="AC69" s="28" t="s">
        <v>459</v>
      </c>
      <c r="AD69" s="28">
        <v>4</v>
      </c>
      <c r="AE69" s="3">
        <v>1</v>
      </c>
      <c r="AF69" s="3">
        <v>1</v>
      </c>
      <c r="AG69" s="3">
        <v>0.00961538461538462</v>
      </c>
      <c r="AI69" s="28">
        <v>15503004</v>
      </c>
      <c r="AJ69" s="28" t="s">
        <v>505</v>
      </c>
      <c r="AK69" s="28">
        <v>4</v>
      </c>
      <c r="AL69" s="3">
        <v>1</v>
      </c>
      <c r="AM69" s="3">
        <v>1</v>
      </c>
      <c r="AN69" s="3">
        <v>0.00961538461538462</v>
      </c>
    </row>
    <row r="70" ht="20.1" customHeight="1" spans="2:40">
      <c r="B70" s="28">
        <v>15311004</v>
      </c>
      <c r="C70" s="28" t="s">
        <v>441</v>
      </c>
      <c r="D70" s="3">
        <v>1</v>
      </c>
      <c r="E70" s="3" t="str">
        <f t="shared" si="3"/>
        <v>15311004;1@</v>
      </c>
      <c r="G70" s="25">
        <v>14020005</v>
      </c>
      <c r="H70" s="28" t="s">
        <v>153</v>
      </c>
      <c r="I70" s="28">
        <v>2</v>
      </c>
      <c r="J70" s="3">
        <v>1</v>
      </c>
      <c r="K70" s="3">
        <v>1</v>
      </c>
      <c r="L70" s="3">
        <v>0.00490196078431373</v>
      </c>
      <c r="N70" s="28">
        <v>15203005</v>
      </c>
      <c r="O70" s="28" t="s">
        <v>362</v>
      </c>
      <c r="P70" s="28">
        <v>3</v>
      </c>
      <c r="Q70" s="3">
        <v>1</v>
      </c>
      <c r="R70" s="3">
        <v>1</v>
      </c>
      <c r="S70" s="3">
        <v>0.00961538461538462</v>
      </c>
      <c r="U70" s="28">
        <v>15303005</v>
      </c>
      <c r="V70" s="28" t="s">
        <v>415</v>
      </c>
      <c r="W70" s="28">
        <v>3</v>
      </c>
      <c r="X70" s="3">
        <v>1</v>
      </c>
      <c r="Y70" s="3">
        <v>1</v>
      </c>
      <c r="Z70" s="3">
        <v>0.00961538461538462</v>
      </c>
      <c r="AB70" s="28">
        <v>15403005</v>
      </c>
      <c r="AC70" s="28" t="s">
        <v>460</v>
      </c>
      <c r="AD70" s="28">
        <v>3</v>
      </c>
      <c r="AE70" s="3">
        <v>1</v>
      </c>
      <c r="AF70" s="3">
        <v>1</v>
      </c>
      <c r="AG70" s="3">
        <v>0.00961538461538462</v>
      </c>
      <c r="AI70" s="28">
        <v>15503005</v>
      </c>
      <c r="AJ70" s="28" t="s">
        <v>506</v>
      </c>
      <c r="AK70" s="28">
        <v>3</v>
      </c>
      <c r="AL70" s="3">
        <v>1</v>
      </c>
      <c r="AM70" s="3">
        <v>1</v>
      </c>
      <c r="AN70" s="3">
        <v>0.00961538461538462</v>
      </c>
    </row>
    <row r="71" ht="20.1" customHeight="1" spans="2:40">
      <c r="B71" s="28">
        <v>15311006</v>
      </c>
      <c r="C71" s="28" t="s">
        <v>443</v>
      </c>
      <c r="D71" s="3">
        <v>1</v>
      </c>
      <c r="E71" s="3" t="str">
        <f t="shared" si="3"/>
        <v>15311006;1@</v>
      </c>
      <c r="G71" s="25">
        <v>14020006</v>
      </c>
      <c r="H71" s="28" t="s">
        <v>155</v>
      </c>
      <c r="I71" s="28">
        <v>2</v>
      </c>
      <c r="J71" s="3">
        <v>1</v>
      </c>
      <c r="K71" s="3">
        <v>1</v>
      </c>
      <c r="L71" s="3">
        <v>0.00490196078431373</v>
      </c>
      <c r="N71" s="28">
        <v>15203006</v>
      </c>
      <c r="O71" s="28" t="s">
        <v>364</v>
      </c>
      <c r="P71" s="28">
        <v>4</v>
      </c>
      <c r="Q71" s="3">
        <v>1</v>
      </c>
      <c r="R71" s="3">
        <v>1</v>
      </c>
      <c r="S71" s="3">
        <v>0.00961538461538462</v>
      </c>
      <c r="U71" s="28">
        <v>15303006</v>
      </c>
      <c r="V71" s="28" t="s">
        <v>416</v>
      </c>
      <c r="W71" s="28">
        <v>4</v>
      </c>
      <c r="X71" s="3">
        <v>1</v>
      </c>
      <c r="Y71" s="3">
        <v>1</v>
      </c>
      <c r="Z71" s="3">
        <v>0.00961538461538462</v>
      </c>
      <c r="AB71" s="28">
        <v>15403006</v>
      </c>
      <c r="AC71" s="28" t="s">
        <v>461</v>
      </c>
      <c r="AD71" s="28">
        <v>4</v>
      </c>
      <c r="AE71" s="3">
        <v>1</v>
      </c>
      <c r="AF71" s="3">
        <v>1</v>
      </c>
      <c r="AG71" s="3">
        <v>0.00961538461538462</v>
      </c>
      <c r="AI71" s="28">
        <v>15503006</v>
      </c>
      <c r="AJ71" s="28" t="s">
        <v>507</v>
      </c>
      <c r="AK71" s="28">
        <v>4</v>
      </c>
      <c r="AL71" s="3">
        <v>1</v>
      </c>
      <c r="AM71" s="3">
        <v>1</v>
      </c>
      <c r="AN71" s="3">
        <v>0.00961538461538462</v>
      </c>
    </row>
    <row r="72" ht="20.1" customHeight="1" spans="2:40">
      <c r="B72" s="28">
        <v>15306002</v>
      </c>
      <c r="C72" s="28" t="s">
        <v>429</v>
      </c>
      <c r="D72" s="3">
        <v>1</v>
      </c>
      <c r="E72" s="3" t="str">
        <f t="shared" si="3"/>
        <v>15306002;1@</v>
      </c>
      <c r="G72" s="25">
        <v>14020007</v>
      </c>
      <c r="H72" s="28" t="s">
        <v>158</v>
      </c>
      <c r="I72" s="28">
        <v>3</v>
      </c>
      <c r="J72" s="3">
        <v>1</v>
      </c>
      <c r="K72" s="3">
        <v>1</v>
      </c>
      <c r="L72" s="3">
        <v>0.00490196078431373</v>
      </c>
      <c r="N72" s="28">
        <v>15204001</v>
      </c>
      <c r="O72" s="28" t="s">
        <v>366</v>
      </c>
      <c r="P72" s="28">
        <v>3</v>
      </c>
      <c r="Q72" s="3">
        <v>1</v>
      </c>
      <c r="R72" s="3">
        <v>1</v>
      </c>
      <c r="S72" s="3">
        <v>0.00961538461538462</v>
      </c>
      <c r="U72" s="28">
        <v>15304001</v>
      </c>
      <c r="V72" s="28" t="s">
        <v>417</v>
      </c>
      <c r="W72" s="28">
        <v>3</v>
      </c>
      <c r="X72" s="3">
        <v>1</v>
      </c>
      <c r="Y72" s="3">
        <v>1</v>
      </c>
      <c r="Z72" s="3">
        <v>0.00961538461538462</v>
      </c>
      <c r="AB72" s="28">
        <v>15404001</v>
      </c>
      <c r="AC72" s="28" t="s">
        <v>462</v>
      </c>
      <c r="AD72" s="28">
        <v>3</v>
      </c>
      <c r="AE72" s="3">
        <v>1</v>
      </c>
      <c r="AF72" s="3">
        <v>1</v>
      </c>
      <c r="AG72" s="3">
        <v>0.00961538461538462</v>
      </c>
      <c r="AI72" s="28">
        <v>15504001</v>
      </c>
      <c r="AJ72" s="28" t="s">
        <v>508</v>
      </c>
      <c r="AK72" s="28">
        <v>3</v>
      </c>
      <c r="AL72" s="3">
        <v>1</v>
      </c>
      <c r="AM72" s="3">
        <v>1</v>
      </c>
      <c r="AN72" s="3">
        <v>0.00961538461538462</v>
      </c>
    </row>
    <row r="73" ht="20.1" customHeight="1" spans="2:40">
      <c r="B73" s="28">
        <v>15307002</v>
      </c>
      <c r="C73" s="28" t="s">
        <v>431</v>
      </c>
      <c r="D73" s="3">
        <v>1</v>
      </c>
      <c r="E73" s="3" t="str">
        <f t="shared" si="3"/>
        <v>15307002;1@</v>
      </c>
      <c r="G73" s="25">
        <v>14020008</v>
      </c>
      <c r="H73" s="28" t="s">
        <v>160</v>
      </c>
      <c r="I73" s="28">
        <v>4</v>
      </c>
      <c r="J73" s="3">
        <v>1</v>
      </c>
      <c r="K73" s="3">
        <v>1</v>
      </c>
      <c r="L73" s="3">
        <v>0.00490196078431373</v>
      </c>
      <c r="N73" s="28">
        <v>15204002</v>
      </c>
      <c r="O73" s="28" t="s">
        <v>368</v>
      </c>
      <c r="P73" s="28">
        <v>4</v>
      </c>
      <c r="Q73" s="3">
        <v>1</v>
      </c>
      <c r="R73" s="3">
        <v>1</v>
      </c>
      <c r="S73" s="3">
        <v>0.00961538461538462</v>
      </c>
      <c r="U73" s="28">
        <v>15304002</v>
      </c>
      <c r="V73" s="28" t="s">
        <v>418</v>
      </c>
      <c r="W73" s="28">
        <v>4</v>
      </c>
      <c r="X73" s="3">
        <v>1</v>
      </c>
      <c r="Y73" s="3">
        <v>1</v>
      </c>
      <c r="Z73" s="3">
        <v>0.00961538461538462</v>
      </c>
      <c r="AB73" s="28">
        <v>15404002</v>
      </c>
      <c r="AC73" s="28" t="s">
        <v>463</v>
      </c>
      <c r="AD73" s="28">
        <v>4</v>
      </c>
      <c r="AE73" s="3">
        <v>1</v>
      </c>
      <c r="AF73" s="3">
        <v>1</v>
      </c>
      <c r="AG73" s="3">
        <v>0.00961538461538462</v>
      </c>
      <c r="AI73" s="28">
        <v>15504002</v>
      </c>
      <c r="AJ73" s="28" t="s">
        <v>509</v>
      </c>
      <c r="AK73" s="28">
        <v>4</v>
      </c>
      <c r="AL73" s="3">
        <v>1</v>
      </c>
      <c r="AM73" s="3">
        <v>1</v>
      </c>
      <c r="AN73" s="3">
        <v>0.00961538461538462</v>
      </c>
    </row>
    <row r="74" ht="20.1" customHeight="1" spans="2:40">
      <c r="B74" s="28"/>
      <c r="C74" s="28"/>
      <c r="D74" s="3"/>
      <c r="E74" s="3"/>
      <c r="G74" s="25">
        <v>14020009</v>
      </c>
      <c r="H74" s="28" t="s">
        <v>164</v>
      </c>
      <c r="I74" s="28">
        <v>2</v>
      </c>
      <c r="J74" s="3">
        <v>1</v>
      </c>
      <c r="K74" s="3">
        <v>1</v>
      </c>
      <c r="L74" s="3">
        <v>0.00490196078431373</v>
      </c>
      <c r="N74" s="28">
        <v>15204003</v>
      </c>
      <c r="O74" s="28" t="s">
        <v>370</v>
      </c>
      <c r="P74" s="28">
        <v>3</v>
      </c>
      <c r="Q74" s="3">
        <v>1</v>
      </c>
      <c r="R74" s="3">
        <v>1</v>
      </c>
      <c r="S74" s="3">
        <v>0.00961538461538462</v>
      </c>
      <c r="U74" s="28">
        <v>15304003</v>
      </c>
      <c r="V74" s="28" t="s">
        <v>419</v>
      </c>
      <c r="W74" s="28">
        <v>3</v>
      </c>
      <c r="X74" s="3">
        <v>1</v>
      </c>
      <c r="Y74" s="3">
        <v>1</v>
      </c>
      <c r="Z74" s="3">
        <v>0.00961538461538462</v>
      </c>
      <c r="AB74" s="28">
        <v>15404003</v>
      </c>
      <c r="AC74" s="28" t="s">
        <v>464</v>
      </c>
      <c r="AD74" s="28">
        <v>3</v>
      </c>
      <c r="AE74" s="3">
        <v>1</v>
      </c>
      <c r="AF74" s="3">
        <v>1</v>
      </c>
      <c r="AG74" s="3">
        <v>0.00961538461538462</v>
      </c>
      <c r="AI74" s="28">
        <v>15504003</v>
      </c>
      <c r="AJ74" s="28" t="s">
        <v>510</v>
      </c>
      <c r="AK74" s="28">
        <v>3</v>
      </c>
      <c r="AL74" s="3">
        <v>1</v>
      </c>
      <c r="AM74" s="3">
        <v>1</v>
      </c>
      <c r="AN74" s="3">
        <v>0.00961538461538462</v>
      </c>
    </row>
    <row r="75" ht="20.1" customHeight="1" spans="2:40">
      <c r="B75" s="28"/>
      <c r="C75" s="28"/>
      <c r="D75" s="3"/>
      <c r="E75" s="3"/>
      <c r="G75" s="25">
        <v>14020010</v>
      </c>
      <c r="H75" s="28" t="s">
        <v>167</v>
      </c>
      <c r="I75" s="28">
        <v>2</v>
      </c>
      <c r="J75" s="3">
        <v>1</v>
      </c>
      <c r="K75" s="3">
        <v>1</v>
      </c>
      <c r="L75" s="3">
        <v>0.00490196078431373</v>
      </c>
      <c r="N75" s="28">
        <v>15204004</v>
      </c>
      <c r="O75" s="28" t="s">
        <v>372</v>
      </c>
      <c r="P75" s="28">
        <v>4</v>
      </c>
      <c r="Q75" s="3">
        <v>1</v>
      </c>
      <c r="R75" s="3">
        <v>1</v>
      </c>
      <c r="S75" s="3">
        <v>0.00961538461538462</v>
      </c>
      <c r="U75" s="28">
        <v>15304004</v>
      </c>
      <c r="V75" s="28" t="s">
        <v>420</v>
      </c>
      <c r="W75" s="28">
        <v>4</v>
      </c>
      <c r="X75" s="3">
        <v>1</v>
      </c>
      <c r="Y75" s="3">
        <v>1</v>
      </c>
      <c r="Z75" s="3">
        <v>0.00961538461538462</v>
      </c>
      <c r="AB75" s="28">
        <v>15404004</v>
      </c>
      <c r="AC75" s="28" t="s">
        <v>465</v>
      </c>
      <c r="AD75" s="28">
        <v>4</v>
      </c>
      <c r="AE75" s="3">
        <v>1</v>
      </c>
      <c r="AF75" s="3">
        <v>1</v>
      </c>
      <c r="AG75" s="3">
        <v>0.00961538461538462</v>
      </c>
      <c r="AI75" s="28">
        <v>15504004</v>
      </c>
      <c r="AJ75" s="28" t="s">
        <v>511</v>
      </c>
      <c r="AK75" s="28">
        <v>4</v>
      </c>
      <c r="AL75" s="3">
        <v>1</v>
      </c>
      <c r="AM75" s="3">
        <v>1</v>
      </c>
      <c r="AN75" s="3">
        <v>0.00961538461538462</v>
      </c>
    </row>
    <row r="76" ht="20.1" customHeight="1" spans="2:40">
      <c r="B76" s="5">
        <v>10010041</v>
      </c>
      <c r="D76" s="3">
        <v>1</v>
      </c>
      <c r="E76" s="3" t="str">
        <f>B76&amp;";"&amp;D76&amp;"@"</f>
        <v>10010041;1@</v>
      </c>
      <c r="G76" s="25">
        <v>14020011</v>
      </c>
      <c r="H76" s="28" t="s">
        <v>168</v>
      </c>
      <c r="I76" s="28">
        <v>3</v>
      </c>
      <c r="J76" s="3">
        <v>1</v>
      </c>
      <c r="K76" s="3">
        <v>1</v>
      </c>
      <c r="L76" s="3">
        <v>0.00490196078431373</v>
      </c>
      <c r="N76" s="28">
        <v>15204005</v>
      </c>
      <c r="O76" s="28" t="s">
        <v>374</v>
      </c>
      <c r="P76" s="28">
        <v>3</v>
      </c>
      <c r="Q76" s="3">
        <v>1</v>
      </c>
      <c r="R76" s="3">
        <v>1</v>
      </c>
      <c r="S76" s="3">
        <v>0.00961538461538462</v>
      </c>
      <c r="U76" s="28">
        <v>15304005</v>
      </c>
      <c r="V76" s="28" t="s">
        <v>421</v>
      </c>
      <c r="W76" s="28">
        <v>3</v>
      </c>
      <c r="X76" s="3">
        <v>1</v>
      </c>
      <c r="Y76" s="3">
        <v>1</v>
      </c>
      <c r="Z76" s="3">
        <v>0.00961538461538462</v>
      </c>
      <c r="AB76" s="28">
        <v>15404005</v>
      </c>
      <c r="AC76" s="28" t="s">
        <v>466</v>
      </c>
      <c r="AD76" s="28">
        <v>3</v>
      </c>
      <c r="AE76" s="3">
        <v>1</v>
      </c>
      <c r="AF76" s="3">
        <v>1</v>
      </c>
      <c r="AG76" s="3">
        <v>0.00961538461538462</v>
      </c>
      <c r="AI76" s="28">
        <v>15504005</v>
      </c>
      <c r="AJ76" s="28" t="s">
        <v>512</v>
      </c>
      <c r="AK76" s="28">
        <v>3</v>
      </c>
      <c r="AL76" s="3">
        <v>1</v>
      </c>
      <c r="AM76" s="3">
        <v>1</v>
      </c>
      <c r="AN76" s="3">
        <v>0.00961538461538462</v>
      </c>
    </row>
    <row r="77" ht="20.1" customHeight="1" spans="2:40">
      <c r="B77" s="5">
        <v>10010042</v>
      </c>
      <c r="D77" s="3">
        <v>1</v>
      </c>
      <c r="E77" s="3" t="str">
        <f t="shared" ref="E77:E94" si="4">B77&amp;";"&amp;D77&amp;"@"</f>
        <v>10010042;1@</v>
      </c>
      <c r="G77" s="25">
        <v>14020012</v>
      </c>
      <c r="H77" s="28" t="s">
        <v>172</v>
      </c>
      <c r="I77" s="28">
        <v>4</v>
      </c>
      <c r="J77" s="3">
        <v>1</v>
      </c>
      <c r="K77" s="3">
        <v>1</v>
      </c>
      <c r="L77" s="3">
        <v>0.00490196078431373</v>
      </c>
      <c r="N77" s="28">
        <v>15204006</v>
      </c>
      <c r="O77" s="28" t="s">
        <v>375</v>
      </c>
      <c r="P77" s="28">
        <v>4</v>
      </c>
      <c r="Q77" s="3">
        <v>1</v>
      </c>
      <c r="R77" s="3">
        <v>1</v>
      </c>
      <c r="S77" s="3">
        <v>0.00961538461538462</v>
      </c>
      <c r="U77" s="28">
        <v>15304006</v>
      </c>
      <c r="V77" s="28" t="s">
        <v>422</v>
      </c>
      <c r="W77" s="28">
        <v>4</v>
      </c>
      <c r="X77" s="3">
        <v>1</v>
      </c>
      <c r="Y77" s="3">
        <v>1</v>
      </c>
      <c r="Z77" s="3">
        <v>0.00961538461538462</v>
      </c>
      <c r="AB77" s="28">
        <v>15404006</v>
      </c>
      <c r="AC77" s="28" t="s">
        <v>467</v>
      </c>
      <c r="AD77" s="28">
        <v>4</v>
      </c>
      <c r="AE77" s="3">
        <v>1</v>
      </c>
      <c r="AF77" s="3">
        <v>1</v>
      </c>
      <c r="AG77" s="3">
        <v>0.00961538461538462</v>
      </c>
      <c r="AI77" s="28">
        <v>15504006</v>
      </c>
      <c r="AJ77" s="28" t="s">
        <v>513</v>
      </c>
      <c r="AK77" s="28">
        <v>4</v>
      </c>
      <c r="AL77" s="3">
        <v>1</v>
      </c>
      <c r="AM77" s="3">
        <v>1</v>
      </c>
      <c r="AN77" s="3">
        <v>0.00961538461538462</v>
      </c>
    </row>
    <row r="78" ht="20.1" customHeight="1" spans="2:40">
      <c r="B78" s="5">
        <v>10010083</v>
      </c>
      <c r="D78" s="3">
        <v>1</v>
      </c>
      <c r="E78" s="3" t="str">
        <f t="shared" si="4"/>
        <v>10010083;1@</v>
      </c>
      <c r="G78" s="25">
        <v>14030001</v>
      </c>
      <c r="H78" s="28" t="s">
        <v>174</v>
      </c>
      <c r="I78" s="28">
        <v>2</v>
      </c>
      <c r="J78" s="3">
        <v>1</v>
      </c>
      <c r="K78" s="3">
        <v>1</v>
      </c>
      <c r="L78" s="3">
        <v>0.00490196078431373</v>
      </c>
      <c r="N78" s="28">
        <v>15205001</v>
      </c>
      <c r="O78" s="28" t="s">
        <v>376</v>
      </c>
      <c r="P78" s="28">
        <v>3</v>
      </c>
      <c r="Q78" s="3">
        <v>1</v>
      </c>
      <c r="R78" s="3">
        <v>1</v>
      </c>
      <c r="S78" s="3">
        <v>0.00961538461538462</v>
      </c>
      <c r="U78" s="28">
        <v>15305001</v>
      </c>
      <c r="V78" s="28" t="s">
        <v>423</v>
      </c>
      <c r="W78" s="28">
        <v>3</v>
      </c>
      <c r="X78" s="3">
        <v>1</v>
      </c>
      <c r="Y78" s="3">
        <v>1</v>
      </c>
      <c r="Z78" s="3">
        <v>0.00961538461538462</v>
      </c>
      <c r="AB78" s="28">
        <v>15405001</v>
      </c>
      <c r="AC78" s="28" t="s">
        <v>468</v>
      </c>
      <c r="AD78" s="28">
        <v>3</v>
      </c>
      <c r="AE78" s="3">
        <v>1</v>
      </c>
      <c r="AF78" s="3">
        <v>1</v>
      </c>
      <c r="AG78" s="3">
        <v>0.00961538461538462</v>
      </c>
      <c r="AI78" s="28">
        <v>15505001</v>
      </c>
      <c r="AJ78" s="28" t="s">
        <v>514</v>
      </c>
      <c r="AK78" s="28">
        <v>3</v>
      </c>
      <c r="AL78" s="3">
        <v>1</v>
      </c>
      <c r="AM78" s="3">
        <v>1</v>
      </c>
      <c r="AN78" s="3">
        <v>0.00961538461538462</v>
      </c>
    </row>
    <row r="79" ht="20.1" customHeight="1" spans="2:40">
      <c r="B79" s="8">
        <v>10010098</v>
      </c>
      <c r="D79" s="3">
        <v>1</v>
      </c>
      <c r="E79" s="3" t="str">
        <f t="shared" si="4"/>
        <v>10010098;1@</v>
      </c>
      <c r="G79" s="25">
        <v>14030002</v>
      </c>
      <c r="H79" s="28" t="s">
        <v>178</v>
      </c>
      <c r="I79" s="28">
        <v>2</v>
      </c>
      <c r="J79" s="3">
        <v>1</v>
      </c>
      <c r="K79" s="3">
        <v>1</v>
      </c>
      <c r="L79" s="3">
        <v>0.00490196078431373</v>
      </c>
      <c r="N79" s="28">
        <v>15205002</v>
      </c>
      <c r="O79" s="28" t="s">
        <v>377</v>
      </c>
      <c r="P79" s="28">
        <v>4</v>
      </c>
      <c r="Q79" s="3">
        <v>1</v>
      </c>
      <c r="R79" s="3">
        <v>1</v>
      </c>
      <c r="S79" s="3">
        <v>0.00961538461538462</v>
      </c>
      <c r="U79" s="28">
        <v>15305002</v>
      </c>
      <c r="V79" s="28" t="s">
        <v>424</v>
      </c>
      <c r="W79" s="28">
        <v>4</v>
      </c>
      <c r="X79" s="3">
        <v>1</v>
      </c>
      <c r="Y79" s="3">
        <v>1</v>
      </c>
      <c r="Z79" s="3">
        <v>0.00961538461538462</v>
      </c>
      <c r="AB79" s="28">
        <v>15405002</v>
      </c>
      <c r="AC79" s="28" t="s">
        <v>469</v>
      </c>
      <c r="AD79" s="28">
        <v>4</v>
      </c>
      <c r="AE79" s="3">
        <v>1</v>
      </c>
      <c r="AF79" s="3">
        <v>1</v>
      </c>
      <c r="AG79" s="3">
        <v>0.00961538461538462</v>
      </c>
      <c r="AI79" s="28">
        <v>15505002</v>
      </c>
      <c r="AJ79" s="28" t="s">
        <v>515</v>
      </c>
      <c r="AK79" s="28">
        <v>4</v>
      </c>
      <c r="AL79" s="3">
        <v>1</v>
      </c>
      <c r="AM79" s="3">
        <v>1</v>
      </c>
      <c r="AN79" s="3">
        <v>0.00961538461538462</v>
      </c>
    </row>
    <row r="80" ht="20.1" customHeight="1" spans="2:40">
      <c r="B80" s="24">
        <v>10024008</v>
      </c>
      <c r="C80" s="25" t="s">
        <v>311</v>
      </c>
      <c r="D80" s="3">
        <v>1</v>
      </c>
      <c r="E80" s="3" t="str">
        <f t="shared" si="4"/>
        <v>10024008;1@</v>
      </c>
      <c r="G80" s="25">
        <v>14030003</v>
      </c>
      <c r="H80" s="28" t="s">
        <v>181</v>
      </c>
      <c r="I80" s="28">
        <v>3</v>
      </c>
      <c r="J80" s="3">
        <v>1</v>
      </c>
      <c r="K80" s="3">
        <v>1</v>
      </c>
      <c r="L80" s="3">
        <v>0.00490196078431373</v>
      </c>
      <c r="N80" s="28">
        <v>15205003</v>
      </c>
      <c r="O80" s="28" t="s">
        <v>378</v>
      </c>
      <c r="P80" s="28">
        <v>3</v>
      </c>
      <c r="Q80" s="3">
        <v>1</v>
      </c>
      <c r="R80" s="3">
        <v>1</v>
      </c>
      <c r="S80" s="3">
        <v>0.00961538461538462</v>
      </c>
      <c r="U80" s="28">
        <v>15305003</v>
      </c>
      <c r="V80" s="28" t="s">
        <v>425</v>
      </c>
      <c r="W80" s="28">
        <v>3</v>
      </c>
      <c r="X80" s="3">
        <v>1</v>
      </c>
      <c r="Y80" s="3">
        <v>1</v>
      </c>
      <c r="Z80" s="3">
        <v>0.00961538461538462</v>
      </c>
      <c r="AB80" s="28">
        <v>15405003</v>
      </c>
      <c r="AC80" s="28" t="s">
        <v>470</v>
      </c>
      <c r="AD80" s="28">
        <v>3</v>
      </c>
      <c r="AE80" s="3">
        <v>1</v>
      </c>
      <c r="AF80" s="3">
        <v>1</v>
      </c>
      <c r="AG80" s="3">
        <v>0.00961538461538462</v>
      </c>
      <c r="AI80" s="28">
        <v>15505003</v>
      </c>
      <c r="AJ80" s="28" t="s">
        <v>516</v>
      </c>
      <c r="AK80" s="28">
        <v>3</v>
      </c>
      <c r="AL80" s="3">
        <v>1</v>
      </c>
      <c r="AM80" s="3">
        <v>1</v>
      </c>
      <c r="AN80" s="3">
        <v>0.00961538461538462</v>
      </c>
    </row>
    <row r="81" ht="20.1" customHeight="1" spans="2:40">
      <c r="B81" s="24">
        <v>10024009</v>
      </c>
      <c r="C81" s="25" t="s">
        <v>313</v>
      </c>
      <c r="D81" s="3">
        <v>1</v>
      </c>
      <c r="E81" s="3" t="str">
        <f t="shared" si="4"/>
        <v>10024009;1@</v>
      </c>
      <c r="G81" s="25">
        <v>14030004</v>
      </c>
      <c r="H81" s="28" t="s">
        <v>183</v>
      </c>
      <c r="I81" s="28">
        <v>4</v>
      </c>
      <c r="J81" s="3">
        <v>1</v>
      </c>
      <c r="K81" s="3">
        <v>1</v>
      </c>
      <c r="L81" s="3">
        <v>0.00490196078431373</v>
      </c>
      <c r="N81" s="28">
        <v>15205004</v>
      </c>
      <c r="O81" s="28" t="s">
        <v>379</v>
      </c>
      <c r="P81" s="28">
        <v>4</v>
      </c>
      <c r="Q81" s="3">
        <v>1</v>
      </c>
      <c r="R81" s="3">
        <v>1</v>
      </c>
      <c r="S81" s="3">
        <v>0.00961538461538462</v>
      </c>
      <c r="U81" s="28">
        <v>15305004</v>
      </c>
      <c r="V81" s="28" t="s">
        <v>426</v>
      </c>
      <c r="W81" s="28">
        <v>4</v>
      </c>
      <c r="X81" s="3">
        <v>1</v>
      </c>
      <c r="Y81" s="3">
        <v>1</v>
      </c>
      <c r="Z81" s="3">
        <v>0.00961538461538462</v>
      </c>
      <c r="AB81" s="28">
        <v>15405004</v>
      </c>
      <c r="AC81" s="28" t="s">
        <v>471</v>
      </c>
      <c r="AD81" s="28">
        <v>4</v>
      </c>
      <c r="AE81" s="3">
        <v>1</v>
      </c>
      <c r="AF81" s="3">
        <v>1</v>
      </c>
      <c r="AG81" s="3">
        <v>0.00961538461538462</v>
      </c>
      <c r="AI81" s="28">
        <v>15505004</v>
      </c>
      <c r="AJ81" s="28" t="s">
        <v>517</v>
      </c>
      <c r="AK81" s="28">
        <v>4</v>
      </c>
      <c r="AL81" s="3">
        <v>1</v>
      </c>
      <c r="AM81" s="3">
        <v>1</v>
      </c>
      <c r="AN81" s="3">
        <v>0.00961538461538462</v>
      </c>
    </row>
    <row r="82" ht="20.1" customHeight="1" spans="2:40">
      <c r="B82" s="35">
        <v>10045106</v>
      </c>
      <c r="D82" s="3">
        <v>1</v>
      </c>
      <c r="E82" s="3" t="str">
        <f t="shared" si="4"/>
        <v>10045106;1@</v>
      </c>
      <c r="G82" s="25">
        <v>14030005</v>
      </c>
      <c r="H82" s="28" t="s">
        <v>185</v>
      </c>
      <c r="I82" s="28">
        <v>2</v>
      </c>
      <c r="J82" s="3">
        <v>1</v>
      </c>
      <c r="K82" s="3">
        <v>1</v>
      </c>
      <c r="L82" s="3">
        <v>0.00490196078431373</v>
      </c>
      <c r="N82" s="28">
        <v>15205005</v>
      </c>
      <c r="O82" s="28" t="s">
        <v>380</v>
      </c>
      <c r="P82" s="28">
        <v>3</v>
      </c>
      <c r="Q82" s="3">
        <v>1</v>
      </c>
      <c r="R82" s="3">
        <v>1</v>
      </c>
      <c r="S82" s="3">
        <v>0.00961538461538462</v>
      </c>
      <c r="U82" s="28">
        <v>15305005</v>
      </c>
      <c r="V82" s="28" t="s">
        <v>427</v>
      </c>
      <c r="W82" s="28">
        <v>3</v>
      </c>
      <c r="X82" s="3">
        <v>1</v>
      </c>
      <c r="Y82" s="3">
        <v>1</v>
      </c>
      <c r="Z82" s="3">
        <v>0.00961538461538462</v>
      </c>
      <c r="AB82" s="28">
        <v>15405005</v>
      </c>
      <c r="AC82" s="28" t="s">
        <v>472</v>
      </c>
      <c r="AD82" s="28">
        <v>3</v>
      </c>
      <c r="AE82" s="3">
        <v>1</v>
      </c>
      <c r="AF82" s="3">
        <v>1</v>
      </c>
      <c r="AG82" s="3">
        <v>0.00961538461538462</v>
      </c>
      <c r="AI82" s="28">
        <v>15505005</v>
      </c>
      <c r="AJ82" s="28" t="s">
        <v>518</v>
      </c>
      <c r="AK82" s="28">
        <v>3</v>
      </c>
      <c r="AL82" s="3">
        <v>1</v>
      </c>
      <c r="AM82" s="3">
        <v>1</v>
      </c>
      <c r="AN82" s="3">
        <v>0.00961538461538462</v>
      </c>
    </row>
    <row r="83" ht="20.1" customHeight="1" spans="2:40">
      <c r="B83" s="35">
        <v>10045206</v>
      </c>
      <c r="C83" s="35" t="s">
        <v>1323</v>
      </c>
      <c r="D83" s="3">
        <v>1</v>
      </c>
      <c r="E83" s="3" t="str">
        <f t="shared" si="4"/>
        <v>10045206;1@</v>
      </c>
      <c r="G83" s="25">
        <v>14030006</v>
      </c>
      <c r="H83" s="28" t="s">
        <v>187</v>
      </c>
      <c r="I83" s="28">
        <v>2</v>
      </c>
      <c r="J83" s="3">
        <v>1</v>
      </c>
      <c r="K83" s="3">
        <v>1</v>
      </c>
      <c r="L83" s="3">
        <v>0.00490196078431373</v>
      </c>
      <c r="N83" s="28">
        <v>15205006</v>
      </c>
      <c r="O83" s="28" t="s">
        <v>381</v>
      </c>
      <c r="P83" s="28">
        <v>4</v>
      </c>
      <c r="Q83" s="3">
        <v>1</v>
      </c>
      <c r="R83" s="3">
        <v>1</v>
      </c>
      <c r="S83" s="3">
        <v>0.00961538461538462</v>
      </c>
      <c r="U83" s="28">
        <v>15305006</v>
      </c>
      <c r="V83" s="28" t="s">
        <v>428</v>
      </c>
      <c r="W83" s="28">
        <v>4</v>
      </c>
      <c r="X83" s="3">
        <v>1</v>
      </c>
      <c r="Y83" s="3">
        <v>1</v>
      </c>
      <c r="Z83" s="3">
        <v>0.00961538461538462</v>
      </c>
      <c r="AB83" s="28">
        <v>15405006</v>
      </c>
      <c r="AC83" s="28" t="s">
        <v>473</v>
      </c>
      <c r="AD83" s="28">
        <v>4</v>
      </c>
      <c r="AE83" s="3">
        <v>1</v>
      </c>
      <c r="AF83" s="3">
        <v>1</v>
      </c>
      <c r="AG83" s="3">
        <v>0.00961538461538462</v>
      </c>
      <c r="AI83" s="28">
        <v>15505006</v>
      </c>
      <c r="AJ83" s="28" t="s">
        <v>519</v>
      </c>
      <c r="AK83" s="28">
        <v>4</v>
      </c>
      <c r="AL83" s="3">
        <v>1</v>
      </c>
      <c r="AM83" s="3">
        <v>1</v>
      </c>
      <c r="AN83" s="3">
        <v>0.00961538461538462</v>
      </c>
    </row>
    <row r="84" ht="20.1" customHeight="1" spans="2:40">
      <c r="B84" s="35">
        <v>10045306</v>
      </c>
      <c r="C84" s="35" t="s">
        <v>1328</v>
      </c>
      <c r="D84" s="3">
        <v>1</v>
      </c>
      <c r="E84" s="3" t="str">
        <f t="shared" si="4"/>
        <v>10045306;1@</v>
      </c>
      <c r="G84" s="25">
        <v>14030007</v>
      </c>
      <c r="H84" s="28" t="s">
        <v>189</v>
      </c>
      <c r="I84" s="28">
        <v>3</v>
      </c>
      <c r="J84" s="3">
        <v>1</v>
      </c>
      <c r="K84" s="3">
        <v>1</v>
      </c>
      <c r="L84" s="3">
        <v>0.00490196078431373</v>
      </c>
      <c r="N84" s="28">
        <v>15206001</v>
      </c>
      <c r="O84" s="28" t="s">
        <v>382</v>
      </c>
      <c r="P84" s="28">
        <v>3</v>
      </c>
      <c r="Q84" s="3">
        <v>1</v>
      </c>
      <c r="R84" s="3">
        <v>1</v>
      </c>
      <c r="S84" s="3">
        <v>0.00961538461538462</v>
      </c>
      <c r="U84" s="28">
        <v>15306001</v>
      </c>
      <c r="V84" s="28" t="s">
        <v>265</v>
      </c>
      <c r="W84" s="28">
        <v>3</v>
      </c>
      <c r="X84" s="3">
        <v>1</v>
      </c>
      <c r="Y84" s="3">
        <v>1</v>
      </c>
      <c r="Z84" s="3">
        <v>0.00961538461538462</v>
      </c>
      <c r="AB84" s="28">
        <v>15406001</v>
      </c>
      <c r="AC84" s="28" t="s">
        <v>474</v>
      </c>
      <c r="AD84" s="28">
        <v>3</v>
      </c>
      <c r="AE84" s="3">
        <v>1</v>
      </c>
      <c r="AF84" s="3">
        <v>1</v>
      </c>
      <c r="AG84" s="3">
        <v>0.00961538461538462</v>
      </c>
      <c r="AI84" s="28">
        <v>15506001</v>
      </c>
      <c r="AJ84" s="28" t="s">
        <v>520</v>
      </c>
      <c r="AK84" s="28">
        <v>3</v>
      </c>
      <c r="AL84" s="3">
        <v>1</v>
      </c>
      <c r="AM84" s="3">
        <v>1</v>
      </c>
      <c r="AN84" s="3">
        <v>0.00961538461538462</v>
      </c>
    </row>
    <row r="85" ht="20.1" customHeight="1" spans="2:40">
      <c r="B85" s="35">
        <v>10045406</v>
      </c>
      <c r="C85" s="35" t="s">
        <v>1333</v>
      </c>
      <c r="D85" s="3">
        <v>1</v>
      </c>
      <c r="E85" s="3" t="str">
        <f t="shared" si="4"/>
        <v>10045406;1@</v>
      </c>
      <c r="G85" s="25">
        <v>14030008</v>
      </c>
      <c r="H85" s="28" t="s">
        <v>192</v>
      </c>
      <c r="I85" s="28">
        <v>4</v>
      </c>
      <c r="J85" s="3">
        <v>1</v>
      </c>
      <c r="K85" s="3">
        <v>1</v>
      </c>
      <c r="L85" s="3">
        <v>0.00490196078431373</v>
      </c>
      <c r="N85" s="28">
        <v>15206002</v>
      </c>
      <c r="O85" s="28" t="s">
        <v>383</v>
      </c>
      <c r="P85" s="28">
        <v>4</v>
      </c>
      <c r="Q85" s="3">
        <v>1</v>
      </c>
      <c r="R85" s="3">
        <v>1</v>
      </c>
      <c r="S85" s="3">
        <v>0.00961538461538462</v>
      </c>
      <c r="U85" s="28">
        <v>15306002</v>
      </c>
      <c r="V85" s="28" t="s">
        <v>429</v>
      </c>
      <c r="W85" s="28">
        <v>4</v>
      </c>
      <c r="X85" s="3">
        <v>1</v>
      </c>
      <c r="Y85" s="3">
        <v>1</v>
      </c>
      <c r="Z85" s="3">
        <v>0.00961538461538462</v>
      </c>
      <c r="AB85" s="28">
        <v>15406002</v>
      </c>
      <c r="AC85" s="28" t="s">
        <v>475</v>
      </c>
      <c r="AD85" s="28">
        <v>4</v>
      </c>
      <c r="AE85" s="3">
        <v>1</v>
      </c>
      <c r="AF85" s="3">
        <v>1</v>
      </c>
      <c r="AG85" s="3">
        <v>0.00961538461538462</v>
      </c>
      <c r="AI85" s="28">
        <v>15506002</v>
      </c>
      <c r="AJ85" s="28" t="s">
        <v>521</v>
      </c>
      <c r="AK85" s="28">
        <v>4</v>
      </c>
      <c r="AL85" s="3">
        <v>1</v>
      </c>
      <c r="AM85" s="3">
        <v>1</v>
      </c>
      <c r="AN85" s="3">
        <v>0.00961538461538462</v>
      </c>
    </row>
    <row r="86" ht="20.1" customHeight="1" spans="2:40">
      <c r="B86" s="28">
        <v>15406002</v>
      </c>
      <c r="C86" s="28" t="s">
        <v>475</v>
      </c>
      <c r="D86" s="3">
        <v>1</v>
      </c>
      <c r="E86" s="3" t="str">
        <f t="shared" si="4"/>
        <v>15406002;1@</v>
      </c>
      <c r="G86" s="25">
        <v>14030009</v>
      </c>
      <c r="H86" s="28" t="s">
        <v>194</v>
      </c>
      <c r="I86" s="28">
        <v>2</v>
      </c>
      <c r="J86" s="3">
        <v>1</v>
      </c>
      <c r="K86" s="3">
        <v>1</v>
      </c>
      <c r="L86" s="3">
        <v>0.00490196078431373</v>
      </c>
      <c r="N86" s="28">
        <v>15207001</v>
      </c>
      <c r="O86" s="28" t="s">
        <v>384</v>
      </c>
      <c r="P86" s="28">
        <v>3</v>
      </c>
      <c r="Q86" s="3">
        <v>1</v>
      </c>
      <c r="R86" s="3">
        <v>1</v>
      </c>
      <c r="S86" s="3">
        <v>0.00961538461538462</v>
      </c>
      <c r="U86" s="28">
        <v>15307001</v>
      </c>
      <c r="V86" s="28" t="s">
        <v>430</v>
      </c>
      <c r="W86" s="28">
        <v>3</v>
      </c>
      <c r="X86" s="3">
        <v>1</v>
      </c>
      <c r="Y86" s="3">
        <v>1</v>
      </c>
      <c r="Z86" s="3">
        <v>0.00961538461538462</v>
      </c>
      <c r="AB86" s="28">
        <v>15407001</v>
      </c>
      <c r="AC86" s="28" t="s">
        <v>476</v>
      </c>
      <c r="AD86" s="28">
        <v>3</v>
      </c>
      <c r="AE86" s="3">
        <v>1</v>
      </c>
      <c r="AF86" s="3">
        <v>1</v>
      </c>
      <c r="AG86" s="3">
        <v>0.00961538461538462</v>
      </c>
      <c r="AI86" s="28">
        <v>15507001</v>
      </c>
      <c r="AJ86" s="28" t="s">
        <v>522</v>
      </c>
      <c r="AK86" s="28">
        <v>3</v>
      </c>
      <c r="AL86" s="3">
        <v>1</v>
      </c>
      <c r="AM86" s="3">
        <v>1</v>
      </c>
      <c r="AN86" s="3">
        <v>0.00961538461538462</v>
      </c>
    </row>
    <row r="87" ht="20.1" customHeight="1" spans="2:40">
      <c r="B87" s="28">
        <v>15407002</v>
      </c>
      <c r="C87" s="28" t="s">
        <v>477</v>
      </c>
      <c r="D87" s="3">
        <v>1</v>
      </c>
      <c r="E87" s="3" t="str">
        <f t="shared" si="4"/>
        <v>15407002;1@</v>
      </c>
      <c r="G87" s="25">
        <v>14030010</v>
      </c>
      <c r="H87" s="28" t="s">
        <v>196</v>
      </c>
      <c r="I87" s="28">
        <v>2</v>
      </c>
      <c r="J87" s="3">
        <v>1</v>
      </c>
      <c r="K87" s="3">
        <v>1</v>
      </c>
      <c r="L87" s="3">
        <v>0.00490196078431373</v>
      </c>
      <c r="N87" s="28">
        <v>15207002</v>
      </c>
      <c r="O87" s="28" t="s">
        <v>385</v>
      </c>
      <c r="P87" s="28">
        <v>4</v>
      </c>
      <c r="Q87" s="3">
        <v>1</v>
      </c>
      <c r="R87" s="3">
        <v>1</v>
      </c>
      <c r="S87" s="3">
        <v>0.00961538461538462</v>
      </c>
      <c r="U87" s="28">
        <v>15307002</v>
      </c>
      <c r="V87" s="28" t="s">
        <v>431</v>
      </c>
      <c r="W87" s="28">
        <v>4</v>
      </c>
      <c r="X87" s="3">
        <v>1</v>
      </c>
      <c r="Y87" s="3">
        <v>1</v>
      </c>
      <c r="Z87" s="3">
        <v>0.00961538461538462</v>
      </c>
      <c r="AB87" s="28">
        <v>15407002</v>
      </c>
      <c r="AC87" s="28" t="s">
        <v>477</v>
      </c>
      <c r="AD87" s="28">
        <v>4</v>
      </c>
      <c r="AE87" s="3">
        <v>1</v>
      </c>
      <c r="AF87" s="3">
        <v>1</v>
      </c>
      <c r="AG87" s="3">
        <v>0.00961538461538462</v>
      </c>
      <c r="AI87" s="28">
        <v>15507002</v>
      </c>
      <c r="AJ87" s="28" t="s">
        <v>523</v>
      </c>
      <c r="AK87" s="28">
        <v>4</v>
      </c>
      <c r="AL87" s="3">
        <v>1</v>
      </c>
      <c r="AM87" s="3">
        <v>1</v>
      </c>
      <c r="AN87" s="3">
        <v>0.00961538461538462</v>
      </c>
    </row>
    <row r="88" ht="20.1" customHeight="1" spans="2:40">
      <c r="B88" s="28">
        <v>15410002</v>
      </c>
      <c r="C88" s="28" t="s">
        <v>482</v>
      </c>
      <c r="D88" s="3">
        <v>1</v>
      </c>
      <c r="E88" s="3" t="str">
        <f t="shared" si="4"/>
        <v>15410002;1@</v>
      </c>
      <c r="G88" s="25">
        <v>14030011</v>
      </c>
      <c r="H88" s="28" t="s">
        <v>200</v>
      </c>
      <c r="I88" s="28">
        <v>3</v>
      </c>
      <c r="J88" s="3">
        <v>1</v>
      </c>
      <c r="K88" s="3">
        <v>1</v>
      </c>
      <c r="L88" s="3">
        <v>0.00490196078431373</v>
      </c>
      <c r="N88" s="28">
        <v>15208001</v>
      </c>
      <c r="O88" s="28" t="s">
        <v>1393</v>
      </c>
      <c r="P88" s="28">
        <v>3</v>
      </c>
      <c r="Q88" s="3">
        <v>1</v>
      </c>
      <c r="R88" s="3">
        <v>1</v>
      </c>
      <c r="S88" s="3">
        <v>0.00961538461538462</v>
      </c>
      <c r="U88" s="28">
        <v>15308001</v>
      </c>
      <c r="V88" s="28" t="s">
        <v>1394</v>
      </c>
      <c r="W88" s="28">
        <v>3</v>
      </c>
      <c r="X88" s="3">
        <v>1</v>
      </c>
      <c r="Y88" s="3">
        <v>1</v>
      </c>
      <c r="Z88" s="3">
        <v>0.00961538461538462</v>
      </c>
      <c r="AB88" s="28">
        <v>15408001</v>
      </c>
      <c r="AC88" s="28" t="s">
        <v>1395</v>
      </c>
      <c r="AD88" s="28">
        <v>3</v>
      </c>
      <c r="AE88" s="3">
        <v>1</v>
      </c>
      <c r="AF88" s="3">
        <v>1</v>
      </c>
      <c r="AG88" s="3">
        <v>0.00961538461538462</v>
      </c>
      <c r="AI88" s="28">
        <v>15508001</v>
      </c>
      <c r="AJ88" s="28" t="s">
        <v>1396</v>
      </c>
      <c r="AK88" s="28">
        <v>3</v>
      </c>
      <c r="AL88" s="3">
        <v>1</v>
      </c>
      <c r="AM88" s="3">
        <v>1</v>
      </c>
      <c r="AN88" s="3">
        <v>0.00961538461538462</v>
      </c>
    </row>
    <row r="89" ht="20.1" customHeight="1" spans="2:40">
      <c r="B89" s="28">
        <v>15410004</v>
      </c>
      <c r="C89" s="28" t="s">
        <v>1397</v>
      </c>
      <c r="D89" s="3">
        <v>1</v>
      </c>
      <c r="E89" s="3" t="str">
        <f t="shared" si="4"/>
        <v>15410004;1@</v>
      </c>
      <c r="G89" s="25">
        <v>14030012</v>
      </c>
      <c r="H89" s="28" t="s">
        <v>205</v>
      </c>
      <c r="I89" s="28">
        <v>4</v>
      </c>
      <c r="J89" s="3">
        <v>1</v>
      </c>
      <c r="K89" s="3">
        <v>1</v>
      </c>
      <c r="L89" s="3">
        <v>0.00490196078431373</v>
      </c>
      <c r="N89" s="28">
        <v>15208002</v>
      </c>
      <c r="O89" s="28" t="s">
        <v>386</v>
      </c>
      <c r="P89" s="28">
        <v>4</v>
      </c>
      <c r="Q89" s="3">
        <v>1</v>
      </c>
      <c r="R89" s="3">
        <v>1</v>
      </c>
      <c r="S89" s="3">
        <v>0.00961538461538462</v>
      </c>
      <c r="U89" s="28">
        <v>15308002</v>
      </c>
      <c r="V89" s="28" t="s">
        <v>432</v>
      </c>
      <c r="W89" s="28">
        <v>4</v>
      </c>
      <c r="X89" s="3">
        <v>1</v>
      </c>
      <c r="Y89" s="3">
        <v>1</v>
      </c>
      <c r="Z89" s="3">
        <v>0.00961538461538462</v>
      </c>
      <c r="AB89" s="28">
        <v>15408002</v>
      </c>
      <c r="AC89" s="28" t="s">
        <v>478</v>
      </c>
      <c r="AD89" s="28">
        <v>4</v>
      </c>
      <c r="AE89" s="3">
        <v>1</v>
      </c>
      <c r="AF89" s="3">
        <v>1</v>
      </c>
      <c r="AG89" s="3">
        <v>0.00961538461538462</v>
      </c>
      <c r="AI89" s="28">
        <v>15508002</v>
      </c>
      <c r="AJ89" s="28" t="s">
        <v>524</v>
      </c>
      <c r="AK89" s="28">
        <v>4</v>
      </c>
      <c r="AL89" s="3">
        <v>1</v>
      </c>
      <c r="AM89" s="3">
        <v>1</v>
      </c>
      <c r="AN89" s="3">
        <v>0.00961538461538462</v>
      </c>
    </row>
    <row r="90" ht="20.1" customHeight="1" spans="2:40">
      <c r="B90" s="28">
        <v>15410102</v>
      </c>
      <c r="C90" s="28" t="s">
        <v>1398</v>
      </c>
      <c r="D90" s="3">
        <v>1</v>
      </c>
      <c r="E90" s="3" t="str">
        <f t="shared" si="4"/>
        <v>15410102;1@</v>
      </c>
      <c r="G90" s="25">
        <v>14040001</v>
      </c>
      <c r="H90" s="28" t="s">
        <v>207</v>
      </c>
      <c r="I90" s="28">
        <v>2</v>
      </c>
      <c r="J90" s="3">
        <v>1</v>
      </c>
      <c r="K90" s="3">
        <v>1</v>
      </c>
      <c r="L90" s="3">
        <v>0.00490196078431373</v>
      </c>
      <c r="N90" s="28">
        <v>15209001</v>
      </c>
      <c r="O90" s="28" t="s">
        <v>387</v>
      </c>
      <c r="P90" s="28">
        <v>2</v>
      </c>
      <c r="Q90" s="3">
        <v>1</v>
      </c>
      <c r="R90" s="3">
        <v>1</v>
      </c>
      <c r="S90" s="3">
        <v>0.00961538461538462</v>
      </c>
      <c r="U90" s="28">
        <v>15309001</v>
      </c>
      <c r="V90" s="28" t="s">
        <v>289</v>
      </c>
      <c r="W90" s="28">
        <v>3</v>
      </c>
      <c r="X90" s="3">
        <v>1</v>
      </c>
      <c r="Y90" s="3">
        <v>1</v>
      </c>
      <c r="Z90" s="3">
        <v>0.00961538461538462</v>
      </c>
      <c r="AB90" s="28">
        <v>15409001</v>
      </c>
      <c r="AC90" s="28" t="s">
        <v>479</v>
      </c>
      <c r="AD90" s="28">
        <v>3</v>
      </c>
      <c r="AE90" s="3">
        <v>1</v>
      </c>
      <c r="AF90" s="3">
        <v>1</v>
      </c>
      <c r="AG90" s="3">
        <v>0.00961538461538462</v>
      </c>
      <c r="AI90" s="28">
        <v>15509001</v>
      </c>
      <c r="AJ90" s="28" t="s">
        <v>525</v>
      </c>
      <c r="AK90" s="28">
        <v>3</v>
      </c>
      <c r="AL90" s="3">
        <v>1</v>
      </c>
      <c r="AM90" s="3">
        <v>1</v>
      </c>
      <c r="AN90" s="3">
        <v>0.00961538461538462</v>
      </c>
    </row>
    <row r="91" ht="20.1" customHeight="1" spans="2:40">
      <c r="B91" s="28">
        <v>15410104</v>
      </c>
      <c r="C91" s="28" t="s">
        <v>1398</v>
      </c>
      <c r="D91" s="3">
        <v>1</v>
      </c>
      <c r="E91" s="3" t="str">
        <f t="shared" si="4"/>
        <v>15410104;1@</v>
      </c>
      <c r="G91" s="25">
        <v>14040002</v>
      </c>
      <c r="H91" s="28" t="s">
        <v>209</v>
      </c>
      <c r="I91" s="28">
        <v>2</v>
      </c>
      <c r="J91" s="3">
        <v>1</v>
      </c>
      <c r="K91" s="3">
        <v>1</v>
      </c>
      <c r="L91" s="3">
        <v>0.00490196078431373</v>
      </c>
      <c r="N91" s="28">
        <v>15209002</v>
      </c>
      <c r="O91" s="28" t="s">
        <v>388</v>
      </c>
      <c r="P91" s="28">
        <v>4</v>
      </c>
      <c r="Q91" s="3">
        <v>1</v>
      </c>
      <c r="R91" s="3">
        <v>1</v>
      </c>
      <c r="S91" s="3">
        <v>0.00961538461538462</v>
      </c>
      <c r="U91" s="28">
        <v>15309002</v>
      </c>
      <c r="V91" s="28" t="s">
        <v>433</v>
      </c>
      <c r="W91" s="28">
        <v>4</v>
      </c>
      <c r="X91" s="3">
        <v>1</v>
      </c>
      <c r="Y91" s="3">
        <v>1</v>
      </c>
      <c r="Z91" s="3">
        <v>0.00961538461538462</v>
      </c>
      <c r="AB91" s="28">
        <v>15409002</v>
      </c>
      <c r="AC91" s="28" t="s">
        <v>480</v>
      </c>
      <c r="AD91" s="28">
        <v>4</v>
      </c>
      <c r="AE91" s="3">
        <v>1</v>
      </c>
      <c r="AF91" s="3">
        <v>1</v>
      </c>
      <c r="AG91" s="3">
        <v>0.00961538461538462</v>
      </c>
      <c r="AI91" s="28">
        <v>15509002</v>
      </c>
      <c r="AJ91" s="28" t="s">
        <v>526</v>
      </c>
      <c r="AK91" s="28">
        <v>4</v>
      </c>
      <c r="AL91" s="3">
        <v>1</v>
      </c>
      <c r="AM91" s="3">
        <v>1</v>
      </c>
      <c r="AN91" s="3">
        <v>0.00961538461538462</v>
      </c>
    </row>
    <row r="92" ht="20.1" customHeight="1" spans="2:40">
      <c r="B92" s="28">
        <v>15411002</v>
      </c>
      <c r="C92" s="28" t="s">
        <v>485</v>
      </c>
      <c r="D92" s="3">
        <v>1</v>
      </c>
      <c r="E92" s="3" t="str">
        <f t="shared" si="4"/>
        <v>15411002;1@</v>
      </c>
      <c r="G92" s="25">
        <v>14040003</v>
      </c>
      <c r="H92" s="28" t="s">
        <v>211</v>
      </c>
      <c r="I92" s="28">
        <v>3</v>
      </c>
      <c r="J92" s="3">
        <v>1</v>
      </c>
      <c r="K92" s="3">
        <v>1</v>
      </c>
      <c r="L92" s="3">
        <v>0.00490196078431373</v>
      </c>
      <c r="N92" s="28">
        <v>15210001</v>
      </c>
      <c r="O92" s="28" t="s">
        <v>389</v>
      </c>
      <c r="P92" s="28">
        <v>3</v>
      </c>
      <c r="Q92" s="3">
        <v>1</v>
      </c>
      <c r="R92" s="3">
        <v>1</v>
      </c>
      <c r="S92" s="3">
        <v>0.00961538461538462</v>
      </c>
      <c r="U92" s="28">
        <v>15310001</v>
      </c>
      <c r="V92" s="28" t="s">
        <v>434</v>
      </c>
      <c r="W92" s="28">
        <v>3</v>
      </c>
      <c r="X92" s="3">
        <v>1</v>
      </c>
      <c r="Y92" s="3">
        <v>1</v>
      </c>
      <c r="Z92" s="3">
        <v>0.00961538461538462</v>
      </c>
      <c r="AB92" s="28">
        <v>15410001</v>
      </c>
      <c r="AC92" s="28" t="s">
        <v>481</v>
      </c>
      <c r="AD92" s="28">
        <v>3</v>
      </c>
      <c r="AE92" s="3">
        <v>1</v>
      </c>
      <c r="AF92" s="3">
        <v>1</v>
      </c>
      <c r="AG92" s="3">
        <v>0.00961538461538462</v>
      </c>
      <c r="AI92" s="28">
        <v>15510001</v>
      </c>
      <c r="AJ92" s="28" t="s">
        <v>527</v>
      </c>
      <c r="AK92" s="28">
        <v>3</v>
      </c>
      <c r="AL92" s="3">
        <v>1</v>
      </c>
      <c r="AM92" s="3">
        <v>1</v>
      </c>
      <c r="AN92" s="3">
        <v>0.00961538461538462</v>
      </c>
    </row>
    <row r="93" ht="20.1" customHeight="1" spans="2:40">
      <c r="B93" s="28">
        <v>15411004</v>
      </c>
      <c r="C93" s="28" t="s">
        <v>487</v>
      </c>
      <c r="D93" s="3">
        <v>1</v>
      </c>
      <c r="E93" s="3" t="str">
        <f t="shared" si="4"/>
        <v>15411004;1@</v>
      </c>
      <c r="G93" s="25">
        <v>14040004</v>
      </c>
      <c r="H93" s="28" t="s">
        <v>213</v>
      </c>
      <c r="I93" s="28">
        <v>4</v>
      </c>
      <c r="J93" s="3">
        <v>1</v>
      </c>
      <c r="K93" s="3">
        <v>1</v>
      </c>
      <c r="L93" s="3">
        <v>0.00490196078431373</v>
      </c>
      <c r="N93" s="28">
        <v>15210002</v>
      </c>
      <c r="O93" s="28" t="s">
        <v>390</v>
      </c>
      <c r="P93" s="28">
        <v>4</v>
      </c>
      <c r="Q93" s="3">
        <v>1</v>
      </c>
      <c r="R93" s="3">
        <v>1</v>
      </c>
      <c r="S93" s="3">
        <v>0.00961538461538462</v>
      </c>
      <c r="U93" s="28">
        <v>15310002</v>
      </c>
      <c r="V93" s="28" t="s">
        <v>435</v>
      </c>
      <c r="W93" s="28">
        <v>4</v>
      </c>
      <c r="X93" s="3">
        <v>1</v>
      </c>
      <c r="Y93" s="3">
        <v>1</v>
      </c>
      <c r="Z93" s="3">
        <v>0.00961538461538462</v>
      </c>
      <c r="AB93" s="28">
        <v>15410002</v>
      </c>
      <c r="AC93" s="28" t="s">
        <v>482</v>
      </c>
      <c r="AD93" s="28">
        <v>4</v>
      </c>
      <c r="AE93" s="3">
        <v>1</v>
      </c>
      <c r="AF93" s="3">
        <v>1</v>
      </c>
      <c r="AG93" s="3">
        <v>0.00961538461538462</v>
      </c>
      <c r="AI93" s="28">
        <v>15510002</v>
      </c>
      <c r="AJ93" s="28" t="s">
        <v>528</v>
      </c>
      <c r="AK93" s="28">
        <v>4</v>
      </c>
      <c r="AL93" s="3">
        <v>1</v>
      </c>
      <c r="AM93" s="3">
        <v>1</v>
      </c>
      <c r="AN93" s="3">
        <v>0.00961538461538462</v>
      </c>
    </row>
    <row r="94" ht="20.1" customHeight="1" spans="2:40">
      <c r="B94" s="28">
        <v>15411006</v>
      </c>
      <c r="C94" s="28" t="s">
        <v>489</v>
      </c>
      <c r="D94" s="3">
        <v>1</v>
      </c>
      <c r="E94" s="3" t="str">
        <f t="shared" si="4"/>
        <v>15411006;1@</v>
      </c>
      <c r="G94" s="25">
        <v>14040005</v>
      </c>
      <c r="H94" s="28" t="s">
        <v>215</v>
      </c>
      <c r="I94" s="28">
        <v>2</v>
      </c>
      <c r="J94" s="3">
        <v>1</v>
      </c>
      <c r="K94" s="3">
        <v>1</v>
      </c>
      <c r="L94" s="3">
        <v>0.00490196078431373</v>
      </c>
      <c r="N94" s="28">
        <v>15210003</v>
      </c>
      <c r="O94" s="28" t="s">
        <v>391</v>
      </c>
      <c r="P94" s="28">
        <v>3</v>
      </c>
      <c r="Q94" s="3">
        <v>1</v>
      </c>
      <c r="R94" s="3">
        <v>1</v>
      </c>
      <c r="S94" s="3">
        <v>0.00961538461538462</v>
      </c>
      <c r="U94" s="28">
        <v>15310003</v>
      </c>
      <c r="V94" s="28" t="s">
        <v>436</v>
      </c>
      <c r="W94" s="28">
        <v>3</v>
      </c>
      <c r="X94" s="3">
        <v>1</v>
      </c>
      <c r="Y94" s="3">
        <v>1</v>
      </c>
      <c r="Z94" s="3">
        <v>0.00961538461538462</v>
      </c>
      <c r="AB94" s="28">
        <v>15410003</v>
      </c>
      <c r="AC94" s="28" t="s">
        <v>483</v>
      </c>
      <c r="AD94" s="28">
        <v>3</v>
      </c>
      <c r="AE94" s="3">
        <v>1</v>
      </c>
      <c r="AF94" s="3">
        <v>1</v>
      </c>
      <c r="AG94" s="3">
        <v>0.00961538461538462</v>
      </c>
      <c r="AI94" s="28">
        <v>15510003</v>
      </c>
      <c r="AJ94" s="28" t="s">
        <v>529</v>
      </c>
      <c r="AK94" s="28">
        <v>3</v>
      </c>
      <c r="AL94" s="3">
        <v>1</v>
      </c>
      <c r="AM94" s="3">
        <v>1</v>
      </c>
      <c r="AN94" s="3">
        <v>0.00961538461538462</v>
      </c>
    </row>
    <row r="95" ht="20.1" customHeight="1" spans="7:40">
      <c r="G95" s="25">
        <v>14040006</v>
      </c>
      <c r="H95" s="28" t="s">
        <v>217</v>
      </c>
      <c r="I95" s="28">
        <v>2</v>
      </c>
      <c r="J95" s="3">
        <v>1</v>
      </c>
      <c r="K95" s="3">
        <v>1</v>
      </c>
      <c r="L95" s="3">
        <v>0.00490196078431373</v>
      </c>
      <c r="N95" s="28">
        <v>15210004</v>
      </c>
      <c r="O95" s="28" t="s">
        <v>392</v>
      </c>
      <c r="P95" s="28">
        <v>4</v>
      </c>
      <c r="Q95" s="3">
        <v>1</v>
      </c>
      <c r="R95" s="3">
        <v>1</v>
      </c>
      <c r="S95" s="3">
        <v>0.00961538461538462</v>
      </c>
      <c r="U95" s="28">
        <v>15310004</v>
      </c>
      <c r="V95" s="28" t="s">
        <v>437</v>
      </c>
      <c r="W95" s="28">
        <v>4</v>
      </c>
      <c r="X95" s="3">
        <v>1</v>
      </c>
      <c r="Y95" s="3">
        <v>1</v>
      </c>
      <c r="Z95" s="3">
        <v>0.00961538461538462</v>
      </c>
      <c r="AB95" s="28">
        <v>15410004</v>
      </c>
      <c r="AC95" s="28" t="s">
        <v>1397</v>
      </c>
      <c r="AD95" s="28">
        <v>4</v>
      </c>
      <c r="AE95" s="3">
        <v>1</v>
      </c>
      <c r="AF95" s="3">
        <v>1</v>
      </c>
      <c r="AG95" s="3">
        <v>0.00961538461538462</v>
      </c>
      <c r="AI95" s="28">
        <v>15510004</v>
      </c>
      <c r="AJ95" s="28" t="s">
        <v>530</v>
      </c>
      <c r="AK95" s="28">
        <v>4</v>
      </c>
      <c r="AL95" s="3">
        <v>1</v>
      </c>
      <c r="AM95" s="3">
        <v>1</v>
      </c>
      <c r="AN95" s="3">
        <v>0.00961538461538462</v>
      </c>
    </row>
    <row r="96" ht="20.1" customHeight="1" spans="7:40">
      <c r="G96" s="25">
        <v>14040007</v>
      </c>
      <c r="H96" s="28" t="s">
        <v>220</v>
      </c>
      <c r="I96" s="28">
        <v>3</v>
      </c>
      <c r="J96" s="3">
        <v>1</v>
      </c>
      <c r="K96" s="3">
        <v>1</v>
      </c>
      <c r="L96" s="3">
        <v>0.00490196078431373</v>
      </c>
      <c r="N96" s="27">
        <v>15210101</v>
      </c>
      <c r="O96" s="27" t="s">
        <v>1399</v>
      </c>
      <c r="P96" s="27">
        <v>3</v>
      </c>
      <c r="Q96" s="3">
        <v>1</v>
      </c>
      <c r="R96" s="3">
        <v>1</v>
      </c>
      <c r="S96" s="3">
        <v>0.00961538461538462</v>
      </c>
      <c r="U96" s="27">
        <v>15310101</v>
      </c>
      <c r="V96" s="27" t="s">
        <v>1400</v>
      </c>
      <c r="W96" s="27">
        <v>3</v>
      </c>
      <c r="X96" s="3">
        <v>1</v>
      </c>
      <c r="Y96" s="3">
        <v>1</v>
      </c>
      <c r="Z96" s="3">
        <v>0.00961538461538462</v>
      </c>
      <c r="AB96" s="28">
        <v>15410101</v>
      </c>
      <c r="AC96" s="28" t="s">
        <v>1401</v>
      </c>
      <c r="AD96" s="28">
        <v>3</v>
      </c>
      <c r="AE96" s="3">
        <v>1</v>
      </c>
      <c r="AF96" s="3">
        <v>1</v>
      </c>
      <c r="AG96" s="3">
        <v>0.00961538461538462</v>
      </c>
      <c r="AI96" s="27">
        <v>15510101</v>
      </c>
      <c r="AJ96" s="27" t="s">
        <v>1402</v>
      </c>
      <c r="AK96" s="27">
        <v>3</v>
      </c>
      <c r="AL96" s="3">
        <v>1</v>
      </c>
      <c r="AM96" s="3">
        <v>1</v>
      </c>
      <c r="AN96" s="3">
        <v>0.00961538461538462</v>
      </c>
    </row>
    <row r="97" ht="20.1" customHeight="1" spans="2:40">
      <c r="B97" s="5">
        <v>10010041</v>
      </c>
      <c r="D97" s="3">
        <v>1</v>
      </c>
      <c r="E97" s="3" t="str">
        <f>B97&amp;";"&amp;D97&amp;"@"</f>
        <v>10010041;1@</v>
      </c>
      <c r="G97" s="25">
        <v>14040008</v>
      </c>
      <c r="H97" s="28" t="s">
        <v>222</v>
      </c>
      <c r="I97" s="28">
        <v>4</v>
      </c>
      <c r="J97" s="3">
        <v>1</v>
      </c>
      <c r="K97" s="3">
        <v>1</v>
      </c>
      <c r="L97" s="3">
        <v>0.00490196078431373</v>
      </c>
      <c r="N97" s="27">
        <v>15210102</v>
      </c>
      <c r="O97" s="27" t="s">
        <v>1383</v>
      </c>
      <c r="P97" s="27">
        <v>4</v>
      </c>
      <c r="Q97" s="3">
        <v>1</v>
      </c>
      <c r="R97" s="3">
        <v>1</v>
      </c>
      <c r="S97" s="3">
        <v>0.00961538461538462</v>
      </c>
      <c r="U97" s="27">
        <v>15310102</v>
      </c>
      <c r="V97" s="27" t="s">
        <v>1391</v>
      </c>
      <c r="W97" s="27">
        <v>4</v>
      </c>
      <c r="X97" s="3">
        <v>1</v>
      </c>
      <c r="Y97" s="3">
        <v>1</v>
      </c>
      <c r="Z97" s="3">
        <v>0.00961538461538462</v>
      </c>
      <c r="AB97" s="28">
        <v>15410102</v>
      </c>
      <c r="AC97" s="28" t="s">
        <v>1398</v>
      </c>
      <c r="AD97" s="28">
        <v>4</v>
      </c>
      <c r="AE97" s="3">
        <v>1</v>
      </c>
      <c r="AF97" s="3">
        <v>1</v>
      </c>
      <c r="AG97" s="3">
        <v>0.00961538461538462</v>
      </c>
      <c r="AI97" s="27">
        <v>15510102</v>
      </c>
      <c r="AJ97" s="27" t="s">
        <v>1403</v>
      </c>
      <c r="AK97" s="27">
        <v>4</v>
      </c>
      <c r="AL97" s="3">
        <v>1</v>
      </c>
      <c r="AM97" s="3">
        <v>1</v>
      </c>
      <c r="AN97" s="3">
        <v>0.00961538461538462</v>
      </c>
    </row>
    <row r="98" ht="20.1" customHeight="1" spans="2:40">
      <c r="B98" s="5">
        <v>10010042</v>
      </c>
      <c r="D98" s="3">
        <v>1</v>
      </c>
      <c r="E98" s="3" t="str">
        <f t="shared" ref="E98:E115" si="5">B98&amp;";"&amp;D98&amp;"@"</f>
        <v>10010042;1@</v>
      </c>
      <c r="G98" s="25">
        <v>14040009</v>
      </c>
      <c r="H98" s="28" t="s">
        <v>223</v>
      </c>
      <c r="I98" s="28">
        <v>2</v>
      </c>
      <c r="J98" s="3">
        <v>1</v>
      </c>
      <c r="K98" s="3">
        <v>1</v>
      </c>
      <c r="L98" s="3">
        <v>0.00490196078431373</v>
      </c>
      <c r="N98" s="27">
        <v>15210103</v>
      </c>
      <c r="O98" s="27" t="s">
        <v>1404</v>
      </c>
      <c r="P98" s="27">
        <v>3</v>
      </c>
      <c r="Q98" s="3">
        <v>1</v>
      </c>
      <c r="R98" s="3">
        <v>1</v>
      </c>
      <c r="S98" s="3">
        <v>0.00961538461538462</v>
      </c>
      <c r="U98" s="27">
        <v>15310103</v>
      </c>
      <c r="V98" s="27" t="s">
        <v>1405</v>
      </c>
      <c r="W98" s="27">
        <v>3</v>
      </c>
      <c r="X98" s="3">
        <v>1</v>
      </c>
      <c r="Y98" s="3">
        <v>1</v>
      </c>
      <c r="Z98" s="3">
        <v>0.00961538461538462</v>
      </c>
      <c r="AB98" s="28">
        <v>15410103</v>
      </c>
      <c r="AC98" s="28" t="s">
        <v>1406</v>
      </c>
      <c r="AD98" s="28">
        <v>3</v>
      </c>
      <c r="AE98" s="3">
        <v>1</v>
      </c>
      <c r="AF98" s="3">
        <v>1</v>
      </c>
      <c r="AG98" s="3">
        <v>0.00961538461538462</v>
      </c>
      <c r="AI98" s="27">
        <v>15510103</v>
      </c>
      <c r="AJ98" s="27" t="s">
        <v>1407</v>
      </c>
      <c r="AK98" s="27">
        <v>3</v>
      </c>
      <c r="AL98" s="3">
        <v>1</v>
      </c>
      <c r="AM98" s="3">
        <v>1</v>
      </c>
      <c r="AN98" s="3">
        <v>0.00961538461538462</v>
      </c>
    </row>
    <row r="99" ht="20.1" customHeight="1" spans="2:40">
      <c r="B99" s="5">
        <v>10010083</v>
      </c>
      <c r="D99" s="3">
        <v>1</v>
      </c>
      <c r="E99" s="3" t="str">
        <f t="shared" si="5"/>
        <v>10010083;1@</v>
      </c>
      <c r="G99" s="25">
        <v>14040010</v>
      </c>
      <c r="H99" s="28" t="s">
        <v>224</v>
      </c>
      <c r="I99" s="28">
        <v>2</v>
      </c>
      <c r="J99" s="3">
        <v>1</v>
      </c>
      <c r="K99" s="3">
        <v>1</v>
      </c>
      <c r="L99" s="3">
        <v>0.00490196078431373</v>
      </c>
      <c r="N99" s="27">
        <v>15210104</v>
      </c>
      <c r="O99" s="27" t="s">
        <v>1385</v>
      </c>
      <c r="P99" s="27">
        <v>4</v>
      </c>
      <c r="Q99" s="3">
        <v>1</v>
      </c>
      <c r="R99" s="3">
        <v>1</v>
      </c>
      <c r="S99" s="3">
        <v>0.00961538461538462</v>
      </c>
      <c r="U99" s="27">
        <v>15310104</v>
      </c>
      <c r="V99" s="27" t="s">
        <v>1392</v>
      </c>
      <c r="W99" s="27">
        <v>4</v>
      </c>
      <c r="X99" s="3">
        <v>1</v>
      </c>
      <c r="Y99" s="3">
        <v>1</v>
      </c>
      <c r="Z99" s="3">
        <v>0.00961538461538462</v>
      </c>
      <c r="AB99" s="28">
        <v>15410104</v>
      </c>
      <c r="AC99" s="28" t="s">
        <v>1398</v>
      </c>
      <c r="AD99" s="28">
        <v>4</v>
      </c>
      <c r="AE99" s="3">
        <v>1</v>
      </c>
      <c r="AF99" s="3">
        <v>1</v>
      </c>
      <c r="AG99" s="3">
        <v>0.00961538461538462</v>
      </c>
      <c r="AI99" s="27">
        <v>15510104</v>
      </c>
      <c r="AJ99" s="27" t="s">
        <v>1408</v>
      </c>
      <c r="AK99" s="27">
        <v>4</v>
      </c>
      <c r="AL99" s="3">
        <v>1</v>
      </c>
      <c r="AM99" s="3">
        <v>1</v>
      </c>
      <c r="AN99" s="3">
        <v>0.00961538461538462</v>
      </c>
    </row>
    <row r="100" ht="20.1" customHeight="1" spans="2:40">
      <c r="B100" s="8">
        <v>10010098</v>
      </c>
      <c r="D100" s="3">
        <v>1</v>
      </c>
      <c r="E100" s="3" t="str">
        <f t="shared" si="5"/>
        <v>10010098;1@</v>
      </c>
      <c r="G100" s="25">
        <v>14040011</v>
      </c>
      <c r="H100" s="28" t="s">
        <v>225</v>
      </c>
      <c r="I100" s="28">
        <v>3</v>
      </c>
      <c r="J100" s="3">
        <v>1</v>
      </c>
      <c r="K100" s="3">
        <v>1</v>
      </c>
      <c r="L100" s="3">
        <v>0.00490196078431373</v>
      </c>
      <c r="N100" s="28">
        <v>15211001</v>
      </c>
      <c r="O100" s="28" t="s">
        <v>393</v>
      </c>
      <c r="P100" s="28">
        <v>3</v>
      </c>
      <c r="Q100" s="3">
        <v>1</v>
      </c>
      <c r="R100" s="3">
        <v>1</v>
      </c>
      <c r="S100" s="3">
        <v>0.00961538461538462</v>
      </c>
      <c r="U100" s="28">
        <v>15311001</v>
      </c>
      <c r="V100" s="28" t="s">
        <v>438</v>
      </c>
      <c r="W100" s="28">
        <v>3</v>
      </c>
      <c r="X100" s="3">
        <v>1</v>
      </c>
      <c r="Y100" s="3">
        <v>1</v>
      </c>
      <c r="Z100" s="3">
        <v>0.00961538461538462</v>
      </c>
      <c r="AB100" s="28">
        <v>15411001</v>
      </c>
      <c r="AC100" s="28" t="s">
        <v>484</v>
      </c>
      <c r="AD100" s="28">
        <v>3</v>
      </c>
      <c r="AE100" s="3">
        <v>1</v>
      </c>
      <c r="AF100" s="3">
        <v>1</v>
      </c>
      <c r="AG100" s="3">
        <v>0.00961538461538462</v>
      </c>
      <c r="AI100" s="28">
        <v>15511001</v>
      </c>
      <c r="AJ100" s="28" t="s">
        <v>531</v>
      </c>
      <c r="AK100" s="28">
        <v>3</v>
      </c>
      <c r="AL100" s="3">
        <v>1</v>
      </c>
      <c r="AM100" s="3">
        <v>1</v>
      </c>
      <c r="AN100" s="3">
        <v>0.00961538461538462</v>
      </c>
    </row>
    <row r="101" ht="20.1" customHeight="1" spans="2:40">
      <c r="B101" s="24">
        <v>10025008</v>
      </c>
      <c r="C101" s="25" t="s">
        <v>333</v>
      </c>
      <c r="D101" s="3">
        <v>1</v>
      </c>
      <c r="E101" s="3" t="str">
        <f t="shared" si="5"/>
        <v>10025008;1@</v>
      </c>
      <c r="G101" s="25">
        <v>14040012</v>
      </c>
      <c r="H101" s="28" t="s">
        <v>226</v>
      </c>
      <c r="I101" s="28">
        <v>4</v>
      </c>
      <c r="J101" s="3">
        <v>1</v>
      </c>
      <c r="K101" s="3">
        <v>1</v>
      </c>
      <c r="L101" s="3">
        <v>0.00490196078431373</v>
      </c>
      <c r="N101" s="28">
        <v>15211002</v>
      </c>
      <c r="O101" s="28" t="s">
        <v>394</v>
      </c>
      <c r="P101" s="28">
        <v>4</v>
      </c>
      <c r="Q101" s="3">
        <v>1</v>
      </c>
      <c r="R101" s="3">
        <v>1</v>
      </c>
      <c r="S101" s="3">
        <v>0.00961538461538462</v>
      </c>
      <c r="U101" s="28">
        <v>15311002</v>
      </c>
      <c r="V101" s="28" t="s">
        <v>439</v>
      </c>
      <c r="W101" s="28">
        <v>4</v>
      </c>
      <c r="X101" s="3">
        <v>1</v>
      </c>
      <c r="Y101" s="3">
        <v>1</v>
      </c>
      <c r="Z101" s="3">
        <v>0.00961538461538462</v>
      </c>
      <c r="AB101" s="28">
        <v>15411002</v>
      </c>
      <c r="AC101" s="28" t="s">
        <v>485</v>
      </c>
      <c r="AD101" s="28">
        <v>4</v>
      </c>
      <c r="AE101" s="3">
        <v>1</v>
      </c>
      <c r="AF101" s="3">
        <v>1</v>
      </c>
      <c r="AG101" s="3">
        <v>0.00961538461538462</v>
      </c>
      <c r="AI101" s="28">
        <v>15511002</v>
      </c>
      <c r="AJ101" s="28" t="s">
        <v>532</v>
      </c>
      <c r="AK101" s="28">
        <v>4</v>
      </c>
      <c r="AL101" s="3">
        <v>1</v>
      </c>
      <c r="AM101" s="3">
        <v>1</v>
      </c>
      <c r="AN101" s="3">
        <v>0.00961538461538462</v>
      </c>
    </row>
    <row r="102" ht="20.1" customHeight="1" spans="2:40">
      <c r="B102" s="24">
        <v>10025009</v>
      </c>
      <c r="C102" s="25" t="s">
        <v>335</v>
      </c>
      <c r="D102" s="3">
        <v>1</v>
      </c>
      <c r="E102" s="3" t="str">
        <f t="shared" si="5"/>
        <v>10025009;1@</v>
      </c>
      <c r="G102" s="38">
        <v>14050001</v>
      </c>
      <c r="H102" s="27" t="s">
        <v>228</v>
      </c>
      <c r="I102" s="27">
        <v>2</v>
      </c>
      <c r="J102" s="3">
        <v>1</v>
      </c>
      <c r="K102" s="3">
        <v>1</v>
      </c>
      <c r="L102" s="3">
        <v>0.00490196078431373</v>
      </c>
      <c r="N102" s="28">
        <v>15211003</v>
      </c>
      <c r="O102" s="28" t="s">
        <v>395</v>
      </c>
      <c r="P102" s="28">
        <v>3</v>
      </c>
      <c r="Q102" s="3">
        <v>1</v>
      </c>
      <c r="R102" s="3">
        <v>1</v>
      </c>
      <c r="S102" s="3">
        <v>0.00961538461538462</v>
      </c>
      <c r="U102" s="28">
        <v>15311003</v>
      </c>
      <c r="V102" s="28" t="s">
        <v>440</v>
      </c>
      <c r="W102" s="28">
        <v>3</v>
      </c>
      <c r="X102" s="3">
        <v>1</v>
      </c>
      <c r="Y102" s="3">
        <v>1</v>
      </c>
      <c r="Z102" s="3">
        <v>0.00961538461538462</v>
      </c>
      <c r="AB102" s="28">
        <v>15411003</v>
      </c>
      <c r="AC102" s="28" t="s">
        <v>486</v>
      </c>
      <c r="AD102" s="28">
        <v>3</v>
      </c>
      <c r="AE102" s="3">
        <v>1</v>
      </c>
      <c r="AF102" s="3">
        <v>1</v>
      </c>
      <c r="AG102" s="3">
        <v>0.00961538461538462</v>
      </c>
      <c r="AI102" s="28">
        <v>15511003</v>
      </c>
      <c r="AJ102" s="28" t="s">
        <v>533</v>
      </c>
      <c r="AK102" s="28">
        <v>3</v>
      </c>
      <c r="AL102" s="3">
        <v>1</v>
      </c>
      <c r="AM102" s="3">
        <v>1</v>
      </c>
      <c r="AN102" s="3">
        <v>0.00961538461538462</v>
      </c>
    </row>
    <row r="103" ht="20.1" customHeight="1" spans="2:40">
      <c r="B103" s="35">
        <v>10045106</v>
      </c>
      <c r="D103" s="3">
        <v>1</v>
      </c>
      <c r="E103" s="3" t="str">
        <f t="shared" si="5"/>
        <v>10045106;1@</v>
      </c>
      <c r="G103" s="38">
        <v>14050002</v>
      </c>
      <c r="H103" s="27" t="s">
        <v>231</v>
      </c>
      <c r="I103" s="27">
        <v>2</v>
      </c>
      <c r="J103" s="3">
        <v>1</v>
      </c>
      <c r="K103" s="3">
        <v>1</v>
      </c>
      <c r="L103" s="3">
        <v>0.00490196078431373</v>
      </c>
      <c r="N103" s="28">
        <v>15211004</v>
      </c>
      <c r="O103" s="28" t="s">
        <v>396</v>
      </c>
      <c r="P103" s="28">
        <v>4</v>
      </c>
      <c r="Q103" s="3">
        <v>1</v>
      </c>
      <c r="R103" s="3">
        <v>1</v>
      </c>
      <c r="S103" s="3">
        <v>0.00961538461538462</v>
      </c>
      <c r="U103" s="28">
        <v>15311004</v>
      </c>
      <c r="V103" s="28" t="s">
        <v>441</v>
      </c>
      <c r="W103" s="28">
        <v>4</v>
      </c>
      <c r="X103" s="3">
        <v>1</v>
      </c>
      <c r="Y103" s="3">
        <v>1</v>
      </c>
      <c r="Z103" s="3">
        <v>0.00961538461538462</v>
      </c>
      <c r="AB103" s="28">
        <v>15411004</v>
      </c>
      <c r="AC103" s="28" t="s">
        <v>487</v>
      </c>
      <c r="AD103" s="28">
        <v>4</v>
      </c>
      <c r="AE103" s="3">
        <v>1</v>
      </c>
      <c r="AF103" s="3">
        <v>1</v>
      </c>
      <c r="AG103" s="3">
        <v>0.00961538461538462</v>
      </c>
      <c r="AI103" s="28">
        <v>15511004</v>
      </c>
      <c r="AJ103" s="28" t="s">
        <v>534</v>
      </c>
      <c r="AK103" s="28">
        <v>4</v>
      </c>
      <c r="AL103" s="3">
        <v>1</v>
      </c>
      <c r="AM103" s="3">
        <v>1</v>
      </c>
      <c r="AN103" s="3">
        <v>0.00961538461538462</v>
      </c>
    </row>
    <row r="104" ht="20.1" customHeight="1" spans="2:40">
      <c r="B104" s="35">
        <v>10045206</v>
      </c>
      <c r="C104" s="35" t="s">
        <v>1323</v>
      </c>
      <c r="D104" s="3">
        <v>1</v>
      </c>
      <c r="E104" s="3" t="str">
        <f t="shared" si="5"/>
        <v>10045206;1@</v>
      </c>
      <c r="G104" s="38">
        <v>14050003</v>
      </c>
      <c r="H104" s="27" t="s">
        <v>233</v>
      </c>
      <c r="I104" s="27">
        <v>3</v>
      </c>
      <c r="J104" s="3">
        <v>1</v>
      </c>
      <c r="K104" s="3">
        <v>1</v>
      </c>
      <c r="L104" s="3">
        <v>0.00490196078431373</v>
      </c>
      <c r="N104" s="28">
        <v>15211005</v>
      </c>
      <c r="O104" s="28" t="s">
        <v>397</v>
      </c>
      <c r="P104" s="28">
        <v>3</v>
      </c>
      <c r="Q104" s="3">
        <v>1</v>
      </c>
      <c r="R104" s="3">
        <v>1</v>
      </c>
      <c r="S104" s="3">
        <v>0.00961538461538462</v>
      </c>
      <c r="U104" s="28">
        <v>15311005</v>
      </c>
      <c r="V104" s="28" t="s">
        <v>442</v>
      </c>
      <c r="W104" s="28">
        <v>3</v>
      </c>
      <c r="X104" s="3">
        <v>1</v>
      </c>
      <c r="Y104" s="3">
        <v>1</v>
      </c>
      <c r="Z104" s="3">
        <v>0.00961538461538462</v>
      </c>
      <c r="AB104" s="28">
        <v>15411005</v>
      </c>
      <c r="AC104" s="28" t="s">
        <v>488</v>
      </c>
      <c r="AD104" s="28">
        <v>3</v>
      </c>
      <c r="AE104" s="3">
        <v>1</v>
      </c>
      <c r="AF104" s="3">
        <v>1</v>
      </c>
      <c r="AG104" s="3">
        <v>0.00961538461538462</v>
      </c>
      <c r="AI104" s="28">
        <v>15511005</v>
      </c>
      <c r="AJ104" s="28" t="s">
        <v>535</v>
      </c>
      <c r="AK104" s="28">
        <v>3</v>
      </c>
      <c r="AL104" s="3">
        <v>1</v>
      </c>
      <c r="AM104" s="3">
        <v>1</v>
      </c>
      <c r="AN104" s="3">
        <v>0.00961538461538462</v>
      </c>
    </row>
    <row r="105" ht="20.1" customHeight="1" spans="2:40">
      <c r="B105" s="35">
        <v>10045306</v>
      </c>
      <c r="C105" s="35" t="s">
        <v>1328</v>
      </c>
      <c r="D105" s="3">
        <v>1</v>
      </c>
      <c r="E105" s="3" t="str">
        <f t="shared" si="5"/>
        <v>10045306;1@</v>
      </c>
      <c r="G105" s="38">
        <v>14050004</v>
      </c>
      <c r="H105" s="27" t="s">
        <v>236</v>
      </c>
      <c r="I105" s="27">
        <v>4</v>
      </c>
      <c r="J105" s="3">
        <v>1</v>
      </c>
      <c r="K105" s="3">
        <v>1</v>
      </c>
      <c r="L105" s="3">
        <v>0.00490196078431373</v>
      </c>
      <c r="N105" s="28">
        <v>15211006</v>
      </c>
      <c r="O105" s="28" t="s">
        <v>398</v>
      </c>
      <c r="P105" s="28">
        <v>4</v>
      </c>
      <c r="Q105" s="3">
        <v>1</v>
      </c>
      <c r="R105" s="3">
        <v>1</v>
      </c>
      <c r="S105" s="3">
        <v>0.00961538461538462</v>
      </c>
      <c r="U105" s="28">
        <v>15311006</v>
      </c>
      <c r="V105" s="28" t="s">
        <v>443</v>
      </c>
      <c r="W105" s="28">
        <v>4</v>
      </c>
      <c r="X105" s="3">
        <v>1</v>
      </c>
      <c r="Y105" s="3">
        <v>1</v>
      </c>
      <c r="Z105" s="3">
        <v>0.00961538461538462</v>
      </c>
      <c r="AB105" s="28">
        <v>15411006</v>
      </c>
      <c r="AC105" s="28" t="s">
        <v>489</v>
      </c>
      <c r="AD105" s="28">
        <v>4</v>
      </c>
      <c r="AE105" s="3">
        <v>1</v>
      </c>
      <c r="AF105" s="3">
        <v>1</v>
      </c>
      <c r="AG105" s="3">
        <v>0.00961538461538462</v>
      </c>
      <c r="AI105" s="28">
        <v>15511006</v>
      </c>
      <c r="AJ105" s="28" t="s">
        <v>536</v>
      </c>
      <c r="AK105" s="28">
        <v>4</v>
      </c>
      <c r="AL105" s="3">
        <v>1</v>
      </c>
      <c r="AM105" s="3">
        <v>1</v>
      </c>
      <c r="AN105" s="3">
        <v>0.00961538461538462</v>
      </c>
    </row>
    <row r="106" ht="20.1" customHeight="1" spans="2:12">
      <c r="B106" s="35">
        <v>10045406</v>
      </c>
      <c r="C106" s="35" t="s">
        <v>1333</v>
      </c>
      <c r="D106" s="3">
        <v>1</v>
      </c>
      <c r="E106" s="3" t="str">
        <f t="shared" si="5"/>
        <v>10045406;1@</v>
      </c>
      <c r="G106" s="38">
        <v>14050005</v>
      </c>
      <c r="H106" s="27" t="s">
        <v>239</v>
      </c>
      <c r="I106" s="27">
        <v>2</v>
      </c>
      <c r="J106" s="3">
        <v>1</v>
      </c>
      <c r="K106" s="3">
        <v>1</v>
      </c>
      <c r="L106" s="3">
        <v>0.00490196078431373</v>
      </c>
    </row>
    <row r="107" ht="20.1" customHeight="1" spans="2:12">
      <c r="B107" s="28">
        <v>15506002</v>
      </c>
      <c r="C107" s="28" t="s">
        <v>521</v>
      </c>
      <c r="D107" s="3">
        <v>1</v>
      </c>
      <c r="E107" s="3" t="str">
        <f t="shared" si="5"/>
        <v>15506002;1@</v>
      </c>
      <c r="G107" s="38">
        <v>14050006</v>
      </c>
      <c r="H107" s="27" t="s">
        <v>242</v>
      </c>
      <c r="I107" s="27">
        <v>2</v>
      </c>
      <c r="J107" s="3">
        <v>1</v>
      </c>
      <c r="K107" s="3">
        <v>1</v>
      </c>
      <c r="L107" s="3">
        <v>0.00490196078431373</v>
      </c>
    </row>
    <row r="108" ht="20.1" customHeight="1" spans="2:12">
      <c r="B108" s="28">
        <v>15507002</v>
      </c>
      <c r="C108" s="28" t="s">
        <v>523</v>
      </c>
      <c r="D108" s="3">
        <v>1</v>
      </c>
      <c r="E108" s="3" t="str">
        <f t="shared" si="5"/>
        <v>15507002;1@</v>
      </c>
      <c r="G108" s="38">
        <v>14050007</v>
      </c>
      <c r="H108" s="27" t="s">
        <v>245</v>
      </c>
      <c r="I108" s="27">
        <v>3</v>
      </c>
      <c r="J108" s="3">
        <v>1</v>
      </c>
      <c r="K108" s="3">
        <v>1</v>
      </c>
      <c r="L108" s="3">
        <v>0.00490196078431373</v>
      </c>
    </row>
    <row r="109" ht="20.1" customHeight="1" spans="2:12">
      <c r="B109" s="28">
        <v>15510002</v>
      </c>
      <c r="C109" s="28" t="s">
        <v>528</v>
      </c>
      <c r="D109" s="3">
        <v>1</v>
      </c>
      <c r="E109" s="3" t="str">
        <f t="shared" si="5"/>
        <v>15510002;1@</v>
      </c>
      <c r="G109" s="38">
        <v>14050008</v>
      </c>
      <c r="H109" s="27" t="s">
        <v>248</v>
      </c>
      <c r="I109" s="27">
        <v>4</v>
      </c>
      <c r="J109" s="3">
        <v>1</v>
      </c>
      <c r="K109" s="3">
        <v>1</v>
      </c>
      <c r="L109" s="3">
        <v>0.00490196078431373</v>
      </c>
    </row>
    <row r="110" ht="20.1" customHeight="1" spans="2:12">
      <c r="B110" s="28">
        <v>15510004</v>
      </c>
      <c r="C110" s="28" t="s">
        <v>530</v>
      </c>
      <c r="D110" s="3">
        <v>1</v>
      </c>
      <c r="E110" s="3" t="str">
        <f t="shared" si="5"/>
        <v>15510004;1@</v>
      </c>
      <c r="G110" s="38">
        <v>14050009</v>
      </c>
      <c r="H110" s="27" t="s">
        <v>251</v>
      </c>
      <c r="I110" s="27">
        <v>2</v>
      </c>
      <c r="J110" s="3">
        <v>1</v>
      </c>
      <c r="K110" s="3">
        <v>1</v>
      </c>
      <c r="L110" s="3">
        <v>0.00490196078431373</v>
      </c>
    </row>
    <row r="111" ht="20.1" customHeight="1" spans="2:12">
      <c r="B111" s="27">
        <v>15510102</v>
      </c>
      <c r="C111" s="27" t="s">
        <v>1403</v>
      </c>
      <c r="D111" s="3">
        <v>1</v>
      </c>
      <c r="E111" s="3" t="str">
        <f t="shared" si="5"/>
        <v>15510102;1@</v>
      </c>
      <c r="G111" s="38">
        <v>14050010</v>
      </c>
      <c r="H111" s="27" t="s">
        <v>253</v>
      </c>
      <c r="I111" s="27">
        <v>2</v>
      </c>
      <c r="J111" s="3">
        <v>1</v>
      </c>
      <c r="K111" s="3">
        <v>1</v>
      </c>
      <c r="L111" s="3">
        <v>0.00490196078431373</v>
      </c>
    </row>
    <row r="112" ht="20.1" customHeight="1" spans="2:12">
      <c r="B112" s="27">
        <v>15510104</v>
      </c>
      <c r="C112" s="27" t="s">
        <v>1408</v>
      </c>
      <c r="D112" s="3">
        <v>1</v>
      </c>
      <c r="E112" s="3" t="str">
        <f t="shared" si="5"/>
        <v>15510104;1@</v>
      </c>
      <c r="G112" s="38">
        <v>14050011</v>
      </c>
      <c r="H112" s="27" t="s">
        <v>255</v>
      </c>
      <c r="I112" s="27">
        <v>3</v>
      </c>
      <c r="J112" s="3">
        <v>1</v>
      </c>
      <c r="K112" s="3">
        <v>1</v>
      </c>
      <c r="L112" s="3">
        <v>0.00490196078431373</v>
      </c>
    </row>
    <row r="113" ht="20.1" customHeight="1" spans="2:12">
      <c r="B113" s="28">
        <v>15511002</v>
      </c>
      <c r="C113" s="28" t="s">
        <v>532</v>
      </c>
      <c r="D113" s="3">
        <v>1</v>
      </c>
      <c r="E113" s="3" t="str">
        <f t="shared" si="5"/>
        <v>15511002;1@</v>
      </c>
      <c r="G113" s="38">
        <v>14050012</v>
      </c>
      <c r="H113" s="27" t="s">
        <v>257</v>
      </c>
      <c r="I113" s="27">
        <v>4</v>
      </c>
      <c r="J113" s="3">
        <v>1</v>
      </c>
      <c r="K113" s="3">
        <v>1</v>
      </c>
      <c r="L113" s="3">
        <v>0.00490196078431373</v>
      </c>
    </row>
    <row r="114" ht="20.1" customHeight="1" spans="2:12">
      <c r="B114" s="28">
        <v>15511004</v>
      </c>
      <c r="C114" s="28" t="s">
        <v>534</v>
      </c>
      <c r="D114" s="3">
        <v>1</v>
      </c>
      <c r="E114" s="3" t="str">
        <f t="shared" si="5"/>
        <v>15511004;1@</v>
      </c>
      <c r="G114" s="25">
        <v>14060001</v>
      </c>
      <c r="H114" s="28" t="s">
        <v>259</v>
      </c>
      <c r="I114" s="28">
        <v>2</v>
      </c>
      <c r="J114" s="3">
        <v>1</v>
      </c>
      <c r="K114" s="3">
        <v>1</v>
      </c>
      <c r="L114" s="3">
        <v>0.00490196078431373</v>
      </c>
    </row>
    <row r="115" ht="20.1" customHeight="1" spans="2:12">
      <c r="B115" s="28">
        <v>15511006</v>
      </c>
      <c r="C115" s="28" t="s">
        <v>536</v>
      </c>
      <c r="D115" s="3">
        <v>1</v>
      </c>
      <c r="E115" s="3" t="str">
        <f t="shared" si="5"/>
        <v>15511006;1@</v>
      </c>
      <c r="G115" s="25">
        <v>14060002</v>
      </c>
      <c r="H115" s="28" t="s">
        <v>263</v>
      </c>
      <c r="I115" s="28">
        <v>2</v>
      </c>
      <c r="J115" s="3">
        <v>1</v>
      </c>
      <c r="K115" s="3">
        <v>1</v>
      </c>
      <c r="L115" s="3">
        <v>0.00490196078431373</v>
      </c>
    </row>
    <row r="116" ht="20.1" customHeight="1" spans="7:12">
      <c r="G116" s="25">
        <v>14060003</v>
      </c>
      <c r="H116" s="28" t="s">
        <v>265</v>
      </c>
      <c r="I116" s="28">
        <v>3</v>
      </c>
      <c r="J116" s="3">
        <v>1</v>
      </c>
      <c r="K116" s="3">
        <v>1</v>
      </c>
      <c r="L116" s="3">
        <v>0.00490196078431373</v>
      </c>
    </row>
    <row r="117" ht="20.1" customHeight="1" spans="7:12">
      <c r="G117" s="25">
        <v>14060004</v>
      </c>
      <c r="H117" s="28" t="s">
        <v>267</v>
      </c>
      <c r="I117" s="28">
        <v>4</v>
      </c>
      <c r="J117" s="3">
        <v>1</v>
      </c>
      <c r="K117" s="3">
        <v>1</v>
      </c>
      <c r="L117" s="3">
        <v>0.00490196078431373</v>
      </c>
    </row>
    <row r="118" ht="20.1" customHeight="1" spans="7:12">
      <c r="G118" s="25">
        <v>14070001</v>
      </c>
      <c r="H118" s="28" t="s">
        <v>269</v>
      </c>
      <c r="I118" s="28">
        <v>2</v>
      </c>
      <c r="J118" s="3">
        <v>1</v>
      </c>
      <c r="K118" s="3">
        <v>1</v>
      </c>
      <c r="L118" s="3">
        <v>0.00490196078431373</v>
      </c>
    </row>
    <row r="119" ht="20.1" customHeight="1" spans="7:12">
      <c r="G119" s="25">
        <v>14070002</v>
      </c>
      <c r="H119" s="28" t="s">
        <v>271</v>
      </c>
      <c r="I119" s="28">
        <v>2</v>
      </c>
      <c r="J119" s="3">
        <v>1</v>
      </c>
      <c r="K119" s="3">
        <v>1</v>
      </c>
      <c r="L119" s="3">
        <v>0.00490196078431373</v>
      </c>
    </row>
    <row r="120" ht="20.1" customHeight="1" spans="7:12">
      <c r="G120" s="25">
        <v>14070003</v>
      </c>
      <c r="H120" s="28" t="s">
        <v>273</v>
      </c>
      <c r="I120" s="28">
        <v>3</v>
      </c>
      <c r="J120" s="3">
        <v>1</v>
      </c>
      <c r="K120" s="3">
        <v>1</v>
      </c>
      <c r="L120" s="3">
        <v>0.00490196078431373</v>
      </c>
    </row>
    <row r="121" ht="20.1" customHeight="1" spans="7:12">
      <c r="G121" s="25">
        <v>14070004</v>
      </c>
      <c r="H121" s="28" t="s">
        <v>275</v>
      </c>
      <c r="I121" s="28">
        <v>4</v>
      </c>
      <c r="J121" s="3">
        <v>1</v>
      </c>
      <c r="K121" s="3">
        <v>1</v>
      </c>
      <c r="L121" s="3">
        <v>0.00490196078431373</v>
      </c>
    </row>
    <row r="122" ht="20.1" customHeight="1" spans="7:12">
      <c r="G122" s="25">
        <v>14080001</v>
      </c>
      <c r="H122" s="28" t="s">
        <v>277</v>
      </c>
      <c r="I122" s="28">
        <v>3</v>
      </c>
      <c r="J122" s="3">
        <v>1</v>
      </c>
      <c r="K122" s="3">
        <v>1</v>
      </c>
      <c r="L122" s="3">
        <v>0.00490196078431373</v>
      </c>
    </row>
    <row r="123" ht="20.1" customHeight="1" spans="7:12">
      <c r="G123" s="25">
        <v>14080002</v>
      </c>
      <c r="H123" s="28" t="s">
        <v>281</v>
      </c>
      <c r="I123" s="28">
        <v>3</v>
      </c>
      <c r="J123" s="3">
        <v>1</v>
      </c>
      <c r="K123" s="3">
        <v>1</v>
      </c>
      <c r="L123" s="3">
        <v>0.00490196078431373</v>
      </c>
    </row>
    <row r="124" ht="20.1" customHeight="1" spans="7:12">
      <c r="G124" s="25">
        <v>14080003</v>
      </c>
      <c r="H124" s="28" t="s">
        <v>284</v>
      </c>
      <c r="I124" s="28">
        <v>4</v>
      </c>
      <c r="J124" s="3">
        <v>1</v>
      </c>
      <c r="K124" s="3">
        <v>1</v>
      </c>
      <c r="L124" s="3">
        <v>0.00490196078431373</v>
      </c>
    </row>
    <row r="125" ht="20.1" customHeight="1" spans="7:12">
      <c r="G125" s="25">
        <v>14090001</v>
      </c>
      <c r="H125" s="28" t="s">
        <v>287</v>
      </c>
      <c r="I125" s="28">
        <v>3</v>
      </c>
      <c r="J125" s="3">
        <v>1</v>
      </c>
      <c r="K125" s="3">
        <v>1</v>
      </c>
      <c r="L125" s="3">
        <v>0.00490196078431373</v>
      </c>
    </row>
    <row r="126" ht="20.1" customHeight="1" spans="7:12">
      <c r="G126" s="25">
        <v>14090002</v>
      </c>
      <c r="H126" s="28" t="s">
        <v>289</v>
      </c>
      <c r="I126" s="28">
        <v>3</v>
      </c>
      <c r="J126" s="3">
        <v>1</v>
      </c>
      <c r="K126" s="3">
        <v>1</v>
      </c>
      <c r="L126" s="3">
        <v>0.00490196078431373</v>
      </c>
    </row>
    <row r="127" ht="20.1" customHeight="1" spans="7:12">
      <c r="G127" s="25">
        <v>14090003</v>
      </c>
      <c r="H127" s="28" t="s">
        <v>291</v>
      </c>
      <c r="I127" s="28">
        <v>4</v>
      </c>
      <c r="J127" s="3">
        <v>1</v>
      </c>
      <c r="K127" s="3">
        <v>1</v>
      </c>
      <c r="L127" s="3">
        <v>0.00490196078431373</v>
      </c>
    </row>
    <row r="128" ht="20.1" customHeight="1" spans="7:12">
      <c r="G128" s="25">
        <v>14100001</v>
      </c>
      <c r="H128" s="28" t="s">
        <v>1409</v>
      </c>
      <c r="I128" s="28">
        <v>2</v>
      </c>
      <c r="J128" s="3">
        <v>1</v>
      </c>
      <c r="K128" s="3">
        <v>1</v>
      </c>
      <c r="L128" s="3">
        <v>0.00490196078431373</v>
      </c>
    </row>
    <row r="129" ht="20.1" customHeight="1" spans="7:12">
      <c r="G129" s="25">
        <v>14100002</v>
      </c>
      <c r="H129" s="28" t="s">
        <v>298</v>
      </c>
      <c r="I129" s="28">
        <v>2</v>
      </c>
      <c r="J129" s="3">
        <v>1</v>
      </c>
      <c r="K129" s="3">
        <v>1</v>
      </c>
      <c r="L129" s="3">
        <v>0.00490196078431373</v>
      </c>
    </row>
    <row r="130" ht="20.1" customHeight="1" spans="7:12">
      <c r="G130" s="25">
        <v>14100003</v>
      </c>
      <c r="H130" s="28" t="s">
        <v>300</v>
      </c>
      <c r="I130" s="28">
        <v>3</v>
      </c>
      <c r="J130" s="3">
        <v>1</v>
      </c>
      <c r="K130" s="3">
        <v>1</v>
      </c>
      <c r="L130" s="3">
        <v>0.00490196078431373</v>
      </c>
    </row>
    <row r="131" ht="20.1" customHeight="1" spans="7:12">
      <c r="G131" s="25">
        <v>14100004</v>
      </c>
      <c r="H131" s="28" t="s">
        <v>302</v>
      </c>
      <c r="I131" s="28">
        <v>4</v>
      </c>
      <c r="J131" s="3">
        <v>1</v>
      </c>
      <c r="K131" s="3">
        <v>1</v>
      </c>
      <c r="L131" s="3">
        <v>0.00490196078431373</v>
      </c>
    </row>
    <row r="132" ht="20.1" customHeight="1" spans="7:12">
      <c r="G132" s="25">
        <v>14100005</v>
      </c>
      <c r="H132" s="28" t="s">
        <v>304</v>
      </c>
      <c r="I132" s="28">
        <v>2</v>
      </c>
      <c r="J132" s="3">
        <v>1</v>
      </c>
      <c r="K132" s="3">
        <v>1</v>
      </c>
      <c r="L132" s="3">
        <v>0.00490196078431373</v>
      </c>
    </row>
    <row r="133" ht="20.1" customHeight="1" spans="7:12">
      <c r="G133" s="25">
        <v>14100006</v>
      </c>
      <c r="H133" s="28" t="s">
        <v>306</v>
      </c>
      <c r="I133" s="28">
        <v>2</v>
      </c>
      <c r="J133" s="3">
        <v>1</v>
      </c>
      <c r="K133" s="3">
        <v>1</v>
      </c>
      <c r="L133" s="3">
        <v>0.00490196078431373</v>
      </c>
    </row>
    <row r="134" ht="20.1" customHeight="1" spans="7:12">
      <c r="G134" s="25">
        <v>14100007</v>
      </c>
      <c r="H134" s="28" t="s">
        <v>308</v>
      </c>
      <c r="I134" s="28">
        <v>3</v>
      </c>
      <c r="J134" s="3">
        <v>1</v>
      </c>
      <c r="K134" s="3">
        <v>1</v>
      </c>
      <c r="L134" s="3">
        <v>0.00490196078431373</v>
      </c>
    </row>
    <row r="135" ht="20.1" customHeight="1" spans="7:12">
      <c r="G135" s="25">
        <v>14100008</v>
      </c>
      <c r="H135" s="28" t="s">
        <v>310</v>
      </c>
      <c r="I135" s="28">
        <v>4</v>
      </c>
      <c r="J135" s="3">
        <v>1</v>
      </c>
      <c r="K135" s="3">
        <v>1</v>
      </c>
      <c r="L135" s="3">
        <v>0.00490196078431373</v>
      </c>
    </row>
    <row r="136" ht="20.1" customHeight="1" spans="7:12">
      <c r="G136" s="38">
        <v>14100101</v>
      </c>
      <c r="H136" s="27" t="s">
        <v>1410</v>
      </c>
      <c r="I136" s="27">
        <v>2</v>
      </c>
      <c r="J136" s="3">
        <v>1</v>
      </c>
      <c r="K136" s="3">
        <v>1</v>
      </c>
      <c r="L136" s="3">
        <v>0.00490196078431373</v>
      </c>
    </row>
    <row r="137" ht="20.1" customHeight="1" spans="7:12">
      <c r="G137" s="38">
        <v>14100102</v>
      </c>
      <c r="H137" s="27" t="s">
        <v>1411</v>
      </c>
      <c r="I137" s="27">
        <v>2</v>
      </c>
      <c r="J137" s="3">
        <v>1</v>
      </c>
      <c r="K137" s="3">
        <v>1</v>
      </c>
      <c r="L137" s="3">
        <v>0.00490196078431373</v>
      </c>
    </row>
    <row r="138" ht="20.1" customHeight="1" spans="7:12">
      <c r="G138" s="38">
        <v>14100103</v>
      </c>
      <c r="H138" s="27" t="s">
        <v>1412</v>
      </c>
      <c r="I138" s="27">
        <v>3</v>
      </c>
      <c r="J138" s="3">
        <v>1</v>
      </c>
      <c r="K138" s="3">
        <v>1</v>
      </c>
      <c r="L138" s="3">
        <v>0.00490196078431373</v>
      </c>
    </row>
    <row r="139" ht="20.1" customHeight="1" spans="7:12">
      <c r="G139" s="38">
        <v>14100104</v>
      </c>
      <c r="H139" s="27" t="s">
        <v>1346</v>
      </c>
      <c r="I139" s="27">
        <v>4</v>
      </c>
      <c r="J139" s="3">
        <v>1</v>
      </c>
      <c r="K139" s="3">
        <v>1</v>
      </c>
      <c r="L139" s="3">
        <v>0.00490196078431373</v>
      </c>
    </row>
    <row r="140" ht="20.1" customHeight="1" spans="7:12">
      <c r="G140" s="38">
        <v>14100105</v>
      </c>
      <c r="H140" s="27" t="s">
        <v>1413</v>
      </c>
      <c r="I140" s="27">
        <v>2</v>
      </c>
      <c r="J140" s="3">
        <v>1</v>
      </c>
      <c r="K140" s="3">
        <v>1</v>
      </c>
      <c r="L140" s="3">
        <v>0.00490196078431373</v>
      </c>
    </row>
    <row r="141" ht="20.1" customHeight="1" spans="7:12">
      <c r="G141" s="38">
        <v>14100106</v>
      </c>
      <c r="H141" s="27" t="s">
        <v>1414</v>
      </c>
      <c r="I141" s="27">
        <v>2</v>
      </c>
      <c r="J141" s="3">
        <v>1</v>
      </c>
      <c r="K141" s="3">
        <v>1</v>
      </c>
      <c r="L141" s="3">
        <v>0.00490196078431373</v>
      </c>
    </row>
    <row r="142" ht="20.1" customHeight="1" spans="7:12">
      <c r="G142" s="38">
        <v>14100107</v>
      </c>
      <c r="H142" s="27" t="s">
        <v>1415</v>
      </c>
      <c r="I142" s="27">
        <v>3</v>
      </c>
      <c r="J142" s="3">
        <v>1</v>
      </c>
      <c r="K142" s="3">
        <v>1</v>
      </c>
      <c r="L142" s="3">
        <v>0.00490196078431373</v>
      </c>
    </row>
    <row r="143" ht="20.1" customHeight="1" spans="7:12">
      <c r="G143" s="38">
        <v>14100108</v>
      </c>
      <c r="H143" s="27" t="s">
        <v>1351</v>
      </c>
      <c r="I143" s="27">
        <v>4</v>
      </c>
      <c r="J143" s="3">
        <v>1</v>
      </c>
      <c r="K143" s="3">
        <v>1</v>
      </c>
      <c r="L143" s="3">
        <v>0.00490196078431373</v>
      </c>
    </row>
    <row r="144" ht="20.1" customHeight="1" spans="7:12">
      <c r="G144" s="25">
        <v>14110001</v>
      </c>
      <c r="H144" s="28" t="s">
        <v>312</v>
      </c>
      <c r="I144" s="28">
        <v>2</v>
      </c>
      <c r="J144" s="3">
        <v>1</v>
      </c>
      <c r="K144" s="3">
        <v>1</v>
      </c>
      <c r="L144" s="3">
        <v>0.00490196078431373</v>
      </c>
    </row>
    <row r="145" ht="20.1" customHeight="1" spans="7:12">
      <c r="G145" s="25">
        <v>14110002</v>
      </c>
      <c r="H145" s="28" t="s">
        <v>315</v>
      </c>
      <c r="I145" s="28">
        <v>2</v>
      </c>
      <c r="J145" s="3">
        <v>1</v>
      </c>
      <c r="K145" s="3">
        <v>1</v>
      </c>
      <c r="L145" s="3">
        <v>0.00490196078431373</v>
      </c>
    </row>
    <row r="146" ht="20.1" customHeight="1" spans="7:12">
      <c r="G146" s="25">
        <v>14110003</v>
      </c>
      <c r="H146" s="28" t="s">
        <v>317</v>
      </c>
      <c r="I146" s="28">
        <v>3</v>
      </c>
      <c r="J146" s="3">
        <v>1</v>
      </c>
      <c r="K146" s="3">
        <v>1</v>
      </c>
      <c r="L146" s="3">
        <v>0.00490196078431373</v>
      </c>
    </row>
    <row r="147" ht="20.1" customHeight="1" spans="7:12">
      <c r="G147" s="25">
        <v>14110004</v>
      </c>
      <c r="H147" s="28" t="s">
        <v>320</v>
      </c>
      <c r="I147" s="28">
        <v>4</v>
      </c>
      <c r="J147" s="3">
        <v>1</v>
      </c>
      <c r="K147" s="3">
        <v>1</v>
      </c>
      <c r="L147" s="3">
        <v>0.00490196078431373</v>
      </c>
    </row>
    <row r="148" ht="20.1" customHeight="1" spans="7:12">
      <c r="G148" s="25">
        <v>14110005</v>
      </c>
      <c r="H148" s="28" t="s">
        <v>323</v>
      </c>
      <c r="I148" s="28">
        <v>2</v>
      </c>
      <c r="J148" s="3">
        <v>1</v>
      </c>
      <c r="K148" s="3">
        <v>1</v>
      </c>
      <c r="L148" s="3">
        <v>0.00490196078431373</v>
      </c>
    </row>
    <row r="149" ht="20.1" customHeight="1" spans="7:12">
      <c r="G149" s="25">
        <v>14110006</v>
      </c>
      <c r="H149" s="28" t="s">
        <v>326</v>
      </c>
      <c r="I149" s="28">
        <v>2</v>
      </c>
      <c r="J149" s="3">
        <v>1</v>
      </c>
      <c r="K149" s="3">
        <v>1</v>
      </c>
      <c r="L149" s="3">
        <v>0.00490196078431373</v>
      </c>
    </row>
    <row r="150" ht="20.1" customHeight="1" spans="7:12">
      <c r="G150" s="25">
        <v>14110007</v>
      </c>
      <c r="H150" s="28" t="s">
        <v>328</v>
      </c>
      <c r="I150" s="28">
        <v>3</v>
      </c>
      <c r="J150" s="3">
        <v>1</v>
      </c>
      <c r="K150" s="3">
        <v>1</v>
      </c>
      <c r="L150" s="3">
        <v>0.00490196078431373</v>
      </c>
    </row>
    <row r="151" ht="20.1" customHeight="1" spans="7:12">
      <c r="G151" s="25">
        <v>14110008</v>
      </c>
      <c r="H151" s="28" t="s">
        <v>330</v>
      </c>
      <c r="I151" s="28">
        <v>4</v>
      </c>
      <c r="J151" s="3">
        <v>1</v>
      </c>
      <c r="K151" s="3">
        <v>1</v>
      </c>
      <c r="L151" s="3">
        <v>0.00490196078431373</v>
      </c>
    </row>
    <row r="152" ht="20.1" customHeight="1" spans="7:12">
      <c r="G152" s="25">
        <v>14110009</v>
      </c>
      <c r="H152" s="28" t="s">
        <v>332</v>
      </c>
      <c r="I152" s="28">
        <v>2</v>
      </c>
      <c r="J152" s="3">
        <v>1</v>
      </c>
      <c r="K152" s="3">
        <v>1</v>
      </c>
      <c r="L152" s="3">
        <v>0.00490196078431373</v>
      </c>
    </row>
    <row r="153" ht="20.1" customHeight="1" spans="7:12">
      <c r="G153" s="25">
        <v>14110010</v>
      </c>
      <c r="H153" s="28" t="s">
        <v>334</v>
      </c>
      <c r="I153" s="28">
        <v>2</v>
      </c>
      <c r="J153" s="3">
        <v>1</v>
      </c>
      <c r="K153" s="3">
        <v>1</v>
      </c>
      <c r="L153" s="3">
        <v>0.00490196078431373</v>
      </c>
    </row>
    <row r="154" ht="20.1" customHeight="1" spans="7:12">
      <c r="G154" s="25">
        <v>14110011</v>
      </c>
      <c r="H154" s="28" t="s">
        <v>336</v>
      </c>
      <c r="I154" s="28">
        <v>3</v>
      </c>
      <c r="J154" s="3">
        <v>1</v>
      </c>
      <c r="K154" s="3">
        <v>1</v>
      </c>
      <c r="L154" s="3">
        <v>0.00490196078431373</v>
      </c>
    </row>
    <row r="155" ht="20.1" customHeight="1" spans="7:12">
      <c r="G155" s="25">
        <v>14110012</v>
      </c>
      <c r="H155" s="28" t="s">
        <v>337</v>
      </c>
      <c r="I155" s="28">
        <v>4</v>
      </c>
      <c r="J155" s="3">
        <v>1</v>
      </c>
      <c r="K155" s="3">
        <v>1</v>
      </c>
      <c r="L155" s="3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90"/>
  <sheetViews>
    <sheetView topLeftCell="A55" workbookViewId="0">
      <selection activeCell="E61" sqref="E61"/>
    </sheetView>
  </sheetViews>
  <sheetFormatPr defaultColWidth="9" defaultRowHeight="14.25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="1" customFormat="1" ht="20.1" customHeight="1"/>
    <row r="2" s="1" customFormat="1" ht="20.1" customHeight="1" spans="2:3">
      <c r="B2" s="3" t="s">
        <v>1416</v>
      </c>
      <c r="C2" s="3" t="s">
        <v>1417</v>
      </c>
    </row>
    <row r="3" s="1" customFormat="1" ht="20.1" customHeight="1" spans="2:17">
      <c r="B3" s="3">
        <v>20</v>
      </c>
      <c r="C3" s="3">
        <v>300</v>
      </c>
      <c r="D3" s="3" t="s">
        <v>808</v>
      </c>
      <c r="E3" s="3">
        <v>1</v>
      </c>
      <c r="F3" s="3">
        <v>50000</v>
      </c>
      <c r="G3" s="3" t="s">
        <v>804</v>
      </c>
      <c r="H3" s="3">
        <v>10010083</v>
      </c>
      <c r="I3" s="3">
        <v>10</v>
      </c>
      <c r="J3" s="3" t="s">
        <v>246</v>
      </c>
      <c r="K3" s="3">
        <v>10021008</v>
      </c>
      <c r="L3" s="3">
        <v>3</v>
      </c>
      <c r="Q3" s="2" t="str">
        <f>E3&amp;";"&amp;F3&amp;"@"&amp;H3&amp;";"&amp;I3&amp;"@"&amp;K3&amp;";"&amp;L3</f>
        <v>1;50000@10010083;10@10021008;3</v>
      </c>
    </row>
    <row r="4" s="1" customFormat="1" ht="20.1" customHeight="1" spans="2:17">
      <c r="B4" s="3">
        <v>25</v>
      </c>
      <c r="C4" s="3">
        <v>100</v>
      </c>
      <c r="D4" s="3" t="s">
        <v>808</v>
      </c>
      <c r="E4" s="3">
        <v>1</v>
      </c>
      <c r="F4" s="3">
        <v>100000</v>
      </c>
      <c r="G4" s="3" t="s">
        <v>804</v>
      </c>
      <c r="H4" s="3">
        <v>10010083</v>
      </c>
      <c r="I4" s="3">
        <v>15</v>
      </c>
      <c r="J4" s="3" t="s">
        <v>246</v>
      </c>
      <c r="K4" s="3">
        <v>10021008</v>
      </c>
      <c r="L4" s="3">
        <v>3</v>
      </c>
      <c r="M4" s="3" t="s">
        <v>249</v>
      </c>
      <c r="N4" s="3">
        <v>10021009</v>
      </c>
      <c r="O4" s="3">
        <v>2</v>
      </c>
      <c r="Q4" s="2" t="str">
        <f>E4&amp;";"&amp;F4&amp;"@"&amp;H4&amp;";"&amp;I4&amp;"@"&amp;K4&amp;";"&amp;L4&amp;"@"&amp;N4&amp;";"&amp;O4</f>
        <v>1;100000@10010083;15@10021008;3@10021009;2</v>
      </c>
    </row>
    <row r="5" s="1" customFormat="1" ht="20.1" customHeight="1" spans="2:17">
      <c r="B5" s="3">
        <v>30</v>
      </c>
      <c r="C5" s="3">
        <v>50</v>
      </c>
      <c r="D5" s="3" t="s">
        <v>808</v>
      </c>
      <c r="E5" s="3">
        <v>1</v>
      </c>
      <c r="F5" s="3">
        <v>150000</v>
      </c>
      <c r="G5" s="3" t="s">
        <v>804</v>
      </c>
      <c r="H5" s="3">
        <v>10010083</v>
      </c>
      <c r="I5" s="3">
        <v>20</v>
      </c>
      <c r="J5" s="3" t="s">
        <v>268</v>
      </c>
      <c r="K5" s="3">
        <v>10022008</v>
      </c>
      <c r="L5" s="3">
        <v>3</v>
      </c>
      <c r="M5" s="3" t="s">
        <v>270</v>
      </c>
      <c r="N5" s="3">
        <v>10022009</v>
      </c>
      <c r="O5" s="3">
        <v>2</v>
      </c>
      <c r="Q5" s="2" t="str">
        <f t="shared" ref="Q5:Q7" si="0">E5&amp;";"&amp;F5&amp;"@"&amp;H5&amp;";"&amp;I5&amp;"@"&amp;K5&amp;";"&amp;L5&amp;"@"&amp;N5&amp;";"&amp;O5</f>
        <v>1;150000@10010083;20@10022008;3@10022009;2</v>
      </c>
    </row>
    <row r="6" s="1" customFormat="1" ht="20.1" customHeight="1" spans="2:17">
      <c r="B6" s="3">
        <v>35</v>
      </c>
      <c r="C6" s="3">
        <v>20</v>
      </c>
      <c r="D6" s="3" t="s">
        <v>808</v>
      </c>
      <c r="E6" s="3">
        <v>1</v>
      </c>
      <c r="F6" s="3">
        <v>200000</v>
      </c>
      <c r="G6" s="3" t="s">
        <v>804</v>
      </c>
      <c r="H6" s="3">
        <v>10010083</v>
      </c>
      <c r="I6" s="3">
        <v>25</v>
      </c>
      <c r="J6" s="3" t="s">
        <v>268</v>
      </c>
      <c r="K6" s="3">
        <v>10022008</v>
      </c>
      <c r="L6" s="3">
        <v>3</v>
      </c>
      <c r="M6" s="3" t="s">
        <v>270</v>
      </c>
      <c r="N6" s="3">
        <v>10022009</v>
      </c>
      <c r="O6" s="3">
        <v>2</v>
      </c>
      <c r="Q6" s="2" t="str">
        <f t="shared" si="0"/>
        <v>1;200000@10010083;25@10022008;3@10022009;2</v>
      </c>
    </row>
    <row r="7" s="1" customFormat="1" ht="20.1" customHeight="1" spans="2:17">
      <c r="B7" s="3">
        <v>40</v>
      </c>
      <c r="C7" s="3">
        <v>10</v>
      </c>
      <c r="D7" s="3" t="s">
        <v>808</v>
      </c>
      <c r="E7" s="3">
        <v>1</v>
      </c>
      <c r="F7" s="3">
        <v>250000</v>
      </c>
      <c r="G7" s="3" t="s">
        <v>804</v>
      </c>
      <c r="H7" s="3">
        <v>10010083</v>
      </c>
      <c r="I7" s="3">
        <v>30</v>
      </c>
      <c r="J7" s="3" t="s">
        <v>290</v>
      </c>
      <c r="K7" s="3">
        <v>10023008</v>
      </c>
      <c r="L7" s="3">
        <v>3</v>
      </c>
      <c r="M7" s="3" t="s">
        <v>292</v>
      </c>
      <c r="N7" s="3">
        <v>10023009</v>
      </c>
      <c r="O7" s="3">
        <v>2</v>
      </c>
      <c r="Q7" s="2" t="str">
        <f t="shared" si="0"/>
        <v>1;250000@10010083;30@10023008;3@10023009;2</v>
      </c>
    </row>
    <row r="8" s="1" customFormat="1" ht="20.1" customHeight="1"/>
    <row r="9" s="1" customFormat="1" ht="20.1" customHeight="1"/>
    <row r="10" s="1" customFormat="1" ht="20.1" customHeight="1"/>
    <row r="11" s="1" customFormat="1" ht="20.1" customHeight="1"/>
    <row r="12" s="1" customFormat="1" ht="20.1" customHeight="1" spans="2:3">
      <c r="B12" s="3" t="s">
        <v>1418</v>
      </c>
      <c r="C12" s="3" t="s">
        <v>1417</v>
      </c>
    </row>
    <row r="13" s="1" customFormat="1" ht="20.1" customHeight="1" spans="2:17">
      <c r="B13" s="3">
        <v>2500</v>
      </c>
      <c r="C13" s="3">
        <v>300</v>
      </c>
      <c r="D13" s="3" t="s">
        <v>808</v>
      </c>
      <c r="E13" s="3">
        <v>1</v>
      </c>
      <c r="F13" s="3">
        <v>50000</v>
      </c>
      <c r="G13" s="3" t="s">
        <v>804</v>
      </c>
      <c r="H13" s="3">
        <v>10010083</v>
      </c>
      <c r="I13" s="3">
        <v>10</v>
      </c>
      <c r="J13" s="3" t="s">
        <v>821</v>
      </c>
      <c r="K13" s="3">
        <v>10010085</v>
      </c>
      <c r="L13" s="3">
        <v>50</v>
      </c>
      <c r="Q13" s="2" t="str">
        <f>E13&amp;";"&amp;F13&amp;"@"&amp;H13&amp;";"&amp;I13&amp;"@"&amp;K13&amp;";"&amp;L13</f>
        <v>1;50000@10010083;10@10010085;50</v>
      </c>
    </row>
    <row r="14" s="1" customFormat="1" ht="20.1" customHeight="1" spans="2:17">
      <c r="B14" s="3">
        <v>4000</v>
      </c>
      <c r="C14" s="3">
        <v>100</v>
      </c>
      <c r="D14" s="3" t="s">
        <v>808</v>
      </c>
      <c r="E14" s="3">
        <v>1</v>
      </c>
      <c r="F14" s="3">
        <v>100000</v>
      </c>
      <c r="G14" s="3" t="s">
        <v>804</v>
      </c>
      <c r="H14" s="3">
        <v>10010083</v>
      </c>
      <c r="I14" s="3">
        <v>15</v>
      </c>
      <c r="J14" s="3" t="s">
        <v>821</v>
      </c>
      <c r="K14" s="3">
        <v>10010085</v>
      </c>
      <c r="L14" s="3">
        <v>100</v>
      </c>
      <c r="Q14" s="2" t="str">
        <f>E14&amp;";"&amp;F14&amp;"@"&amp;H14&amp;";"&amp;I14&amp;"@"&amp;K14&amp;";"&amp;L14</f>
        <v>1;100000@10010083;15@10010085;100</v>
      </c>
    </row>
    <row r="15" s="1" customFormat="1" ht="20.1" customHeight="1" spans="2:17">
      <c r="B15" s="3">
        <v>6000</v>
      </c>
      <c r="C15" s="3">
        <v>50</v>
      </c>
      <c r="D15" s="3" t="s">
        <v>808</v>
      </c>
      <c r="E15" s="3">
        <v>1</v>
      </c>
      <c r="F15" s="3">
        <v>150000</v>
      </c>
      <c r="G15" s="3" t="s">
        <v>804</v>
      </c>
      <c r="H15" s="3">
        <v>10010083</v>
      </c>
      <c r="I15" s="3">
        <v>20</v>
      </c>
      <c r="J15" s="3" t="s">
        <v>821</v>
      </c>
      <c r="K15" s="3">
        <v>10010085</v>
      </c>
      <c r="L15" s="3">
        <v>150</v>
      </c>
      <c r="M15" s="3" t="s">
        <v>98</v>
      </c>
      <c r="N15" s="3">
        <v>10010026</v>
      </c>
      <c r="O15" s="3">
        <v>1</v>
      </c>
      <c r="Q15" s="2" t="str">
        <f>E15&amp;";"&amp;F15&amp;"@"&amp;H15&amp;";"&amp;I15&amp;"@"&amp;K15&amp;";"&amp;L15&amp;"@"&amp;N15&amp;";"&amp;O15</f>
        <v>1;150000@10010083;20@10010085;150@10010026;1</v>
      </c>
    </row>
    <row r="16" s="1" customFormat="1" ht="20.1" customHeight="1" spans="2:17">
      <c r="B16" s="3">
        <v>8000</v>
      </c>
      <c r="C16" s="3">
        <v>20</v>
      </c>
      <c r="D16" s="3" t="s">
        <v>808</v>
      </c>
      <c r="E16" s="3">
        <v>1</v>
      </c>
      <c r="F16" s="3">
        <v>200000</v>
      </c>
      <c r="G16" s="3" t="s">
        <v>804</v>
      </c>
      <c r="H16" s="3">
        <v>10010083</v>
      </c>
      <c r="I16" s="3">
        <v>25</v>
      </c>
      <c r="J16" s="3" t="s">
        <v>821</v>
      </c>
      <c r="K16" s="3">
        <v>10010085</v>
      </c>
      <c r="L16" s="3">
        <v>200</v>
      </c>
      <c r="M16" s="3" t="s">
        <v>98</v>
      </c>
      <c r="N16" s="3">
        <v>10010026</v>
      </c>
      <c r="O16" s="3">
        <v>1</v>
      </c>
      <c r="Q16" s="2" t="str">
        <f t="shared" ref="Q16:Q17" si="1">E16&amp;";"&amp;F16&amp;"@"&amp;H16&amp;";"&amp;I16&amp;"@"&amp;K16&amp;";"&amp;L16&amp;"@"&amp;N16&amp;";"&amp;O16</f>
        <v>1;200000@10010083;25@10010085;200@10010026;1</v>
      </c>
    </row>
    <row r="17" s="1" customFormat="1" ht="20.1" customHeight="1" spans="2:17">
      <c r="B17" s="3">
        <v>10000</v>
      </c>
      <c r="C17" s="3">
        <v>10</v>
      </c>
      <c r="D17" s="3" t="s">
        <v>808</v>
      </c>
      <c r="E17" s="3">
        <v>1</v>
      </c>
      <c r="F17" s="3">
        <v>250000</v>
      </c>
      <c r="G17" s="3" t="s">
        <v>804</v>
      </c>
      <c r="H17" s="3">
        <v>10010083</v>
      </c>
      <c r="I17" s="3">
        <v>30</v>
      </c>
      <c r="J17" s="3" t="s">
        <v>821</v>
      </c>
      <c r="K17" s="3">
        <v>10010085</v>
      </c>
      <c r="L17" s="3">
        <v>300</v>
      </c>
      <c r="M17" s="3" t="s">
        <v>98</v>
      </c>
      <c r="N17" s="3">
        <v>10010026</v>
      </c>
      <c r="O17" s="3">
        <v>1</v>
      </c>
      <c r="Q17" s="2" t="str">
        <f t="shared" si="1"/>
        <v>1;250000@10010083;30@10010085;300@10010026;1</v>
      </c>
    </row>
    <row r="18" s="1" customFormat="1" ht="20.1" customHeight="1"/>
    <row r="19" s="1" customFormat="1" ht="20.1" customHeight="1" spans="2:2">
      <c r="B19" s="3"/>
    </row>
    <row r="20" s="1" customFormat="1" ht="20.1" customHeight="1" spans="2:17">
      <c r="B20" s="3" t="s">
        <v>1419</v>
      </c>
      <c r="C20" s="3">
        <v>20</v>
      </c>
      <c r="D20" s="3" t="s">
        <v>808</v>
      </c>
      <c r="E20" s="3">
        <v>1</v>
      </c>
      <c r="F20" s="3">
        <v>3000</v>
      </c>
      <c r="G20" s="3"/>
      <c r="H20" s="3"/>
      <c r="I20" s="3"/>
      <c r="Q20" s="2" t="str">
        <f t="shared" ref="Q20:Q23" si="2">E20&amp;";"&amp;F20&amp;"@"&amp;H20&amp;";"&amp;I20&amp;"@"&amp;K20&amp;";"&amp;L20</f>
        <v>1;3000@;@;</v>
      </c>
    </row>
    <row r="21" s="1" customFormat="1" ht="20.1" customHeight="1" spans="2:17">
      <c r="B21" s="3"/>
      <c r="C21" s="3">
        <v>40</v>
      </c>
      <c r="D21" s="3" t="s">
        <v>808</v>
      </c>
      <c r="E21" s="3">
        <v>1</v>
      </c>
      <c r="F21" s="3">
        <v>3000</v>
      </c>
      <c r="G21" s="3" t="s">
        <v>821</v>
      </c>
      <c r="H21" s="3">
        <v>10010085</v>
      </c>
      <c r="I21" s="3">
        <v>10</v>
      </c>
      <c r="Q21" s="2" t="str">
        <f t="shared" si="2"/>
        <v>1;3000@10010085;10@;</v>
      </c>
    </row>
    <row r="22" s="1" customFormat="1" ht="20.1" customHeight="1" spans="2:17">
      <c r="B22" s="3"/>
      <c r="C22" s="3">
        <v>70</v>
      </c>
      <c r="D22" s="3" t="s">
        <v>808</v>
      </c>
      <c r="E22" s="3">
        <v>1</v>
      </c>
      <c r="F22" s="3">
        <v>5000</v>
      </c>
      <c r="G22" s="3" t="s">
        <v>821</v>
      </c>
      <c r="H22" s="3">
        <v>10010085</v>
      </c>
      <c r="I22" s="3">
        <v>20</v>
      </c>
      <c r="J22" s="3" t="s">
        <v>1420</v>
      </c>
      <c r="K22" s="3">
        <v>10010088</v>
      </c>
      <c r="L22" s="3">
        <v>1</v>
      </c>
      <c r="Q22" s="2" t="str">
        <f t="shared" si="2"/>
        <v>1;5000@10010085;20@10010088;1</v>
      </c>
    </row>
    <row r="23" s="1" customFormat="1" ht="20.1" customHeight="1" spans="3:17">
      <c r="C23" s="3">
        <v>100</v>
      </c>
      <c r="D23" s="3" t="s">
        <v>808</v>
      </c>
      <c r="E23" s="3">
        <v>1</v>
      </c>
      <c r="F23" s="3">
        <v>5000</v>
      </c>
      <c r="G23" s="3" t="s">
        <v>821</v>
      </c>
      <c r="H23" s="3">
        <v>10010085</v>
      </c>
      <c r="I23" s="3">
        <v>30</v>
      </c>
      <c r="J23" s="3" t="s">
        <v>1420</v>
      </c>
      <c r="K23" s="3">
        <v>10010088</v>
      </c>
      <c r="L23" s="3">
        <v>1</v>
      </c>
      <c r="Q23" s="2" t="str">
        <f t="shared" si="2"/>
        <v>1;5000@10010085;30@10010088;1</v>
      </c>
    </row>
    <row r="24" s="1" customFormat="1" ht="20.1" customHeight="1" spans="6:6">
      <c r="F24" s="3"/>
    </row>
    <row r="25" s="1" customFormat="1" ht="20.1" customHeight="1" spans="2:9">
      <c r="B25" s="3" t="s">
        <v>1421</v>
      </c>
      <c r="D25" s="21" t="s">
        <v>126</v>
      </c>
      <c r="E25" s="5">
        <v>10010042</v>
      </c>
      <c r="F25" s="3">
        <v>1</v>
      </c>
      <c r="G25" s="3">
        <v>10010085</v>
      </c>
      <c r="H25" s="3" t="s">
        <v>821</v>
      </c>
      <c r="I25" s="3">
        <v>20</v>
      </c>
    </row>
    <row r="26" s="1" customFormat="1" ht="20.1" customHeight="1" spans="2:2">
      <c r="B26" s="3"/>
    </row>
    <row r="27" s="1" customFormat="1" ht="20.1" customHeight="1" spans="2:2">
      <c r="B27" s="3"/>
    </row>
    <row r="28" s="1" customFormat="1" ht="20.1" customHeight="1" spans="2:2">
      <c r="B28" s="3"/>
    </row>
    <row r="29" s="1" customFormat="1" ht="20.1" customHeight="1" spans="2:12">
      <c r="B29" s="3" t="s">
        <v>1422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="1" customFormat="1" ht="20.1" customHeight="1" spans="3:17">
      <c r="C30" s="3">
        <v>1</v>
      </c>
      <c r="D30" s="3">
        <v>10010042</v>
      </c>
      <c r="E30" s="3" t="s">
        <v>126</v>
      </c>
      <c r="F30" s="3">
        <v>1</v>
      </c>
      <c r="G30" s="3">
        <v>10010099</v>
      </c>
      <c r="H30" s="3" t="s">
        <v>1423</v>
      </c>
      <c r="I30" s="3">
        <v>1</v>
      </c>
      <c r="J30" s="3"/>
      <c r="K30" s="3"/>
      <c r="L30" s="3"/>
      <c r="Q30" s="2" t="str">
        <f t="shared" ref="Q30:Q32" si="3">D30&amp;";"&amp;F30&amp;"@"&amp;G30&amp;";"&amp;I30&amp;"@"&amp;J30&amp;";"&amp;L30&amp;"@"&amp;M30&amp;";"&amp;O30</f>
        <v>10010042;1@10010099;1@;@;</v>
      </c>
    </row>
    <row r="31" s="1" customFormat="1" ht="20.1" customHeight="1" spans="3:17">
      <c r="C31" s="3">
        <v>2</v>
      </c>
      <c r="D31" s="3">
        <v>10010042</v>
      </c>
      <c r="E31" s="3" t="s">
        <v>126</v>
      </c>
      <c r="F31" s="3">
        <v>1</v>
      </c>
      <c r="G31" s="3">
        <v>10000121</v>
      </c>
      <c r="H31" s="3" t="s">
        <v>855</v>
      </c>
      <c r="I31" s="3">
        <v>1</v>
      </c>
      <c r="J31" s="3">
        <v>10010092</v>
      </c>
      <c r="K31" s="3" t="s">
        <v>666</v>
      </c>
      <c r="L31" s="3">
        <v>1</v>
      </c>
      <c r="Q31" s="2" t="str">
        <f t="shared" si="3"/>
        <v>10010042;1@10000121;1@10010092;1@;</v>
      </c>
    </row>
    <row r="32" s="1" customFormat="1" ht="20.1" customHeight="1" spans="3:17">
      <c r="C32" s="3">
        <v>3</v>
      </c>
      <c r="D32" s="3">
        <v>10010042</v>
      </c>
      <c r="E32" s="3" t="s">
        <v>126</v>
      </c>
      <c r="F32" s="3">
        <v>2</v>
      </c>
      <c r="G32" s="3">
        <v>10010083</v>
      </c>
      <c r="H32" s="3" t="s">
        <v>804</v>
      </c>
      <c r="I32" s="3">
        <v>5</v>
      </c>
      <c r="J32" s="3">
        <v>10000102</v>
      </c>
      <c r="K32" s="3" t="s">
        <v>853</v>
      </c>
      <c r="L32" s="3">
        <v>1</v>
      </c>
      <c r="M32" s="3">
        <v>10010026</v>
      </c>
      <c r="N32" s="3" t="s">
        <v>98</v>
      </c>
      <c r="O32" s="3">
        <v>1</v>
      </c>
      <c r="Q32" s="2" t="str">
        <f t="shared" si="3"/>
        <v>10010042;2@10010083;5@10000102;1@10010026;1</v>
      </c>
    </row>
    <row r="33" s="1" customFormat="1" ht="20.1" customHeight="1" spans="3:17">
      <c r="C33" s="3">
        <v>4</v>
      </c>
      <c r="D33" s="3">
        <v>10010042</v>
      </c>
      <c r="E33" s="3" t="s">
        <v>126</v>
      </c>
      <c r="F33" s="3">
        <v>2</v>
      </c>
      <c r="G33" s="3">
        <v>10010083</v>
      </c>
      <c r="H33" s="3" t="s">
        <v>804</v>
      </c>
      <c r="I33" s="3">
        <v>5</v>
      </c>
      <c r="J33" s="3">
        <v>10010085</v>
      </c>
      <c r="K33" s="3" t="s">
        <v>821</v>
      </c>
      <c r="L33" s="3">
        <v>30</v>
      </c>
      <c r="M33" s="3">
        <v>10010086</v>
      </c>
      <c r="N33" s="3" t="s">
        <v>1424</v>
      </c>
      <c r="O33" s="3">
        <v>1</v>
      </c>
      <c r="Q33" s="2" t="str">
        <f t="shared" ref="Q33:Q36" si="4">D33&amp;";"&amp;F33&amp;"@"&amp;G33&amp;";"&amp;I33&amp;"@"&amp;J33&amp;";"&amp;L33&amp;"@"&amp;M33&amp;";"&amp;O33</f>
        <v>10010042;2@10010083;5@10010085;30@10010086;1</v>
      </c>
    </row>
    <row r="34" s="1" customFormat="1" ht="20.1" customHeight="1" spans="3:17">
      <c r="C34" s="3">
        <v>5</v>
      </c>
      <c r="D34" s="3">
        <v>10010042</v>
      </c>
      <c r="E34" s="3" t="s">
        <v>126</v>
      </c>
      <c r="F34" s="3">
        <v>2</v>
      </c>
      <c r="G34" s="3">
        <v>10010083</v>
      </c>
      <c r="H34" s="3" t="s">
        <v>804</v>
      </c>
      <c r="I34" s="3">
        <v>5</v>
      </c>
      <c r="J34" s="3">
        <v>10000123</v>
      </c>
      <c r="K34" s="3" t="s">
        <v>857</v>
      </c>
      <c r="L34" s="3">
        <v>1</v>
      </c>
      <c r="M34" s="3">
        <v>10010087</v>
      </c>
      <c r="N34" s="3" t="s">
        <v>98</v>
      </c>
      <c r="O34" s="3">
        <v>1</v>
      </c>
      <c r="Q34" s="2" t="str">
        <f t="shared" si="4"/>
        <v>10010042;2@10010083;5@10000123;1@10010087;1</v>
      </c>
    </row>
    <row r="35" s="1" customFormat="1" ht="20.1" customHeight="1" spans="3:17">
      <c r="C35" s="3">
        <v>6</v>
      </c>
      <c r="D35" s="3">
        <v>10010042</v>
      </c>
      <c r="E35" s="3" t="s">
        <v>126</v>
      </c>
      <c r="F35" s="3">
        <v>3</v>
      </c>
      <c r="G35" s="3">
        <v>10010083</v>
      </c>
      <c r="H35" s="3" t="s">
        <v>804</v>
      </c>
      <c r="I35" s="3">
        <v>5</v>
      </c>
      <c r="J35" s="3">
        <v>10010041</v>
      </c>
      <c r="K35" s="3" t="s">
        <v>805</v>
      </c>
      <c r="L35" s="3">
        <v>5</v>
      </c>
      <c r="M35" s="3">
        <v>10010026</v>
      </c>
      <c r="N35" s="3" t="s">
        <v>851</v>
      </c>
      <c r="O35" s="3">
        <v>3</v>
      </c>
      <c r="Q35" s="2" t="str">
        <f t="shared" si="4"/>
        <v>10010042;3@10010083;5@10010041;5@10010026;3</v>
      </c>
    </row>
    <row r="36" s="1" customFormat="1" ht="20.1" customHeight="1" spans="3:17">
      <c r="C36" s="3">
        <v>7</v>
      </c>
      <c r="D36" s="3">
        <v>10010042</v>
      </c>
      <c r="E36" s="3" t="s">
        <v>126</v>
      </c>
      <c r="F36" s="3">
        <v>3</v>
      </c>
      <c r="G36" s="3">
        <v>10010083</v>
      </c>
      <c r="H36" s="3" t="s">
        <v>804</v>
      </c>
      <c r="I36" s="3">
        <v>5</v>
      </c>
      <c r="J36" s="3">
        <v>10000103</v>
      </c>
      <c r="K36" s="3" t="s">
        <v>854</v>
      </c>
      <c r="L36" s="3">
        <v>1</v>
      </c>
      <c r="M36" s="3">
        <v>10010093</v>
      </c>
      <c r="N36" s="3" t="s">
        <v>668</v>
      </c>
      <c r="O36" s="3">
        <v>1</v>
      </c>
      <c r="Q36" s="2" t="str">
        <f t="shared" si="4"/>
        <v>10010042;3@10010083;5@10000103;1@10010093;1</v>
      </c>
    </row>
    <row r="37" s="1" customFormat="1" ht="20.1" customHeight="1" spans="2:1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="1" customFormat="1" ht="20.1" customHeight="1"/>
    <row r="39" s="1" customFormat="1" ht="20.1" customHeight="1"/>
    <row r="40" s="1" customFormat="1" ht="20.1" customHeight="1" spans="2:2">
      <c r="B40" s="3" t="s">
        <v>1425</v>
      </c>
    </row>
    <row r="41" ht="20.1" customHeight="1" spans="1:23">
      <c r="A41" s="7">
        <v>1</v>
      </c>
      <c r="B41" s="3">
        <v>10</v>
      </c>
      <c r="C41" s="3">
        <f>B41*100</f>
        <v>1000</v>
      </c>
      <c r="D41" s="3">
        <v>3</v>
      </c>
      <c r="E41" s="3" t="s">
        <v>795</v>
      </c>
      <c r="F41" s="3">
        <v>500</v>
      </c>
      <c r="G41" s="3">
        <v>10010041</v>
      </c>
      <c r="H41" s="3" t="s">
        <v>805</v>
      </c>
      <c r="I41" s="3">
        <v>5</v>
      </c>
      <c r="J41" s="5">
        <v>10010083</v>
      </c>
      <c r="K41" s="10" t="s">
        <v>804</v>
      </c>
      <c r="L41" s="3">
        <f>I41*4</f>
        <v>20</v>
      </c>
      <c r="M41" s="5">
        <v>10010087</v>
      </c>
      <c r="N41" s="27" t="s">
        <v>851</v>
      </c>
      <c r="O41" s="3">
        <v>3</v>
      </c>
      <c r="P41" s="5">
        <v>10010046</v>
      </c>
      <c r="Q41" s="6" t="s">
        <v>806</v>
      </c>
      <c r="R41" s="36">
        <v>1</v>
      </c>
      <c r="S41" s="2"/>
      <c r="W41" s="2" t="str">
        <f>D41&amp;";"&amp;F41&amp;"@"&amp;G41&amp;";"&amp;I41&amp;"@"&amp;J41&amp;";"&amp;L41&amp;"@"&amp;M41&amp;";"&amp;O41&amp;"@"&amp;P41&amp;";"&amp;R41</f>
        <v>3;500@10010041;5@10010083;20@10010087;3@10010046;1</v>
      </c>
    </row>
    <row r="42" ht="20.1" customHeight="1" spans="1:23">
      <c r="A42" s="3">
        <v>2</v>
      </c>
      <c r="B42" s="3">
        <v>30</v>
      </c>
      <c r="C42" s="3">
        <f t="shared" ref="C42:C53" si="5">B42*100</f>
        <v>3000</v>
      </c>
      <c r="D42" s="3">
        <v>3</v>
      </c>
      <c r="E42" s="3" t="s">
        <v>795</v>
      </c>
      <c r="F42" s="3">
        <v>750</v>
      </c>
      <c r="G42" s="3">
        <v>10010041</v>
      </c>
      <c r="H42" s="3" t="s">
        <v>805</v>
      </c>
      <c r="I42" s="3">
        <v>5</v>
      </c>
      <c r="J42" s="5">
        <v>10010083</v>
      </c>
      <c r="K42" s="10" t="s">
        <v>804</v>
      </c>
      <c r="L42" s="3">
        <v>25</v>
      </c>
      <c r="M42" s="5">
        <v>10010033</v>
      </c>
      <c r="N42" s="6" t="s">
        <v>798</v>
      </c>
      <c r="O42" s="3">
        <v>1</v>
      </c>
      <c r="P42" s="5">
        <v>10000131</v>
      </c>
      <c r="Q42" s="6" t="s">
        <v>661</v>
      </c>
      <c r="R42" s="37">
        <v>100</v>
      </c>
      <c r="S42" s="5">
        <v>10010093</v>
      </c>
      <c r="T42" s="27" t="s">
        <v>668</v>
      </c>
      <c r="U42" s="37">
        <v>1</v>
      </c>
      <c r="W42" s="2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ht="20.1" customHeight="1" spans="1:23">
      <c r="A43" s="7">
        <v>3</v>
      </c>
      <c r="B43" s="3">
        <v>70</v>
      </c>
      <c r="C43" s="3">
        <f t="shared" si="5"/>
        <v>7000</v>
      </c>
      <c r="D43" s="3">
        <v>3</v>
      </c>
      <c r="E43" s="3" t="s">
        <v>795</v>
      </c>
      <c r="F43" s="3">
        <v>1000</v>
      </c>
      <c r="G43" s="3">
        <v>10010041</v>
      </c>
      <c r="H43" s="3" t="s">
        <v>805</v>
      </c>
      <c r="I43" s="3">
        <v>10</v>
      </c>
      <c r="J43" s="5">
        <v>10010083</v>
      </c>
      <c r="K43" s="10" t="s">
        <v>804</v>
      </c>
      <c r="L43" s="3">
        <v>30</v>
      </c>
      <c r="M43" s="8">
        <v>10010099</v>
      </c>
      <c r="N43" s="9" t="s">
        <v>1423</v>
      </c>
      <c r="O43" s="7">
        <v>1</v>
      </c>
      <c r="P43" s="5">
        <v>10010046</v>
      </c>
      <c r="Q43" s="6" t="s">
        <v>806</v>
      </c>
      <c r="R43" s="36">
        <v>1</v>
      </c>
      <c r="S43" s="3">
        <v>10000133</v>
      </c>
      <c r="T43" s="3" t="s">
        <v>1426</v>
      </c>
      <c r="U43" s="3">
        <v>1</v>
      </c>
      <c r="W43" s="2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ht="20.1" customHeight="1" spans="1:23">
      <c r="A44" s="3">
        <v>4</v>
      </c>
      <c r="B44" s="3">
        <v>150</v>
      </c>
      <c r="C44" s="3">
        <f t="shared" si="5"/>
        <v>15000</v>
      </c>
      <c r="D44" s="3">
        <v>3</v>
      </c>
      <c r="E44" s="3" t="s">
        <v>795</v>
      </c>
      <c r="F44" s="3">
        <v>1250</v>
      </c>
      <c r="G44" s="3">
        <v>10010041</v>
      </c>
      <c r="H44" s="3" t="s">
        <v>805</v>
      </c>
      <c r="I44" s="3">
        <v>10</v>
      </c>
      <c r="J44" s="5">
        <v>10010083</v>
      </c>
      <c r="K44" s="10" t="s">
        <v>804</v>
      </c>
      <c r="L44" s="3">
        <v>35</v>
      </c>
      <c r="M44" s="5">
        <v>10010026</v>
      </c>
      <c r="N44" s="6" t="s">
        <v>98</v>
      </c>
      <c r="O44" s="3">
        <v>1</v>
      </c>
      <c r="P44" s="5">
        <v>10000143</v>
      </c>
      <c r="Q44" s="6" t="s">
        <v>122</v>
      </c>
      <c r="R44" s="3">
        <v>5</v>
      </c>
      <c r="S44" s="5">
        <v>10000134</v>
      </c>
      <c r="T44" s="6" t="s">
        <v>1427</v>
      </c>
      <c r="U44" s="3">
        <v>1</v>
      </c>
      <c r="W44" s="2" t="str">
        <f t="shared" si="6"/>
        <v>3;1250@10010041;10@10010083;35@10010026;1@10000143;5@10000134;1</v>
      </c>
    </row>
    <row r="45" ht="20.1" customHeight="1" spans="1:23">
      <c r="A45" s="7">
        <v>5</v>
      </c>
      <c r="B45" s="3">
        <v>300</v>
      </c>
      <c r="C45" s="3">
        <f t="shared" si="5"/>
        <v>30000</v>
      </c>
      <c r="D45" s="3">
        <v>3</v>
      </c>
      <c r="E45" s="3" t="s">
        <v>795</v>
      </c>
      <c r="F45" s="3">
        <v>1500</v>
      </c>
      <c r="G45" s="3">
        <v>10010041</v>
      </c>
      <c r="H45" s="3" t="s">
        <v>805</v>
      </c>
      <c r="I45" s="3">
        <v>10</v>
      </c>
      <c r="J45" s="5">
        <v>10010083</v>
      </c>
      <c r="K45" s="10" t="s">
        <v>804</v>
      </c>
      <c r="L45" s="3">
        <v>40</v>
      </c>
      <c r="M45" s="22">
        <v>10000136</v>
      </c>
      <c r="N45" s="23" t="s">
        <v>1428</v>
      </c>
      <c r="O45" s="3">
        <v>10</v>
      </c>
      <c r="P45" s="5">
        <v>10000135</v>
      </c>
      <c r="Q45" s="6" t="s">
        <v>1429</v>
      </c>
      <c r="R45" s="37">
        <v>1</v>
      </c>
      <c r="S45" s="3">
        <v>10000133</v>
      </c>
      <c r="T45" s="3" t="s">
        <v>1426</v>
      </c>
      <c r="U45" s="3">
        <v>1</v>
      </c>
      <c r="W45" s="2" t="str">
        <f t="shared" si="6"/>
        <v>3;1500@10010041;10@10010083;40@10000136;10@10000135;1@10000133;1</v>
      </c>
    </row>
    <row r="46" ht="20.1" customHeight="1" spans="1:23">
      <c r="A46" s="3">
        <v>6</v>
      </c>
      <c r="B46" s="3">
        <v>500</v>
      </c>
      <c r="C46" s="3">
        <f t="shared" si="5"/>
        <v>50000</v>
      </c>
      <c r="D46" s="3">
        <v>3</v>
      </c>
      <c r="E46" s="3" t="s">
        <v>795</v>
      </c>
      <c r="F46" s="3">
        <v>2000</v>
      </c>
      <c r="G46" s="3">
        <v>10010041</v>
      </c>
      <c r="H46" s="3" t="s">
        <v>805</v>
      </c>
      <c r="I46" s="3">
        <v>15</v>
      </c>
      <c r="J46" s="5">
        <v>10010083</v>
      </c>
      <c r="K46" s="10" t="s">
        <v>804</v>
      </c>
      <c r="L46" s="3">
        <v>45</v>
      </c>
      <c r="M46" s="22">
        <v>10000136</v>
      </c>
      <c r="N46" s="23" t="s">
        <v>1428</v>
      </c>
      <c r="O46" s="3">
        <v>10</v>
      </c>
      <c r="P46" s="5">
        <v>10000143</v>
      </c>
      <c r="Q46" s="6" t="s">
        <v>122</v>
      </c>
      <c r="R46" s="3">
        <v>10</v>
      </c>
      <c r="S46" s="3">
        <v>10000133</v>
      </c>
      <c r="T46" s="3" t="s">
        <v>1426</v>
      </c>
      <c r="U46" s="3">
        <v>1</v>
      </c>
      <c r="V46" s="3"/>
      <c r="W46" s="2" t="str">
        <f t="shared" si="6"/>
        <v>3;2000@10010041;15@10010083;45@10000136;10@10000143;10@10000133;1</v>
      </c>
    </row>
    <row r="47" ht="20.1" customHeight="1" spans="1:23">
      <c r="A47" s="7">
        <v>7</v>
      </c>
      <c r="B47" s="3">
        <v>800</v>
      </c>
      <c r="C47" s="3">
        <f t="shared" si="5"/>
        <v>80000</v>
      </c>
      <c r="D47" s="3">
        <v>3</v>
      </c>
      <c r="E47" s="3" t="s">
        <v>795</v>
      </c>
      <c r="F47" s="3">
        <v>2500</v>
      </c>
      <c r="G47" s="3">
        <v>10010041</v>
      </c>
      <c r="H47" s="3" t="s">
        <v>805</v>
      </c>
      <c r="I47" s="3">
        <v>15</v>
      </c>
      <c r="J47" s="5">
        <v>10010083</v>
      </c>
      <c r="K47" s="10" t="s">
        <v>804</v>
      </c>
      <c r="L47" s="3">
        <v>50</v>
      </c>
      <c r="M47" s="22">
        <v>10000137</v>
      </c>
      <c r="N47" s="23" t="s">
        <v>1430</v>
      </c>
      <c r="O47" s="3">
        <v>3</v>
      </c>
      <c r="P47" s="5">
        <v>10000104</v>
      </c>
      <c r="Q47" s="6" t="s">
        <v>118</v>
      </c>
      <c r="R47" s="3">
        <v>5</v>
      </c>
      <c r="S47" s="5">
        <v>10000134</v>
      </c>
      <c r="T47" s="6" t="s">
        <v>1427</v>
      </c>
      <c r="U47" s="3">
        <v>1</v>
      </c>
      <c r="W47" s="2" t="str">
        <f t="shared" si="6"/>
        <v>3;2500@10010041;15@10010083;50@10000137;3@10000104;5@10000134;1</v>
      </c>
    </row>
    <row r="48" ht="20.1" customHeight="1" spans="1:23">
      <c r="A48" s="3">
        <v>8</v>
      </c>
      <c r="B48" s="3">
        <v>1300</v>
      </c>
      <c r="C48" s="3">
        <f t="shared" si="5"/>
        <v>130000</v>
      </c>
      <c r="D48" s="3">
        <v>3</v>
      </c>
      <c r="E48" s="3" t="s">
        <v>795</v>
      </c>
      <c r="F48" s="3">
        <v>3000</v>
      </c>
      <c r="G48" s="3">
        <v>10010041</v>
      </c>
      <c r="H48" s="3" t="s">
        <v>805</v>
      </c>
      <c r="I48" s="3">
        <v>15</v>
      </c>
      <c r="J48" s="5">
        <v>10010083</v>
      </c>
      <c r="K48" s="10" t="s">
        <v>804</v>
      </c>
      <c r="L48" s="3">
        <v>50</v>
      </c>
      <c r="M48" s="22">
        <v>10000136</v>
      </c>
      <c r="N48" s="23" t="s">
        <v>1428</v>
      </c>
      <c r="O48" s="3">
        <v>20</v>
      </c>
      <c r="P48" s="5">
        <v>10000143</v>
      </c>
      <c r="Q48" s="6" t="s">
        <v>122</v>
      </c>
      <c r="R48" s="3">
        <v>10</v>
      </c>
      <c r="S48" s="5">
        <v>10010026</v>
      </c>
      <c r="T48" s="6" t="s">
        <v>98</v>
      </c>
      <c r="U48" s="3">
        <v>1</v>
      </c>
      <c r="W48" s="2" t="str">
        <f t="shared" si="6"/>
        <v>3;3000@10010041;15@10010083;50@10000136;20@10000143;10@10010026;1</v>
      </c>
    </row>
    <row r="49" ht="20.1" customHeight="1" spans="1:23">
      <c r="A49" s="7">
        <v>9</v>
      </c>
      <c r="B49" s="3">
        <v>2000</v>
      </c>
      <c r="C49" s="3">
        <f t="shared" si="5"/>
        <v>200000</v>
      </c>
      <c r="D49" s="3">
        <v>3</v>
      </c>
      <c r="E49" s="3" t="s">
        <v>795</v>
      </c>
      <c r="F49" s="3">
        <v>4000</v>
      </c>
      <c r="G49" s="3">
        <v>10010041</v>
      </c>
      <c r="H49" s="3" t="s">
        <v>805</v>
      </c>
      <c r="I49" s="3">
        <v>20</v>
      </c>
      <c r="J49" s="5">
        <v>10010083</v>
      </c>
      <c r="K49" s="10" t="s">
        <v>804</v>
      </c>
      <c r="L49" s="3">
        <v>60</v>
      </c>
      <c r="M49" s="22">
        <v>10000138</v>
      </c>
      <c r="N49" s="23" t="s">
        <v>1431</v>
      </c>
      <c r="O49" s="3">
        <v>3</v>
      </c>
      <c r="P49" s="5">
        <v>10010046</v>
      </c>
      <c r="Q49" s="6" t="s">
        <v>806</v>
      </c>
      <c r="R49" s="36">
        <v>1</v>
      </c>
      <c r="S49" s="5">
        <v>10000134</v>
      </c>
      <c r="T49" s="6" t="s">
        <v>1427</v>
      </c>
      <c r="U49" s="3">
        <v>1</v>
      </c>
      <c r="W49" s="2" t="str">
        <f t="shared" si="6"/>
        <v>3;4000@10010041;20@10010083;60@10000138;3@10010046;1@10000134;1</v>
      </c>
    </row>
    <row r="50" ht="20.1" customHeight="1" spans="1:23">
      <c r="A50" s="3">
        <v>10</v>
      </c>
      <c r="B50" s="3">
        <v>3000</v>
      </c>
      <c r="C50" s="3">
        <f t="shared" si="5"/>
        <v>300000</v>
      </c>
      <c r="D50" s="3">
        <v>3</v>
      </c>
      <c r="E50" s="3" t="s">
        <v>795</v>
      </c>
      <c r="F50" s="3">
        <v>5000</v>
      </c>
      <c r="G50" s="3">
        <v>10010041</v>
      </c>
      <c r="H50" s="3" t="s">
        <v>805</v>
      </c>
      <c r="I50" s="3">
        <v>20</v>
      </c>
      <c r="J50" s="5">
        <v>10010083</v>
      </c>
      <c r="K50" s="10" t="s">
        <v>804</v>
      </c>
      <c r="L50" s="3">
        <v>60</v>
      </c>
      <c r="M50" s="22">
        <v>10000135</v>
      </c>
      <c r="N50" s="23" t="s">
        <v>92</v>
      </c>
      <c r="O50" s="3">
        <v>1</v>
      </c>
      <c r="P50" s="5">
        <v>10000143</v>
      </c>
      <c r="Q50" s="6" t="s">
        <v>122</v>
      </c>
      <c r="R50" s="3">
        <v>10</v>
      </c>
      <c r="S50" s="5">
        <v>10010026</v>
      </c>
      <c r="T50" s="6" t="s">
        <v>98</v>
      </c>
      <c r="U50" s="3">
        <v>1</v>
      </c>
      <c r="W50" s="2" t="str">
        <f t="shared" si="6"/>
        <v>3;5000@10010041;20@10010083;60@10000135;1@10000143;10@10010026;1</v>
      </c>
    </row>
    <row r="51" ht="20.1" customHeight="1" spans="1:23">
      <c r="A51" s="7">
        <v>11</v>
      </c>
      <c r="B51" s="3">
        <v>5000</v>
      </c>
      <c r="C51" s="3">
        <f t="shared" si="5"/>
        <v>500000</v>
      </c>
      <c r="D51" s="3">
        <v>3</v>
      </c>
      <c r="E51" s="3" t="s">
        <v>795</v>
      </c>
      <c r="F51" s="3">
        <v>7500</v>
      </c>
      <c r="G51" s="3">
        <v>10010041</v>
      </c>
      <c r="H51" s="3" t="s">
        <v>805</v>
      </c>
      <c r="I51" s="3">
        <v>20</v>
      </c>
      <c r="J51" s="5">
        <v>10010083</v>
      </c>
      <c r="K51" s="10" t="s">
        <v>804</v>
      </c>
      <c r="L51" s="3">
        <v>80</v>
      </c>
      <c r="M51" s="22">
        <v>10000136</v>
      </c>
      <c r="N51" s="23" t="s">
        <v>1428</v>
      </c>
      <c r="O51" s="3">
        <v>20</v>
      </c>
      <c r="P51" s="5">
        <v>10000143</v>
      </c>
      <c r="Q51" s="6" t="s">
        <v>122</v>
      </c>
      <c r="R51" s="3">
        <v>20</v>
      </c>
      <c r="S51" s="5">
        <v>10000134</v>
      </c>
      <c r="T51" s="6" t="s">
        <v>1427</v>
      </c>
      <c r="U51" s="3">
        <v>1</v>
      </c>
      <c r="W51" s="2" t="str">
        <f t="shared" si="6"/>
        <v>3;7500@10010041;20@10010083;80@10000136;20@10000143;20@10000134;1</v>
      </c>
    </row>
    <row r="52" ht="20.1" customHeight="1" spans="1:23">
      <c r="A52" s="3">
        <v>12</v>
      </c>
      <c r="B52" s="3">
        <v>7500</v>
      </c>
      <c r="C52" s="3">
        <f t="shared" si="5"/>
        <v>750000</v>
      </c>
      <c r="D52" s="3">
        <v>3</v>
      </c>
      <c r="E52" s="3" t="s">
        <v>795</v>
      </c>
      <c r="F52" s="3">
        <v>10000</v>
      </c>
      <c r="G52" s="3">
        <v>10010041</v>
      </c>
      <c r="H52" s="3" t="s">
        <v>805</v>
      </c>
      <c r="I52" s="3">
        <v>20</v>
      </c>
      <c r="J52" s="5">
        <v>10010083</v>
      </c>
      <c r="K52" s="10" t="s">
        <v>804</v>
      </c>
      <c r="L52" s="3">
        <v>80</v>
      </c>
      <c r="M52" s="22">
        <v>10000136</v>
      </c>
      <c r="N52" s="23" t="s">
        <v>1428</v>
      </c>
      <c r="O52" s="3">
        <v>30</v>
      </c>
      <c r="P52" s="5">
        <v>10000143</v>
      </c>
      <c r="Q52" s="6" t="s">
        <v>122</v>
      </c>
      <c r="R52" s="3">
        <v>20</v>
      </c>
      <c r="S52" s="5">
        <v>10010026</v>
      </c>
      <c r="T52" s="6" t="s">
        <v>98</v>
      </c>
      <c r="U52" s="3">
        <v>1</v>
      </c>
      <c r="W52" s="2" t="str">
        <f t="shared" si="6"/>
        <v>3;10000@10010041;20@10010083;80@10000136;30@10000143;20@10010026;1</v>
      </c>
    </row>
    <row r="53" ht="20.1" customHeight="1" spans="1:23">
      <c r="A53" s="7">
        <v>13</v>
      </c>
      <c r="B53" s="3">
        <v>10000</v>
      </c>
      <c r="C53" s="3">
        <f t="shared" si="5"/>
        <v>1000000</v>
      </c>
      <c r="D53" s="3">
        <v>3</v>
      </c>
      <c r="E53" s="3" t="s">
        <v>795</v>
      </c>
      <c r="F53" s="3">
        <v>12500</v>
      </c>
      <c r="G53" s="3">
        <v>10010041</v>
      </c>
      <c r="H53" s="3" t="s">
        <v>805</v>
      </c>
      <c r="I53" s="3">
        <v>20</v>
      </c>
      <c r="J53" s="5">
        <v>10010083</v>
      </c>
      <c r="K53" s="10" t="s">
        <v>804</v>
      </c>
      <c r="L53" s="3">
        <v>100</v>
      </c>
      <c r="M53" s="22">
        <v>10000136</v>
      </c>
      <c r="N53" s="23" t="s">
        <v>1428</v>
      </c>
      <c r="O53" s="3">
        <v>30</v>
      </c>
      <c r="P53" s="5">
        <v>10000143</v>
      </c>
      <c r="Q53" s="6" t="s">
        <v>122</v>
      </c>
      <c r="R53" s="3">
        <v>20</v>
      </c>
      <c r="S53" s="5">
        <v>10010026</v>
      </c>
      <c r="T53" s="6" t="s">
        <v>98</v>
      </c>
      <c r="U53" s="3">
        <v>1</v>
      </c>
      <c r="W53" s="2" t="str">
        <f t="shared" si="6"/>
        <v>3;12500@10010041;20@10010083;100@10000136;30@10000143;20@10010026;1</v>
      </c>
    </row>
    <row r="54" ht="20.1" customHeight="1" spans="2:2">
      <c r="B54" s="3" t="s">
        <v>1432</v>
      </c>
    </row>
    <row r="55" ht="20.1" customHeight="1"/>
    <row r="56" ht="20.1" customHeight="1" spans="1:8">
      <c r="A56" s="3"/>
      <c r="B56" s="3"/>
      <c r="C56" s="3"/>
      <c r="D56" s="3"/>
      <c r="E56" s="3"/>
      <c r="F56" s="3"/>
      <c r="G56" s="3"/>
      <c r="H56" s="3"/>
    </row>
    <row r="57" ht="20.1" customHeight="1" spans="1:8">
      <c r="A57" s="3"/>
      <c r="B57" s="3" t="s">
        <v>1433</v>
      </c>
      <c r="C57" s="3"/>
      <c r="D57" s="3"/>
      <c r="E57" s="3"/>
      <c r="F57" s="3"/>
      <c r="G57" s="3"/>
      <c r="H57" s="3"/>
    </row>
    <row r="58" ht="20.1" customHeight="1" spans="1:8">
      <c r="A58" s="3"/>
      <c r="B58" s="3">
        <v>1</v>
      </c>
      <c r="C58" s="5">
        <v>1</v>
      </c>
      <c r="D58" s="10" t="s">
        <v>808</v>
      </c>
      <c r="E58" s="3">
        <v>150000</v>
      </c>
      <c r="F58" s="5">
        <v>10010085</v>
      </c>
      <c r="G58" s="10" t="s">
        <v>821</v>
      </c>
      <c r="H58" s="3">
        <v>100</v>
      </c>
    </row>
    <row r="59" ht="20.1" customHeight="1" spans="1:8">
      <c r="A59" s="3"/>
      <c r="B59" s="3">
        <v>2</v>
      </c>
      <c r="C59" s="5">
        <v>1</v>
      </c>
      <c r="D59" s="10" t="s">
        <v>808</v>
      </c>
      <c r="E59" s="3">
        <v>100000</v>
      </c>
      <c r="F59" s="5">
        <v>10010085</v>
      </c>
      <c r="G59" s="10" t="s">
        <v>821</v>
      </c>
      <c r="H59" s="3">
        <v>75</v>
      </c>
    </row>
    <row r="60" ht="20.1" customHeight="1" spans="1:8">
      <c r="A60" s="3"/>
      <c r="B60" s="3">
        <v>3</v>
      </c>
      <c r="C60" s="5">
        <v>1</v>
      </c>
      <c r="D60" s="10" t="s">
        <v>808</v>
      </c>
      <c r="E60" s="3">
        <v>75000</v>
      </c>
      <c r="F60" s="5">
        <v>10010085</v>
      </c>
      <c r="G60" s="10" t="s">
        <v>821</v>
      </c>
      <c r="H60" s="3">
        <v>50</v>
      </c>
    </row>
    <row r="61" ht="20.1" customHeight="1" spans="1:8">
      <c r="A61" s="3"/>
      <c r="B61" s="3">
        <v>4</v>
      </c>
      <c r="C61" s="5">
        <v>1</v>
      </c>
      <c r="D61" s="10" t="s">
        <v>808</v>
      </c>
      <c r="E61" s="3">
        <v>50000</v>
      </c>
      <c r="F61" s="5">
        <v>10010085</v>
      </c>
      <c r="G61" s="10" t="s">
        <v>821</v>
      </c>
      <c r="H61" s="3">
        <v>40</v>
      </c>
    </row>
    <row r="62" ht="20.1" customHeight="1" spans="1:8">
      <c r="A62" s="3"/>
      <c r="B62" s="3">
        <v>5</v>
      </c>
      <c r="C62" s="5">
        <v>1</v>
      </c>
      <c r="D62" s="10" t="s">
        <v>808</v>
      </c>
      <c r="E62" s="3">
        <v>50000</v>
      </c>
      <c r="F62" s="5">
        <v>10010085</v>
      </c>
      <c r="G62" s="10" t="s">
        <v>821</v>
      </c>
      <c r="H62" s="3">
        <v>40</v>
      </c>
    </row>
    <row r="63" ht="20.1" customHeight="1" spans="1:8">
      <c r="A63" s="3"/>
      <c r="B63" s="3">
        <v>6</v>
      </c>
      <c r="C63" s="5">
        <v>1</v>
      </c>
      <c r="D63" s="10" t="s">
        <v>808</v>
      </c>
      <c r="E63" s="3">
        <v>50000</v>
      </c>
      <c r="F63" s="5">
        <v>10010085</v>
      </c>
      <c r="G63" s="10" t="s">
        <v>821</v>
      </c>
      <c r="H63" s="3">
        <v>40</v>
      </c>
    </row>
    <row r="64" ht="20.1" customHeight="1" spans="2:8">
      <c r="B64" s="3">
        <v>7</v>
      </c>
      <c r="C64" s="5">
        <v>1</v>
      </c>
      <c r="D64" s="10" t="s">
        <v>808</v>
      </c>
      <c r="E64" s="3">
        <v>30000</v>
      </c>
      <c r="F64" s="5">
        <v>10010085</v>
      </c>
      <c r="G64" s="10" t="s">
        <v>821</v>
      </c>
      <c r="H64" s="3">
        <v>30</v>
      </c>
    </row>
    <row r="65" ht="20.1" customHeight="1" spans="2:8">
      <c r="B65" s="3">
        <v>8</v>
      </c>
      <c r="C65" s="5">
        <v>1</v>
      </c>
      <c r="D65" s="10" t="s">
        <v>808</v>
      </c>
      <c r="E65" s="3">
        <v>30000</v>
      </c>
      <c r="F65" s="5">
        <v>10010085</v>
      </c>
      <c r="G65" s="10" t="s">
        <v>821</v>
      </c>
      <c r="H65" s="3">
        <v>30</v>
      </c>
    </row>
    <row r="66" ht="20.1" customHeight="1" spans="2:8">
      <c r="B66" s="3">
        <v>9</v>
      </c>
      <c r="C66" s="5">
        <v>1</v>
      </c>
      <c r="D66" s="10" t="s">
        <v>808</v>
      </c>
      <c r="E66" s="3">
        <v>30000</v>
      </c>
      <c r="F66" s="5">
        <v>10010085</v>
      </c>
      <c r="G66" s="10" t="s">
        <v>821</v>
      </c>
      <c r="H66" s="3">
        <v>30</v>
      </c>
    </row>
    <row r="67" ht="20.1" customHeight="1" spans="2:8">
      <c r="B67" s="3">
        <v>10</v>
      </c>
      <c r="C67" s="5">
        <v>1</v>
      </c>
      <c r="D67" s="10" t="s">
        <v>808</v>
      </c>
      <c r="E67" s="3">
        <v>20000</v>
      </c>
      <c r="F67" s="5">
        <v>10010085</v>
      </c>
      <c r="G67" s="10" t="s">
        <v>821</v>
      </c>
      <c r="H67" s="3">
        <v>30</v>
      </c>
    </row>
    <row r="68" ht="20.1" customHeight="1" spans="2:8">
      <c r="B68" s="3">
        <v>11</v>
      </c>
      <c r="C68" s="5">
        <v>1</v>
      </c>
      <c r="D68" s="10" t="s">
        <v>808</v>
      </c>
      <c r="E68" s="3">
        <v>20000</v>
      </c>
      <c r="F68" s="5">
        <v>10010085</v>
      </c>
      <c r="G68" s="10" t="s">
        <v>821</v>
      </c>
      <c r="H68" s="3">
        <v>20</v>
      </c>
    </row>
    <row r="69" ht="20.1" customHeight="1" spans="2:8">
      <c r="B69" s="3">
        <v>12</v>
      </c>
      <c r="C69" s="5">
        <v>1</v>
      </c>
      <c r="D69" s="10" t="s">
        <v>808</v>
      </c>
      <c r="E69" s="3">
        <v>20000</v>
      </c>
      <c r="F69" s="5">
        <v>10010085</v>
      </c>
      <c r="G69" s="10" t="s">
        <v>821</v>
      </c>
      <c r="H69" s="3">
        <v>20</v>
      </c>
    </row>
    <row r="70" ht="20.1" customHeight="1" spans="2:8">
      <c r="B70" s="3">
        <v>13</v>
      </c>
      <c r="C70" s="5">
        <v>1</v>
      </c>
      <c r="D70" s="10" t="s">
        <v>808</v>
      </c>
      <c r="E70" s="3">
        <v>20000</v>
      </c>
      <c r="F70" s="5">
        <v>10010085</v>
      </c>
      <c r="G70" s="10" t="s">
        <v>821</v>
      </c>
      <c r="H70" s="3">
        <v>20</v>
      </c>
    </row>
    <row r="71" ht="20.1" customHeight="1" spans="2:8">
      <c r="B71" s="3">
        <v>14</v>
      </c>
      <c r="C71" s="5">
        <v>1</v>
      </c>
      <c r="D71" s="10" t="s">
        <v>808</v>
      </c>
      <c r="E71" s="3">
        <v>20000</v>
      </c>
      <c r="F71" s="5">
        <v>10010085</v>
      </c>
      <c r="G71" s="10" t="s">
        <v>821</v>
      </c>
      <c r="H71" s="3">
        <v>20</v>
      </c>
    </row>
    <row r="72" ht="20.1" customHeight="1" spans="2:8">
      <c r="B72" s="3">
        <v>15</v>
      </c>
      <c r="C72" s="5">
        <v>1</v>
      </c>
      <c r="D72" s="10" t="s">
        <v>808</v>
      </c>
      <c r="E72" s="3">
        <v>20000</v>
      </c>
      <c r="F72" s="5">
        <v>10010085</v>
      </c>
      <c r="G72" s="10" t="s">
        <v>821</v>
      </c>
      <c r="H72" s="3">
        <v>20</v>
      </c>
    </row>
    <row r="73" ht="20.1" customHeight="1" spans="2:8">
      <c r="B73" s="3">
        <v>16</v>
      </c>
      <c r="C73" s="5">
        <v>1</v>
      </c>
      <c r="D73" s="10" t="s">
        <v>808</v>
      </c>
      <c r="E73" s="3">
        <v>20000</v>
      </c>
      <c r="F73" s="5">
        <v>10010085</v>
      </c>
      <c r="G73" s="10" t="s">
        <v>821</v>
      </c>
      <c r="H73" s="3">
        <v>20</v>
      </c>
    </row>
    <row r="74" ht="20.1" customHeight="1" spans="2:8">
      <c r="B74" s="3">
        <v>17</v>
      </c>
      <c r="C74" s="5">
        <v>1</v>
      </c>
      <c r="D74" s="10" t="s">
        <v>808</v>
      </c>
      <c r="E74" s="3">
        <v>20000</v>
      </c>
      <c r="F74" s="5">
        <v>10010085</v>
      </c>
      <c r="G74" s="10" t="s">
        <v>821</v>
      </c>
      <c r="H74" s="3">
        <v>20</v>
      </c>
    </row>
    <row r="75" ht="20.1" customHeight="1" spans="2:8">
      <c r="B75" s="3">
        <v>18</v>
      </c>
      <c r="C75" s="5">
        <v>1</v>
      </c>
      <c r="D75" s="10" t="s">
        <v>808</v>
      </c>
      <c r="E75" s="3">
        <v>20000</v>
      </c>
      <c r="F75" s="5">
        <v>10010085</v>
      </c>
      <c r="G75" s="10" t="s">
        <v>821</v>
      </c>
      <c r="H75" s="3">
        <v>20</v>
      </c>
    </row>
    <row r="76" ht="20.1" customHeight="1" spans="2:8">
      <c r="B76" s="3">
        <v>19</v>
      </c>
      <c r="C76" s="5">
        <v>1</v>
      </c>
      <c r="D76" s="10" t="s">
        <v>808</v>
      </c>
      <c r="E76" s="3">
        <v>20000</v>
      </c>
      <c r="F76" s="5">
        <v>10010085</v>
      </c>
      <c r="G76" s="10" t="s">
        <v>821</v>
      </c>
      <c r="H76" s="3">
        <v>20</v>
      </c>
    </row>
    <row r="77" ht="20.1" customHeight="1" spans="2:8">
      <c r="B77" s="3">
        <v>20</v>
      </c>
      <c r="C77" s="5">
        <v>1</v>
      </c>
      <c r="D77" s="10" t="s">
        <v>808</v>
      </c>
      <c r="E77" s="3">
        <v>20000</v>
      </c>
      <c r="F77" s="5">
        <v>10010085</v>
      </c>
      <c r="G77" s="10" t="s">
        <v>821</v>
      </c>
      <c r="H77" s="3">
        <v>20</v>
      </c>
    </row>
    <row r="78" ht="20.1" customHeight="1" spans="1:8">
      <c r="A78" s="7"/>
      <c r="B78" s="3"/>
      <c r="C78" s="5"/>
      <c r="D78" s="10"/>
      <c r="E78" s="3"/>
      <c r="F78" s="5"/>
      <c r="G78" s="10"/>
      <c r="H78" s="3"/>
    </row>
    <row r="79" ht="20.1" customHeight="1"/>
    <row r="80" ht="20.1" customHeight="1"/>
    <row r="81" ht="20.1" customHeight="1"/>
    <row r="82" ht="20.1" customHeight="1"/>
    <row r="83" ht="20.1" customHeight="1"/>
    <row r="84" ht="20.1" customHeight="1"/>
    <row r="85" ht="20.1" customHeight="1"/>
    <row r="86" ht="20.1" customHeight="1"/>
    <row r="87" ht="20.1" customHeight="1"/>
    <row r="88" ht="20.1" customHeight="1"/>
    <row r="89" ht="20.1" customHeight="1"/>
    <row r="9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60"/>
  <sheetViews>
    <sheetView topLeftCell="N1" workbookViewId="0">
      <selection activeCell="Y23" sqref="Y23"/>
    </sheetView>
  </sheetViews>
  <sheetFormatPr defaultColWidth="9" defaultRowHeight="14.25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="3" customFormat="1" ht="20.1" customHeight="1" spans="6:25">
      <c r="F1" s="3" t="s">
        <v>1293</v>
      </c>
      <c r="Y1" s="3" t="s">
        <v>1293</v>
      </c>
    </row>
    <row r="2" s="3" customFormat="1" ht="20.1" customHeight="1" spans="2:37">
      <c r="B2" s="3" t="s">
        <v>1434</v>
      </c>
      <c r="D2" s="35">
        <v>10041101</v>
      </c>
      <c r="E2" s="35" t="s">
        <v>1315</v>
      </c>
      <c r="F2" s="3">
        <f>1/20</f>
        <v>0.05</v>
      </c>
      <c r="H2" s="35">
        <v>10041201</v>
      </c>
      <c r="I2" s="35" t="s">
        <v>1316</v>
      </c>
      <c r="J2" s="3">
        <f>1/16</f>
        <v>0.0625</v>
      </c>
      <c r="L2" s="35">
        <v>10041301</v>
      </c>
      <c r="M2" s="35" t="s">
        <v>1317</v>
      </c>
      <c r="N2" s="3">
        <f>1/16</f>
        <v>0.0625</v>
      </c>
      <c r="P2" s="35">
        <v>10041401</v>
      </c>
      <c r="Q2" s="35" t="s">
        <v>1318</v>
      </c>
      <c r="R2" s="3">
        <f>1/16</f>
        <v>0.0625</v>
      </c>
      <c r="U2" s="3" t="s">
        <v>1435</v>
      </c>
      <c r="W2" s="35">
        <v>10041101</v>
      </c>
      <c r="X2" s="35" t="s">
        <v>1315</v>
      </c>
      <c r="Y2" s="3">
        <f>1/20*$U$3</f>
        <v>0.0005</v>
      </c>
      <c r="Z2" s="3">
        <f>Y2*1000000</f>
        <v>500</v>
      </c>
      <c r="AA2" s="35">
        <v>10041201</v>
      </c>
      <c r="AB2" s="35" t="s">
        <v>1316</v>
      </c>
      <c r="AC2" s="3">
        <f>1/16*$U$3</f>
        <v>0.000625</v>
      </c>
      <c r="AD2" s="3">
        <f>AC2*100</f>
        <v>0.0625</v>
      </c>
      <c r="AE2" s="35">
        <v>10041301</v>
      </c>
      <c r="AF2" s="35" t="s">
        <v>1317</v>
      </c>
      <c r="AG2" s="3">
        <f>1/16*$U$3</f>
        <v>0.000625</v>
      </c>
      <c r="AI2" s="35">
        <v>10041401</v>
      </c>
      <c r="AJ2" s="35" t="s">
        <v>1318</v>
      </c>
      <c r="AK2" s="3">
        <f>1/16*$U$3</f>
        <v>0.000625</v>
      </c>
    </row>
    <row r="3" s="3" customFormat="1" ht="20.1" customHeight="1" spans="4:37">
      <c r="D3" s="35">
        <v>10041102</v>
      </c>
      <c r="E3" s="35" t="s">
        <v>1319</v>
      </c>
      <c r="F3" s="3">
        <f t="shared" ref="F3:F21" si="0">1/20</f>
        <v>0.05</v>
      </c>
      <c r="H3" s="35">
        <v>10041202</v>
      </c>
      <c r="I3" s="35" t="s">
        <v>1320</v>
      </c>
      <c r="J3" s="3">
        <f t="shared" ref="J3:J17" si="1">1/16</f>
        <v>0.0625</v>
      </c>
      <c r="L3" s="35">
        <v>10041302</v>
      </c>
      <c r="M3" s="35" t="s">
        <v>1321</v>
      </c>
      <c r="N3" s="3">
        <f t="shared" ref="N3:N17" si="2">1/16</f>
        <v>0.0625</v>
      </c>
      <c r="P3" s="35">
        <v>10041402</v>
      </c>
      <c r="Q3" s="35" t="s">
        <v>1322</v>
      </c>
      <c r="R3" s="3">
        <f t="shared" ref="R3:R17" si="3">1/16</f>
        <v>0.0625</v>
      </c>
      <c r="U3" s="3">
        <v>0.01</v>
      </c>
      <c r="W3" s="35">
        <v>10041102</v>
      </c>
      <c r="X3" s="35" t="s">
        <v>1319</v>
      </c>
      <c r="Y3" s="3">
        <f t="shared" ref="Y3:Y21" si="4">1/20*$U$3</f>
        <v>0.0005</v>
      </c>
      <c r="AA3" s="35">
        <v>10041202</v>
      </c>
      <c r="AB3" s="35" t="s">
        <v>1320</v>
      </c>
      <c r="AC3" s="3">
        <f t="shared" ref="AC3:AC17" si="5">1/16*$U$3</f>
        <v>0.000625</v>
      </c>
      <c r="AE3" s="35">
        <v>10041302</v>
      </c>
      <c r="AF3" s="35" t="s">
        <v>1321</v>
      </c>
      <c r="AG3" s="3">
        <f t="shared" ref="AG3:AG17" si="6">1/16*$U$3</f>
        <v>0.000625</v>
      </c>
      <c r="AI3" s="35">
        <v>10041402</v>
      </c>
      <c r="AJ3" s="35" t="s">
        <v>1322</v>
      </c>
      <c r="AK3" s="3">
        <f t="shared" ref="AK3:AK17" si="7">1/16*$U$3</f>
        <v>0.000625</v>
      </c>
    </row>
    <row r="4" s="3" customFormat="1" ht="20.1" customHeight="1" spans="4:37">
      <c r="D4" s="35">
        <v>10041103</v>
      </c>
      <c r="E4" s="35" t="s">
        <v>1324</v>
      </c>
      <c r="F4" s="3">
        <f t="shared" si="0"/>
        <v>0.05</v>
      </c>
      <c r="H4" s="35">
        <v>10041203</v>
      </c>
      <c r="I4" s="35" t="s">
        <v>1325</v>
      </c>
      <c r="J4" s="3">
        <f t="shared" si="1"/>
        <v>0.0625</v>
      </c>
      <c r="L4" s="35">
        <v>10041303</v>
      </c>
      <c r="M4" s="35" t="s">
        <v>1326</v>
      </c>
      <c r="N4" s="3">
        <f t="shared" si="2"/>
        <v>0.0625</v>
      </c>
      <c r="P4" s="35">
        <v>10041403</v>
      </c>
      <c r="Q4" s="35" t="s">
        <v>1327</v>
      </c>
      <c r="R4" s="3">
        <f t="shared" si="3"/>
        <v>0.0625</v>
      </c>
      <c r="W4" s="35">
        <v>10041103</v>
      </c>
      <c r="X4" s="35" t="s">
        <v>1324</v>
      </c>
      <c r="Y4" s="3">
        <f t="shared" si="4"/>
        <v>0.0005</v>
      </c>
      <c r="AA4" s="35">
        <v>10041203</v>
      </c>
      <c r="AB4" s="35" t="s">
        <v>1325</v>
      </c>
      <c r="AC4" s="3">
        <f t="shared" si="5"/>
        <v>0.000625</v>
      </c>
      <c r="AE4" s="35">
        <v>10041303</v>
      </c>
      <c r="AF4" s="35" t="s">
        <v>1326</v>
      </c>
      <c r="AG4" s="3">
        <f t="shared" si="6"/>
        <v>0.000625</v>
      </c>
      <c r="AI4" s="35">
        <v>10041403</v>
      </c>
      <c r="AJ4" s="35" t="s">
        <v>1327</v>
      </c>
      <c r="AK4" s="3">
        <f t="shared" si="7"/>
        <v>0.000625</v>
      </c>
    </row>
    <row r="5" s="3" customFormat="1" ht="20.1" customHeight="1" spans="4:37">
      <c r="D5" s="35">
        <v>10041104</v>
      </c>
      <c r="E5" s="35" t="s">
        <v>1329</v>
      </c>
      <c r="F5" s="3">
        <f t="shared" si="0"/>
        <v>0.05</v>
      </c>
      <c r="H5" s="35">
        <v>10041204</v>
      </c>
      <c r="I5" s="35" t="s">
        <v>1330</v>
      </c>
      <c r="J5" s="3">
        <f t="shared" si="1"/>
        <v>0.0625</v>
      </c>
      <c r="L5" s="35">
        <v>10041304</v>
      </c>
      <c r="M5" s="35" t="s">
        <v>1331</v>
      </c>
      <c r="N5" s="3">
        <f t="shared" si="2"/>
        <v>0.0625</v>
      </c>
      <c r="P5" s="35">
        <v>10041404</v>
      </c>
      <c r="Q5" s="35" t="s">
        <v>1332</v>
      </c>
      <c r="R5" s="3">
        <f t="shared" si="3"/>
        <v>0.0625</v>
      </c>
      <c r="W5" s="35">
        <v>10041104</v>
      </c>
      <c r="X5" s="35" t="s">
        <v>1329</v>
      </c>
      <c r="Y5" s="3">
        <f t="shared" si="4"/>
        <v>0.0005</v>
      </c>
      <c r="AA5" s="35">
        <v>10041204</v>
      </c>
      <c r="AB5" s="35" t="s">
        <v>1330</v>
      </c>
      <c r="AC5" s="3">
        <f t="shared" si="5"/>
        <v>0.000625</v>
      </c>
      <c r="AE5" s="35">
        <v>10041304</v>
      </c>
      <c r="AF5" s="35" t="s">
        <v>1331</v>
      </c>
      <c r="AG5" s="3">
        <f t="shared" si="6"/>
        <v>0.000625</v>
      </c>
      <c r="AI5" s="35">
        <v>10041404</v>
      </c>
      <c r="AJ5" s="35" t="s">
        <v>1332</v>
      </c>
      <c r="AK5" s="3">
        <f t="shared" si="7"/>
        <v>0.000625</v>
      </c>
    </row>
    <row r="6" s="3" customFormat="1" ht="20.1" customHeight="1" spans="4:37">
      <c r="D6" s="35">
        <v>10041105</v>
      </c>
      <c r="E6" s="35" t="s">
        <v>1334</v>
      </c>
      <c r="F6" s="3">
        <f t="shared" si="0"/>
        <v>0.05</v>
      </c>
      <c r="H6" s="35">
        <v>10041205</v>
      </c>
      <c r="I6" s="35" t="s">
        <v>1335</v>
      </c>
      <c r="J6" s="3">
        <f t="shared" si="1"/>
        <v>0.0625</v>
      </c>
      <c r="L6" s="35">
        <v>10041305</v>
      </c>
      <c r="M6" s="35" t="s">
        <v>1336</v>
      </c>
      <c r="N6" s="3">
        <f t="shared" si="2"/>
        <v>0.0625</v>
      </c>
      <c r="P6" s="35">
        <v>10041405</v>
      </c>
      <c r="Q6" s="35" t="s">
        <v>1337</v>
      </c>
      <c r="R6" s="3">
        <f t="shared" si="3"/>
        <v>0.0625</v>
      </c>
      <c r="U6" s="3" t="s">
        <v>162</v>
      </c>
      <c r="W6" s="35">
        <v>10041105</v>
      </c>
      <c r="X6" s="35" t="s">
        <v>1334</v>
      </c>
      <c r="Y6" s="3">
        <f t="shared" si="4"/>
        <v>0.0005</v>
      </c>
      <c r="AA6" s="35">
        <v>10041205</v>
      </c>
      <c r="AB6" s="35" t="s">
        <v>1335</v>
      </c>
      <c r="AC6" s="3">
        <f t="shared" si="5"/>
        <v>0.000625</v>
      </c>
      <c r="AE6" s="35">
        <v>10041305</v>
      </c>
      <c r="AF6" s="35" t="s">
        <v>1336</v>
      </c>
      <c r="AG6" s="3">
        <f t="shared" si="6"/>
        <v>0.000625</v>
      </c>
      <c r="AI6" s="35">
        <v>10041405</v>
      </c>
      <c r="AJ6" s="35" t="s">
        <v>1337</v>
      </c>
      <c r="AK6" s="3">
        <f t="shared" si="7"/>
        <v>0.000625</v>
      </c>
    </row>
    <row r="7" s="3" customFormat="1" ht="20.1" customHeight="1" spans="4:37">
      <c r="D7" s="35">
        <v>10041106</v>
      </c>
      <c r="E7" s="35" t="s">
        <v>1338</v>
      </c>
      <c r="F7" s="3">
        <f t="shared" si="0"/>
        <v>0.05</v>
      </c>
      <c r="H7" s="35">
        <v>10041206</v>
      </c>
      <c r="I7" s="35" t="s">
        <v>1339</v>
      </c>
      <c r="J7" s="3">
        <f t="shared" si="1"/>
        <v>0.0625</v>
      </c>
      <c r="L7" s="35">
        <v>10041306</v>
      </c>
      <c r="M7" s="35" t="s">
        <v>1340</v>
      </c>
      <c r="N7" s="3">
        <f t="shared" si="2"/>
        <v>0.0625</v>
      </c>
      <c r="P7" s="35">
        <v>10041406</v>
      </c>
      <c r="Q7" s="35" t="s">
        <v>1341</v>
      </c>
      <c r="R7" s="3">
        <f t="shared" si="3"/>
        <v>0.0625</v>
      </c>
      <c r="U7" s="3">
        <v>1</v>
      </c>
      <c r="W7" s="35">
        <v>10041106</v>
      </c>
      <c r="X7" s="35" t="s">
        <v>1338</v>
      </c>
      <c r="Y7" s="3">
        <f t="shared" si="4"/>
        <v>0.0005</v>
      </c>
      <c r="AA7" s="35">
        <v>10041206</v>
      </c>
      <c r="AB7" s="35" t="s">
        <v>1339</v>
      </c>
      <c r="AC7" s="3">
        <f t="shared" si="5"/>
        <v>0.000625</v>
      </c>
      <c r="AE7" s="35">
        <v>10041306</v>
      </c>
      <c r="AF7" s="35" t="s">
        <v>1340</v>
      </c>
      <c r="AG7" s="3">
        <f t="shared" si="6"/>
        <v>0.000625</v>
      </c>
      <c r="AI7" s="35">
        <v>10041406</v>
      </c>
      <c r="AJ7" s="35" t="s">
        <v>1341</v>
      </c>
      <c r="AK7" s="3">
        <f t="shared" si="7"/>
        <v>0.000625</v>
      </c>
    </row>
    <row r="8" s="3" customFormat="1" ht="20.1" customHeight="1" spans="4:37">
      <c r="D8" s="35">
        <v>10041107</v>
      </c>
      <c r="E8" s="35" t="s">
        <v>1342</v>
      </c>
      <c r="F8" s="3">
        <f t="shared" si="0"/>
        <v>0.05</v>
      </c>
      <c r="H8" s="35">
        <v>10041207</v>
      </c>
      <c r="I8" s="35" t="s">
        <v>1343</v>
      </c>
      <c r="J8" s="3">
        <f t="shared" si="1"/>
        <v>0.0625</v>
      </c>
      <c r="L8" s="35">
        <v>10041307</v>
      </c>
      <c r="M8" s="35" t="s">
        <v>1344</v>
      </c>
      <c r="N8" s="3">
        <f t="shared" si="2"/>
        <v>0.0625</v>
      </c>
      <c r="P8" s="35">
        <v>10041407</v>
      </c>
      <c r="Q8" s="35" t="s">
        <v>1345</v>
      </c>
      <c r="R8" s="3">
        <f t="shared" si="3"/>
        <v>0.0625</v>
      </c>
      <c r="W8" s="35">
        <v>10041107</v>
      </c>
      <c r="X8" s="35" t="s">
        <v>1342</v>
      </c>
      <c r="Y8" s="3">
        <f t="shared" si="4"/>
        <v>0.0005</v>
      </c>
      <c r="AA8" s="35">
        <v>10041207</v>
      </c>
      <c r="AB8" s="35" t="s">
        <v>1343</v>
      </c>
      <c r="AC8" s="3">
        <f t="shared" si="5"/>
        <v>0.000625</v>
      </c>
      <c r="AE8" s="35">
        <v>10041307</v>
      </c>
      <c r="AF8" s="35" t="s">
        <v>1344</v>
      </c>
      <c r="AG8" s="3">
        <f t="shared" si="6"/>
        <v>0.000625</v>
      </c>
      <c r="AI8" s="35">
        <v>10041407</v>
      </c>
      <c r="AJ8" s="35" t="s">
        <v>1345</v>
      </c>
      <c r="AK8" s="3">
        <f t="shared" si="7"/>
        <v>0.000625</v>
      </c>
    </row>
    <row r="9" s="3" customFormat="1" ht="20.1" customHeight="1" spans="4:37">
      <c r="D9" s="35">
        <v>10041108</v>
      </c>
      <c r="E9" s="35" t="s">
        <v>1347</v>
      </c>
      <c r="F9" s="3">
        <f t="shared" si="0"/>
        <v>0.05</v>
      </c>
      <c r="H9" s="35">
        <v>10041208</v>
      </c>
      <c r="I9" s="35" t="s">
        <v>1348</v>
      </c>
      <c r="J9" s="3">
        <f t="shared" si="1"/>
        <v>0.0625</v>
      </c>
      <c r="L9" s="35">
        <v>10041308</v>
      </c>
      <c r="M9" s="35" t="s">
        <v>1349</v>
      </c>
      <c r="N9" s="3">
        <f t="shared" si="2"/>
        <v>0.0625</v>
      </c>
      <c r="P9" s="35">
        <v>10041408</v>
      </c>
      <c r="Q9" s="35" t="s">
        <v>1350</v>
      </c>
      <c r="R9" s="3">
        <f t="shared" si="3"/>
        <v>0.0625</v>
      </c>
      <c r="W9" s="35">
        <v>10041108</v>
      </c>
      <c r="X9" s="35" t="s">
        <v>1347</v>
      </c>
      <c r="Y9" s="3">
        <f t="shared" si="4"/>
        <v>0.0005</v>
      </c>
      <c r="AA9" s="35">
        <v>10041208</v>
      </c>
      <c r="AB9" s="35" t="s">
        <v>1348</v>
      </c>
      <c r="AC9" s="3">
        <f t="shared" si="5"/>
        <v>0.000625</v>
      </c>
      <c r="AE9" s="35">
        <v>10041308</v>
      </c>
      <c r="AF9" s="35" t="s">
        <v>1349</v>
      </c>
      <c r="AG9" s="3">
        <f t="shared" si="6"/>
        <v>0.000625</v>
      </c>
      <c r="AI9" s="35">
        <v>10041408</v>
      </c>
      <c r="AJ9" s="35" t="s">
        <v>1350</v>
      </c>
      <c r="AK9" s="3">
        <f t="shared" si="7"/>
        <v>0.000625</v>
      </c>
    </row>
    <row r="10" s="3" customFormat="1" ht="20.1" customHeight="1" spans="4:37">
      <c r="D10" s="35">
        <v>10041109</v>
      </c>
      <c r="E10" s="35" t="s">
        <v>1352</v>
      </c>
      <c r="F10" s="3">
        <f t="shared" si="0"/>
        <v>0.05</v>
      </c>
      <c r="H10" s="35">
        <v>10041209</v>
      </c>
      <c r="I10" s="35" t="s">
        <v>1353</v>
      </c>
      <c r="J10" s="3">
        <f t="shared" si="1"/>
        <v>0.0625</v>
      </c>
      <c r="L10" s="35">
        <v>10041309</v>
      </c>
      <c r="M10" s="35" t="s">
        <v>1354</v>
      </c>
      <c r="N10" s="3">
        <f t="shared" si="2"/>
        <v>0.0625</v>
      </c>
      <c r="P10" s="35">
        <v>10041409</v>
      </c>
      <c r="Q10" s="35" t="s">
        <v>1355</v>
      </c>
      <c r="R10" s="3">
        <f t="shared" si="3"/>
        <v>0.0625</v>
      </c>
      <c r="W10" s="35">
        <v>10041109</v>
      </c>
      <c r="X10" s="35" t="s">
        <v>1352</v>
      </c>
      <c r="Y10" s="3">
        <f t="shared" si="4"/>
        <v>0.0005</v>
      </c>
      <c r="AA10" s="35">
        <v>10041209</v>
      </c>
      <c r="AB10" s="35" t="s">
        <v>1353</v>
      </c>
      <c r="AC10" s="3">
        <f t="shared" si="5"/>
        <v>0.000625</v>
      </c>
      <c r="AE10" s="35">
        <v>10041309</v>
      </c>
      <c r="AF10" s="35" t="s">
        <v>1354</v>
      </c>
      <c r="AG10" s="3">
        <f t="shared" si="6"/>
        <v>0.000625</v>
      </c>
      <c r="AI10" s="35">
        <v>10041409</v>
      </c>
      <c r="AJ10" s="35" t="s">
        <v>1355</v>
      </c>
      <c r="AK10" s="3">
        <f t="shared" si="7"/>
        <v>0.000625</v>
      </c>
    </row>
    <row r="11" s="3" customFormat="1" ht="20.1" customHeight="1" spans="4:37">
      <c r="D11" s="35">
        <v>10041110</v>
      </c>
      <c r="E11" s="35" t="s">
        <v>1356</v>
      </c>
      <c r="F11" s="3">
        <f t="shared" si="0"/>
        <v>0.05</v>
      </c>
      <c r="H11" s="35">
        <v>10041210</v>
      </c>
      <c r="I11" s="35" t="s">
        <v>1357</v>
      </c>
      <c r="J11" s="3">
        <f t="shared" si="1"/>
        <v>0.0625</v>
      </c>
      <c r="L11" s="35">
        <v>10041310</v>
      </c>
      <c r="M11" s="35" t="s">
        <v>1358</v>
      </c>
      <c r="N11" s="3">
        <f t="shared" si="2"/>
        <v>0.0625</v>
      </c>
      <c r="P11" s="35">
        <v>10041410</v>
      </c>
      <c r="Q11" s="35" t="s">
        <v>1359</v>
      </c>
      <c r="R11" s="3">
        <f t="shared" si="3"/>
        <v>0.0625</v>
      </c>
      <c r="W11" s="35">
        <v>10041110</v>
      </c>
      <c r="X11" s="35" t="s">
        <v>1356</v>
      </c>
      <c r="Y11" s="3">
        <f t="shared" si="4"/>
        <v>0.0005</v>
      </c>
      <c r="AA11" s="35">
        <v>10041210</v>
      </c>
      <c r="AB11" s="35" t="s">
        <v>1357</v>
      </c>
      <c r="AC11" s="3">
        <f t="shared" si="5"/>
        <v>0.000625</v>
      </c>
      <c r="AE11" s="35">
        <v>10041310</v>
      </c>
      <c r="AF11" s="35" t="s">
        <v>1358</v>
      </c>
      <c r="AG11" s="3">
        <f t="shared" si="6"/>
        <v>0.000625</v>
      </c>
      <c r="AI11" s="35">
        <v>10041410</v>
      </c>
      <c r="AJ11" s="35" t="s">
        <v>1359</v>
      </c>
      <c r="AK11" s="3">
        <f t="shared" si="7"/>
        <v>0.000625</v>
      </c>
    </row>
    <row r="12" s="3" customFormat="1" ht="20.1" customHeight="1" spans="4:37">
      <c r="D12" s="35">
        <v>10041111</v>
      </c>
      <c r="E12" s="35" t="s">
        <v>1360</v>
      </c>
      <c r="F12" s="3">
        <f t="shared" si="0"/>
        <v>0.05</v>
      </c>
      <c r="H12" s="35">
        <v>10041211</v>
      </c>
      <c r="I12" s="35" t="s">
        <v>1361</v>
      </c>
      <c r="J12" s="3">
        <f t="shared" si="1"/>
        <v>0.0625</v>
      </c>
      <c r="L12" s="35">
        <v>10041311</v>
      </c>
      <c r="M12" s="35" t="s">
        <v>1362</v>
      </c>
      <c r="N12" s="3">
        <f t="shared" si="2"/>
        <v>0.0625</v>
      </c>
      <c r="P12" s="35">
        <v>10041411</v>
      </c>
      <c r="Q12" s="35" t="s">
        <v>1363</v>
      </c>
      <c r="R12" s="3">
        <f t="shared" si="3"/>
        <v>0.0625</v>
      </c>
      <c r="W12" s="35">
        <v>10041111</v>
      </c>
      <c r="X12" s="35" t="s">
        <v>1360</v>
      </c>
      <c r="Y12" s="3">
        <f t="shared" si="4"/>
        <v>0.0005</v>
      </c>
      <c r="AA12" s="35">
        <v>10041211</v>
      </c>
      <c r="AB12" s="35" t="s">
        <v>1361</v>
      </c>
      <c r="AC12" s="3">
        <f t="shared" si="5"/>
        <v>0.000625</v>
      </c>
      <c r="AE12" s="35">
        <v>10041311</v>
      </c>
      <c r="AF12" s="35" t="s">
        <v>1362</v>
      </c>
      <c r="AG12" s="3">
        <f t="shared" si="6"/>
        <v>0.000625</v>
      </c>
      <c r="AI12" s="35">
        <v>10041411</v>
      </c>
      <c r="AJ12" s="35" t="s">
        <v>1363</v>
      </c>
      <c r="AK12" s="3">
        <f t="shared" si="7"/>
        <v>0.000625</v>
      </c>
    </row>
    <row r="13" s="3" customFormat="1" ht="20.1" customHeight="1" spans="4:37">
      <c r="D13" s="35">
        <v>10041112</v>
      </c>
      <c r="E13" s="35" t="s">
        <v>1364</v>
      </c>
      <c r="F13" s="3">
        <f t="shared" si="0"/>
        <v>0.05</v>
      </c>
      <c r="H13" s="35">
        <v>10041212</v>
      </c>
      <c r="I13" s="35" t="s">
        <v>1365</v>
      </c>
      <c r="J13" s="3">
        <f t="shared" si="1"/>
        <v>0.0625</v>
      </c>
      <c r="L13" s="35">
        <v>10041312</v>
      </c>
      <c r="M13" s="35" t="s">
        <v>1366</v>
      </c>
      <c r="N13" s="3">
        <f t="shared" si="2"/>
        <v>0.0625</v>
      </c>
      <c r="P13" s="35">
        <v>10041412</v>
      </c>
      <c r="Q13" s="35" t="s">
        <v>1367</v>
      </c>
      <c r="R13" s="3">
        <f t="shared" si="3"/>
        <v>0.0625</v>
      </c>
      <c r="W13" s="35">
        <v>10041112</v>
      </c>
      <c r="X13" s="35" t="s">
        <v>1364</v>
      </c>
      <c r="Y13" s="3">
        <f t="shared" si="4"/>
        <v>0.0005</v>
      </c>
      <c r="AA13" s="35">
        <v>10041212</v>
      </c>
      <c r="AB13" s="35" t="s">
        <v>1365</v>
      </c>
      <c r="AC13" s="3">
        <f t="shared" si="5"/>
        <v>0.000625</v>
      </c>
      <c r="AE13" s="35">
        <v>10041312</v>
      </c>
      <c r="AF13" s="35" t="s">
        <v>1366</v>
      </c>
      <c r="AG13" s="3">
        <f t="shared" si="6"/>
        <v>0.000625</v>
      </c>
      <c r="AI13" s="35">
        <v>10041412</v>
      </c>
      <c r="AJ13" s="35" t="s">
        <v>1367</v>
      </c>
      <c r="AK13" s="3">
        <f t="shared" si="7"/>
        <v>0.000625</v>
      </c>
    </row>
    <row r="14" s="3" customFormat="1" ht="20.1" customHeight="1" spans="4:37">
      <c r="D14" s="35">
        <v>10045101</v>
      </c>
      <c r="E14" s="35" t="s">
        <v>1368</v>
      </c>
      <c r="F14" s="3">
        <f t="shared" si="0"/>
        <v>0.05</v>
      </c>
      <c r="H14" s="35">
        <v>10045103</v>
      </c>
      <c r="I14" s="35" t="s">
        <v>1370</v>
      </c>
      <c r="J14" s="3">
        <f t="shared" si="1"/>
        <v>0.0625</v>
      </c>
      <c r="L14" s="35">
        <f>H14+1</f>
        <v>10045104</v>
      </c>
      <c r="M14" s="35" t="s">
        <v>1370</v>
      </c>
      <c r="N14" s="3">
        <f t="shared" si="2"/>
        <v>0.0625</v>
      </c>
      <c r="P14" s="35">
        <f>L14+1</f>
        <v>10045105</v>
      </c>
      <c r="Q14" s="35" t="s">
        <v>1370</v>
      </c>
      <c r="R14" s="3">
        <f t="shared" si="3"/>
        <v>0.0625</v>
      </c>
      <c r="W14" s="35">
        <v>10045101</v>
      </c>
      <c r="X14" s="35" t="s">
        <v>1368</v>
      </c>
      <c r="Y14" s="3">
        <f t="shared" si="4"/>
        <v>0.0005</v>
      </c>
      <c r="AA14" s="35">
        <v>10045103</v>
      </c>
      <c r="AB14" s="35" t="s">
        <v>1370</v>
      </c>
      <c r="AC14" s="3">
        <f t="shared" si="5"/>
        <v>0.000625</v>
      </c>
      <c r="AE14" s="35">
        <f>AA14+1</f>
        <v>10045104</v>
      </c>
      <c r="AF14" s="35" t="s">
        <v>1370</v>
      </c>
      <c r="AG14" s="3">
        <f t="shared" si="6"/>
        <v>0.000625</v>
      </c>
      <c r="AI14" s="35">
        <f>AE14+1</f>
        <v>10045105</v>
      </c>
      <c r="AJ14" s="35" t="s">
        <v>1370</v>
      </c>
      <c r="AK14" s="3">
        <f t="shared" si="7"/>
        <v>0.000625</v>
      </c>
    </row>
    <row r="15" s="3" customFormat="1" ht="20.1" customHeight="1" spans="4:37">
      <c r="D15" s="35">
        <v>10045102</v>
      </c>
      <c r="E15" s="35" t="s">
        <v>1369</v>
      </c>
      <c r="F15" s="3">
        <f t="shared" si="0"/>
        <v>0.05</v>
      </c>
      <c r="H15" s="35">
        <v>10045203</v>
      </c>
      <c r="I15" s="35" t="s">
        <v>1376</v>
      </c>
      <c r="J15" s="3">
        <f t="shared" si="1"/>
        <v>0.0625</v>
      </c>
      <c r="L15" s="35">
        <f t="shared" ref="L15:L17" si="8">H15+1</f>
        <v>10045204</v>
      </c>
      <c r="M15" s="35" t="s">
        <v>1376</v>
      </c>
      <c r="N15" s="3">
        <f t="shared" si="2"/>
        <v>0.0625</v>
      </c>
      <c r="P15" s="35">
        <f t="shared" ref="P15:P17" si="9">L15+1</f>
        <v>10045205</v>
      </c>
      <c r="Q15" s="35" t="s">
        <v>1376</v>
      </c>
      <c r="R15" s="3">
        <f t="shared" si="3"/>
        <v>0.0625</v>
      </c>
      <c r="W15" s="35">
        <v>10045102</v>
      </c>
      <c r="X15" s="35" t="s">
        <v>1369</v>
      </c>
      <c r="Y15" s="3">
        <f t="shared" si="4"/>
        <v>0.0005</v>
      </c>
      <c r="AA15" s="35">
        <v>10045203</v>
      </c>
      <c r="AB15" s="35" t="s">
        <v>1376</v>
      </c>
      <c r="AC15" s="3">
        <f t="shared" si="5"/>
        <v>0.000625</v>
      </c>
      <c r="AE15" s="35">
        <f t="shared" ref="AE15:AE17" si="10">AA15+1</f>
        <v>10045204</v>
      </c>
      <c r="AF15" s="35" t="s">
        <v>1376</v>
      </c>
      <c r="AG15" s="3">
        <f t="shared" si="6"/>
        <v>0.000625</v>
      </c>
      <c r="AI15" s="35">
        <f t="shared" ref="AI15:AI17" si="11">AE15+1</f>
        <v>10045205</v>
      </c>
      <c r="AJ15" s="35" t="s">
        <v>1376</v>
      </c>
      <c r="AK15" s="3">
        <f t="shared" si="7"/>
        <v>0.000625</v>
      </c>
    </row>
    <row r="16" s="3" customFormat="1" ht="20.1" customHeight="1" spans="4:37">
      <c r="D16" s="35">
        <v>10045201</v>
      </c>
      <c r="E16" s="35" t="s">
        <v>1374</v>
      </c>
      <c r="F16" s="3">
        <f t="shared" si="0"/>
        <v>0.05</v>
      </c>
      <c r="H16" s="35">
        <v>10045303</v>
      </c>
      <c r="I16" s="35" t="s">
        <v>1381</v>
      </c>
      <c r="J16" s="3">
        <f t="shared" si="1"/>
        <v>0.0625</v>
      </c>
      <c r="L16" s="35">
        <f t="shared" si="8"/>
        <v>10045304</v>
      </c>
      <c r="M16" s="35" t="s">
        <v>1381</v>
      </c>
      <c r="N16" s="3">
        <f t="shared" si="2"/>
        <v>0.0625</v>
      </c>
      <c r="P16" s="35">
        <f t="shared" si="9"/>
        <v>10045305</v>
      </c>
      <c r="Q16" s="35" t="s">
        <v>1381</v>
      </c>
      <c r="R16" s="3">
        <f t="shared" si="3"/>
        <v>0.0625</v>
      </c>
      <c r="W16" s="35">
        <v>10045201</v>
      </c>
      <c r="X16" s="35" t="s">
        <v>1374</v>
      </c>
      <c r="Y16" s="3">
        <f t="shared" si="4"/>
        <v>0.0005</v>
      </c>
      <c r="AA16" s="35">
        <v>10045303</v>
      </c>
      <c r="AB16" s="35" t="s">
        <v>1381</v>
      </c>
      <c r="AC16" s="3">
        <f t="shared" si="5"/>
        <v>0.000625</v>
      </c>
      <c r="AE16" s="35">
        <f t="shared" si="10"/>
        <v>10045304</v>
      </c>
      <c r="AF16" s="35" t="s">
        <v>1381</v>
      </c>
      <c r="AG16" s="3">
        <f t="shared" si="6"/>
        <v>0.000625</v>
      </c>
      <c r="AI16" s="35">
        <f t="shared" si="11"/>
        <v>10045305</v>
      </c>
      <c r="AJ16" s="35" t="s">
        <v>1381</v>
      </c>
      <c r="AK16" s="3">
        <f t="shared" si="7"/>
        <v>0.000625</v>
      </c>
    </row>
    <row r="17" s="3" customFormat="1" ht="20.1" customHeight="1" spans="4:37">
      <c r="D17" s="35">
        <v>10045202</v>
      </c>
      <c r="E17" s="35" t="s">
        <v>1375</v>
      </c>
      <c r="F17" s="3">
        <f t="shared" si="0"/>
        <v>0.05</v>
      </c>
      <c r="H17" s="35">
        <v>10045403</v>
      </c>
      <c r="I17" s="35" t="s">
        <v>1388</v>
      </c>
      <c r="J17" s="3">
        <f t="shared" si="1"/>
        <v>0.0625</v>
      </c>
      <c r="L17" s="35">
        <f t="shared" si="8"/>
        <v>10045404</v>
      </c>
      <c r="M17" s="35" t="s">
        <v>1388</v>
      </c>
      <c r="N17" s="3">
        <f t="shared" si="2"/>
        <v>0.0625</v>
      </c>
      <c r="P17" s="35">
        <f t="shared" si="9"/>
        <v>10045405</v>
      </c>
      <c r="Q17" s="35" t="s">
        <v>1388</v>
      </c>
      <c r="R17" s="3">
        <f t="shared" si="3"/>
        <v>0.0625</v>
      </c>
      <c r="W17" s="35">
        <v>10045202</v>
      </c>
      <c r="X17" s="35" t="s">
        <v>1375</v>
      </c>
      <c r="Y17" s="3">
        <f t="shared" si="4"/>
        <v>0.0005</v>
      </c>
      <c r="AA17" s="35">
        <v>10045403</v>
      </c>
      <c r="AB17" s="35" t="s">
        <v>1388</v>
      </c>
      <c r="AC17" s="3">
        <f t="shared" si="5"/>
        <v>0.000625</v>
      </c>
      <c r="AE17" s="35">
        <f t="shared" si="10"/>
        <v>10045404</v>
      </c>
      <c r="AF17" s="35" t="s">
        <v>1388</v>
      </c>
      <c r="AG17" s="3">
        <f t="shared" si="6"/>
        <v>0.000625</v>
      </c>
      <c r="AI17" s="35">
        <f t="shared" si="11"/>
        <v>10045405</v>
      </c>
      <c r="AJ17" s="35" t="s">
        <v>1388</v>
      </c>
      <c r="AK17" s="3">
        <f t="shared" si="7"/>
        <v>0.000625</v>
      </c>
    </row>
    <row r="18" s="3" customFormat="1" ht="20.1" customHeight="1" spans="4:25">
      <c r="D18" s="35">
        <v>10045301</v>
      </c>
      <c r="E18" s="35" t="s">
        <v>1379</v>
      </c>
      <c r="F18" s="3">
        <f t="shared" si="0"/>
        <v>0.05</v>
      </c>
      <c r="W18" s="35">
        <v>10045301</v>
      </c>
      <c r="X18" s="35" t="s">
        <v>1379</v>
      </c>
      <c r="Y18" s="3">
        <f t="shared" si="4"/>
        <v>0.0005</v>
      </c>
    </row>
    <row r="19" s="3" customFormat="1" ht="20.1" customHeight="1" spans="4:25">
      <c r="D19" s="35">
        <v>10045302</v>
      </c>
      <c r="E19" s="35" t="s">
        <v>1380</v>
      </c>
      <c r="F19" s="3">
        <f t="shared" si="0"/>
        <v>0.05</v>
      </c>
      <c r="W19" s="35">
        <v>10045302</v>
      </c>
      <c r="X19" s="35" t="s">
        <v>1380</v>
      </c>
      <c r="Y19" s="3">
        <f t="shared" si="4"/>
        <v>0.0005</v>
      </c>
    </row>
    <row r="20" s="3" customFormat="1" ht="20.1" customHeight="1" spans="4:25">
      <c r="D20" s="35">
        <v>10045401</v>
      </c>
      <c r="E20" s="35" t="s">
        <v>1386</v>
      </c>
      <c r="F20" s="3">
        <f t="shared" si="0"/>
        <v>0.05</v>
      </c>
      <c r="W20" s="35">
        <v>10045401</v>
      </c>
      <c r="X20" s="35" t="s">
        <v>1386</v>
      </c>
      <c r="Y20" s="3">
        <f t="shared" si="4"/>
        <v>0.0005</v>
      </c>
    </row>
    <row r="21" s="3" customFormat="1" ht="20.1" customHeight="1" spans="4:25">
      <c r="D21" s="35">
        <v>10045402</v>
      </c>
      <c r="E21" s="35" t="s">
        <v>1387</v>
      </c>
      <c r="F21" s="3">
        <f t="shared" si="0"/>
        <v>0.05</v>
      </c>
      <c r="W21" s="35">
        <v>10045402</v>
      </c>
      <c r="X21" s="35" t="s">
        <v>1387</v>
      </c>
      <c r="Y21" s="3">
        <f t="shared" si="4"/>
        <v>0.0005</v>
      </c>
    </row>
    <row r="22" s="3" customFormat="1" ht="20.1" customHeight="1"/>
    <row r="23" s="3" customFormat="1" ht="20.1" customHeight="1"/>
    <row r="24" s="3" customFormat="1" ht="20.1" customHeight="1"/>
    <row r="25" s="3" customFormat="1" ht="20.1" customHeight="1"/>
    <row r="26" s="3" customFormat="1" ht="20.1" customHeight="1"/>
    <row r="27" s="3" customFormat="1" ht="20.1" customHeight="1"/>
    <row r="28" s="3" customFormat="1" ht="20.1" customHeight="1" spans="4:22">
      <c r="D28" s="3">
        <v>14010004</v>
      </c>
      <c r="E28" s="3" t="s">
        <v>111</v>
      </c>
      <c r="F28" s="3">
        <f>1/26</f>
        <v>0.0384615384615385</v>
      </c>
      <c r="H28" s="28">
        <v>15201002</v>
      </c>
      <c r="I28" s="28" t="s">
        <v>340</v>
      </c>
      <c r="J28" s="3">
        <f>1/26</f>
        <v>0.0384615384615385</v>
      </c>
      <c r="L28" s="28">
        <v>15301002</v>
      </c>
      <c r="M28" s="28" t="s">
        <v>400</v>
      </c>
      <c r="N28" s="3">
        <f>1/26</f>
        <v>0.0384615384615385</v>
      </c>
      <c r="P28" s="28">
        <v>15401002</v>
      </c>
      <c r="Q28" s="28" t="s">
        <v>445</v>
      </c>
      <c r="R28" s="3">
        <f>1/26</f>
        <v>0.0384615384615385</v>
      </c>
      <c r="T28" s="28">
        <v>15501002</v>
      </c>
      <c r="U28" s="28" t="s">
        <v>491</v>
      </c>
      <c r="V28" s="3">
        <f>1/26</f>
        <v>0.0384615384615385</v>
      </c>
    </row>
    <row r="29" s="3" customFormat="1" ht="20.1" customHeight="1" spans="4:22">
      <c r="D29" s="3">
        <v>14010008</v>
      </c>
      <c r="E29" s="3" t="s">
        <v>129</v>
      </c>
      <c r="F29" s="3">
        <f t="shared" ref="F29:F53" si="12">1/26</f>
        <v>0.0384615384615385</v>
      </c>
      <c r="H29" s="28">
        <v>15201004</v>
      </c>
      <c r="I29" s="28" t="s">
        <v>344</v>
      </c>
      <c r="J29" s="3">
        <f t="shared" ref="J29:J53" si="13">1/26</f>
        <v>0.0384615384615385</v>
      </c>
      <c r="L29" s="28">
        <v>15301004</v>
      </c>
      <c r="M29" s="28" t="s">
        <v>402</v>
      </c>
      <c r="N29" s="3">
        <f t="shared" ref="N29:N53" si="14">1/26</f>
        <v>0.0384615384615385</v>
      </c>
      <c r="P29" s="28">
        <v>15401004</v>
      </c>
      <c r="Q29" s="28" t="s">
        <v>447</v>
      </c>
      <c r="R29" s="3">
        <f t="shared" ref="R29:R53" si="15">1/26</f>
        <v>0.0384615384615385</v>
      </c>
      <c r="T29" s="28">
        <v>15501004</v>
      </c>
      <c r="U29" s="28" t="s">
        <v>493</v>
      </c>
      <c r="V29" s="3">
        <f t="shared" ref="V29:V53" si="16">1/26</f>
        <v>0.0384615384615385</v>
      </c>
    </row>
    <row r="30" s="3" customFormat="1" ht="20.1" customHeight="1" spans="4:22">
      <c r="D30" s="3">
        <v>14010012</v>
      </c>
      <c r="E30" s="3" t="s">
        <v>139</v>
      </c>
      <c r="F30" s="3">
        <f t="shared" si="12"/>
        <v>0.0384615384615385</v>
      </c>
      <c r="H30" s="28">
        <v>15201006</v>
      </c>
      <c r="I30" s="28" t="s">
        <v>347</v>
      </c>
      <c r="J30" s="3">
        <f t="shared" si="13"/>
        <v>0.0384615384615385</v>
      </c>
      <c r="L30" s="28">
        <v>15301006</v>
      </c>
      <c r="M30" s="28" t="s">
        <v>404</v>
      </c>
      <c r="N30" s="3">
        <f t="shared" si="14"/>
        <v>0.0384615384615385</v>
      </c>
      <c r="P30" s="28">
        <v>15401006</v>
      </c>
      <c r="Q30" s="28" t="s">
        <v>449</v>
      </c>
      <c r="R30" s="3">
        <f t="shared" si="15"/>
        <v>0.0384615384615385</v>
      </c>
      <c r="T30" s="28">
        <v>15501006</v>
      </c>
      <c r="U30" s="28" t="s">
        <v>495</v>
      </c>
      <c r="V30" s="3">
        <f t="shared" si="16"/>
        <v>0.0384615384615385</v>
      </c>
    </row>
    <row r="31" s="3" customFormat="1" ht="20.1" customHeight="1" spans="4:22">
      <c r="D31" s="3">
        <v>14020004</v>
      </c>
      <c r="E31" s="3" t="s">
        <v>150</v>
      </c>
      <c r="F31" s="3">
        <f t="shared" si="12"/>
        <v>0.0384615384615385</v>
      </c>
      <c r="H31" s="28">
        <v>15202002</v>
      </c>
      <c r="I31" s="28" t="s">
        <v>350</v>
      </c>
      <c r="J31" s="3">
        <f t="shared" si="13"/>
        <v>0.0384615384615385</v>
      </c>
      <c r="L31" s="28">
        <v>15302002</v>
      </c>
      <c r="M31" s="28" t="s">
        <v>406</v>
      </c>
      <c r="N31" s="3">
        <f t="shared" si="14"/>
        <v>0.0384615384615385</v>
      </c>
      <c r="P31" s="28">
        <v>15402002</v>
      </c>
      <c r="Q31" s="28" t="s">
        <v>451</v>
      </c>
      <c r="R31" s="3">
        <f t="shared" si="15"/>
        <v>0.0384615384615385</v>
      </c>
      <c r="T31" s="28">
        <v>15502002</v>
      </c>
      <c r="U31" s="28" t="s">
        <v>497</v>
      </c>
      <c r="V31" s="3">
        <f t="shared" si="16"/>
        <v>0.0384615384615385</v>
      </c>
    </row>
    <row r="32" s="3" customFormat="1" ht="20.1" customHeight="1" spans="4:22">
      <c r="D32" s="3">
        <v>14020008</v>
      </c>
      <c r="E32" s="3" t="s">
        <v>160</v>
      </c>
      <c r="F32" s="3">
        <f t="shared" si="12"/>
        <v>0.0384615384615385</v>
      </c>
      <c r="H32" s="28">
        <v>15202004</v>
      </c>
      <c r="I32" s="28" t="s">
        <v>352</v>
      </c>
      <c r="J32" s="3">
        <f t="shared" si="13"/>
        <v>0.0384615384615385</v>
      </c>
      <c r="L32" s="28">
        <v>15302004</v>
      </c>
      <c r="M32" s="28" t="s">
        <v>408</v>
      </c>
      <c r="N32" s="3">
        <f t="shared" si="14"/>
        <v>0.0384615384615385</v>
      </c>
      <c r="P32" s="28">
        <v>15402004</v>
      </c>
      <c r="Q32" s="28" t="s">
        <v>453</v>
      </c>
      <c r="R32" s="3">
        <f t="shared" si="15"/>
        <v>0.0384615384615385</v>
      </c>
      <c r="T32" s="28">
        <v>15502004</v>
      </c>
      <c r="U32" s="28" t="s">
        <v>499</v>
      </c>
      <c r="V32" s="3">
        <f t="shared" si="16"/>
        <v>0.0384615384615385</v>
      </c>
    </row>
    <row r="33" s="3" customFormat="1" ht="20.1" customHeight="1" spans="4:22">
      <c r="D33" s="3">
        <v>14020012</v>
      </c>
      <c r="E33" s="3" t="s">
        <v>172</v>
      </c>
      <c r="F33" s="3">
        <f t="shared" si="12"/>
        <v>0.0384615384615385</v>
      </c>
      <c r="H33" s="28">
        <v>15202006</v>
      </c>
      <c r="I33" s="28" t="s">
        <v>354</v>
      </c>
      <c r="J33" s="3">
        <f t="shared" si="13"/>
        <v>0.0384615384615385</v>
      </c>
      <c r="L33" s="28">
        <v>15302006</v>
      </c>
      <c r="M33" s="28" t="s">
        <v>410</v>
      </c>
      <c r="N33" s="3">
        <f t="shared" si="14"/>
        <v>0.0384615384615385</v>
      </c>
      <c r="P33" s="28">
        <v>15402006</v>
      </c>
      <c r="Q33" s="28" t="s">
        <v>455</v>
      </c>
      <c r="R33" s="3">
        <f t="shared" si="15"/>
        <v>0.0384615384615385</v>
      </c>
      <c r="T33" s="28">
        <v>15502006</v>
      </c>
      <c r="U33" s="28" t="s">
        <v>501</v>
      </c>
      <c r="V33" s="3">
        <f t="shared" si="16"/>
        <v>0.0384615384615385</v>
      </c>
    </row>
    <row r="34" s="3" customFormat="1" ht="20.1" customHeight="1" spans="4:22">
      <c r="D34" s="3">
        <v>14030004</v>
      </c>
      <c r="E34" s="3" t="s">
        <v>183</v>
      </c>
      <c r="F34" s="3">
        <f t="shared" si="12"/>
        <v>0.0384615384615385</v>
      </c>
      <c r="H34" s="28">
        <v>15203002</v>
      </c>
      <c r="I34" s="28" t="s">
        <v>357</v>
      </c>
      <c r="J34" s="3">
        <f t="shared" si="13"/>
        <v>0.0384615384615385</v>
      </c>
      <c r="L34" s="28">
        <v>15303002</v>
      </c>
      <c r="M34" s="28" t="s">
        <v>412</v>
      </c>
      <c r="N34" s="3">
        <f t="shared" si="14"/>
        <v>0.0384615384615385</v>
      </c>
      <c r="P34" s="28">
        <v>15403002</v>
      </c>
      <c r="Q34" s="28" t="s">
        <v>457</v>
      </c>
      <c r="R34" s="3">
        <f t="shared" si="15"/>
        <v>0.0384615384615385</v>
      </c>
      <c r="T34" s="28">
        <v>15503002</v>
      </c>
      <c r="U34" s="28" t="s">
        <v>503</v>
      </c>
      <c r="V34" s="3">
        <f t="shared" si="16"/>
        <v>0.0384615384615385</v>
      </c>
    </row>
    <row r="35" s="3" customFormat="1" ht="20.1" customHeight="1" spans="4:22">
      <c r="D35" s="3">
        <v>14030008</v>
      </c>
      <c r="E35" s="3" t="s">
        <v>192</v>
      </c>
      <c r="F35" s="3">
        <f t="shared" si="12"/>
        <v>0.0384615384615385</v>
      </c>
      <c r="H35" s="28">
        <v>15203004</v>
      </c>
      <c r="I35" s="28" t="s">
        <v>360</v>
      </c>
      <c r="J35" s="3">
        <f t="shared" si="13"/>
        <v>0.0384615384615385</v>
      </c>
      <c r="L35" s="28">
        <v>15303004</v>
      </c>
      <c r="M35" s="28" t="s">
        <v>414</v>
      </c>
      <c r="N35" s="3">
        <f t="shared" si="14"/>
        <v>0.0384615384615385</v>
      </c>
      <c r="P35" s="28">
        <v>15403004</v>
      </c>
      <c r="Q35" s="28" t="s">
        <v>459</v>
      </c>
      <c r="R35" s="3">
        <f t="shared" si="15"/>
        <v>0.0384615384615385</v>
      </c>
      <c r="T35" s="28">
        <v>15503004</v>
      </c>
      <c r="U35" s="28" t="s">
        <v>505</v>
      </c>
      <c r="V35" s="3">
        <f t="shared" si="16"/>
        <v>0.0384615384615385</v>
      </c>
    </row>
    <row r="36" s="3" customFormat="1" ht="20.1" customHeight="1" spans="4:22">
      <c r="D36" s="3">
        <v>14030012</v>
      </c>
      <c r="E36" s="3" t="s">
        <v>205</v>
      </c>
      <c r="F36" s="3">
        <f t="shared" si="12"/>
        <v>0.0384615384615385</v>
      </c>
      <c r="H36" s="28">
        <v>15203006</v>
      </c>
      <c r="I36" s="28" t="s">
        <v>364</v>
      </c>
      <c r="J36" s="3">
        <f t="shared" si="13"/>
        <v>0.0384615384615385</v>
      </c>
      <c r="L36" s="28">
        <v>15303006</v>
      </c>
      <c r="M36" s="28" t="s">
        <v>416</v>
      </c>
      <c r="N36" s="3">
        <f t="shared" si="14"/>
        <v>0.0384615384615385</v>
      </c>
      <c r="P36" s="28">
        <v>15403006</v>
      </c>
      <c r="Q36" s="28" t="s">
        <v>461</v>
      </c>
      <c r="R36" s="3">
        <f t="shared" si="15"/>
        <v>0.0384615384615385</v>
      </c>
      <c r="T36" s="28">
        <v>15503006</v>
      </c>
      <c r="U36" s="28" t="s">
        <v>507</v>
      </c>
      <c r="V36" s="3">
        <f t="shared" si="16"/>
        <v>0.0384615384615385</v>
      </c>
    </row>
    <row r="37" s="3" customFormat="1" ht="20.1" customHeight="1" spans="4:22">
      <c r="D37" s="3">
        <v>14040004</v>
      </c>
      <c r="E37" s="3" t="s">
        <v>213</v>
      </c>
      <c r="F37" s="3">
        <f t="shared" si="12"/>
        <v>0.0384615384615385</v>
      </c>
      <c r="H37" s="28">
        <v>15204002</v>
      </c>
      <c r="I37" s="28" t="s">
        <v>368</v>
      </c>
      <c r="J37" s="3">
        <f t="shared" si="13"/>
        <v>0.0384615384615385</v>
      </c>
      <c r="L37" s="28">
        <v>15304002</v>
      </c>
      <c r="M37" s="28" t="s">
        <v>418</v>
      </c>
      <c r="N37" s="3">
        <f t="shared" si="14"/>
        <v>0.0384615384615385</v>
      </c>
      <c r="P37" s="28">
        <v>15404002</v>
      </c>
      <c r="Q37" s="28" t="s">
        <v>463</v>
      </c>
      <c r="R37" s="3">
        <f t="shared" si="15"/>
        <v>0.0384615384615385</v>
      </c>
      <c r="T37" s="28">
        <v>15504002</v>
      </c>
      <c r="U37" s="28" t="s">
        <v>509</v>
      </c>
      <c r="V37" s="3">
        <f t="shared" si="16"/>
        <v>0.0384615384615385</v>
      </c>
    </row>
    <row r="38" s="3" customFormat="1" ht="20.1" customHeight="1" spans="4:22">
      <c r="D38" s="3">
        <v>14040008</v>
      </c>
      <c r="E38" s="3" t="s">
        <v>222</v>
      </c>
      <c r="F38" s="3">
        <f t="shared" si="12"/>
        <v>0.0384615384615385</v>
      </c>
      <c r="H38" s="28">
        <v>15204004</v>
      </c>
      <c r="I38" s="28" t="s">
        <v>372</v>
      </c>
      <c r="J38" s="3">
        <f t="shared" si="13"/>
        <v>0.0384615384615385</v>
      </c>
      <c r="L38" s="28">
        <v>15304004</v>
      </c>
      <c r="M38" s="28" t="s">
        <v>420</v>
      </c>
      <c r="N38" s="3">
        <f t="shared" si="14"/>
        <v>0.0384615384615385</v>
      </c>
      <c r="P38" s="28">
        <v>15404004</v>
      </c>
      <c r="Q38" s="28" t="s">
        <v>465</v>
      </c>
      <c r="R38" s="3">
        <f t="shared" si="15"/>
        <v>0.0384615384615385</v>
      </c>
      <c r="T38" s="28">
        <v>15504004</v>
      </c>
      <c r="U38" s="28" t="s">
        <v>511</v>
      </c>
      <c r="V38" s="3">
        <f t="shared" si="16"/>
        <v>0.0384615384615385</v>
      </c>
    </row>
    <row r="39" s="3" customFormat="1" ht="20.1" customHeight="1" spans="4:22">
      <c r="D39" s="3">
        <v>14040012</v>
      </c>
      <c r="E39" s="3" t="s">
        <v>226</v>
      </c>
      <c r="F39" s="3">
        <f t="shared" si="12"/>
        <v>0.0384615384615385</v>
      </c>
      <c r="H39" s="28">
        <v>15204006</v>
      </c>
      <c r="I39" s="28" t="s">
        <v>375</v>
      </c>
      <c r="J39" s="3">
        <f t="shared" si="13"/>
        <v>0.0384615384615385</v>
      </c>
      <c r="L39" s="28">
        <v>15304006</v>
      </c>
      <c r="M39" s="28" t="s">
        <v>422</v>
      </c>
      <c r="N39" s="3">
        <f t="shared" si="14"/>
        <v>0.0384615384615385</v>
      </c>
      <c r="P39" s="28">
        <v>15404006</v>
      </c>
      <c r="Q39" s="28" t="s">
        <v>467</v>
      </c>
      <c r="R39" s="3">
        <f t="shared" si="15"/>
        <v>0.0384615384615385</v>
      </c>
      <c r="T39" s="28">
        <v>15504006</v>
      </c>
      <c r="U39" s="28" t="s">
        <v>513</v>
      </c>
      <c r="V39" s="3">
        <f t="shared" si="16"/>
        <v>0.0384615384615385</v>
      </c>
    </row>
    <row r="40" s="3" customFormat="1" ht="20.1" customHeight="1" spans="4:22">
      <c r="D40" s="3">
        <v>14050004</v>
      </c>
      <c r="E40" s="3" t="s">
        <v>236</v>
      </c>
      <c r="F40" s="3">
        <f t="shared" si="12"/>
        <v>0.0384615384615385</v>
      </c>
      <c r="H40" s="28">
        <v>15205002</v>
      </c>
      <c r="I40" s="28" t="s">
        <v>377</v>
      </c>
      <c r="J40" s="3">
        <f t="shared" si="13"/>
        <v>0.0384615384615385</v>
      </c>
      <c r="L40" s="28">
        <v>15305002</v>
      </c>
      <c r="M40" s="28" t="s">
        <v>424</v>
      </c>
      <c r="N40" s="3">
        <f t="shared" si="14"/>
        <v>0.0384615384615385</v>
      </c>
      <c r="P40" s="28">
        <v>15405002</v>
      </c>
      <c r="Q40" s="28" t="s">
        <v>469</v>
      </c>
      <c r="R40" s="3">
        <f t="shared" si="15"/>
        <v>0.0384615384615385</v>
      </c>
      <c r="T40" s="28">
        <v>15505002</v>
      </c>
      <c r="U40" s="28" t="s">
        <v>515</v>
      </c>
      <c r="V40" s="3">
        <f t="shared" si="16"/>
        <v>0.0384615384615385</v>
      </c>
    </row>
    <row r="41" s="3" customFormat="1" ht="20.1" customHeight="1" spans="4:22">
      <c r="D41" s="3">
        <v>14050008</v>
      </c>
      <c r="E41" s="3" t="s">
        <v>248</v>
      </c>
      <c r="F41" s="3">
        <f t="shared" si="12"/>
        <v>0.0384615384615385</v>
      </c>
      <c r="H41" s="28">
        <v>15205004</v>
      </c>
      <c r="I41" s="28" t="s">
        <v>379</v>
      </c>
      <c r="J41" s="3">
        <f t="shared" si="13"/>
        <v>0.0384615384615385</v>
      </c>
      <c r="L41" s="28">
        <v>15305004</v>
      </c>
      <c r="M41" s="28" t="s">
        <v>426</v>
      </c>
      <c r="N41" s="3">
        <f t="shared" si="14"/>
        <v>0.0384615384615385</v>
      </c>
      <c r="P41" s="28">
        <v>15405004</v>
      </c>
      <c r="Q41" s="28" t="s">
        <v>471</v>
      </c>
      <c r="R41" s="3">
        <f t="shared" si="15"/>
        <v>0.0384615384615385</v>
      </c>
      <c r="T41" s="28">
        <v>15505004</v>
      </c>
      <c r="U41" s="28" t="s">
        <v>517</v>
      </c>
      <c r="V41" s="3">
        <f t="shared" si="16"/>
        <v>0.0384615384615385</v>
      </c>
    </row>
    <row r="42" s="3" customFormat="1" ht="20.1" customHeight="1" spans="4:22">
      <c r="D42" s="3">
        <v>14050012</v>
      </c>
      <c r="E42" s="3" t="s">
        <v>257</v>
      </c>
      <c r="F42" s="3">
        <f t="shared" si="12"/>
        <v>0.0384615384615385</v>
      </c>
      <c r="H42" s="28">
        <v>15205006</v>
      </c>
      <c r="I42" s="28" t="s">
        <v>381</v>
      </c>
      <c r="J42" s="3">
        <f t="shared" si="13"/>
        <v>0.0384615384615385</v>
      </c>
      <c r="L42" s="28">
        <v>15305006</v>
      </c>
      <c r="M42" s="28" t="s">
        <v>428</v>
      </c>
      <c r="N42" s="3">
        <f t="shared" si="14"/>
        <v>0.0384615384615385</v>
      </c>
      <c r="P42" s="28">
        <v>15405006</v>
      </c>
      <c r="Q42" s="28" t="s">
        <v>473</v>
      </c>
      <c r="R42" s="3">
        <f t="shared" si="15"/>
        <v>0.0384615384615385</v>
      </c>
      <c r="T42" s="28">
        <v>15505006</v>
      </c>
      <c r="U42" s="28" t="s">
        <v>519</v>
      </c>
      <c r="V42" s="3">
        <f t="shared" si="16"/>
        <v>0.0384615384615385</v>
      </c>
    </row>
    <row r="43" s="3" customFormat="1" ht="20.1" customHeight="1" spans="4:22">
      <c r="D43" s="3">
        <v>14060004</v>
      </c>
      <c r="E43" s="3" t="s">
        <v>267</v>
      </c>
      <c r="F43" s="3">
        <f t="shared" si="12"/>
        <v>0.0384615384615385</v>
      </c>
      <c r="H43" s="28">
        <v>15206002</v>
      </c>
      <c r="I43" s="28" t="s">
        <v>383</v>
      </c>
      <c r="J43" s="3">
        <f t="shared" si="13"/>
        <v>0.0384615384615385</v>
      </c>
      <c r="L43" s="28">
        <v>15306002</v>
      </c>
      <c r="M43" s="28" t="s">
        <v>429</v>
      </c>
      <c r="N43" s="3">
        <f t="shared" si="14"/>
        <v>0.0384615384615385</v>
      </c>
      <c r="P43" s="28">
        <v>15406002</v>
      </c>
      <c r="Q43" s="28" t="s">
        <v>475</v>
      </c>
      <c r="R43" s="3">
        <f t="shared" si="15"/>
        <v>0.0384615384615385</v>
      </c>
      <c r="T43" s="28">
        <v>15506002</v>
      </c>
      <c r="U43" s="28" t="s">
        <v>521</v>
      </c>
      <c r="V43" s="3">
        <f t="shared" si="16"/>
        <v>0.0384615384615385</v>
      </c>
    </row>
    <row r="44" s="3" customFormat="1" ht="20.1" customHeight="1" spans="4:22">
      <c r="D44" s="3">
        <v>14070004</v>
      </c>
      <c r="E44" s="3" t="s">
        <v>275</v>
      </c>
      <c r="F44" s="3">
        <f t="shared" si="12"/>
        <v>0.0384615384615385</v>
      </c>
      <c r="H44" s="28">
        <v>15207002</v>
      </c>
      <c r="I44" s="28" t="s">
        <v>385</v>
      </c>
      <c r="J44" s="3">
        <f t="shared" si="13"/>
        <v>0.0384615384615385</v>
      </c>
      <c r="L44" s="28">
        <v>15307002</v>
      </c>
      <c r="M44" s="28" t="s">
        <v>431</v>
      </c>
      <c r="N44" s="3">
        <f t="shared" si="14"/>
        <v>0.0384615384615385</v>
      </c>
      <c r="P44" s="28">
        <v>15407002</v>
      </c>
      <c r="Q44" s="28" t="s">
        <v>477</v>
      </c>
      <c r="R44" s="3">
        <f t="shared" si="15"/>
        <v>0.0384615384615385</v>
      </c>
      <c r="T44" s="28">
        <v>15507002</v>
      </c>
      <c r="U44" s="28" t="s">
        <v>523</v>
      </c>
      <c r="V44" s="3">
        <f t="shared" si="16"/>
        <v>0.0384615384615385</v>
      </c>
    </row>
    <row r="45" s="3" customFormat="1" ht="20.1" customHeight="1" spans="4:22">
      <c r="D45" s="3">
        <v>14080003</v>
      </c>
      <c r="E45" s="3" t="s">
        <v>284</v>
      </c>
      <c r="F45" s="3">
        <f t="shared" si="12"/>
        <v>0.0384615384615385</v>
      </c>
      <c r="H45" s="28">
        <v>15208002</v>
      </c>
      <c r="I45" s="28" t="s">
        <v>386</v>
      </c>
      <c r="J45" s="3">
        <f t="shared" si="13"/>
        <v>0.0384615384615385</v>
      </c>
      <c r="L45" s="28">
        <v>15308002</v>
      </c>
      <c r="M45" s="28" t="s">
        <v>432</v>
      </c>
      <c r="N45" s="3">
        <f t="shared" si="14"/>
        <v>0.0384615384615385</v>
      </c>
      <c r="P45" s="28">
        <v>15408002</v>
      </c>
      <c r="Q45" s="28" t="s">
        <v>478</v>
      </c>
      <c r="R45" s="3">
        <f t="shared" si="15"/>
        <v>0.0384615384615385</v>
      </c>
      <c r="T45" s="28">
        <v>15508002</v>
      </c>
      <c r="U45" s="28" t="s">
        <v>524</v>
      </c>
      <c r="V45" s="3">
        <f t="shared" si="16"/>
        <v>0.0384615384615385</v>
      </c>
    </row>
    <row r="46" s="3" customFormat="1" ht="20.1" customHeight="1" spans="4:22">
      <c r="D46" s="3">
        <v>14090003</v>
      </c>
      <c r="E46" s="3" t="s">
        <v>291</v>
      </c>
      <c r="F46" s="3">
        <f t="shared" si="12"/>
        <v>0.0384615384615385</v>
      </c>
      <c r="H46" s="28">
        <v>15209002</v>
      </c>
      <c r="I46" s="28" t="s">
        <v>388</v>
      </c>
      <c r="J46" s="3">
        <f t="shared" si="13"/>
        <v>0.0384615384615385</v>
      </c>
      <c r="L46" s="28">
        <v>15309002</v>
      </c>
      <c r="M46" s="28" t="s">
        <v>433</v>
      </c>
      <c r="N46" s="3">
        <f t="shared" si="14"/>
        <v>0.0384615384615385</v>
      </c>
      <c r="P46" s="28">
        <v>15409002</v>
      </c>
      <c r="Q46" s="28" t="s">
        <v>480</v>
      </c>
      <c r="R46" s="3">
        <f t="shared" si="15"/>
        <v>0.0384615384615385</v>
      </c>
      <c r="T46" s="28">
        <v>15509002</v>
      </c>
      <c r="U46" s="28" t="s">
        <v>526</v>
      </c>
      <c r="V46" s="3">
        <f t="shared" si="16"/>
        <v>0.0384615384615385</v>
      </c>
    </row>
    <row r="47" s="3" customFormat="1" ht="20.1" customHeight="1" spans="4:22">
      <c r="D47" s="3">
        <v>14100004</v>
      </c>
      <c r="E47" s="3" t="s">
        <v>302</v>
      </c>
      <c r="F47" s="3">
        <f t="shared" si="12"/>
        <v>0.0384615384615385</v>
      </c>
      <c r="H47" s="28">
        <v>15210002</v>
      </c>
      <c r="I47" s="28" t="s">
        <v>390</v>
      </c>
      <c r="J47" s="3">
        <f t="shared" si="13"/>
        <v>0.0384615384615385</v>
      </c>
      <c r="L47" s="28">
        <v>15310002</v>
      </c>
      <c r="M47" s="28" t="s">
        <v>435</v>
      </c>
      <c r="N47" s="3">
        <f t="shared" si="14"/>
        <v>0.0384615384615385</v>
      </c>
      <c r="P47" s="28">
        <v>15410002</v>
      </c>
      <c r="Q47" s="28" t="s">
        <v>482</v>
      </c>
      <c r="R47" s="3">
        <f t="shared" si="15"/>
        <v>0.0384615384615385</v>
      </c>
      <c r="T47" s="28">
        <v>15510002</v>
      </c>
      <c r="U47" s="28" t="s">
        <v>528</v>
      </c>
      <c r="V47" s="3">
        <f t="shared" si="16"/>
        <v>0.0384615384615385</v>
      </c>
    </row>
    <row r="48" s="3" customFormat="1" ht="20.1" customHeight="1" spans="4:22">
      <c r="D48" s="3">
        <v>14100008</v>
      </c>
      <c r="E48" s="3" t="s">
        <v>310</v>
      </c>
      <c r="F48" s="3">
        <f t="shared" si="12"/>
        <v>0.0384615384615385</v>
      </c>
      <c r="H48" s="28">
        <v>15210004</v>
      </c>
      <c r="I48" s="28" t="s">
        <v>392</v>
      </c>
      <c r="J48" s="3">
        <f t="shared" si="13"/>
        <v>0.0384615384615385</v>
      </c>
      <c r="L48" s="28">
        <v>15310004</v>
      </c>
      <c r="M48" s="28" t="s">
        <v>437</v>
      </c>
      <c r="N48" s="3">
        <f t="shared" si="14"/>
        <v>0.0384615384615385</v>
      </c>
      <c r="P48" s="28">
        <v>15410004</v>
      </c>
      <c r="Q48" s="28" t="s">
        <v>1397</v>
      </c>
      <c r="R48" s="3">
        <f t="shared" si="15"/>
        <v>0.0384615384615385</v>
      </c>
      <c r="T48" s="28">
        <v>15510004</v>
      </c>
      <c r="U48" s="28" t="s">
        <v>530</v>
      </c>
      <c r="V48" s="3">
        <f t="shared" si="16"/>
        <v>0.0384615384615385</v>
      </c>
    </row>
    <row r="49" s="3" customFormat="1" ht="20.1" customHeight="1" spans="4:22">
      <c r="D49" s="3">
        <v>14100104</v>
      </c>
      <c r="E49" s="3" t="s">
        <v>1346</v>
      </c>
      <c r="F49" s="3">
        <f t="shared" si="12"/>
        <v>0.0384615384615385</v>
      </c>
      <c r="H49" s="27">
        <v>15210102</v>
      </c>
      <c r="I49" s="27" t="s">
        <v>1383</v>
      </c>
      <c r="J49" s="3">
        <f t="shared" si="13"/>
        <v>0.0384615384615385</v>
      </c>
      <c r="L49" s="27">
        <v>15310102</v>
      </c>
      <c r="M49" s="27" t="s">
        <v>1391</v>
      </c>
      <c r="N49" s="3">
        <f t="shared" si="14"/>
        <v>0.0384615384615385</v>
      </c>
      <c r="P49" s="28">
        <v>15410102</v>
      </c>
      <c r="Q49" s="28" t="s">
        <v>1398</v>
      </c>
      <c r="R49" s="3">
        <f t="shared" si="15"/>
        <v>0.0384615384615385</v>
      </c>
      <c r="T49" s="27">
        <v>15510102</v>
      </c>
      <c r="U49" s="27" t="s">
        <v>1403</v>
      </c>
      <c r="V49" s="3">
        <f t="shared" si="16"/>
        <v>0.0384615384615385</v>
      </c>
    </row>
    <row r="50" s="3" customFormat="1" ht="20.1" customHeight="1" spans="4:22">
      <c r="D50" s="3">
        <v>14100108</v>
      </c>
      <c r="E50" s="3" t="s">
        <v>1351</v>
      </c>
      <c r="F50" s="3">
        <f t="shared" si="12"/>
        <v>0.0384615384615385</v>
      </c>
      <c r="H50" s="27">
        <v>15210104</v>
      </c>
      <c r="I50" s="27" t="s">
        <v>1385</v>
      </c>
      <c r="J50" s="3">
        <f t="shared" si="13"/>
        <v>0.0384615384615385</v>
      </c>
      <c r="L50" s="27">
        <v>15310104</v>
      </c>
      <c r="M50" s="27" t="s">
        <v>1392</v>
      </c>
      <c r="N50" s="3">
        <f t="shared" si="14"/>
        <v>0.0384615384615385</v>
      </c>
      <c r="P50" s="28">
        <v>15410104</v>
      </c>
      <c r="Q50" s="28" t="s">
        <v>1398</v>
      </c>
      <c r="R50" s="3">
        <f t="shared" si="15"/>
        <v>0.0384615384615385</v>
      </c>
      <c r="T50" s="27">
        <v>15510104</v>
      </c>
      <c r="U50" s="27" t="s">
        <v>1408</v>
      </c>
      <c r="V50" s="3">
        <f t="shared" si="16"/>
        <v>0.0384615384615385</v>
      </c>
    </row>
    <row r="51" s="3" customFormat="1" ht="20.1" customHeight="1" spans="4:22">
      <c r="D51" s="3">
        <v>14110004</v>
      </c>
      <c r="E51" s="3" t="s">
        <v>320</v>
      </c>
      <c r="F51" s="3">
        <f t="shared" si="12"/>
        <v>0.0384615384615385</v>
      </c>
      <c r="H51" s="28">
        <v>15211002</v>
      </c>
      <c r="I51" s="28" t="s">
        <v>394</v>
      </c>
      <c r="J51" s="3">
        <f t="shared" si="13"/>
        <v>0.0384615384615385</v>
      </c>
      <c r="L51" s="28">
        <v>15311002</v>
      </c>
      <c r="M51" s="28" t="s">
        <v>439</v>
      </c>
      <c r="N51" s="3">
        <f t="shared" si="14"/>
        <v>0.0384615384615385</v>
      </c>
      <c r="P51" s="28">
        <v>15411002</v>
      </c>
      <c r="Q51" s="28" t="s">
        <v>485</v>
      </c>
      <c r="R51" s="3">
        <f t="shared" si="15"/>
        <v>0.0384615384615385</v>
      </c>
      <c r="T51" s="28">
        <v>15511002</v>
      </c>
      <c r="U51" s="28" t="s">
        <v>532</v>
      </c>
      <c r="V51" s="3">
        <f t="shared" si="16"/>
        <v>0.0384615384615385</v>
      </c>
    </row>
    <row r="52" s="3" customFormat="1" ht="20.1" customHeight="1" spans="4:22">
      <c r="D52" s="3">
        <v>14110008</v>
      </c>
      <c r="E52" s="3" t="s">
        <v>330</v>
      </c>
      <c r="F52" s="3">
        <f t="shared" si="12"/>
        <v>0.0384615384615385</v>
      </c>
      <c r="H52" s="28">
        <v>15211004</v>
      </c>
      <c r="I52" s="28" t="s">
        <v>396</v>
      </c>
      <c r="J52" s="3">
        <f t="shared" si="13"/>
        <v>0.0384615384615385</v>
      </c>
      <c r="L52" s="28">
        <v>15311004</v>
      </c>
      <c r="M52" s="28" t="s">
        <v>441</v>
      </c>
      <c r="N52" s="3">
        <f t="shared" si="14"/>
        <v>0.0384615384615385</v>
      </c>
      <c r="P52" s="28">
        <v>15411004</v>
      </c>
      <c r="Q52" s="28" t="s">
        <v>487</v>
      </c>
      <c r="R52" s="3">
        <f t="shared" si="15"/>
        <v>0.0384615384615385</v>
      </c>
      <c r="T52" s="28">
        <v>15511004</v>
      </c>
      <c r="U52" s="28" t="s">
        <v>534</v>
      </c>
      <c r="V52" s="3">
        <f t="shared" si="16"/>
        <v>0.0384615384615385</v>
      </c>
    </row>
    <row r="53" s="3" customFormat="1" ht="20.1" customHeight="1" spans="4:22">
      <c r="D53" s="3">
        <v>14110012</v>
      </c>
      <c r="E53" s="3" t="s">
        <v>337</v>
      </c>
      <c r="F53" s="3">
        <f t="shared" si="12"/>
        <v>0.0384615384615385</v>
      </c>
      <c r="H53" s="28">
        <v>15211006</v>
      </c>
      <c r="I53" s="28" t="s">
        <v>398</v>
      </c>
      <c r="J53" s="3">
        <f t="shared" si="13"/>
        <v>0.0384615384615385</v>
      </c>
      <c r="L53" s="28">
        <v>15311006</v>
      </c>
      <c r="M53" s="28" t="s">
        <v>443</v>
      </c>
      <c r="N53" s="3">
        <f t="shared" si="14"/>
        <v>0.0384615384615385</v>
      </c>
      <c r="P53" s="28">
        <v>15411006</v>
      </c>
      <c r="Q53" s="28" t="s">
        <v>489</v>
      </c>
      <c r="R53" s="3">
        <f t="shared" si="15"/>
        <v>0.0384615384615385</v>
      </c>
      <c r="T53" s="28">
        <v>15511006</v>
      </c>
      <c r="U53" s="28" t="s">
        <v>536</v>
      </c>
      <c r="V53" s="3">
        <f t="shared" si="16"/>
        <v>0.0384615384615385</v>
      </c>
    </row>
    <row r="54" s="3" customFormat="1" ht="20.1" customHeight="1"/>
    <row r="55" s="3" customFormat="1" ht="20.1" customHeight="1"/>
    <row r="56" s="3" customFormat="1" ht="20.1" customHeight="1"/>
    <row r="57" s="3" customFormat="1" ht="20.1" customHeight="1"/>
    <row r="58" s="3" customFormat="1" ht="20.1" customHeight="1"/>
    <row r="59" s="3" customFormat="1" ht="20.1" customHeight="1"/>
    <row r="60" s="3" customFormat="1" ht="20.1" customHeight="1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6"/>
  <sheetViews>
    <sheetView workbookViewId="0">
      <selection activeCell="H8" sqref="H8"/>
    </sheetView>
  </sheetViews>
  <sheetFormatPr defaultColWidth="9" defaultRowHeight="14.25"/>
  <cols>
    <col min="1" max="1" width="9" style="7"/>
    <col min="2" max="2" width="12" customWidth="1"/>
    <col min="3" max="3" width="14.875" customWidth="1"/>
    <col min="8" max="8" width="13" customWidth="1"/>
  </cols>
  <sheetData>
    <row r="1" s="105" customFormat="1" ht="24.95" customHeight="1" spans="1:3">
      <c r="A1" s="106" t="s">
        <v>0</v>
      </c>
      <c r="B1" s="106" t="s">
        <v>37</v>
      </c>
      <c r="C1" s="106" t="s">
        <v>38</v>
      </c>
    </row>
    <row r="2" ht="20.1" customHeight="1" spans="1:18">
      <c r="A2" s="107">
        <v>1</v>
      </c>
      <c r="B2" s="108">
        <v>5</v>
      </c>
      <c r="C2" s="108">
        <f>经济总表!F2*B2</f>
        <v>50</v>
      </c>
      <c r="H2" s="7" t="s">
        <v>39</v>
      </c>
      <c r="I2" s="7" t="s">
        <v>40</v>
      </c>
      <c r="P2" s="7" t="s">
        <v>41</v>
      </c>
      <c r="R2" s="7" t="s">
        <v>42</v>
      </c>
    </row>
    <row r="3" ht="20.1" customHeight="1" spans="1:3">
      <c r="A3" s="107">
        <v>2</v>
      </c>
      <c r="B3" s="108">
        <v>5</v>
      </c>
      <c r="C3" s="108">
        <f>经济总表!F3*B3</f>
        <v>65</v>
      </c>
    </row>
    <row r="4" ht="20.1" customHeight="1" spans="1:3">
      <c r="A4" s="107">
        <v>3</v>
      </c>
      <c r="B4" s="108">
        <v>5</v>
      </c>
      <c r="C4" s="108">
        <f>经济总表!F4*B4</f>
        <v>80</v>
      </c>
    </row>
    <row r="5" ht="20.1" customHeight="1" spans="1:3">
      <c r="A5" s="107">
        <v>4</v>
      </c>
      <c r="B5" s="108">
        <v>10</v>
      </c>
      <c r="C5" s="108">
        <f>经济总表!F5*B5</f>
        <v>190</v>
      </c>
    </row>
    <row r="6" ht="20.1" customHeight="1" spans="1:3">
      <c r="A6" s="107">
        <v>5</v>
      </c>
      <c r="B6" s="108">
        <v>10</v>
      </c>
      <c r="C6" s="108">
        <f>经济总表!F6*B6</f>
        <v>220</v>
      </c>
    </row>
    <row r="7" ht="20.1" customHeight="1" spans="1:3">
      <c r="A7" s="107">
        <v>6</v>
      </c>
      <c r="B7" s="108">
        <v>10</v>
      </c>
      <c r="C7" s="108">
        <f>经济总表!F7*B7</f>
        <v>250</v>
      </c>
    </row>
    <row r="8" ht="20.1" customHeight="1" spans="1:3">
      <c r="A8" s="107">
        <v>7</v>
      </c>
      <c r="B8" s="108">
        <v>15</v>
      </c>
      <c r="C8" s="108">
        <f>经济总表!F8*B8</f>
        <v>420</v>
      </c>
    </row>
    <row r="9" ht="20.1" customHeight="1" spans="1:3">
      <c r="A9" s="107">
        <v>8</v>
      </c>
      <c r="B9" s="108">
        <v>15</v>
      </c>
      <c r="C9" s="108">
        <f>经济总表!F9*B9</f>
        <v>465</v>
      </c>
    </row>
    <row r="10" ht="20.1" customHeight="1" spans="1:3">
      <c r="A10" s="107">
        <v>9</v>
      </c>
      <c r="B10" s="108">
        <v>15</v>
      </c>
      <c r="C10" s="108">
        <f>经济总表!F10*B10</f>
        <v>510</v>
      </c>
    </row>
    <row r="11" ht="20.1" customHeight="1" spans="1:3">
      <c r="A11" s="107">
        <v>10</v>
      </c>
      <c r="B11" s="108">
        <v>20</v>
      </c>
      <c r="C11" s="108">
        <f>经济总表!F11*B11</f>
        <v>740</v>
      </c>
    </row>
    <row r="12" ht="20.1" customHeight="1" spans="1:3">
      <c r="A12" s="107">
        <v>11</v>
      </c>
      <c r="B12" s="108">
        <v>20</v>
      </c>
      <c r="C12" s="108">
        <f>经济总表!F12*B12</f>
        <v>800</v>
      </c>
    </row>
    <row r="13" ht="20.1" customHeight="1" spans="1:3">
      <c r="A13" s="107">
        <v>12</v>
      </c>
      <c r="B13" s="108">
        <v>20</v>
      </c>
      <c r="C13" s="108">
        <f>经济总表!F13*B13</f>
        <v>860</v>
      </c>
    </row>
    <row r="14" ht="20.1" customHeight="1" spans="1:3">
      <c r="A14" s="107">
        <v>13</v>
      </c>
      <c r="B14" s="108">
        <v>20</v>
      </c>
      <c r="C14" s="108">
        <f>经济总表!F14*B14</f>
        <v>920</v>
      </c>
    </row>
    <row r="15" ht="20.1" customHeight="1" spans="1:3">
      <c r="A15" s="107">
        <v>14</v>
      </c>
      <c r="B15" s="108">
        <v>20</v>
      </c>
      <c r="C15" s="108">
        <f>经济总表!F15*B15</f>
        <v>980</v>
      </c>
    </row>
    <row r="16" ht="20.1" customHeight="1" spans="1:3">
      <c r="A16" s="107">
        <v>15</v>
      </c>
      <c r="B16" s="108">
        <v>20</v>
      </c>
      <c r="C16" s="108">
        <f>经济总表!F16*B16</f>
        <v>1040</v>
      </c>
    </row>
    <row r="17" ht="20.1" customHeight="1" spans="1:3">
      <c r="A17" s="107">
        <v>16</v>
      </c>
      <c r="B17" s="108">
        <v>20</v>
      </c>
      <c r="C17" s="108">
        <f>经济总表!F17*B17</f>
        <v>1100</v>
      </c>
    </row>
    <row r="18" ht="20.1" customHeight="1" spans="1:3">
      <c r="A18" s="107">
        <v>17</v>
      </c>
      <c r="B18" s="108">
        <v>20</v>
      </c>
      <c r="C18" s="108">
        <f>经济总表!F18*B18</f>
        <v>1160</v>
      </c>
    </row>
    <row r="19" ht="20.1" customHeight="1" spans="1:3">
      <c r="A19" s="107">
        <v>18</v>
      </c>
      <c r="B19" s="108">
        <v>20</v>
      </c>
      <c r="C19" s="108">
        <f>经济总表!F19*B19</f>
        <v>1220</v>
      </c>
    </row>
    <row r="20" ht="20.1" customHeight="1" spans="1:3">
      <c r="A20" s="107">
        <v>19</v>
      </c>
      <c r="B20" s="108">
        <v>20</v>
      </c>
      <c r="C20" s="108">
        <f>经济总表!F20*B20</f>
        <v>1280</v>
      </c>
    </row>
    <row r="21" ht="20.1" customHeight="1" spans="1:3">
      <c r="A21" s="107">
        <v>20</v>
      </c>
      <c r="B21" s="108">
        <v>20</v>
      </c>
      <c r="C21" s="108">
        <f>经济总表!F21*B21</f>
        <v>1340</v>
      </c>
    </row>
    <row r="22" ht="20.1" customHeight="1" spans="1:3">
      <c r="A22" s="107">
        <v>21</v>
      </c>
      <c r="B22" s="108">
        <v>20</v>
      </c>
      <c r="C22" s="108">
        <f>经济总表!F22*B22</f>
        <v>1400</v>
      </c>
    </row>
    <row r="23" ht="20.1" customHeight="1" spans="1:3">
      <c r="A23" s="107">
        <v>22</v>
      </c>
      <c r="B23" s="108">
        <v>20</v>
      </c>
      <c r="C23" s="108">
        <f>经济总表!F23*B23</f>
        <v>1460</v>
      </c>
    </row>
    <row r="24" ht="20.1" customHeight="1" spans="1:3">
      <c r="A24" s="107">
        <v>23</v>
      </c>
      <c r="B24" s="108">
        <v>20</v>
      </c>
      <c r="C24" s="108">
        <f>经济总表!F24*B24</f>
        <v>1520</v>
      </c>
    </row>
    <row r="25" ht="20.1" customHeight="1" spans="1:3">
      <c r="A25" s="107">
        <v>24</v>
      </c>
      <c r="B25" s="108">
        <v>20</v>
      </c>
      <c r="C25" s="108">
        <f>经济总表!F25*B25</f>
        <v>1580</v>
      </c>
    </row>
    <row r="26" ht="20.1" customHeight="1" spans="1:3">
      <c r="A26" s="107">
        <v>25</v>
      </c>
      <c r="B26" s="108">
        <v>20</v>
      </c>
      <c r="C26" s="108">
        <f>经济总表!F26*B26</f>
        <v>1640</v>
      </c>
    </row>
    <row r="27" ht="20.1" customHeight="1" spans="1:3">
      <c r="A27" s="107">
        <v>26</v>
      </c>
      <c r="B27" s="108">
        <v>20</v>
      </c>
      <c r="C27" s="108">
        <f>经济总表!F27*B27</f>
        <v>1700</v>
      </c>
    </row>
    <row r="28" ht="20.1" customHeight="1" spans="1:3">
      <c r="A28" s="107">
        <v>27</v>
      </c>
      <c r="B28" s="108">
        <v>20</v>
      </c>
      <c r="C28" s="108">
        <f>经济总表!F28*B28</f>
        <v>1760</v>
      </c>
    </row>
    <row r="29" ht="20.1" customHeight="1" spans="1:3">
      <c r="A29" s="107">
        <v>28</v>
      </c>
      <c r="B29" s="108">
        <v>20</v>
      </c>
      <c r="C29" s="108">
        <f>经济总表!F29*B29</f>
        <v>1820</v>
      </c>
    </row>
    <row r="30" ht="20.1" customHeight="1" spans="1:3">
      <c r="A30" s="107">
        <v>29</v>
      </c>
      <c r="B30" s="108">
        <v>20</v>
      </c>
      <c r="C30" s="108">
        <f>经济总表!F30*B30</f>
        <v>1880</v>
      </c>
    </row>
    <row r="31" ht="20.1" customHeight="1" spans="1:3">
      <c r="A31" s="107">
        <v>30</v>
      </c>
      <c r="B31" s="108">
        <v>20</v>
      </c>
      <c r="C31" s="108">
        <f>经济总表!F31*B31</f>
        <v>1940</v>
      </c>
    </row>
    <row r="32" ht="20.1" customHeight="1" spans="1:3">
      <c r="A32" s="107">
        <v>31</v>
      </c>
      <c r="B32" s="108">
        <v>20</v>
      </c>
      <c r="C32" s="108">
        <f>经济总表!F32*B32</f>
        <v>2000</v>
      </c>
    </row>
    <row r="33" ht="20.1" customHeight="1" spans="1:3">
      <c r="A33" s="107">
        <v>32</v>
      </c>
      <c r="B33" s="108">
        <v>20</v>
      </c>
      <c r="C33" s="108">
        <f>经济总表!F33*B33</f>
        <v>2060</v>
      </c>
    </row>
    <row r="34" ht="20.1" customHeight="1" spans="1:3">
      <c r="A34" s="107">
        <v>33</v>
      </c>
      <c r="B34" s="108">
        <v>20</v>
      </c>
      <c r="C34" s="108">
        <f>经济总表!F34*B34</f>
        <v>2120</v>
      </c>
    </row>
    <row r="35" ht="20.1" customHeight="1" spans="1:3">
      <c r="A35" s="107">
        <v>34</v>
      </c>
      <c r="B35" s="108">
        <v>20</v>
      </c>
      <c r="C35" s="108">
        <f>经济总表!F35*B35</f>
        <v>2180</v>
      </c>
    </row>
    <row r="36" ht="20.1" customHeight="1" spans="1:3">
      <c r="A36" s="107">
        <v>35</v>
      </c>
      <c r="B36" s="108">
        <v>20</v>
      </c>
      <c r="C36" s="108">
        <f>经济总表!F36*B36</f>
        <v>2240</v>
      </c>
    </row>
    <row r="37" ht="20.1" customHeight="1" spans="1:3">
      <c r="A37" s="107">
        <v>36</v>
      </c>
      <c r="B37" s="108">
        <v>20</v>
      </c>
      <c r="C37" s="108">
        <f>经济总表!F37*B37</f>
        <v>2300</v>
      </c>
    </row>
    <row r="38" ht="20.1" customHeight="1" spans="1:3">
      <c r="A38" s="107">
        <v>37</v>
      </c>
      <c r="B38" s="108">
        <v>20</v>
      </c>
      <c r="C38" s="108">
        <f>经济总表!F38*B38</f>
        <v>2360</v>
      </c>
    </row>
    <row r="39" ht="20.1" customHeight="1" spans="1:3">
      <c r="A39" s="107">
        <v>38</v>
      </c>
      <c r="B39" s="108">
        <v>20</v>
      </c>
      <c r="C39" s="108">
        <f>经济总表!F39*B39</f>
        <v>2420</v>
      </c>
    </row>
    <row r="40" ht="20.1" customHeight="1" spans="1:3">
      <c r="A40" s="107">
        <v>39</v>
      </c>
      <c r="B40" s="108">
        <v>20</v>
      </c>
      <c r="C40" s="108">
        <f>经济总表!F40*B40</f>
        <v>2480</v>
      </c>
    </row>
    <row r="41" ht="20.1" customHeight="1" spans="1:3">
      <c r="A41" s="107">
        <v>40</v>
      </c>
      <c r="B41" s="108">
        <v>20</v>
      </c>
      <c r="C41" s="108">
        <f>经济总表!F41*B41</f>
        <v>2540</v>
      </c>
    </row>
    <row r="42" ht="20.1" customHeight="1" spans="1:3">
      <c r="A42" s="107">
        <v>41</v>
      </c>
      <c r="B42" s="108">
        <v>20</v>
      </c>
      <c r="C42" s="108">
        <f>经济总表!F42*B42</f>
        <v>2600</v>
      </c>
    </row>
    <row r="43" ht="20.1" customHeight="1" spans="1:3">
      <c r="A43" s="107">
        <v>42</v>
      </c>
      <c r="B43" s="108">
        <v>20</v>
      </c>
      <c r="C43" s="108">
        <f>经济总表!F43*B43</f>
        <v>2660</v>
      </c>
    </row>
    <row r="44" ht="20.1" customHeight="1" spans="1:3">
      <c r="A44" s="107">
        <v>43</v>
      </c>
      <c r="B44" s="108">
        <v>20</v>
      </c>
      <c r="C44" s="108">
        <f>经济总表!F44*B44</f>
        <v>2720</v>
      </c>
    </row>
    <row r="45" ht="20.1" customHeight="1" spans="1:3">
      <c r="A45" s="107">
        <v>44</v>
      </c>
      <c r="B45" s="108">
        <v>20</v>
      </c>
      <c r="C45" s="108">
        <f>经济总表!F45*B45</f>
        <v>2780</v>
      </c>
    </row>
    <row r="46" ht="20.1" customHeight="1" spans="1:3">
      <c r="A46" s="107">
        <v>45</v>
      </c>
      <c r="B46" s="108">
        <v>20</v>
      </c>
      <c r="C46" s="108">
        <f>经济总表!F46*B46</f>
        <v>2840</v>
      </c>
    </row>
    <row r="47" ht="20.1" customHeight="1" spans="1:3">
      <c r="A47" s="107">
        <v>46</v>
      </c>
      <c r="B47" s="108">
        <v>20</v>
      </c>
      <c r="C47" s="108">
        <f>经济总表!F47*B47</f>
        <v>2900</v>
      </c>
    </row>
    <row r="48" ht="20.1" customHeight="1" spans="1:3">
      <c r="A48" s="107">
        <v>47</v>
      </c>
      <c r="B48" s="108">
        <v>20</v>
      </c>
      <c r="C48" s="108">
        <f>经济总表!F48*B48</f>
        <v>2960</v>
      </c>
    </row>
    <row r="49" ht="20.1" customHeight="1" spans="1:3">
      <c r="A49" s="107">
        <v>48</v>
      </c>
      <c r="B49" s="108">
        <v>20</v>
      </c>
      <c r="C49" s="108">
        <f>经济总表!F49*B49</f>
        <v>3020</v>
      </c>
    </row>
    <row r="50" ht="20.1" customHeight="1" spans="1:3">
      <c r="A50" s="107">
        <v>49</v>
      </c>
      <c r="B50" s="108">
        <v>20</v>
      </c>
      <c r="C50" s="108">
        <f>经济总表!F50*B50</f>
        <v>3080</v>
      </c>
    </row>
    <row r="51" ht="20.1" customHeight="1" spans="1:3">
      <c r="A51" s="107">
        <v>50</v>
      </c>
      <c r="B51" s="108">
        <v>20</v>
      </c>
      <c r="C51" s="108">
        <f>经济总表!F51*B51</f>
        <v>3140</v>
      </c>
    </row>
    <row r="52" ht="20.1" customHeight="1" spans="1:3">
      <c r="A52" s="107">
        <v>51</v>
      </c>
      <c r="B52" s="108">
        <v>20</v>
      </c>
      <c r="C52" s="108">
        <f>经济总表!F52*B52</f>
        <v>3200</v>
      </c>
    </row>
    <row r="53" ht="20.1" customHeight="1" spans="1:3">
      <c r="A53" s="107">
        <v>52</v>
      </c>
      <c r="B53" s="108">
        <v>20</v>
      </c>
      <c r="C53" s="108">
        <f>经济总表!F53*B53</f>
        <v>3260</v>
      </c>
    </row>
    <row r="54" ht="20.1" customHeight="1" spans="1:3">
      <c r="A54" s="107">
        <v>53</v>
      </c>
      <c r="B54" s="108">
        <v>20</v>
      </c>
      <c r="C54" s="108">
        <f>经济总表!F54*B54</f>
        <v>3320</v>
      </c>
    </row>
    <row r="55" ht="20.1" customHeight="1" spans="1:3">
      <c r="A55" s="107">
        <v>54</v>
      </c>
      <c r="B55" s="108">
        <v>20</v>
      </c>
      <c r="C55" s="108">
        <f>经济总表!F55*B55</f>
        <v>3380</v>
      </c>
    </row>
    <row r="56" ht="20.1" customHeight="1" spans="1:3">
      <c r="A56" s="107">
        <v>55</v>
      </c>
      <c r="B56" s="108">
        <v>20</v>
      </c>
      <c r="C56" s="108">
        <f>经济总表!F56*B56</f>
        <v>3440</v>
      </c>
    </row>
    <row r="57" ht="20.1" customHeight="1" spans="1:3">
      <c r="A57" s="107">
        <v>56</v>
      </c>
      <c r="B57" s="108">
        <v>20</v>
      </c>
      <c r="C57" s="108">
        <f>经济总表!F57*B57</f>
        <v>3500</v>
      </c>
    </row>
    <row r="58" ht="20.1" customHeight="1" spans="1:3">
      <c r="A58" s="107">
        <v>57</v>
      </c>
      <c r="B58" s="108">
        <v>20</v>
      </c>
      <c r="C58" s="108">
        <f>经济总表!F58*B58</f>
        <v>3560</v>
      </c>
    </row>
    <row r="59" ht="20.1" customHeight="1" spans="1:3">
      <c r="A59" s="107">
        <v>58</v>
      </c>
      <c r="B59" s="108">
        <v>20</v>
      </c>
      <c r="C59" s="108">
        <f>经济总表!F59*B59</f>
        <v>3620</v>
      </c>
    </row>
    <row r="60" ht="20.1" customHeight="1" spans="1:3">
      <c r="A60" s="107">
        <v>59</v>
      </c>
      <c r="B60" s="108">
        <v>20</v>
      </c>
      <c r="C60" s="108">
        <f>经济总表!F60*B60</f>
        <v>3680</v>
      </c>
    </row>
    <row r="61" ht="20.1" customHeight="1" spans="1:3">
      <c r="A61" s="107">
        <v>60</v>
      </c>
      <c r="B61" s="108">
        <v>20</v>
      </c>
      <c r="C61" s="108">
        <f>经济总表!F61*B61</f>
        <v>3740</v>
      </c>
    </row>
    <row r="62" ht="20.1" customHeight="1" spans="1:3">
      <c r="A62" s="107">
        <v>61</v>
      </c>
      <c r="B62" s="108">
        <v>20</v>
      </c>
      <c r="C62" s="108">
        <f>经济总表!F62*B62</f>
        <v>3800</v>
      </c>
    </row>
    <row r="63" ht="20.1" customHeight="1" spans="1:3">
      <c r="A63" s="107">
        <v>62</v>
      </c>
      <c r="B63" s="108">
        <v>20</v>
      </c>
      <c r="C63" s="108">
        <f>经济总表!F63*B63</f>
        <v>3860</v>
      </c>
    </row>
    <row r="64" ht="20.1" customHeight="1" spans="1:3">
      <c r="A64" s="107">
        <v>63</v>
      </c>
      <c r="B64" s="108">
        <v>20</v>
      </c>
      <c r="C64" s="108">
        <f>经济总表!F64*B64</f>
        <v>3920</v>
      </c>
    </row>
    <row r="65" ht="20.1" customHeight="1" spans="1:3">
      <c r="A65" s="107">
        <v>64</v>
      </c>
      <c r="B65" s="108">
        <v>20</v>
      </c>
      <c r="C65" s="108">
        <f>经济总表!F65*B65</f>
        <v>3980</v>
      </c>
    </row>
    <row r="66" ht="20.1" customHeight="1" spans="1:3">
      <c r="A66" s="107">
        <v>65</v>
      </c>
      <c r="B66" s="108">
        <v>20</v>
      </c>
      <c r="C66" s="108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L40"/>
  <sheetViews>
    <sheetView workbookViewId="0">
      <selection activeCell="K15" sqref="K15"/>
    </sheetView>
  </sheetViews>
  <sheetFormatPr defaultColWidth="9" defaultRowHeight="14.25"/>
  <cols>
    <col min="1" max="2" width="9" style="3"/>
    <col min="3" max="3" width="10.875" style="3" customWidth="1"/>
    <col min="4" max="4" width="12.375" style="3" customWidth="1"/>
    <col min="5" max="5" width="9" style="3"/>
    <col min="6" max="6" width="10.625" style="3" customWidth="1"/>
    <col min="7" max="7" width="9" style="3"/>
    <col min="8" max="8" width="11.375" style="3" customWidth="1"/>
    <col min="9" max="9" width="16.5" style="3" customWidth="1"/>
    <col min="10" max="10" width="9" style="3"/>
    <col min="11" max="11" width="11.625" style="3" customWidth="1"/>
    <col min="12" max="12" width="9" style="3"/>
    <col min="13" max="13" width="11.25" style="3" customWidth="1"/>
    <col min="14" max="14" width="16.125" style="3" customWidth="1"/>
    <col min="15" max="15" width="9" style="3"/>
    <col min="16" max="16" width="10.625" customWidth="1"/>
    <col min="18" max="24" width="9" style="3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4:25">
      <c r="D2" s="3" t="s">
        <v>1436</v>
      </c>
      <c r="I2" s="3" t="s">
        <v>1437</v>
      </c>
      <c r="N2" s="3" t="s">
        <v>1438</v>
      </c>
      <c r="R2" s="3" t="s">
        <v>1439</v>
      </c>
      <c r="U2" s="3" t="s">
        <v>1440</v>
      </c>
      <c r="Y2" s="3" t="s">
        <v>1441</v>
      </c>
    </row>
    <row r="3" spans="1:38">
      <c r="A3" s="3">
        <v>1</v>
      </c>
      <c r="B3" s="3">
        <v>5</v>
      </c>
      <c r="C3" s="5">
        <v>10010011</v>
      </c>
      <c r="D3" s="6" t="s">
        <v>1442</v>
      </c>
      <c r="E3" s="3">
        <v>20</v>
      </c>
      <c r="F3" s="3" t="str">
        <f>C3&amp;","&amp;E3</f>
        <v>10010011,20</v>
      </c>
      <c r="H3" s="5">
        <v>10010087</v>
      </c>
      <c r="I3" s="27" t="s">
        <v>851</v>
      </c>
      <c r="J3" s="3">
        <v>1</v>
      </c>
      <c r="K3" s="3" t="str">
        <f>H3&amp;","&amp;J3</f>
        <v>10010087,1</v>
      </c>
      <c r="M3" s="5">
        <v>10010042</v>
      </c>
      <c r="N3" s="21" t="s">
        <v>126</v>
      </c>
      <c r="O3" s="3">
        <v>1</v>
      </c>
      <c r="P3" s="3" t="str">
        <f t="shared" ref="P3:P33" si="0">M3&amp;","&amp;O3</f>
        <v>10010042,1</v>
      </c>
      <c r="R3" s="3">
        <v>1</v>
      </c>
      <c r="S3" s="3">
        <v>1</v>
      </c>
      <c r="T3" s="3">
        <v>10010034</v>
      </c>
      <c r="U3" s="3" t="s">
        <v>1253</v>
      </c>
      <c r="V3" s="3">
        <v>2</v>
      </c>
      <c r="W3" s="3" t="str">
        <f>T3&amp;","&amp;V3</f>
        <v>10010034,2</v>
      </c>
      <c r="X3" s="3">
        <v>10000024</v>
      </c>
      <c r="Y3" s="3" t="s">
        <v>1443</v>
      </c>
      <c r="Z3" s="3">
        <v>1</v>
      </c>
      <c r="AA3">
        <v>10000025</v>
      </c>
      <c r="AB3" s="34" t="s">
        <v>1444</v>
      </c>
      <c r="AC3" s="3">
        <v>1</v>
      </c>
      <c r="AD3" s="3" t="s">
        <v>1445</v>
      </c>
      <c r="AE3" s="3">
        <v>3</v>
      </c>
      <c r="AF3" s="3" t="s">
        <v>795</v>
      </c>
      <c r="AG3" s="3">
        <v>100</v>
      </c>
      <c r="AH3" s="3">
        <v>0.2</v>
      </c>
      <c r="AI3" s="3"/>
      <c r="AJ3" s="3"/>
      <c r="AK3" s="3"/>
      <c r="AL3" s="3">
        <f>AH3*AG3</f>
        <v>20</v>
      </c>
    </row>
    <row r="4" spans="1:38">
      <c r="A4" s="3">
        <v>2</v>
      </c>
      <c r="B4" s="3">
        <v>7</v>
      </c>
      <c r="C4" s="5">
        <v>10010042</v>
      </c>
      <c r="D4" s="21" t="s">
        <v>126</v>
      </c>
      <c r="E4" s="3">
        <v>1</v>
      </c>
      <c r="F4" s="3" t="str">
        <f t="shared" ref="F4:F33" si="1">C4&amp;","&amp;E4</f>
        <v>10010042,1</v>
      </c>
      <c r="H4" s="24">
        <v>10021010</v>
      </c>
      <c r="I4" s="25" t="s">
        <v>825</v>
      </c>
      <c r="J4" s="3">
        <v>20</v>
      </c>
      <c r="K4" s="3" t="str">
        <f t="shared" ref="K4:K33" si="2">H4&amp;","&amp;J4</f>
        <v>10021010,20</v>
      </c>
      <c r="M4" s="5">
        <v>10000121</v>
      </c>
      <c r="N4" s="6" t="s">
        <v>855</v>
      </c>
      <c r="O4" s="3">
        <v>1</v>
      </c>
      <c r="P4" s="3" t="str">
        <f t="shared" si="0"/>
        <v>10000121,1</v>
      </c>
      <c r="R4" s="3">
        <v>1</v>
      </c>
      <c r="S4" s="3">
        <v>2</v>
      </c>
      <c r="T4" s="3">
        <v>10010042</v>
      </c>
      <c r="U4" s="3" t="s">
        <v>800</v>
      </c>
      <c r="V4" s="3">
        <v>2</v>
      </c>
      <c r="W4" s="3" t="str">
        <f t="shared" ref="W4:W33" si="3">T4&amp;","&amp;V4</f>
        <v>10010042,2</v>
      </c>
      <c r="AE4" s="3">
        <v>3</v>
      </c>
      <c r="AF4" s="3" t="s">
        <v>795</v>
      </c>
      <c r="AG4" s="3">
        <v>300</v>
      </c>
      <c r="AH4" s="3">
        <v>0.2</v>
      </c>
      <c r="AI4" s="3"/>
      <c r="AJ4" s="3"/>
      <c r="AK4" s="3"/>
      <c r="AL4" s="3">
        <f t="shared" ref="AL4:AL7" si="4">AH4*AG4</f>
        <v>60</v>
      </c>
    </row>
    <row r="5" spans="1:38">
      <c r="A5" s="3">
        <v>3</v>
      </c>
      <c r="B5" s="3">
        <v>9</v>
      </c>
      <c r="C5" s="24">
        <v>10021004</v>
      </c>
      <c r="D5" s="26" t="s">
        <v>234</v>
      </c>
      <c r="E5" s="3">
        <v>20</v>
      </c>
      <c r="F5" s="3" t="str">
        <f t="shared" si="1"/>
        <v>10021004,20</v>
      </c>
      <c r="H5" s="24">
        <v>10020001</v>
      </c>
      <c r="I5" s="28" t="s">
        <v>95</v>
      </c>
      <c r="J5" s="3">
        <v>20</v>
      </c>
      <c r="K5" s="3" t="str">
        <f t="shared" si="2"/>
        <v>10020001,20</v>
      </c>
      <c r="M5" s="5">
        <v>10010087</v>
      </c>
      <c r="N5" s="27" t="s">
        <v>851</v>
      </c>
      <c r="O5" s="3">
        <v>1</v>
      </c>
      <c r="P5" s="3" t="str">
        <f t="shared" si="0"/>
        <v>10010087,1</v>
      </c>
      <c r="R5" s="3">
        <v>1</v>
      </c>
      <c r="S5" s="3">
        <v>3</v>
      </c>
      <c r="T5" s="3">
        <v>10010085</v>
      </c>
      <c r="U5" s="3" t="s">
        <v>803</v>
      </c>
      <c r="V5" s="3">
        <v>10</v>
      </c>
      <c r="W5" s="3" t="str">
        <f t="shared" si="3"/>
        <v>10010085,10</v>
      </c>
      <c r="AE5" s="3">
        <v>3</v>
      </c>
      <c r="AF5" s="3" t="s">
        <v>795</v>
      </c>
      <c r="AG5" s="3">
        <v>500</v>
      </c>
      <c r="AH5" s="3">
        <v>0.1</v>
      </c>
      <c r="AI5" s="3"/>
      <c r="AJ5" s="3"/>
      <c r="AK5" s="3"/>
      <c r="AL5" s="3">
        <f t="shared" si="4"/>
        <v>50</v>
      </c>
    </row>
    <row r="6" spans="1:38">
      <c r="A6" s="3">
        <v>4</v>
      </c>
      <c r="B6" s="3">
        <v>11</v>
      </c>
      <c r="C6" s="5">
        <v>10010091</v>
      </c>
      <c r="D6" s="27" t="s">
        <v>665</v>
      </c>
      <c r="E6" s="3">
        <v>1</v>
      </c>
      <c r="F6" s="3" t="str">
        <f t="shared" si="1"/>
        <v>10010091,1</v>
      </c>
      <c r="H6" s="5">
        <v>10010041</v>
      </c>
      <c r="I6" s="6" t="s">
        <v>805</v>
      </c>
      <c r="J6" s="3">
        <v>5</v>
      </c>
      <c r="K6" s="3" t="str">
        <f t="shared" si="2"/>
        <v>10010041,5</v>
      </c>
      <c r="M6" s="5">
        <v>10000101</v>
      </c>
      <c r="N6" s="6" t="s">
        <v>852</v>
      </c>
      <c r="O6" s="3">
        <v>1</v>
      </c>
      <c r="P6" s="3" t="str">
        <f t="shared" si="0"/>
        <v>10000101,1</v>
      </c>
      <c r="R6" s="3">
        <v>2</v>
      </c>
      <c r="S6" s="3">
        <v>4</v>
      </c>
      <c r="T6" s="3">
        <v>10000016</v>
      </c>
      <c r="U6" s="3" t="s">
        <v>1446</v>
      </c>
      <c r="V6" s="3">
        <v>1</v>
      </c>
      <c r="W6" s="3" t="str">
        <f t="shared" si="3"/>
        <v>10000016,1</v>
      </c>
      <c r="AE6" s="3">
        <v>3</v>
      </c>
      <c r="AF6" s="3" t="s">
        <v>795</v>
      </c>
      <c r="AG6" s="3">
        <v>1000</v>
      </c>
      <c r="AH6" s="3">
        <v>0.05</v>
      </c>
      <c r="AI6" s="3"/>
      <c r="AJ6" s="3"/>
      <c r="AK6" s="3"/>
      <c r="AL6" s="3">
        <f t="shared" si="4"/>
        <v>50</v>
      </c>
    </row>
    <row r="7" spans="1:38">
      <c r="A7" s="3">
        <v>5</v>
      </c>
      <c r="B7" s="3">
        <v>13</v>
      </c>
      <c r="C7" s="24">
        <v>10021008</v>
      </c>
      <c r="D7" s="25" t="s">
        <v>246</v>
      </c>
      <c r="E7" s="3">
        <v>1</v>
      </c>
      <c r="F7" s="3" t="str">
        <f t="shared" si="1"/>
        <v>10021008,1</v>
      </c>
      <c r="H7" s="24">
        <v>10021009</v>
      </c>
      <c r="I7" s="25" t="s">
        <v>249</v>
      </c>
      <c r="J7" s="3">
        <v>1</v>
      </c>
      <c r="K7" s="3" t="str">
        <f t="shared" si="2"/>
        <v>10021009,1</v>
      </c>
      <c r="M7" s="5">
        <v>10000121</v>
      </c>
      <c r="N7" s="6" t="s">
        <v>855</v>
      </c>
      <c r="O7" s="3">
        <v>1</v>
      </c>
      <c r="P7" s="3" t="str">
        <f t="shared" si="0"/>
        <v>10000121,1</v>
      </c>
      <c r="R7" s="3">
        <v>1</v>
      </c>
      <c r="S7" s="3">
        <v>5</v>
      </c>
      <c r="T7" s="3">
        <v>10010034</v>
      </c>
      <c r="U7" s="3" t="s">
        <v>1253</v>
      </c>
      <c r="V7" s="3">
        <v>2</v>
      </c>
      <c r="W7" s="3" t="str">
        <f t="shared" si="3"/>
        <v>10010034,2</v>
      </c>
      <c r="AE7" s="3">
        <v>10000016</v>
      </c>
      <c r="AF7" s="3" t="s">
        <v>1446</v>
      </c>
      <c r="AG7" s="3">
        <v>1</v>
      </c>
      <c r="AH7" s="3">
        <v>0.1</v>
      </c>
      <c r="AL7" s="3">
        <f t="shared" si="4"/>
        <v>0.1</v>
      </c>
    </row>
    <row r="8" spans="1:34">
      <c r="A8" s="3">
        <v>6</v>
      </c>
      <c r="B8" s="3">
        <v>15</v>
      </c>
      <c r="C8" s="24">
        <v>10021010</v>
      </c>
      <c r="D8" s="25" t="s">
        <v>825</v>
      </c>
      <c r="E8" s="3">
        <v>20</v>
      </c>
      <c r="F8" s="3" t="str">
        <f t="shared" si="1"/>
        <v>10021010,20</v>
      </c>
      <c r="H8" s="5">
        <v>10000121</v>
      </c>
      <c r="I8" s="6" t="s">
        <v>855</v>
      </c>
      <c r="J8" s="3">
        <v>1</v>
      </c>
      <c r="K8" s="3" t="str">
        <f t="shared" si="2"/>
        <v>10000121,1</v>
      </c>
      <c r="M8" s="24">
        <v>10021009</v>
      </c>
      <c r="N8" s="25" t="s">
        <v>249</v>
      </c>
      <c r="O8" s="3">
        <v>1</v>
      </c>
      <c r="P8" s="3" t="str">
        <f t="shared" si="0"/>
        <v>10021009,1</v>
      </c>
      <c r="R8" s="3">
        <v>1</v>
      </c>
      <c r="S8" s="3">
        <v>6</v>
      </c>
      <c r="T8" s="3">
        <v>10010035</v>
      </c>
      <c r="U8" s="3" t="s">
        <v>1447</v>
      </c>
      <c r="V8" s="3">
        <v>1</v>
      </c>
      <c r="W8" s="3" t="str">
        <f t="shared" si="3"/>
        <v>10010035,1</v>
      </c>
      <c r="AE8" s="3">
        <v>10000018</v>
      </c>
      <c r="AF8" s="3" t="s">
        <v>1448</v>
      </c>
      <c r="AG8" s="3">
        <v>1</v>
      </c>
      <c r="AH8" s="3">
        <v>0.1</v>
      </c>
    </row>
    <row r="9" spans="1:34">
      <c r="A9" s="3">
        <v>7</v>
      </c>
      <c r="B9" s="3">
        <v>17</v>
      </c>
      <c r="C9" s="5">
        <v>10000132</v>
      </c>
      <c r="D9" s="6" t="s">
        <v>114</v>
      </c>
      <c r="E9" s="3">
        <v>10</v>
      </c>
      <c r="F9" s="3" t="str">
        <f t="shared" si="1"/>
        <v>10000132,10</v>
      </c>
      <c r="H9" s="24">
        <v>10020001</v>
      </c>
      <c r="I9" s="28" t="s">
        <v>95</v>
      </c>
      <c r="J9" s="3">
        <v>20</v>
      </c>
      <c r="K9" s="3" t="str">
        <f t="shared" si="2"/>
        <v>10020001,20</v>
      </c>
      <c r="M9" s="5">
        <v>10010087</v>
      </c>
      <c r="N9" s="27" t="s">
        <v>851</v>
      </c>
      <c r="O9" s="3">
        <v>1</v>
      </c>
      <c r="P9" s="3" t="str">
        <f t="shared" si="0"/>
        <v>10010087,1</v>
      </c>
      <c r="R9" s="3">
        <v>3</v>
      </c>
      <c r="S9" s="3">
        <v>7</v>
      </c>
      <c r="T9" s="3">
        <v>10010033</v>
      </c>
      <c r="U9" s="3" t="s">
        <v>798</v>
      </c>
      <c r="V9" s="3">
        <v>1</v>
      </c>
      <c r="W9" s="3" t="str">
        <f t="shared" si="3"/>
        <v>10010033,1</v>
      </c>
      <c r="AE9" s="3">
        <v>10000019</v>
      </c>
      <c r="AF9" s="3" t="s">
        <v>1449</v>
      </c>
      <c r="AG9" s="3">
        <v>1</v>
      </c>
      <c r="AH9" s="3">
        <v>0.1</v>
      </c>
    </row>
    <row r="10" spans="1:34">
      <c r="A10" s="3">
        <v>8</v>
      </c>
      <c r="B10" s="3">
        <v>19</v>
      </c>
      <c r="C10" s="5">
        <v>10010083</v>
      </c>
      <c r="D10" s="10" t="s">
        <v>804</v>
      </c>
      <c r="E10" s="3">
        <v>5</v>
      </c>
      <c r="F10" s="3" t="str">
        <f t="shared" si="1"/>
        <v>10010083,5</v>
      </c>
      <c r="H10" s="5">
        <v>10010041</v>
      </c>
      <c r="I10" s="6" t="s">
        <v>805</v>
      </c>
      <c r="J10" s="3">
        <v>5</v>
      </c>
      <c r="K10" s="3" t="str">
        <f t="shared" si="2"/>
        <v>10010041,5</v>
      </c>
      <c r="M10" s="5">
        <v>10000132</v>
      </c>
      <c r="N10" s="6" t="s">
        <v>114</v>
      </c>
      <c r="O10" s="3">
        <v>20</v>
      </c>
      <c r="P10" s="3" t="str">
        <f t="shared" si="0"/>
        <v>10000132,20</v>
      </c>
      <c r="R10" s="3">
        <v>1</v>
      </c>
      <c r="S10" s="3">
        <v>8</v>
      </c>
      <c r="T10" s="3">
        <v>10010034</v>
      </c>
      <c r="U10" s="3" t="s">
        <v>1253</v>
      </c>
      <c r="V10" s="3">
        <v>2</v>
      </c>
      <c r="W10" s="3" t="str">
        <f t="shared" si="3"/>
        <v>10010034,2</v>
      </c>
      <c r="AE10" s="3">
        <v>10000020</v>
      </c>
      <c r="AF10" s="3" t="s">
        <v>1450</v>
      </c>
      <c r="AG10" s="3">
        <v>1</v>
      </c>
      <c r="AH10" s="3">
        <v>0.1</v>
      </c>
    </row>
    <row r="11" spans="1:34">
      <c r="A11" s="3">
        <v>9</v>
      </c>
      <c r="B11" s="3">
        <v>21</v>
      </c>
      <c r="C11" s="24">
        <v>10022001</v>
      </c>
      <c r="D11" s="26" t="s">
        <v>252</v>
      </c>
      <c r="E11" s="3">
        <v>20</v>
      </c>
      <c r="F11" s="3" t="str">
        <f t="shared" si="1"/>
        <v>10022001,20</v>
      </c>
      <c r="H11" s="5">
        <v>10000132</v>
      </c>
      <c r="I11" s="6" t="s">
        <v>114</v>
      </c>
      <c r="J11" s="3">
        <v>20</v>
      </c>
      <c r="K11" s="3" t="str">
        <f t="shared" si="2"/>
        <v>10000132,20</v>
      </c>
      <c r="M11" s="5">
        <v>10000122</v>
      </c>
      <c r="N11" s="6" t="s">
        <v>856</v>
      </c>
      <c r="O11" s="3">
        <v>1</v>
      </c>
      <c r="P11" s="3" t="str">
        <f t="shared" si="0"/>
        <v>10000122,1</v>
      </c>
      <c r="R11" s="3">
        <v>1</v>
      </c>
      <c r="S11" s="3">
        <v>9</v>
      </c>
      <c r="T11" s="3">
        <v>10010042</v>
      </c>
      <c r="U11" s="3" t="s">
        <v>800</v>
      </c>
      <c r="V11" s="3">
        <v>2</v>
      </c>
      <c r="W11" s="3" t="str">
        <f t="shared" si="3"/>
        <v>10010042,2</v>
      </c>
      <c r="AE11" s="3">
        <v>10010026</v>
      </c>
      <c r="AF11" s="3" t="s">
        <v>1451</v>
      </c>
      <c r="AG11" s="3">
        <v>1</v>
      </c>
      <c r="AH11" s="3">
        <v>0.05</v>
      </c>
    </row>
    <row r="12" spans="1:23">
      <c r="A12" s="3">
        <v>10</v>
      </c>
      <c r="B12" s="3">
        <v>23</v>
      </c>
      <c r="C12" s="8">
        <v>10010098</v>
      </c>
      <c r="D12" s="9" t="s">
        <v>1311</v>
      </c>
      <c r="E12" s="3">
        <v>3</v>
      </c>
      <c r="F12" s="3" t="str">
        <f t="shared" si="1"/>
        <v>10010098,3</v>
      </c>
      <c r="H12" s="24">
        <v>10022008</v>
      </c>
      <c r="I12" s="25" t="s">
        <v>268</v>
      </c>
      <c r="J12" s="3">
        <v>1</v>
      </c>
      <c r="K12" s="3" t="str">
        <f t="shared" si="2"/>
        <v>10022008,1</v>
      </c>
      <c r="M12" s="5">
        <v>10010083</v>
      </c>
      <c r="N12" s="10" t="s">
        <v>804</v>
      </c>
      <c r="O12" s="3">
        <v>10</v>
      </c>
      <c r="P12" s="3" t="str">
        <f t="shared" si="0"/>
        <v>10010083,10</v>
      </c>
      <c r="R12" s="3">
        <v>2</v>
      </c>
      <c r="S12" s="3">
        <v>10</v>
      </c>
      <c r="T12" s="3">
        <v>10000016</v>
      </c>
      <c r="U12" s="3" t="s">
        <v>1446</v>
      </c>
      <c r="V12" s="3">
        <v>1</v>
      </c>
      <c r="W12" s="3" t="str">
        <f t="shared" si="3"/>
        <v>10000016,1</v>
      </c>
    </row>
    <row r="13" spans="1:33">
      <c r="A13" s="3">
        <v>11</v>
      </c>
      <c r="B13" s="3">
        <v>25</v>
      </c>
      <c r="C13" s="24">
        <v>10022008</v>
      </c>
      <c r="D13" s="25" t="s">
        <v>268</v>
      </c>
      <c r="E13" s="3">
        <v>1</v>
      </c>
      <c r="F13" s="3" t="str">
        <f t="shared" si="1"/>
        <v>10022008,1</v>
      </c>
      <c r="H13" s="5">
        <v>10000122</v>
      </c>
      <c r="I13" s="6" t="s">
        <v>856</v>
      </c>
      <c r="J13" s="3">
        <v>1</v>
      </c>
      <c r="K13" s="3" t="str">
        <f t="shared" si="2"/>
        <v>10000122,1</v>
      </c>
      <c r="M13" s="24">
        <v>10022009</v>
      </c>
      <c r="N13" s="25" t="s">
        <v>270</v>
      </c>
      <c r="O13" s="3">
        <v>1</v>
      </c>
      <c r="P13" s="3" t="str">
        <f t="shared" si="0"/>
        <v>10022009,1</v>
      </c>
      <c r="R13" s="3">
        <v>1</v>
      </c>
      <c r="S13" s="3">
        <v>11</v>
      </c>
      <c r="T13" s="3">
        <v>10010042</v>
      </c>
      <c r="U13" s="3" t="s">
        <v>800</v>
      </c>
      <c r="V13" s="3">
        <v>2</v>
      </c>
      <c r="W13" s="3" t="str">
        <f t="shared" si="3"/>
        <v>10010042,2</v>
      </c>
      <c r="AE13" s="3"/>
      <c r="AG13" s="3"/>
    </row>
    <row r="14" spans="1:26">
      <c r="A14" s="3">
        <v>12</v>
      </c>
      <c r="B14" s="3">
        <v>27</v>
      </c>
      <c r="C14" s="5">
        <v>10000132</v>
      </c>
      <c r="D14" s="6" t="s">
        <v>114</v>
      </c>
      <c r="E14" s="3">
        <v>10</v>
      </c>
      <c r="F14" s="3" t="str">
        <f t="shared" si="1"/>
        <v>10000132,10</v>
      </c>
      <c r="H14" s="5">
        <v>10010087</v>
      </c>
      <c r="I14" s="27" t="s">
        <v>851</v>
      </c>
      <c r="J14" s="3">
        <v>1</v>
      </c>
      <c r="K14" s="3" t="str">
        <f t="shared" si="2"/>
        <v>10010087,1</v>
      </c>
      <c r="M14" s="5">
        <v>10010085</v>
      </c>
      <c r="N14" s="10" t="s">
        <v>821</v>
      </c>
      <c r="O14" s="3">
        <v>50</v>
      </c>
      <c r="P14" s="3" t="str">
        <f t="shared" si="0"/>
        <v>10010085,50</v>
      </c>
      <c r="R14" s="3">
        <v>1</v>
      </c>
      <c r="S14" s="3">
        <v>12</v>
      </c>
      <c r="T14" s="3">
        <v>10010027</v>
      </c>
      <c r="U14" s="3" t="s">
        <v>1452</v>
      </c>
      <c r="V14" s="3">
        <v>1</v>
      </c>
      <c r="W14" s="3" t="str">
        <f t="shared" si="3"/>
        <v>10010027,1</v>
      </c>
      <c r="Y14" s="13"/>
      <c r="Z14" s="13"/>
    </row>
    <row r="15" spans="1:30">
      <c r="A15" s="3">
        <v>13</v>
      </c>
      <c r="B15" s="3">
        <v>29</v>
      </c>
      <c r="C15" s="24">
        <v>10022010</v>
      </c>
      <c r="D15" s="26" t="s">
        <v>826</v>
      </c>
      <c r="E15" s="3">
        <v>20</v>
      </c>
      <c r="F15" s="3" t="str">
        <f t="shared" si="1"/>
        <v>10022010,20</v>
      </c>
      <c r="H15" s="5">
        <v>10000132</v>
      </c>
      <c r="I15" s="6" t="s">
        <v>114</v>
      </c>
      <c r="J15" s="3">
        <v>20</v>
      </c>
      <c r="K15" s="3" t="str">
        <f t="shared" si="2"/>
        <v>10000132,20</v>
      </c>
      <c r="M15" s="5">
        <v>10010026</v>
      </c>
      <c r="N15" s="6" t="s">
        <v>98</v>
      </c>
      <c r="O15" s="3">
        <v>1</v>
      </c>
      <c r="P15" s="3" t="str">
        <f t="shared" si="0"/>
        <v>10010026,1</v>
      </c>
      <c r="R15" s="3">
        <v>1</v>
      </c>
      <c r="S15" s="3">
        <v>13</v>
      </c>
      <c r="T15" s="3">
        <v>10010085</v>
      </c>
      <c r="U15" s="3" t="s">
        <v>803</v>
      </c>
      <c r="V15" s="3">
        <v>5</v>
      </c>
      <c r="W15" s="3" t="str">
        <f t="shared" si="3"/>
        <v>10010085,5</v>
      </c>
      <c r="AD15" s="3"/>
    </row>
    <row r="16" spans="1:23">
      <c r="A16" s="3">
        <v>14</v>
      </c>
      <c r="B16" s="3">
        <v>31</v>
      </c>
      <c r="C16" s="24">
        <v>10023001</v>
      </c>
      <c r="D16" s="26" t="s">
        <v>272</v>
      </c>
      <c r="E16" s="3">
        <v>20</v>
      </c>
      <c r="F16" s="3" t="str">
        <f t="shared" si="1"/>
        <v>10023001,20</v>
      </c>
      <c r="H16" s="24">
        <v>10023008</v>
      </c>
      <c r="I16" s="25" t="s">
        <v>290</v>
      </c>
      <c r="J16" s="3">
        <v>1</v>
      </c>
      <c r="K16" s="3" t="str">
        <f t="shared" si="2"/>
        <v>10023008,1</v>
      </c>
      <c r="M16" s="5">
        <v>10000123</v>
      </c>
      <c r="N16" s="6" t="s">
        <v>857</v>
      </c>
      <c r="O16" s="3">
        <v>1</v>
      </c>
      <c r="P16" s="3" t="str">
        <f t="shared" si="0"/>
        <v>10000123,1</v>
      </c>
      <c r="R16" s="3">
        <v>3</v>
      </c>
      <c r="S16" s="3">
        <v>14</v>
      </c>
      <c r="T16" s="3">
        <v>10010083</v>
      </c>
      <c r="U16" s="3" t="s">
        <v>801</v>
      </c>
      <c r="V16" s="3">
        <v>1</v>
      </c>
      <c r="W16" s="3" t="str">
        <f t="shared" si="3"/>
        <v>10010083,1</v>
      </c>
    </row>
    <row r="17" spans="1:23">
      <c r="A17" s="3">
        <v>15</v>
      </c>
      <c r="B17" s="3">
        <v>33</v>
      </c>
      <c r="C17" s="8">
        <v>10010098</v>
      </c>
      <c r="D17" s="9" t="s">
        <v>1311</v>
      </c>
      <c r="E17" s="3">
        <v>3</v>
      </c>
      <c r="F17" s="3" t="str">
        <f t="shared" si="1"/>
        <v>10010098,3</v>
      </c>
      <c r="H17" s="5">
        <v>10000102</v>
      </c>
      <c r="I17" s="6" t="s">
        <v>853</v>
      </c>
      <c r="J17" s="3">
        <v>1</v>
      </c>
      <c r="K17" s="3" t="str">
        <f t="shared" si="2"/>
        <v>10000102,1</v>
      </c>
      <c r="M17" s="24">
        <v>10023009</v>
      </c>
      <c r="N17" s="25" t="s">
        <v>292</v>
      </c>
      <c r="O17" s="3">
        <v>1</v>
      </c>
      <c r="P17" s="3" t="str">
        <f t="shared" si="0"/>
        <v>10023009,1</v>
      </c>
      <c r="R17" s="3">
        <v>1</v>
      </c>
      <c r="S17" s="3">
        <v>15</v>
      </c>
      <c r="T17" s="3">
        <v>1</v>
      </c>
      <c r="U17" s="3" t="s">
        <v>808</v>
      </c>
      <c r="V17" s="3">
        <v>50000</v>
      </c>
      <c r="W17" s="3" t="str">
        <f t="shared" si="3"/>
        <v>1,50000</v>
      </c>
    </row>
    <row r="18" spans="1:32">
      <c r="A18" s="3">
        <v>16</v>
      </c>
      <c r="B18" s="3">
        <v>35</v>
      </c>
      <c r="C18" s="24">
        <v>10023010</v>
      </c>
      <c r="D18" s="26" t="s">
        <v>828</v>
      </c>
      <c r="E18" s="3">
        <v>20</v>
      </c>
      <c r="F18" s="3" t="str">
        <f t="shared" si="1"/>
        <v>10023010,20</v>
      </c>
      <c r="H18" s="5">
        <v>10000123</v>
      </c>
      <c r="I18" s="6" t="s">
        <v>857</v>
      </c>
      <c r="J18" s="3">
        <v>1</v>
      </c>
      <c r="K18" s="3" t="str">
        <f t="shared" si="2"/>
        <v>10000123,1</v>
      </c>
      <c r="M18" s="5">
        <v>10000132</v>
      </c>
      <c r="N18" s="6" t="s">
        <v>114</v>
      </c>
      <c r="O18" s="3">
        <v>20</v>
      </c>
      <c r="P18" s="3" t="str">
        <f t="shared" si="0"/>
        <v>10000132,20</v>
      </c>
      <c r="R18" s="3">
        <v>1</v>
      </c>
      <c r="S18" s="3">
        <v>16</v>
      </c>
      <c r="T18" s="3">
        <v>10010034</v>
      </c>
      <c r="U18" s="3" t="s">
        <v>1253</v>
      </c>
      <c r="V18" s="3">
        <v>2</v>
      </c>
      <c r="W18" s="3" t="str">
        <f t="shared" si="3"/>
        <v>10010034,2</v>
      </c>
      <c r="AF18" s="3"/>
    </row>
    <row r="19" spans="1:23">
      <c r="A19" s="3">
        <v>17</v>
      </c>
      <c r="B19" s="3">
        <v>37</v>
      </c>
      <c r="C19" s="24">
        <v>10023008</v>
      </c>
      <c r="D19" s="25" t="s">
        <v>290</v>
      </c>
      <c r="E19" s="3">
        <v>1</v>
      </c>
      <c r="F19" s="3" t="str">
        <f t="shared" si="1"/>
        <v>10023008,1</v>
      </c>
      <c r="H19" s="5">
        <v>10010085</v>
      </c>
      <c r="I19" s="10" t="s">
        <v>821</v>
      </c>
      <c r="J19" s="3">
        <v>50</v>
      </c>
      <c r="K19" s="3" t="str">
        <f t="shared" si="2"/>
        <v>10010085,50</v>
      </c>
      <c r="M19" s="24">
        <v>10023009</v>
      </c>
      <c r="N19" s="25" t="s">
        <v>292</v>
      </c>
      <c r="O19" s="3">
        <v>1</v>
      </c>
      <c r="P19" s="3" t="str">
        <f t="shared" si="0"/>
        <v>10023009,1</v>
      </c>
      <c r="R19" s="3">
        <v>2</v>
      </c>
      <c r="S19" s="3">
        <v>17</v>
      </c>
      <c r="T19" s="3">
        <v>10000016</v>
      </c>
      <c r="U19" s="3" t="s">
        <v>1446</v>
      </c>
      <c r="V19" s="3">
        <v>1</v>
      </c>
      <c r="W19" s="3" t="str">
        <f t="shared" si="3"/>
        <v>10000016,1</v>
      </c>
    </row>
    <row r="20" spans="1:23">
      <c r="A20" s="3">
        <v>18</v>
      </c>
      <c r="B20" s="3">
        <v>39</v>
      </c>
      <c r="C20" s="5">
        <v>10000102</v>
      </c>
      <c r="D20" s="6" t="s">
        <v>853</v>
      </c>
      <c r="E20" s="3">
        <v>1</v>
      </c>
      <c r="F20" s="3" t="str">
        <f t="shared" si="1"/>
        <v>10000102,1</v>
      </c>
      <c r="H20" s="24">
        <v>10024008</v>
      </c>
      <c r="I20" s="25" t="s">
        <v>311</v>
      </c>
      <c r="J20" s="3">
        <v>1</v>
      </c>
      <c r="K20" s="3" t="str">
        <f t="shared" si="2"/>
        <v>10024008,1</v>
      </c>
      <c r="M20" s="5">
        <v>10010083</v>
      </c>
      <c r="N20" s="10" t="s">
        <v>804</v>
      </c>
      <c r="O20" s="3">
        <v>10</v>
      </c>
      <c r="P20" s="3" t="str">
        <f t="shared" si="0"/>
        <v>10010083,10</v>
      </c>
      <c r="R20" s="3">
        <v>1</v>
      </c>
      <c r="S20" s="3">
        <v>18</v>
      </c>
      <c r="T20" s="3">
        <v>10010042</v>
      </c>
      <c r="U20" s="3" t="s">
        <v>800</v>
      </c>
      <c r="V20" s="3">
        <v>2</v>
      </c>
      <c r="W20" s="3" t="str">
        <f t="shared" si="3"/>
        <v>10010042,2</v>
      </c>
    </row>
    <row r="21" spans="1:23">
      <c r="A21" s="3">
        <v>19</v>
      </c>
      <c r="B21" s="3">
        <v>41</v>
      </c>
      <c r="C21" s="24">
        <v>10024001</v>
      </c>
      <c r="D21" s="26" t="s">
        <v>296</v>
      </c>
      <c r="E21" s="3">
        <v>20</v>
      </c>
      <c r="F21" s="3" t="str">
        <f t="shared" si="1"/>
        <v>10024001,20</v>
      </c>
      <c r="H21" s="5">
        <v>10000132</v>
      </c>
      <c r="I21" s="6" t="s">
        <v>114</v>
      </c>
      <c r="J21" s="3">
        <v>20</v>
      </c>
      <c r="K21" s="3" t="str">
        <f t="shared" si="2"/>
        <v>10000132,20</v>
      </c>
      <c r="M21" s="5">
        <v>10000124</v>
      </c>
      <c r="N21" s="6" t="s">
        <v>858</v>
      </c>
      <c r="O21" s="3">
        <v>1</v>
      </c>
      <c r="P21" s="3" t="str">
        <f t="shared" si="0"/>
        <v>10000124,1</v>
      </c>
      <c r="R21" s="3">
        <v>1</v>
      </c>
      <c r="S21" s="3">
        <v>19</v>
      </c>
      <c r="T21" s="3">
        <v>10010035</v>
      </c>
      <c r="U21" s="3" t="s">
        <v>1447</v>
      </c>
      <c r="V21" s="3">
        <v>1</v>
      </c>
      <c r="W21" s="3" t="str">
        <f t="shared" si="3"/>
        <v>10010035,1</v>
      </c>
    </row>
    <row r="22" spans="1:34">
      <c r="A22" s="3">
        <v>20</v>
      </c>
      <c r="B22" s="3">
        <v>43</v>
      </c>
      <c r="C22" s="8">
        <v>10010098</v>
      </c>
      <c r="D22" s="9" t="s">
        <v>1311</v>
      </c>
      <c r="E22" s="3">
        <v>3</v>
      </c>
      <c r="F22" s="3" t="str">
        <f t="shared" si="1"/>
        <v>10010098,3</v>
      </c>
      <c r="H22" s="5">
        <v>10000124</v>
      </c>
      <c r="I22" s="6" t="s">
        <v>858</v>
      </c>
      <c r="J22" s="3">
        <v>1</v>
      </c>
      <c r="K22" s="3" t="str">
        <f t="shared" si="2"/>
        <v>10000124,1</v>
      </c>
      <c r="M22" s="5">
        <v>10000103</v>
      </c>
      <c r="N22" s="6" t="s">
        <v>854</v>
      </c>
      <c r="O22" s="3">
        <v>1</v>
      </c>
      <c r="P22" s="3" t="str">
        <f t="shared" si="0"/>
        <v>10000103,1</v>
      </c>
      <c r="R22" s="3">
        <v>2</v>
      </c>
      <c r="S22" s="3">
        <v>20</v>
      </c>
      <c r="T22" s="3">
        <v>10010042</v>
      </c>
      <c r="U22" s="3" t="s">
        <v>800</v>
      </c>
      <c r="V22" s="3">
        <v>2</v>
      </c>
      <c r="W22" s="3" t="str">
        <f t="shared" si="3"/>
        <v>10010042,2</v>
      </c>
      <c r="AF22" s="3">
        <v>10010085</v>
      </c>
      <c r="AG22" s="3" t="s">
        <v>803</v>
      </c>
      <c r="AH22" s="3">
        <v>5</v>
      </c>
    </row>
    <row r="23" spans="1:23">
      <c r="A23" s="3">
        <v>21</v>
      </c>
      <c r="B23" s="3">
        <v>45</v>
      </c>
      <c r="C23" s="24">
        <v>10024010</v>
      </c>
      <c r="D23" s="26" t="s">
        <v>829</v>
      </c>
      <c r="E23" s="3">
        <v>20</v>
      </c>
      <c r="F23" s="3" t="str">
        <f t="shared" si="1"/>
        <v>10024010,20</v>
      </c>
      <c r="H23" s="5">
        <v>10000103</v>
      </c>
      <c r="I23" s="6" t="s">
        <v>854</v>
      </c>
      <c r="J23" s="3">
        <v>1</v>
      </c>
      <c r="K23" s="3" t="str">
        <f t="shared" si="2"/>
        <v>10000103,1</v>
      </c>
      <c r="M23" s="24">
        <v>10024009</v>
      </c>
      <c r="N23" s="25" t="s">
        <v>313</v>
      </c>
      <c r="O23" s="3">
        <v>1</v>
      </c>
      <c r="P23" s="3" t="str">
        <f t="shared" si="0"/>
        <v>10024009,1</v>
      </c>
      <c r="R23" s="3">
        <v>1</v>
      </c>
      <c r="S23" s="3">
        <v>21</v>
      </c>
      <c r="T23" s="3">
        <v>10010085</v>
      </c>
      <c r="U23" s="3" t="s">
        <v>803</v>
      </c>
      <c r="V23" s="3">
        <v>5</v>
      </c>
      <c r="W23" s="3" t="str">
        <f t="shared" si="3"/>
        <v>10010085,5</v>
      </c>
    </row>
    <row r="24" spans="1:23">
      <c r="A24" s="3">
        <v>22</v>
      </c>
      <c r="B24" s="3">
        <v>47</v>
      </c>
      <c r="C24" s="24">
        <v>10024008</v>
      </c>
      <c r="D24" s="25" t="s">
        <v>311</v>
      </c>
      <c r="E24" s="3">
        <v>1</v>
      </c>
      <c r="F24" s="3" t="str">
        <f t="shared" si="1"/>
        <v>10024008,1</v>
      </c>
      <c r="H24" s="24">
        <v>10024009</v>
      </c>
      <c r="I24" s="25" t="s">
        <v>313</v>
      </c>
      <c r="J24" s="3">
        <v>1</v>
      </c>
      <c r="K24" s="3" t="str">
        <f t="shared" si="2"/>
        <v>10024009,1</v>
      </c>
      <c r="M24" s="5">
        <v>10000132</v>
      </c>
      <c r="N24" s="6" t="s">
        <v>114</v>
      </c>
      <c r="O24" s="3">
        <v>20</v>
      </c>
      <c r="P24" s="3" t="str">
        <f t="shared" si="0"/>
        <v>10000132,20</v>
      </c>
      <c r="R24" s="3">
        <v>1</v>
      </c>
      <c r="S24" s="3">
        <v>22</v>
      </c>
      <c r="T24" s="3">
        <v>10010034</v>
      </c>
      <c r="U24" s="3" t="s">
        <v>1253</v>
      </c>
      <c r="V24" s="3">
        <v>2</v>
      </c>
      <c r="W24" s="3" t="str">
        <f t="shared" si="3"/>
        <v>10010034,2</v>
      </c>
    </row>
    <row r="25" spans="1:23">
      <c r="A25" s="3">
        <v>23</v>
      </c>
      <c r="B25" s="3">
        <v>49</v>
      </c>
      <c r="C25" s="5">
        <v>10000103</v>
      </c>
      <c r="D25" s="6" t="s">
        <v>854</v>
      </c>
      <c r="E25" s="3">
        <v>1</v>
      </c>
      <c r="F25" s="3" t="str">
        <f t="shared" si="1"/>
        <v>10000103,1</v>
      </c>
      <c r="H25" s="5">
        <v>10010085</v>
      </c>
      <c r="I25" s="10" t="s">
        <v>821</v>
      </c>
      <c r="J25" s="3">
        <v>100</v>
      </c>
      <c r="K25" s="3" t="str">
        <f t="shared" si="2"/>
        <v>10010085,100</v>
      </c>
      <c r="M25" s="5">
        <v>10010026</v>
      </c>
      <c r="N25" s="6" t="s">
        <v>98</v>
      </c>
      <c r="O25" s="3">
        <v>1</v>
      </c>
      <c r="P25" s="3" t="str">
        <f t="shared" si="0"/>
        <v>10010026,1</v>
      </c>
      <c r="R25" s="3">
        <v>3</v>
      </c>
      <c r="S25" s="3">
        <v>23</v>
      </c>
      <c r="T25" s="3">
        <v>10010028</v>
      </c>
      <c r="U25" s="3" t="s">
        <v>1453</v>
      </c>
      <c r="V25" s="3">
        <v>1</v>
      </c>
      <c r="W25" s="3" t="str">
        <f t="shared" si="3"/>
        <v>10010028,1</v>
      </c>
    </row>
    <row r="26" spans="1:23">
      <c r="A26" s="3">
        <v>24</v>
      </c>
      <c r="B26" s="3">
        <v>51</v>
      </c>
      <c r="C26" s="24">
        <v>10025001</v>
      </c>
      <c r="D26" s="26" t="s">
        <v>316</v>
      </c>
      <c r="E26" s="3">
        <v>20</v>
      </c>
      <c r="F26" s="3" t="str">
        <f t="shared" si="1"/>
        <v>10025001,20</v>
      </c>
      <c r="H26" s="5">
        <v>10000104</v>
      </c>
      <c r="I26" s="6" t="s">
        <v>118</v>
      </c>
      <c r="J26" s="3">
        <v>1</v>
      </c>
      <c r="K26" s="3" t="str">
        <f t="shared" si="2"/>
        <v>10000104,1</v>
      </c>
      <c r="M26" s="5">
        <v>10000125</v>
      </c>
      <c r="N26" s="6" t="s">
        <v>859</v>
      </c>
      <c r="O26" s="3">
        <v>1</v>
      </c>
      <c r="P26" s="3" t="str">
        <f t="shared" si="0"/>
        <v>10000125,1</v>
      </c>
      <c r="R26" s="3">
        <v>1</v>
      </c>
      <c r="S26" s="3">
        <v>24</v>
      </c>
      <c r="T26" s="3">
        <v>10010042</v>
      </c>
      <c r="U26" s="3" t="s">
        <v>800</v>
      </c>
      <c r="V26" s="3">
        <v>2</v>
      </c>
      <c r="W26" s="3" t="str">
        <f t="shared" si="3"/>
        <v>10010042,2</v>
      </c>
    </row>
    <row r="27" spans="1:23">
      <c r="A27" s="3">
        <v>25</v>
      </c>
      <c r="B27" s="3">
        <v>53</v>
      </c>
      <c r="C27" s="8">
        <v>10010098</v>
      </c>
      <c r="D27" s="9" t="s">
        <v>1311</v>
      </c>
      <c r="E27" s="3">
        <v>3</v>
      </c>
      <c r="F27" s="3" t="str">
        <f t="shared" si="1"/>
        <v>10010098,3</v>
      </c>
      <c r="H27" s="24">
        <v>10025008</v>
      </c>
      <c r="I27" s="25" t="s">
        <v>333</v>
      </c>
      <c r="J27" s="3">
        <v>1</v>
      </c>
      <c r="K27" s="3" t="str">
        <f t="shared" si="2"/>
        <v>10025008,1</v>
      </c>
      <c r="M27" s="5">
        <v>10010083</v>
      </c>
      <c r="N27" s="10" t="s">
        <v>804</v>
      </c>
      <c r="O27" s="3">
        <v>20</v>
      </c>
      <c r="P27" s="3" t="str">
        <f t="shared" si="0"/>
        <v>10010083,20</v>
      </c>
      <c r="R27" s="3">
        <v>2</v>
      </c>
      <c r="S27" s="3">
        <v>25</v>
      </c>
      <c r="T27" s="3">
        <v>1</v>
      </c>
      <c r="U27" s="3" t="s">
        <v>808</v>
      </c>
      <c r="V27" s="3">
        <v>50000</v>
      </c>
      <c r="W27" s="3" t="str">
        <f t="shared" si="3"/>
        <v>1,50000</v>
      </c>
    </row>
    <row r="28" spans="1:23">
      <c r="A28" s="3">
        <v>26</v>
      </c>
      <c r="B28" s="3">
        <v>55</v>
      </c>
      <c r="C28" s="24">
        <v>10025010</v>
      </c>
      <c r="D28" s="25" t="s">
        <v>830</v>
      </c>
      <c r="E28" s="3">
        <v>20</v>
      </c>
      <c r="F28" s="3" t="str">
        <f t="shared" si="1"/>
        <v>10025010,20</v>
      </c>
      <c r="H28" s="5">
        <v>10000125</v>
      </c>
      <c r="I28" s="6" t="s">
        <v>859</v>
      </c>
      <c r="J28" s="3">
        <v>1</v>
      </c>
      <c r="K28" s="3" t="str">
        <f t="shared" si="2"/>
        <v>10000125,1</v>
      </c>
      <c r="M28" s="24">
        <v>10025009</v>
      </c>
      <c r="N28" s="25" t="s">
        <v>335</v>
      </c>
      <c r="O28" s="3">
        <v>1</v>
      </c>
      <c r="P28" s="3" t="str">
        <f t="shared" si="0"/>
        <v>10025009,1</v>
      </c>
      <c r="R28" s="3">
        <v>1</v>
      </c>
      <c r="S28" s="3">
        <v>26</v>
      </c>
      <c r="T28" s="3">
        <v>10010085</v>
      </c>
      <c r="U28" s="3" t="s">
        <v>803</v>
      </c>
      <c r="V28" s="3">
        <v>5</v>
      </c>
      <c r="W28" s="3" t="str">
        <f t="shared" si="3"/>
        <v>10010085,5</v>
      </c>
    </row>
    <row r="29" spans="1:23">
      <c r="A29" s="3">
        <v>27</v>
      </c>
      <c r="B29" s="3">
        <v>57</v>
      </c>
      <c r="C29" s="24">
        <v>10025008</v>
      </c>
      <c r="D29" s="25" t="s">
        <v>333</v>
      </c>
      <c r="E29" s="3">
        <v>1</v>
      </c>
      <c r="F29" s="3" t="str">
        <f t="shared" si="1"/>
        <v>10025008,1</v>
      </c>
      <c r="H29" s="24">
        <v>10025009</v>
      </c>
      <c r="I29" s="25" t="s">
        <v>335</v>
      </c>
      <c r="J29" s="3">
        <v>1</v>
      </c>
      <c r="K29" s="3" t="str">
        <f t="shared" si="2"/>
        <v>10025009,1</v>
      </c>
      <c r="M29" s="5">
        <v>10000104</v>
      </c>
      <c r="N29" s="6" t="s">
        <v>118</v>
      </c>
      <c r="O29" s="3">
        <v>1</v>
      </c>
      <c r="P29" s="3" t="str">
        <f t="shared" si="0"/>
        <v>10000104,1</v>
      </c>
      <c r="R29" s="3">
        <v>2</v>
      </c>
      <c r="S29" s="3">
        <v>27</v>
      </c>
      <c r="T29" s="3">
        <v>10000016</v>
      </c>
      <c r="U29" s="3" t="s">
        <v>1446</v>
      </c>
      <c r="V29" s="3">
        <v>1</v>
      </c>
      <c r="W29" s="3" t="str">
        <f t="shared" si="3"/>
        <v>10000016,1</v>
      </c>
    </row>
    <row r="30" spans="1:23">
      <c r="A30" s="3">
        <v>28</v>
      </c>
      <c r="B30" s="3">
        <v>59</v>
      </c>
      <c r="C30" s="5">
        <v>10000104</v>
      </c>
      <c r="D30" s="6" t="s">
        <v>118</v>
      </c>
      <c r="E30" s="3">
        <v>1</v>
      </c>
      <c r="F30" s="3" t="str">
        <f t="shared" si="1"/>
        <v>10000104,1</v>
      </c>
      <c r="H30" s="8">
        <v>10010099</v>
      </c>
      <c r="I30" s="9" t="s">
        <v>1423</v>
      </c>
      <c r="J30" s="3">
        <v>1</v>
      </c>
      <c r="K30" s="3" t="str">
        <f t="shared" si="2"/>
        <v>10010099,1</v>
      </c>
      <c r="M30" s="5">
        <v>10010026</v>
      </c>
      <c r="N30" s="6" t="s">
        <v>98</v>
      </c>
      <c r="O30" s="3">
        <v>1</v>
      </c>
      <c r="P30" s="3" t="str">
        <f t="shared" si="0"/>
        <v>10010026,1</v>
      </c>
      <c r="R30" s="3">
        <v>1</v>
      </c>
      <c r="S30" s="3">
        <v>28</v>
      </c>
      <c r="T30" s="3">
        <v>10010042</v>
      </c>
      <c r="U30" s="3" t="s">
        <v>800</v>
      </c>
      <c r="V30" s="3">
        <v>2</v>
      </c>
      <c r="W30" s="3" t="str">
        <f t="shared" si="3"/>
        <v>10010042,2</v>
      </c>
    </row>
    <row r="31" spans="6:23">
      <c r="F31" s="3" t="str">
        <f t="shared" si="1"/>
        <v>,</v>
      </c>
      <c r="K31" s="3" t="str">
        <f t="shared" si="2"/>
        <v>,</v>
      </c>
      <c r="P31" s="3" t="str">
        <f t="shared" si="0"/>
        <v>,</v>
      </c>
      <c r="R31" s="3">
        <v>1</v>
      </c>
      <c r="S31" s="3">
        <v>29</v>
      </c>
      <c r="T31" s="3">
        <v>10010042</v>
      </c>
      <c r="U31" s="3" t="s">
        <v>800</v>
      </c>
      <c r="V31" s="3">
        <v>2</v>
      </c>
      <c r="W31" s="3" t="str">
        <f t="shared" si="3"/>
        <v>10010042,2</v>
      </c>
    </row>
    <row r="32" spans="6:23">
      <c r="F32" s="3" t="str">
        <f t="shared" si="1"/>
        <v>,</v>
      </c>
      <c r="K32" s="3" t="str">
        <f t="shared" si="2"/>
        <v>,</v>
      </c>
      <c r="R32" s="3">
        <v>4</v>
      </c>
      <c r="S32" s="3">
        <v>30</v>
      </c>
      <c r="T32" s="3">
        <v>10000017</v>
      </c>
      <c r="U32" s="3" t="s">
        <v>797</v>
      </c>
      <c r="V32" s="3">
        <v>1</v>
      </c>
      <c r="W32" s="3" t="str">
        <f t="shared" si="3"/>
        <v>10000017,1</v>
      </c>
    </row>
    <row r="33" spans="6:23">
      <c r="F33" s="3" t="str">
        <f t="shared" si="1"/>
        <v>,</v>
      </c>
      <c r="K33" s="3" t="str">
        <f t="shared" si="2"/>
        <v>,</v>
      </c>
      <c r="P33" s="3" t="str">
        <f t="shared" si="0"/>
        <v>,</v>
      </c>
      <c r="W33" s="3" t="str">
        <f t="shared" si="3"/>
        <v>,</v>
      </c>
    </row>
    <row r="40" spans="7:15">
      <c r="G40" s="3">
        <v>10010085</v>
      </c>
      <c r="H40" s="3" t="s">
        <v>803</v>
      </c>
      <c r="I40" s="3">
        <v>5</v>
      </c>
      <c r="M40" s="3">
        <v>10010083</v>
      </c>
      <c r="N40" s="3" t="s">
        <v>801</v>
      </c>
      <c r="O40" s="3">
        <v>1</v>
      </c>
    </row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workbookViewId="0">
      <selection activeCell="K9" sqref="K9"/>
    </sheetView>
  </sheetViews>
  <sheetFormatPr defaultColWidth="9" defaultRowHeight="14.25"/>
  <cols>
    <col min="10" max="11" width="11.375" customWidth="1"/>
  </cols>
  <sheetData>
    <row r="1" s="3" customFormat="1" ht="20.1" customHeight="1"/>
    <row r="2" s="3" customFormat="1" ht="20.1" customHeight="1" spans="2:10">
      <c r="B2" s="3" t="s">
        <v>1454</v>
      </c>
      <c r="C2" s="3" t="s">
        <v>1455</v>
      </c>
      <c r="J2" s="3" t="s">
        <v>1456</v>
      </c>
    </row>
    <row r="3" s="3" customFormat="1" ht="20.1" customHeight="1" spans="2:17">
      <c r="B3" s="3">
        <v>1</v>
      </c>
      <c r="C3" s="3">
        <v>10</v>
      </c>
      <c r="J3" s="5">
        <v>10010091</v>
      </c>
      <c r="K3" s="27" t="s">
        <v>665</v>
      </c>
      <c r="L3" s="3">
        <v>0.02</v>
      </c>
      <c r="P3" s="3" t="s">
        <v>1457</v>
      </c>
      <c r="Q3" s="3">
        <v>0.09</v>
      </c>
    </row>
    <row r="4" s="3" customFormat="1" ht="20.1" customHeight="1" spans="2:20">
      <c r="B4" s="3">
        <v>2</v>
      </c>
      <c r="C4" s="3">
        <v>25</v>
      </c>
      <c r="J4" s="5">
        <v>10010092</v>
      </c>
      <c r="K4" s="27" t="s">
        <v>666</v>
      </c>
      <c r="L4" s="3">
        <v>0.04</v>
      </c>
      <c r="P4" s="3" t="s">
        <v>1458</v>
      </c>
      <c r="Q4" s="3">
        <v>0.91</v>
      </c>
      <c r="R4" s="3">
        <f>Q4/7</f>
        <v>0.13</v>
      </c>
      <c r="S4" s="3">
        <f>R4/6</f>
        <v>0.0216666666666667</v>
      </c>
      <c r="T4" s="3">
        <v>0.035</v>
      </c>
    </row>
    <row r="5" s="3" customFormat="1" ht="20.1" customHeight="1" spans="2:20">
      <c r="B5" s="3">
        <v>3</v>
      </c>
      <c r="C5" s="3">
        <v>50</v>
      </c>
      <c r="J5" s="5">
        <v>10010093</v>
      </c>
      <c r="K5" s="27" t="s">
        <v>668</v>
      </c>
      <c r="L5" s="3">
        <v>0.03</v>
      </c>
      <c r="T5" s="3">
        <v>0.03</v>
      </c>
    </row>
    <row r="6" s="3" customFormat="1" ht="20.1" customHeight="1" spans="10:20">
      <c r="J6" s="32">
        <v>10060101</v>
      </c>
      <c r="K6" s="33" t="s">
        <v>1459</v>
      </c>
      <c r="L6" s="3">
        <v>0.035</v>
      </c>
      <c r="T6" s="3">
        <v>0.03</v>
      </c>
    </row>
    <row r="7" s="3" customFormat="1" ht="20.1" customHeight="1" spans="2:20">
      <c r="B7" s="3" t="s">
        <v>1456</v>
      </c>
      <c r="J7" s="32">
        <v>10060102</v>
      </c>
      <c r="K7" s="33" t="s">
        <v>1459</v>
      </c>
      <c r="L7" s="3">
        <v>0.03</v>
      </c>
      <c r="T7" s="3">
        <v>0.02</v>
      </c>
    </row>
    <row r="8" s="3" customFormat="1" ht="20.1" customHeight="1" spans="2:20">
      <c r="B8" s="3">
        <v>1</v>
      </c>
      <c r="C8" s="3">
        <v>1</v>
      </c>
      <c r="D8" s="3">
        <v>2</v>
      </c>
      <c r="E8" s="3">
        <v>3</v>
      </c>
      <c r="F8" s="3" t="s">
        <v>1460</v>
      </c>
      <c r="J8" s="32">
        <v>10060103</v>
      </c>
      <c r="K8" s="33" t="s">
        <v>1459</v>
      </c>
      <c r="L8" s="3">
        <v>0.03</v>
      </c>
      <c r="T8" s="3">
        <v>0.01</v>
      </c>
    </row>
    <row r="9" s="3" customFormat="1" ht="20.1" customHeight="1" spans="1:20">
      <c r="A9" s="27" t="s">
        <v>665</v>
      </c>
      <c r="B9" s="5">
        <v>10010091</v>
      </c>
      <c r="C9" s="3">
        <v>0.85</v>
      </c>
      <c r="D9" s="3">
        <v>0.3</v>
      </c>
      <c r="E9" s="3">
        <v>0.1</v>
      </c>
      <c r="F9" s="3">
        <v>480</v>
      </c>
      <c r="G9" s="3">
        <f>F9*0.5</f>
        <v>240</v>
      </c>
      <c r="H9" s="3">
        <v>0.3</v>
      </c>
      <c r="I9" s="3">
        <f>F9*H9</f>
        <v>144</v>
      </c>
      <c r="J9" s="32">
        <v>10060104</v>
      </c>
      <c r="K9" s="33" t="s">
        <v>1459</v>
      </c>
      <c r="L9" s="3">
        <v>0.02</v>
      </c>
      <c r="P9" s="3">
        <f>7*0.13</f>
        <v>0.91</v>
      </c>
      <c r="T9" s="3">
        <v>0.005</v>
      </c>
    </row>
    <row r="10" s="3" customFormat="1" ht="20.1" customHeight="1" spans="1:12">
      <c r="A10" s="27" t="s">
        <v>666</v>
      </c>
      <c r="B10" s="5">
        <v>10010092</v>
      </c>
      <c r="C10" s="3">
        <v>0.15</v>
      </c>
      <c r="D10" s="3">
        <v>0.7</v>
      </c>
      <c r="E10" s="3">
        <v>0.65</v>
      </c>
      <c r="F10" s="3">
        <v>680</v>
      </c>
      <c r="G10" s="3">
        <f t="shared" ref="G10:G11" si="0">F10*0.5</f>
        <v>340</v>
      </c>
      <c r="H10" s="3">
        <v>0.6</v>
      </c>
      <c r="I10" s="3">
        <f t="shared" ref="I10:I11" si="1">F10*H10</f>
        <v>408</v>
      </c>
      <c r="J10" s="32">
        <v>10060105</v>
      </c>
      <c r="K10" s="33" t="s">
        <v>1459</v>
      </c>
      <c r="L10" s="3">
        <v>0.01</v>
      </c>
    </row>
    <row r="11" s="3" customFormat="1" ht="20.1" customHeight="1" spans="1:20">
      <c r="A11" s="27" t="s">
        <v>668</v>
      </c>
      <c r="B11" s="5">
        <v>10010093</v>
      </c>
      <c r="E11" s="3">
        <v>0.25</v>
      </c>
      <c r="F11" s="3">
        <v>880</v>
      </c>
      <c r="G11" s="3">
        <f t="shared" si="0"/>
        <v>440</v>
      </c>
      <c r="H11" s="3">
        <v>1</v>
      </c>
      <c r="I11" s="3">
        <f t="shared" si="1"/>
        <v>880</v>
      </c>
      <c r="J11" s="32">
        <v>10060106</v>
      </c>
      <c r="K11" s="33" t="s">
        <v>1459</v>
      </c>
      <c r="L11" s="3">
        <v>0.005</v>
      </c>
      <c r="T11" s="3">
        <f>SUM(T4:T9)</f>
        <v>0.13</v>
      </c>
    </row>
    <row r="12" s="3" customFormat="1" ht="20.1" customHeight="1" spans="10:12">
      <c r="J12" s="32">
        <v>10060201</v>
      </c>
      <c r="K12" s="33" t="s">
        <v>1461</v>
      </c>
      <c r="L12" s="3">
        <v>0.035</v>
      </c>
    </row>
    <row r="13" s="3" customFormat="1" ht="20.1" customHeight="1" spans="10:12">
      <c r="J13" s="32">
        <v>10060202</v>
      </c>
      <c r="K13" s="33" t="s">
        <v>1461</v>
      </c>
      <c r="L13" s="3">
        <v>0.03</v>
      </c>
    </row>
    <row r="14" s="3" customFormat="1" ht="20.1" customHeight="1" spans="10:12">
      <c r="J14" s="32">
        <v>10060203</v>
      </c>
      <c r="K14" s="33" t="s">
        <v>1461</v>
      </c>
      <c r="L14" s="3">
        <v>0.03</v>
      </c>
    </row>
    <row r="15" s="3" customFormat="1" ht="20.1" customHeight="1" spans="10:12">
      <c r="J15" s="32">
        <v>10060204</v>
      </c>
      <c r="K15" s="33" t="s">
        <v>1461</v>
      </c>
      <c r="L15" s="3">
        <v>0.02</v>
      </c>
    </row>
    <row r="16" s="3" customFormat="1" ht="20.1" customHeight="1" spans="10:12">
      <c r="J16" s="32">
        <v>10060205</v>
      </c>
      <c r="K16" s="33" t="s">
        <v>1461</v>
      </c>
      <c r="L16" s="3">
        <v>0.01</v>
      </c>
    </row>
    <row r="17" s="3" customFormat="1" ht="20.1" customHeight="1" spans="10:12">
      <c r="J17" s="32">
        <v>10060206</v>
      </c>
      <c r="K17" s="33" t="s">
        <v>1461</v>
      </c>
      <c r="L17" s="3">
        <v>0.005</v>
      </c>
    </row>
    <row r="18" s="3" customFormat="1" ht="20.1" customHeight="1" spans="10:12">
      <c r="J18" s="32">
        <v>10060301</v>
      </c>
      <c r="K18" s="33" t="s">
        <v>1462</v>
      </c>
      <c r="L18" s="3">
        <v>0.035</v>
      </c>
    </row>
    <row r="19" s="3" customFormat="1" ht="20.1" customHeight="1" spans="10:12">
      <c r="J19" s="32">
        <v>10060302</v>
      </c>
      <c r="K19" s="33" t="s">
        <v>1462</v>
      </c>
      <c r="L19" s="3">
        <v>0.03</v>
      </c>
    </row>
    <row r="20" s="3" customFormat="1" ht="20.1" customHeight="1" spans="10:12">
      <c r="J20" s="32">
        <v>10060303</v>
      </c>
      <c r="K20" s="33" t="s">
        <v>1462</v>
      </c>
      <c r="L20" s="3">
        <v>0.03</v>
      </c>
    </row>
    <row r="21" s="3" customFormat="1" ht="20.1" customHeight="1" spans="10:12">
      <c r="J21" s="32">
        <v>10060304</v>
      </c>
      <c r="K21" s="33" t="s">
        <v>1462</v>
      </c>
      <c r="L21" s="3">
        <v>0.02</v>
      </c>
    </row>
    <row r="22" s="3" customFormat="1" ht="20.1" customHeight="1" spans="10:12">
      <c r="J22" s="32">
        <v>10060305</v>
      </c>
      <c r="K22" s="33" t="s">
        <v>1462</v>
      </c>
      <c r="L22" s="3">
        <v>0.01</v>
      </c>
    </row>
    <row r="23" s="3" customFormat="1" ht="20.1" customHeight="1" spans="10:12">
      <c r="J23" s="32">
        <v>10060306</v>
      </c>
      <c r="K23" s="33" t="s">
        <v>1462</v>
      </c>
      <c r="L23" s="3">
        <v>0.005</v>
      </c>
    </row>
    <row r="24" s="3" customFormat="1" ht="20.1" customHeight="1" spans="10:12">
      <c r="J24" s="32">
        <v>10060401</v>
      </c>
      <c r="K24" s="33" t="s">
        <v>1463</v>
      </c>
      <c r="L24" s="3">
        <v>0.035</v>
      </c>
    </row>
    <row r="25" s="3" customFormat="1" ht="20.1" customHeight="1" spans="10:12">
      <c r="J25" s="32">
        <v>10060402</v>
      </c>
      <c r="K25" s="33" t="s">
        <v>1463</v>
      </c>
      <c r="L25" s="3">
        <v>0.03</v>
      </c>
    </row>
    <row r="26" s="3" customFormat="1" ht="20.1" customHeight="1" spans="10:12">
      <c r="J26" s="32">
        <v>10060403</v>
      </c>
      <c r="K26" s="33" t="s">
        <v>1463</v>
      </c>
      <c r="L26" s="3">
        <v>0.03</v>
      </c>
    </row>
    <row r="27" s="3" customFormat="1" ht="20.1" customHeight="1" spans="10:12">
      <c r="J27" s="32">
        <v>10060404</v>
      </c>
      <c r="K27" s="33" t="s">
        <v>1463</v>
      </c>
      <c r="L27" s="3">
        <v>0.02</v>
      </c>
    </row>
    <row r="28" s="3" customFormat="1" ht="20.1" customHeight="1" spans="10:12">
      <c r="J28" s="32">
        <v>10060405</v>
      </c>
      <c r="K28" s="33" t="s">
        <v>1463</v>
      </c>
      <c r="L28" s="3">
        <v>0.01</v>
      </c>
    </row>
    <row r="29" s="3" customFormat="1" ht="20.1" customHeight="1" spans="10:12">
      <c r="J29" s="32">
        <v>10060406</v>
      </c>
      <c r="K29" s="33" t="s">
        <v>1463</v>
      </c>
      <c r="L29" s="3">
        <v>0.005</v>
      </c>
    </row>
    <row r="30" s="3" customFormat="1" ht="20.1" customHeight="1" spans="10:12">
      <c r="J30" s="32">
        <v>10060501</v>
      </c>
      <c r="K30" s="33" t="s">
        <v>1464</v>
      </c>
      <c r="L30" s="3">
        <v>0.035</v>
      </c>
    </row>
    <row r="31" ht="20.1" customHeight="1" spans="10:12">
      <c r="J31" s="32">
        <v>10060502</v>
      </c>
      <c r="K31" s="33" t="s">
        <v>1464</v>
      </c>
      <c r="L31" s="3">
        <v>0.03</v>
      </c>
    </row>
    <row r="32" ht="20.1" customHeight="1" spans="10:12">
      <c r="J32" s="32">
        <v>10060503</v>
      </c>
      <c r="K32" s="33" t="s">
        <v>1464</v>
      </c>
      <c r="L32" s="3">
        <v>0.03</v>
      </c>
    </row>
    <row r="33" ht="20.1" customHeight="1" spans="10:12">
      <c r="J33" s="32">
        <v>10060504</v>
      </c>
      <c r="K33" s="33" t="s">
        <v>1464</v>
      </c>
      <c r="L33" s="3">
        <v>0.02</v>
      </c>
    </row>
    <row r="34" ht="20.1" customHeight="1" spans="10:12">
      <c r="J34" s="32">
        <v>10060505</v>
      </c>
      <c r="K34" s="33" t="s">
        <v>1464</v>
      </c>
      <c r="L34" s="3">
        <v>0.01</v>
      </c>
    </row>
    <row r="35" ht="20.1" customHeight="1" spans="10:12">
      <c r="J35" s="32">
        <v>10060506</v>
      </c>
      <c r="K35" s="33" t="s">
        <v>1464</v>
      </c>
      <c r="L35" s="3">
        <v>0.005</v>
      </c>
    </row>
    <row r="36" ht="20.1" customHeight="1" spans="10:12">
      <c r="J36" s="32">
        <v>10060601</v>
      </c>
      <c r="K36" s="33" t="s">
        <v>1465</v>
      </c>
      <c r="L36" s="3">
        <v>0.035</v>
      </c>
    </row>
    <row r="37" ht="20.1" customHeight="1" spans="10:12">
      <c r="J37" s="32">
        <v>10060602</v>
      </c>
      <c r="K37" s="33" t="s">
        <v>1465</v>
      </c>
      <c r="L37" s="3">
        <v>0.03</v>
      </c>
    </row>
    <row r="38" ht="20.1" customHeight="1" spans="10:12">
      <c r="J38" s="32">
        <v>10060603</v>
      </c>
      <c r="K38" s="33" t="s">
        <v>1465</v>
      </c>
      <c r="L38" s="3">
        <v>0.03</v>
      </c>
    </row>
    <row r="39" ht="20.1" customHeight="1" spans="10:12">
      <c r="J39" s="32">
        <v>10060604</v>
      </c>
      <c r="K39" s="33" t="s">
        <v>1465</v>
      </c>
      <c r="L39" s="3">
        <v>0.02</v>
      </c>
    </row>
    <row r="40" ht="20.1" customHeight="1" spans="10:12">
      <c r="J40" s="32">
        <v>10060605</v>
      </c>
      <c r="K40" s="33" t="s">
        <v>1465</v>
      </c>
      <c r="L40" s="3">
        <v>0.01</v>
      </c>
    </row>
    <row r="41" ht="20.1" customHeight="1" spans="10:12">
      <c r="J41" s="32">
        <v>10060606</v>
      </c>
      <c r="K41" s="33" t="s">
        <v>1465</v>
      </c>
      <c r="L41" s="3">
        <v>0.005</v>
      </c>
    </row>
    <row r="42" ht="20.1" customHeight="1" spans="10:12">
      <c r="J42" s="32">
        <v>10060701</v>
      </c>
      <c r="K42" s="33" t="s">
        <v>1466</v>
      </c>
      <c r="L42" s="3">
        <v>0.035</v>
      </c>
    </row>
    <row r="43" ht="20.1" customHeight="1" spans="10:12">
      <c r="J43" s="32">
        <v>10060702</v>
      </c>
      <c r="K43" s="33" t="s">
        <v>1466</v>
      </c>
      <c r="L43" s="3">
        <v>0.03</v>
      </c>
    </row>
    <row r="44" ht="20.1" customHeight="1" spans="10:12">
      <c r="J44" s="32">
        <v>10060703</v>
      </c>
      <c r="K44" s="33" t="s">
        <v>1466</v>
      </c>
      <c r="L44" s="3">
        <v>0.03</v>
      </c>
    </row>
    <row r="45" ht="20.1" customHeight="1" spans="10:12">
      <c r="J45" s="32">
        <v>10060704</v>
      </c>
      <c r="K45" s="33" t="s">
        <v>1466</v>
      </c>
      <c r="L45" s="3">
        <v>0.02</v>
      </c>
    </row>
    <row r="46" ht="20.1" customHeight="1" spans="10:12">
      <c r="J46" s="32">
        <v>10060705</v>
      </c>
      <c r="K46" s="33" t="s">
        <v>1466</v>
      </c>
      <c r="L46" s="3">
        <v>0.01</v>
      </c>
    </row>
    <row r="47" ht="20.1" customHeight="1" spans="10:12">
      <c r="J47" s="32">
        <v>10060706</v>
      </c>
      <c r="K47" s="33" t="s">
        <v>1466</v>
      </c>
      <c r="L47" s="3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workbookViewId="0">
      <selection activeCell="I21" sqref="I21"/>
    </sheetView>
  </sheetViews>
  <sheetFormatPr defaultColWidth="9" defaultRowHeight="14.25"/>
  <cols>
    <col min="2" max="2" width="9" style="7"/>
    <col min="7" max="8" width="13.125" customWidth="1"/>
  </cols>
  <sheetData>
    <row r="1" s="1" customFormat="1" ht="20.1" customHeight="1" spans="2:2">
      <c r="B1" s="3"/>
    </row>
    <row r="2" s="1" customFormat="1" ht="20.1" customHeight="1" spans="2:2">
      <c r="B2" s="3" t="s">
        <v>86</v>
      </c>
    </row>
    <row r="3" s="1" customFormat="1" ht="20.1" customHeight="1" spans="2:39">
      <c r="B3" s="3">
        <v>1</v>
      </c>
      <c r="C3" s="3">
        <v>1</v>
      </c>
      <c r="D3" s="3" t="s">
        <v>808</v>
      </c>
      <c r="E3" s="3">
        <v>50000</v>
      </c>
      <c r="F3" s="5">
        <v>10000121</v>
      </c>
      <c r="G3" s="6" t="s">
        <v>855</v>
      </c>
      <c r="H3" s="12" t="s">
        <v>294</v>
      </c>
      <c r="I3" s="5">
        <v>10010083</v>
      </c>
      <c r="J3" s="10" t="s">
        <v>804</v>
      </c>
      <c r="K3" s="5">
        <v>10</v>
      </c>
      <c r="L3" s="5">
        <v>10010087</v>
      </c>
      <c r="M3" s="27" t="s">
        <v>851</v>
      </c>
      <c r="N3" s="27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="1" customFormat="1" ht="20.1" customHeight="1" spans="2:39">
      <c r="B4" s="3">
        <v>2</v>
      </c>
      <c r="C4" s="3">
        <v>1</v>
      </c>
      <c r="D4" s="3" t="s">
        <v>808</v>
      </c>
      <c r="E4" s="3">
        <v>50000</v>
      </c>
      <c r="F4" s="5">
        <v>10000121</v>
      </c>
      <c r="G4" s="6" t="s">
        <v>855</v>
      </c>
      <c r="H4" s="6" t="s">
        <v>294</v>
      </c>
      <c r="I4" s="5">
        <v>10010083</v>
      </c>
      <c r="J4" s="10" t="s">
        <v>804</v>
      </c>
      <c r="K4" s="5">
        <v>20</v>
      </c>
      <c r="L4" s="5">
        <v>10010087</v>
      </c>
      <c r="M4" s="27" t="s">
        <v>851</v>
      </c>
      <c r="N4" s="27">
        <v>1</v>
      </c>
      <c r="O4" s="5">
        <v>10000143</v>
      </c>
      <c r="P4" s="6" t="s">
        <v>122</v>
      </c>
      <c r="Q4" s="6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="1" customFormat="1" ht="20.1" customHeight="1" spans="2:39">
      <c r="B5" s="3">
        <v>3</v>
      </c>
      <c r="C5" s="3">
        <v>1</v>
      </c>
      <c r="D5" s="3" t="s">
        <v>808</v>
      </c>
      <c r="E5" s="3">
        <v>100000</v>
      </c>
      <c r="F5" s="5">
        <v>10000121</v>
      </c>
      <c r="G5" s="6" t="s">
        <v>855</v>
      </c>
      <c r="H5" s="6" t="s">
        <v>294</v>
      </c>
      <c r="I5" s="5">
        <v>10010083</v>
      </c>
      <c r="J5" s="10" t="s">
        <v>804</v>
      </c>
      <c r="K5" s="5">
        <v>30</v>
      </c>
      <c r="L5" s="5">
        <v>10010087</v>
      </c>
      <c r="M5" s="27" t="s">
        <v>851</v>
      </c>
      <c r="N5" s="27">
        <v>1</v>
      </c>
      <c r="O5" s="5">
        <v>10000143</v>
      </c>
      <c r="P5" s="6" t="s">
        <v>122</v>
      </c>
      <c r="Q5" s="6" t="s">
        <v>1467</v>
      </c>
      <c r="R5" s="5">
        <v>10010045</v>
      </c>
      <c r="S5" s="6" t="s">
        <v>92</v>
      </c>
      <c r="T5" s="3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="1" customFormat="1" ht="20.1" customHeight="1" spans="2:20">
      <c r="B6" s="3"/>
      <c r="T6" s="3"/>
    </row>
    <row r="7" s="1" customFormat="1" ht="20.1" customHeight="1" spans="2:20">
      <c r="B7" s="3" t="s">
        <v>179</v>
      </c>
      <c r="T7" s="3"/>
    </row>
    <row r="8" s="1" customFormat="1" ht="20.1" customHeight="1" spans="2:39">
      <c r="B8" s="3">
        <v>1</v>
      </c>
      <c r="C8" s="3">
        <v>1</v>
      </c>
      <c r="D8" s="3" t="s">
        <v>808</v>
      </c>
      <c r="E8" s="3">
        <v>100000</v>
      </c>
      <c r="F8" s="5">
        <v>10000121</v>
      </c>
      <c r="G8" s="6" t="s">
        <v>855</v>
      </c>
      <c r="H8" s="12" t="s">
        <v>294</v>
      </c>
      <c r="I8" s="5">
        <v>10010083</v>
      </c>
      <c r="J8" s="10" t="s">
        <v>804</v>
      </c>
      <c r="K8" s="5">
        <v>10</v>
      </c>
      <c r="L8" s="5">
        <v>10010087</v>
      </c>
      <c r="M8" s="27" t="s">
        <v>851</v>
      </c>
      <c r="N8" s="3">
        <v>1</v>
      </c>
      <c r="T8" s="3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="1" customFormat="1" ht="20.1" customHeight="1" spans="2:39">
      <c r="B9" s="3">
        <v>2</v>
      </c>
      <c r="C9" s="3">
        <v>1</v>
      </c>
      <c r="D9" s="3" t="s">
        <v>808</v>
      </c>
      <c r="E9" s="3">
        <v>100000</v>
      </c>
      <c r="F9" s="5">
        <v>10000121</v>
      </c>
      <c r="G9" s="6" t="s">
        <v>855</v>
      </c>
      <c r="H9" s="6" t="s">
        <v>294</v>
      </c>
      <c r="I9" s="5">
        <v>10010083</v>
      </c>
      <c r="J9" s="10" t="s">
        <v>804</v>
      </c>
      <c r="K9" s="5">
        <v>20</v>
      </c>
      <c r="L9" s="5">
        <v>10010087</v>
      </c>
      <c r="M9" s="27" t="s">
        <v>851</v>
      </c>
      <c r="N9" s="3">
        <v>1</v>
      </c>
      <c r="O9" s="5">
        <v>10000143</v>
      </c>
      <c r="P9" s="6" t="s">
        <v>122</v>
      </c>
      <c r="Q9" s="6" t="s">
        <v>812</v>
      </c>
      <c r="T9" s="3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="1" customFormat="1" ht="20.1" customHeight="1" spans="2:39">
      <c r="B10" s="3">
        <v>3</v>
      </c>
      <c r="C10" s="3">
        <v>1</v>
      </c>
      <c r="D10" s="3" t="s">
        <v>808</v>
      </c>
      <c r="E10" s="3">
        <v>150000</v>
      </c>
      <c r="F10" s="5">
        <v>10000121</v>
      </c>
      <c r="G10" s="6" t="s">
        <v>855</v>
      </c>
      <c r="H10" s="6" t="s">
        <v>294</v>
      </c>
      <c r="I10" s="5">
        <v>10010083</v>
      </c>
      <c r="J10" s="10" t="s">
        <v>804</v>
      </c>
      <c r="K10" s="5">
        <v>30</v>
      </c>
      <c r="L10" s="5">
        <v>10010087</v>
      </c>
      <c r="M10" s="27" t="s">
        <v>851</v>
      </c>
      <c r="N10" s="3">
        <v>1</v>
      </c>
      <c r="O10" s="5">
        <v>10000143</v>
      </c>
      <c r="P10" s="6" t="s">
        <v>122</v>
      </c>
      <c r="Q10" s="6" t="s">
        <v>1467</v>
      </c>
      <c r="R10" s="5">
        <v>10010045</v>
      </c>
      <c r="S10" s="6" t="s">
        <v>92</v>
      </c>
      <c r="T10" s="3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="1" customFormat="1" ht="20.1" customHeight="1" spans="2:20">
      <c r="B11" s="3"/>
      <c r="T11" s="3"/>
    </row>
    <row r="12" s="1" customFormat="1" ht="20.1" customHeight="1" spans="2:20">
      <c r="B12" s="3" t="s">
        <v>197</v>
      </c>
      <c r="T12" s="3"/>
    </row>
    <row r="13" s="1" customFormat="1" ht="20.1" customHeight="1" spans="2:39">
      <c r="B13" s="3">
        <v>1</v>
      </c>
      <c r="C13" s="3">
        <v>1</v>
      </c>
      <c r="D13" s="3" t="s">
        <v>808</v>
      </c>
      <c r="E13" s="3">
        <v>150000</v>
      </c>
      <c r="F13" s="5">
        <v>10000121</v>
      </c>
      <c r="G13" s="6" t="s">
        <v>855</v>
      </c>
      <c r="H13" s="12" t="s">
        <v>294</v>
      </c>
      <c r="I13" s="5">
        <v>10010083</v>
      </c>
      <c r="J13" s="10" t="s">
        <v>804</v>
      </c>
      <c r="K13" s="5">
        <v>10</v>
      </c>
      <c r="L13" s="5">
        <v>10010087</v>
      </c>
      <c r="M13" s="27" t="s">
        <v>851</v>
      </c>
      <c r="N13" s="3">
        <v>1</v>
      </c>
      <c r="T13" s="3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="1" customFormat="1" ht="20.1" customHeight="1" spans="2:39">
      <c r="B14" s="3">
        <v>2</v>
      </c>
      <c r="C14" s="3">
        <v>1</v>
      </c>
      <c r="D14" s="3" t="s">
        <v>808</v>
      </c>
      <c r="E14" s="3">
        <v>150000</v>
      </c>
      <c r="F14" s="5">
        <v>10000121</v>
      </c>
      <c r="G14" s="6" t="s">
        <v>855</v>
      </c>
      <c r="H14" s="6" t="s">
        <v>294</v>
      </c>
      <c r="I14" s="5">
        <v>10010083</v>
      </c>
      <c r="J14" s="10" t="s">
        <v>804</v>
      </c>
      <c r="K14" s="5">
        <v>20</v>
      </c>
      <c r="L14" s="5">
        <v>10010087</v>
      </c>
      <c r="M14" s="27" t="s">
        <v>851</v>
      </c>
      <c r="N14" s="3">
        <v>1</v>
      </c>
      <c r="O14" s="5">
        <v>10000143</v>
      </c>
      <c r="P14" s="6" t="s">
        <v>122</v>
      </c>
      <c r="Q14" s="6" t="s">
        <v>812</v>
      </c>
      <c r="T14" s="3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="1" customFormat="1" ht="20.1" customHeight="1" spans="2:39">
      <c r="B15" s="3">
        <v>3</v>
      </c>
      <c r="C15" s="3">
        <v>1</v>
      </c>
      <c r="D15" s="3" t="s">
        <v>808</v>
      </c>
      <c r="E15" s="3">
        <v>200000</v>
      </c>
      <c r="F15" s="5">
        <v>10000121</v>
      </c>
      <c r="G15" s="6" t="s">
        <v>855</v>
      </c>
      <c r="H15" s="6" t="s">
        <v>294</v>
      </c>
      <c r="I15" s="5">
        <v>10010083</v>
      </c>
      <c r="J15" s="10" t="s">
        <v>804</v>
      </c>
      <c r="K15" s="5">
        <v>30</v>
      </c>
      <c r="L15" s="5">
        <v>10010087</v>
      </c>
      <c r="M15" s="27" t="s">
        <v>851</v>
      </c>
      <c r="N15" s="3">
        <v>1</v>
      </c>
      <c r="O15" s="5">
        <v>10000143</v>
      </c>
      <c r="P15" s="6" t="s">
        <v>122</v>
      </c>
      <c r="Q15" s="6" t="s">
        <v>1467</v>
      </c>
      <c r="R15" s="5">
        <v>10010045</v>
      </c>
      <c r="S15" s="6" t="s">
        <v>92</v>
      </c>
      <c r="T15" s="3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="1" customFormat="1" ht="20.1" customHeight="1" spans="2:20">
      <c r="B16" s="3"/>
      <c r="T16" s="3"/>
    </row>
    <row r="17" s="1" customFormat="1" ht="20.1" customHeight="1" spans="2:20">
      <c r="B17" s="3" t="s">
        <v>218</v>
      </c>
      <c r="T17" s="3"/>
    </row>
    <row r="18" s="1" customFormat="1" ht="20.1" customHeight="1" spans="2:39">
      <c r="B18" s="3">
        <v>1</v>
      </c>
      <c r="C18" s="3">
        <v>1</v>
      </c>
      <c r="D18" s="3" t="s">
        <v>808</v>
      </c>
      <c r="E18" s="3">
        <v>200000</v>
      </c>
      <c r="F18" s="5">
        <v>10000121</v>
      </c>
      <c r="G18" s="6" t="s">
        <v>855</v>
      </c>
      <c r="H18" s="12" t="s">
        <v>294</v>
      </c>
      <c r="I18" s="5">
        <v>10010083</v>
      </c>
      <c r="J18" s="10" t="s">
        <v>804</v>
      </c>
      <c r="K18" s="5">
        <v>10</v>
      </c>
      <c r="L18" s="5">
        <v>10010087</v>
      </c>
      <c r="M18" s="27" t="s">
        <v>851</v>
      </c>
      <c r="N18" s="3">
        <v>1</v>
      </c>
      <c r="T18" s="3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="1" customFormat="1" ht="20.1" customHeight="1" spans="2:39">
      <c r="B19" s="3">
        <v>2</v>
      </c>
      <c r="C19" s="3">
        <v>1</v>
      </c>
      <c r="D19" s="3" t="s">
        <v>808</v>
      </c>
      <c r="E19" s="3">
        <v>200000</v>
      </c>
      <c r="F19" s="5">
        <v>10000121</v>
      </c>
      <c r="G19" s="6" t="s">
        <v>855</v>
      </c>
      <c r="H19" s="6" t="s">
        <v>294</v>
      </c>
      <c r="I19" s="5">
        <v>10010083</v>
      </c>
      <c r="J19" s="10" t="s">
        <v>804</v>
      </c>
      <c r="K19" s="5">
        <v>20</v>
      </c>
      <c r="L19" s="5">
        <v>10010087</v>
      </c>
      <c r="M19" s="27" t="s">
        <v>851</v>
      </c>
      <c r="N19" s="3">
        <v>1</v>
      </c>
      <c r="O19" s="5">
        <v>10000143</v>
      </c>
      <c r="P19" s="6" t="s">
        <v>122</v>
      </c>
      <c r="Q19" s="12" t="s">
        <v>812</v>
      </c>
      <c r="T19" s="3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="1" customFormat="1" ht="20.1" customHeight="1" spans="2:39">
      <c r="B20" s="3">
        <v>3</v>
      </c>
      <c r="C20" s="3">
        <v>1</v>
      </c>
      <c r="D20" s="3" t="s">
        <v>808</v>
      </c>
      <c r="E20" s="3">
        <v>250000</v>
      </c>
      <c r="F20" s="5">
        <v>10000121</v>
      </c>
      <c r="G20" s="6" t="s">
        <v>855</v>
      </c>
      <c r="H20" s="6" t="s">
        <v>294</v>
      </c>
      <c r="I20" s="5">
        <v>10010083</v>
      </c>
      <c r="J20" s="10" t="s">
        <v>804</v>
      </c>
      <c r="K20" s="5">
        <v>30</v>
      </c>
      <c r="L20" s="5">
        <v>10010087</v>
      </c>
      <c r="M20" s="27" t="s">
        <v>851</v>
      </c>
      <c r="N20" s="3">
        <v>1</v>
      </c>
      <c r="O20" s="5">
        <v>10000143</v>
      </c>
      <c r="P20" s="6" t="s">
        <v>122</v>
      </c>
      <c r="Q20" s="12" t="s">
        <v>1467</v>
      </c>
      <c r="R20" s="5">
        <v>10010045</v>
      </c>
      <c r="S20" s="6" t="s">
        <v>92</v>
      </c>
      <c r="T20" s="3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="1" customFormat="1" ht="20.1" customHeight="1" spans="2:20">
      <c r="B21" s="3"/>
      <c r="T21" s="3"/>
    </row>
    <row r="22" s="1" customFormat="1" ht="20.1" customHeight="1" spans="2:20">
      <c r="B22" s="3" t="s">
        <v>348</v>
      </c>
      <c r="T22" s="3"/>
    </row>
    <row r="23" s="1" customFormat="1" ht="20.1" customHeight="1" spans="2:39">
      <c r="B23" s="3">
        <v>1</v>
      </c>
      <c r="C23" s="3">
        <v>1</v>
      </c>
      <c r="D23" s="3" t="s">
        <v>808</v>
      </c>
      <c r="E23" s="3">
        <v>250000</v>
      </c>
      <c r="F23" s="5">
        <v>10000121</v>
      </c>
      <c r="G23" s="6" t="s">
        <v>855</v>
      </c>
      <c r="H23" s="12" t="s">
        <v>294</v>
      </c>
      <c r="I23" s="5">
        <v>10010083</v>
      </c>
      <c r="J23" s="10" t="s">
        <v>804</v>
      </c>
      <c r="K23" s="5">
        <v>10</v>
      </c>
      <c r="L23" s="5">
        <v>10010087</v>
      </c>
      <c r="M23" s="27" t="s">
        <v>851</v>
      </c>
      <c r="N23" s="3">
        <v>1</v>
      </c>
      <c r="T23" s="3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="1" customFormat="1" ht="20.1" customHeight="1" spans="2:39">
      <c r="B24" s="3">
        <v>2</v>
      </c>
      <c r="C24" s="3">
        <v>1</v>
      </c>
      <c r="D24" s="3" t="s">
        <v>808</v>
      </c>
      <c r="E24" s="3">
        <v>250000</v>
      </c>
      <c r="F24" s="5">
        <v>10000121</v>
      </c>
      <c r="G24" s="6" t="s">
        <v>855</v>
      </c>
      <c r="H24" s="6" t="s">
        <v>294</v>
      </c>
      <c r="I24" s="5">
        <v>10010083</v>
      </c>
      <c r="J24" s="10" t="s">
        <v>804</v>
      </c>
      <c r="K24" s="5">
        <v>20</v>
      </c>
      <c r="L24" s="5">
        <v>10010087</v>
      </c>
      <c r="M24" s="27" t="s">
        <v>851</v>
      </c>
      <c r="N24" s="3">
        <v>1</v>
      </c>
      <c r="O24" s="5">
        <v>10000143</v>
      </c>
      <c r="P24" s="6" t="s">
        <v>122</v>
      </c>
      <c r="Q24" s="12" t="s">
        <v>812</v>
      </c>
      <c r="T24" s="3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="1" customFormat="1" ht="20.1" customHeight="1" spans="2:39">
      <c r="B25" s="3">
        <v>3</v>
      </c>
      <c r="C25" s="3">
        <v>1</v>
      </c>
      <c r="D25" s="3" t="s">
        <v>808</v>
      </c>
      <c r="E25" s="3">
        <v>300000</v>
      </c>
      <c r="F25" s="5">
        <v>10000121</v>
      </c>
      <c r="G25" s="6" t="s">
        <v>855</v>
      </c>
      <c r="H25" s="6" t="s">
        <v>294</v>
      </c>
      <c r="I25" s="5">
        <v>10010083</v>
      </c>
      <c r="J25" s="10" t="s">
        <v>804</v>
      </c>
      <c r="K25" s="5">
        <v>30</v>
      </c>
      <c r="L25" s="5">
        <v>10010087</v>
      </c>
      <c r="M25" s="27" t="s">
        <v>851</v>
      </c>
      <c r="N25" s="3">
        <v>1</v>
      </c>
      <c r="O25" s="5">
        <v>10000143</v>
      </c>
      <c r="P25" s="6" t="s">
        <v>122</v>
      </c>
      <c r="Q25" s="12" t="s">
        <v>1467</v>
      </c>
      <c r="R25" s="5">
        <v>10010045</v>
      </c>
      <c r="S25" s="6" t="s">
        <v>92</v>
      </c>
      <c r="T25" s="3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="1" customFormat="1" ht="20.1" customHeight="1" spans="2:2">
      <c r="B26" s="3"/>
    </row>
    <row r="27" s="1" customFormat="1" ht="20.1" customHeight="1" spans="2:2">
      <c r="B27" s="3"/>
    </row>
    <row r="28" s="1" customFormat="1" ht="20.1" customHeight="1" spans="2:2">
      <c r="B28" s="3"/>
    </row>
    <row r="29" s="1" customFormat="1" ht="20.1" customHeight="1" spans="2:2">
      <c r="B29" s="3"/>
    </row>
    <row r="30" s="1" customFormat="1" ht="20.1" customHeight="1" spans="2:2">
      <c r="B30" s="3"/>
    </row>
    <row r="31" s="1" customFormat="1" ht="20.1" customHeight="1" spans="2:2">
      <c r="B31" s="3"/>
    </row>
    <row r="32" s="1" customFormat="1" ht="20.1" customHeight="1" spans="2:2">
      <c r="B32" s="3"/>
    </row>
    <row r="33" s="1" customFormat="1" ht="20.1" customHeight="1" spans="2:2">
      <c r="B33" s="3"/>
    </row>
    <row r="34" s="1" customFormat="1" ht="20.1" customHeight="1" spans="2:2">
      <c r="B34" s="3"/>
    </row>
    <row r="35" s="1" customFormat="1" ht="20.1" customHeight="1" spans="2:2">
      <c r="B35" s="3"/>
    </row>
    <row r="36" s="1" customFormat="1" ht="20.1" customHeight="1" spans="2:2">
      <c r="B36" s="3"/>
    </row>
    <row r="37" s="1" customFormat="1" ht="20.1" customHeight="1" spans="2:2">
      <c r="B37" s="3"/>
    </row>
    <row r="38" s="1" customFormat="1" ht="20.1" customHeight="1" spans="2:2">
      <c r="B38" s="3"/>
    </row>
    <row r="39" s="1" customFormat="1" ht="20.1" customHeight="1" spans="2:2">
      <c r="B39" s="3"/>
    </row>
    <row r="40" s="1" customFormat="1" ht="20.1" customHeight="1" spans="2:2">
      <c r="B40" s="3"/>
    </row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topLeftCell="W1" workbookViewId="0">
      <selection activeCell="AL2" sqref="AL2:AL11"/>
    </sheetView>
  </sheetViews>
  <sheetFormatPr defaultColWidth="9" defaultRowHeight="14.25"/>
  <sheetData>
    <row r="1" ht="20.1" customHeight="1"/>
    <row r="2" ht="20.1" customHeight="1" spans="2:45">
      <c r="B2" s="24">
        <v>10020001</v>
      </c>
      <c r="C2" s="28" t="s">
        <v>95</v>
      </c>
      <c r="D2" s="7">
        <f>75*5</f>
        <v>375</v>
      </c>
      <c r="F2" s="24">
        <v>10021001</v>
      </c>
      <c r="G2" s="26" t="s">
        <v>204</v>
      </c>
      <c r="H2" s="24">
        <v>10021001</v>
      </c>
      <c r="I2" s="28">
        <v>0</v>
      </c>
      <c r="J2" s="29">
        <v>2</v>
      </c>
      <c r="K2" s="30">
        <v>50</v>
      </c>
      <c r="L2" s="7">
        <f>K2*5</f>
        <v>250</v>
      </c>
      <c r="M2" s="7" t="str">
        <f>"1,"&amp;L2</f>
        <v>1,250</v>
      </c>
      <c r="N2" s="24">
        <v>10022001</v>
      </c>
      <c r="O2" s="26" t="s">
        <v>252</v>
      </c>
      <c r="P2" s="24">
        <v>10022001</v>
      </c>
      <c r="Q2" s="28">
        <v>0</v>
      </c>
      <c r="R2" s="29">
        <v>2</v>
      </c>
      <c r="T2">
        <f>ROUND(L2*1.2,0)</f>
        <v>300</v>
      </c>
      <c r="U2" s="7" t="str">
        <f>"1,"&amp;T2</f>
        <v>1,300</v>
      </c>
      <c r="V2" s="24">
        <v>10023001</v>
      </c>
      <c r="W2" s="26" t="s">
        <v>272</v>
      </c>
      <c r="X2" s="24">
        <v>10023001</v>
      </c>
      <c r="Y2" s="28">
        <v>0</v>
      </c>
      <c r="Z2" s="29">
        <v>2</v>
      </c>
      <c r="AB2">
        <f>ROUND(T2*1.2,0)</f>
        <v>360</v>
      </c>
      <c r="AC2" s="7" t="str">
        <f>"1,"&amp;AB2</f>
        <v>1,360</v>
      </c>
      <c r="AD2" s="24">
        <v>10024001</v>
      </c>
      <c r="AE2" s="26" t="s">
        <v>296</v>
      </c>
      <c r="AF2" s="24">
        <v>10024001</v>
      </c>
      <c r="AG2" s="28">
        <v>0</v>
      </c>
      <c r="AH2" s="29">
        <v>2</v>
      </c>
      <c r="AJ2">
        <f>ROUND(AB2*1.2,0)</f>
        <v>432</v>
      </c>
      <c r="AK2" s="7" t="str">
        <f>"1,"&amp;AJ2</f>
        <v>1,432</v>
      </c>
      <c r="AL2" s="24">
        <v>10025001</v>
      </c>
      <c r="AM2" s="26" t="s">
        <v>316</v>
      </c>
      <c r="AN2" s="24">
        <v>10025001</v>
      </c>
      <c r="AO2" s="28">
        <v>0</v>
      </c>
      <c r="AP2" s="29">
        <v>2</v>
      </c>
      <c r="AR2">
        <f>ROUND(AJ2*1.2,0)</f>
        <v>518</v>
      </c>
      <c r="AS2" s="7" t="str">
        <f>"1,"&amp;AR2</f>
        <v>1,518</v>
      </c>
    </row>
    <row r="3" ht="20.1" customHeight="1" spans="6:45">
      <c r="F3" s="24">
        <v>10021002</v>
      </c>
      <c r="G3" s="26" t="s">
        <v>229</v>
      </c>
      <c r="H3" s="24">
        <v>10021002</v>
      </c>
      <c r="I3" s="28">
        <v>0</v>
      </c>
      <c r="J3" s="29">
        <v>2</v>
      </c>
      <c r="K3" s="30">
        <f>K2+2</f>
        <v>52</v>
      </c>
      <c r="L3" s="7">
        <f t="shared" ref="L3:L11" si="0">K3*5</f>
        <v>260</v>
      </c>
      <c r="M3" s="7" t="str">
        <f t="shared" ref="M3:M11" si="1">"1,"&amp;L3</f>
        <v>1,260</v>
      </c>
      <c r="N3" s="24">
        <v>10022002</v>
      </c>
      <c r="O3" s="26" t="s">
        <v>254</v>
      </c>
      <c r="P3" s="24">
        <v>10022002</v>
      </c>
      <c r="Q3" s="28">
        <v>0</v>
      </c>
      <c r="R3" s="29">
        <v>2</v>
      </c>
      <c r="T3">
        <f t="shared" ref="T3:T11" si="2">ROUND(L3*1.2,0)</f>
        <v>312</v>
      </c>
      <c r="U3" s="7" t="str">
        <f t="shared" ref="U3:U11" si="3">"1,"&amp;T3</f>
        <v>1,312</v>
      </c>
      <c r="V3" s="24">
        <v>10023002</v>
      </c>
      <c r="W3" s="26" t="s">
        <v>274</v>
      </c>
      <c r="X3" s="24">
        <v>10023002</v>
      </c>
      <c r="Y3" s="28">
        <v>0</v>
      </c>
      <c r="Z3" s="29">
        <v>2</v>
      </c>
      <c r="AB3">
        <f t="shared" ref="AB3:AB11" si="4">ROUND(T3*1.2,0)</f>
        <v>374</v>
      </c>
      <c r="AC3" s="7" t="str">
        <f t="shared" ref="AC3:AC11" si="5">"1,"&amp;AB3</f>
        <v>1,374</v>
      </c>
      <c r="AD3" s="24">
        <v>10024002</v>
      </c>
      <c r="AE3" s="26" t="s">
        <v>299</v>
      </c>
      <c r="AF3" s="24">
        <v>10024002</v>
      </c>
      <c r="AG3" s="28">
        <v>0</v>
      </c>
      <c r="AH3" s="29">
        <v>2</v>
      </c>
      <c r="AJ3">
        <f t="shared" ref="AJ3:AJ11" si="6">ROUND(AB3*1.2,0)</f>
        <v>449</v>
      </c>
      <c r="AK3" s="7" t="str">
        <f t="shared" ref="AK3:AK11" si="7">"1,"&amp;AJ3</f>
        <v>1,449</v>
      </c>
      <c r="AL3" s="24">
        <v>10025002</v>
      </c>
      <c r="AM3" s="26" t="s">
        <v>318</v>
      </c>
      <c r="AN3" s="24">
        <v>10025002</v>
      </c>
      <c r="AO3" s="28">
        <v>0</v>
      </c>
      <c r="AP3" s="29">
        <v>2</v>
      </c>
      <c r="AR3">
        <f t="shared" ref="AR3:AR11" si="8">ROUND(AJ3*1.2,0)</f>
        <v>539</v>
      </c>
      <c r="AS3" s="7" t="str">
        <f t="shared" ref="AS3:AS11" si="9">"1,"&amp;AR3</f>
        <v>1,539</v>
      </c>
    </row>
    <row r="4" ht="20.1" customHeight="1" spans="6:45">
      <c r="F4" s="24">
        <v>10021003</v>
      </c>
      <c r="G4" s="26" t="s">
        <v>232</v>
      </c>
      <c r="H4" s="24">
        <v>10021003</v>
      </c>
      <c r="I4" s="28">
        <v>0</v>
      </c>
      <c r="J4" s="29">
        <v>2</v>
      </c>
      <c r="K4" s="30">
        <f t="shared" ref="K4:K8" si="10">K3+2</f>
        <v>54</v>
      </c>
      <c r="L4" s="7">
        <f t="shared" si="0"/>
        <v>270</v>
      </c>
      <c r="M4" s="7" t="str">
        <f t="shared" si="1"/>
        <v>1,270</v>
      </c>
      <c r="N4" s="24">
        <v>10022003</v>
      </c>
      <c r="O4" s="26" t="s">
        <v>256</v>
      </c>
      <c r="P4" s="24">
        <v>10022003</v>
      </c>
      <c r="Q4" s="28">
        <v>0</v>
      </c>
      <c r="R4" s="29">
        <v>2</v>
      </c>
      <c r="T4">
        <f t="shared" si="2"/>
        <v>324</v>
      </c>
      <c r="U4" s="7" t="str">
        <f t="shared" si="3"/>
        <v>1,324</v>
      </c>
      <c r="V4" s="24">
        <v>10023003</v>
      </c>
      <c r="W4" s="26" t="s">
        <v>276</v>
      </c>
      <c r="X4" s="24">
        <v>10023003</v>
      </c>
      <c r="Y4" s="28">
        <v>0</v>
      </c>
      <c r="Z4" s="29">
        <v>2</v>
      </c>
      <c r="AB4">
        <f t="shared" si="4"/>
        <v>389</v>
      </c>
      <c r="AC4" s="7" t="str">
        <f t="shared" si="5"/>
        <v>1,389</v>
      </c>
      <c r="AD4" s="24">
        <v>10024003</v>
      </c>
      <c r="AE4" s="26" t="s">
        <v>301</v>
      </c>
      <c r="AF4" s="24">
        <v>10024003</v>
      </c>
      <c r="AG4" s="28">
        <v>0</v>
      </c>
      <c r="AH4" s="29">
        <v>2</v>
      </c>
      <c r="AJ4">
        <f t="shared" si="6"/>
        <v>467</v>
      </c>
      <c r="AK4" s="7" t="str">
        <f t="shared" si="7"/>
        <v>1,467</v>
      </c>
      <c r="AL4" s="24">
        <v>10025003</v>
      </c>
      <c r="AM4" s="26" t="s">
        <v>321</v>
      </c>
      <c r="AN4" s="24">
        <v>10025003</v>
      </c>
      <c r="AO4" s="28">
        <v>0</v>
      </c>
      <c r="AP4" s="29">
        <v>2</v>
      </c>
      <c r="AR4">
        <f t="shared" si="8"/>
        <v>560</v>
      </c>
      <c r="AS4" s="7" t="str">
        <f t="shared" si="9"/>
        <v>1,560</v>
      </c>
    </row>
    <row r="5" ht="20.1" customHeight="1" spans="6:45">
      <c r="F5" s="24">
        <v>10021004</v>
      </c>
      <c r="G5" s="26" t="s">
        <v>234</v>
      </c>
      <c r="H5" s="24">
        <v>10021004</v>
      </c>
      <c r="I5" s="28">
        <v>0</v>
      </c>
      <c r="J5" s="29">
        <v>2</v>
      </c>
      <c r="K5" s="30">
        <f t="shared" si="10"/>
        <v>56</v>
      </c>
      <c r="L5" s="7">
        <f t="shared" si="0"/>
        <v>280</v>
      </c>
      <c r="M5" s="7" t="str">
        <f t="shared" si="1"/>
        <v>1,280</v>
      </c>
      <c r="N5" s="24">
        <v>10022004</v>
      </c>
      <c r="O5" s="26" t="s">
        <v>258</v>
      </c>
      <c r="P5" s="24">
        <v>10022004</v>
      </c>
      <c r="Q5" s="28">
        <v>0</v>
      </c>
      <c r="R5" s="29">
        <v>2</v>
      </c>
      <c r="T5">
        <f t="shared" si="2"/>
        <v>336</v>
      </c>
      <c r="U5" s="7" t="str">
        <f t="shared" si="3"/>
        <v>1,336</v>
      </c>
      <c r="V5" s="24">
        <v>10023004</v>
      </c>
      <c r="W5" s="26" t="s">
        <v>278</v>
      </c>
      <c r="X5" s="24">
        <v>10023004</v>
      </c>
      <c r="Y5" s="28">
        <v>0</v>
      </c>
      <c r="Z5" s="29">
        <v>2</v>
      </c>
      <c r="AB5">
        <f t="shared" si="4"/>
        <v>403</v>
      </c>
      <c r="AC5" s="7" t="str">
        <f t="shared" si="5"/>
        <v>1,403</v>
      </c>
      <c r="AD5" s="24">
        <v>10024004</v>
      </c>
      <c r="AE5" s="26" t="s">
        <v>303</v>
      </c>
      <c r="AF5" s="24">
        <v>10024004</v>
      </c>
      <c r="AG5" s="28">
        <v>0</v>
      </c>
      <c r="AH5" s="29">
        <v>2</v>
      </c>
      <c r="AJ5">
        <f t="shared" si="6"/>
        <v>484</v>
      </c>
      <c r="AK5" s="7" t="str">
        <f t="shared" si="7"/>
        <v>1,484</v>
      </c>
      <c r="AL5" s="24">
        <v>10025004</v>
      </c>
      <c r="AM5" s="26" t="s">
        <v>324</v>
      </c>
      <c r="AN5" s="24">
        <v>10025004</v>
      </c>
      <c r="AO5" s="28">
        <v>0</v>
      </c>
      <c r="AP5" s="29">
        <v>2</v>
      </c>
      <c r="AR5">
        <f t="shared" si="8"/>
        <v>581</v>
      </c>
      <c r="AS5" s="7" t="str">
        <f t="shared" si="9"/>
        <v>1,581</v>
      </c>
    </row>
    <row r="6" ht="20.1" customHeight="1" spans="6:45">
      <c r="F6" s="24">
        <v>10021005</v>
      </c>
      <c r="G6" s="26" t="s">
        <v>237</v>
      </c>
      <c r="H6" s="24">
        <v>10021005</v>
      </c>
      <c r="I6" s="28">
        <v>0</v>
      </c>
      <c r="J6" s="29">
        <v>2</v>
      </c>
      <c r="K6" s="30">
        <f t="shared" si="10"/>
        <v>58</v>
      </c>
      <c r="L6" s="7">
        <f t="shared" si="0"/>
        <v>290</v>
      </c>
      <c r="M6" s="7" t="str">
        <f t="shared" si="1"/>
        <v>1,290</v>
      </c>
      <c r="N6" s="24">
        <v>10022005</v>
      </c>
      <c r="O6" s="26" t="s">
        <v>260</v>
      </c>
      <c r="P6" s="24">
        <v>10022005</v>
      </c>
      <c r="Q6" s="28">
        <v>0</v>
      </c>
      <c r="R6" s="29">
        <v>2</v>
      </c>
      <c r="T6">
        <f t="shared" si="2"/>
        <v>348</v>
      </c>
      <c r="U6" s="7" t="str">
        <f t="shared" si="3"/>
        <v>1,348</v>
      </c>
      <c r="V6" s="24">
        <v>10023005</v>
      </c>
      <c r="W6" s="26" t="s">
        <v>827</v>
      </c>
      <c r="X6" s="24">
        <v>10023005</v>
      </c>
      <c r="Y6" s="28">
        <v>0</v>
      </c>
      <c r="Z6" s="29">
        <v>2</v>
      </c>
      <c r="AB6">
        <f t="shared" si="4"/>
        <v>418</v>
      </c>
      <c r="AC6" s="7" t="str">
        <f t="shared" si="5"/>
        <v>1,418</v>
      </c>
      <c r="AD6" s="24">
        <v>10024005</v>
      </c>
      <c r="AE6" s="26" t="s">
        <v>305</v>
      </c>
      <c r="AF6" s="24">
        <v>10024005</v>
      </c>
      <c r="AG6" s="28">
        <v>0</v>
      </c>
      <c r="AH6" s="29">
        <v>2</v>
      </c>
      <c r="AJ6">
        <f t="shared" si="6"/>
        <v>502</v>
      </c>
      <c r="AK6" s="7" t="str">
        <f t="shared" si="7"/>
        <v>1,502</v>
      </c>
      <c r="AL6" s="24">
        <v>10025005</v>
      </c>
      <c r="AM6" s="26" t="s">
        <v>327</v>
      </c>
      <c r="AN6" s="24">
        <v>10025005</v>
      </c>
      <c r="AO6" s="28">
        <v>0</v>
      </c>
      <c r="AP6" s="29">
        <v>2</v>
      </c>
      <c r="AR6">
        <f t="shared" si="8"/>
        <v>602</v>
      </c>
      <c r="AS6" s="7" t="str">
        <f t="shared" si="9"/>
        <v>1,602</v>
      </c>
    </row>
    <row r="7" ht="20.1" customHeight="1" spans="6:45">
      <c r="F7" s="24">
        <v>10021006</v>
      </c>
      <c r="G7" s="26" t="s">
        <v>240</v>
      </c>
      <c r="H7" s="24">
        <v>10021006</v>
      </c>
      <c r="I7" s="28">
        <v>0</v>
      </c>
      <c r="J7" s="29">
        <v>2</v>
      </c>
      <c r="K7" s="30">
        <f t="shared" si="10"/>
        <v>60</v>
      </c>
      <c r="L7" s="7">
        <f t="shared" si="0"/>
        <v>300</v>
      </c>
      <c r="M7" s="7" t="str">
        <f t="shared" si="1"/>
        <v>1,300</v>
      </c>
      <c r="N7" s="24">
        <v>10022006</v>
      </c>
      <c r="O7" s="31" t="s">
        <v>264</v>
      </c>
      <c r="P7" s="24">
        <v>10022006</v>
      </c>
      <c r="Q7" s="28">
        <v>0</v>
      </c>
      <c r="R7" s="29">
        <v>2</v>
      </c>
      <c r="T7">
        <f t="shared" si="2"/>
        <v>360</v>
      </c>
      <c r="U7" s="7" t="str">
        <f t="shared" si="3"/>
        <v>1,360</v>
      </c>
      <c r="V7" s="24">
        <v>10023006</v>
      </c>
      <c r="W7" s="26" t="s">
        <v>285</v>
      </c>
      <c r="X7" s="24">
        <v>10023006</v>
      </c>
      <c r="Y7" s="28">
        <v>0</v>
      </c>
      <c r="Z7" s="29">
        <v>2</v>
      </c>
      <c r="AB7">
        <f t="shared" si="4"/>
        <v>432</v>
      </c>
      <c r="AC7" s="7" t="str">
        <f t="shared" si="5"/>
        <v>1,432</v>
      </c>
      <c r="AD7" s="24">
        <v>10024006</v>
      </c>
      <c r="AE7" s="26" t="s">
        <v>307</v>
      </c>
      <c r="AF7" s="24">
        <v>10024006</v>
      </c>
      <c r="AG7" s="28">
        <v>0</v>
      </c>
      <c r="AH7" s="29">
        <v>2</v>
      </c>
      <c r="AJ7">
        <f t="shared" si="6"/>
        <v>518</v>
      </c>
      <c r="AK7" s="7" t="str">
        <f t="shared" si="7"/>
        <v>1,518</v>
      </c>
      <c r="AL7" s="24">
        <v>10025006</v>
      </c>
      <c r="AM7" s="26" t="s">
        <v>329</v>
      </c>
      <c r="AN7" s="24">
        <v>10025006</v>
      </c>
      <c r="AO7" s="28">
        <v>0</v>
      </c>
      <c r="AP7" s="29">
        <v>2</v>
      </c>
      <c r="AR7">
        <f t="shared" si="8"/>
        <v>622</v>
      </c>
      <c r="AS7" s="7" t="str">
        <f t="shared" si="9"/>
        <v>1,622</v>
      </c>
    </row>
    <row r="8" ht="20.1" customHeight="1" spans="6:45">
      <c r="F8" s="24">
        <v>10021007</v>
      </c>
      <c r="G8" s="26" t="s">
        <v>243</v>
      </c>
      <c r="H8" s="24">
        <v>10021007</v>
      </c>
      <c r="I8" s="28">
        <v>0</v>
      </c>
      <c r="J8" s="29">
        <v>2</v>
      </c>
      <c r="K8" s="30">
        <f t="shared" si="10"/>
        <v>62</v>
      </c>
      <c r="L8" s="7">
        <f t="shared" si="0"/>
        <v>310</v>
      </c>
      <c r="M8" s="7" t="str">
        <f t="shared" si="1"/>
        <v>1,310</v>
      </c>
      <c r="N8" s="24">
        <v>10022007</v>
      </c>
      <c r="O8" s="26" t="s">
        <v>266</v>
      </c>
      <c r="P8" s="24">
        <v>10022007</v>
      </c>
      <c r="Q8" s="28">
        <v>0</v>
      </c>
      <c r="R8" s="29">
        <v>2</v>
      </c>
      <c r="T8">
        <f t="shared" si="2"/>
        <v>372</v>
      </c>
      <c r="U8" s="7" t="str">
        <f t="shared" si="3"/>
        <v>1,372</v>
      </c>
      <c r="V8" s="24">
        <v>10023007</v>
      </c>
      <c r="W8" s="26" t="s">
        <v>288</v>
      </c>
      <c r="X8" s="24">
        <v>10023007</v>
      </c>
      <c r="Y8" s="28">
        <v>0</v>
      </c>
      <c r="Z8" s="29">
        <v>2</v>
      </c>
      <c r="AB8">
        <f t="shared" si="4"/>
        <v>446</v>
      </c>
      <c r="AC8" s="7" t="str">
        <f t="shared" si="5"/>
        <v>1,446</v>
      </c>
      <c r="AD8" s="24">
        <v>10024007</v>
      </c>
      <c r="AE8" s="26" t="s">
        <v>309</v>
      </c>
      <c r="AF8" s="24">
        <v>10024007</v>
      </c>
      <c r="AG8" s="28">
        <v>0</v>
      </c>
      <c r="AH8" s="29">
        <v>2</v>
      </c>
      <c r="AJ8">
        <f t="shared" si="6"/>
        <v>535</v>
      </c>
      <c r="AK8" s="7" t="str">
        <f t="shared" si="7"/>
        <v>1,535</v>
      </c>
      <c r="AL8" s="24">
        <v>10025007</v>
      </c>
      <c r="AM8" s="26" t="s">
        <v>331</v>
      </c>
      <c r="AN8" s="24">
        <v>10025007</v>
      </c>
      <c r="AO8" s="28">
        <v>0</v>
      </c>
      <c r="AP8" s="29">
        <v>2</v>
      </c>
      <c r="AR8">
        <f t="shared" si="8"/>
        <v>642</v>
      </c>
      <c r="AS8" s="7" t="str">
        <f t="shared" si="9"/>
        <v>1,642</v>
      </c>
    </row>
    <row r="9" ht="20.1" customHeight="1" spans="6:45">
      <c r="F9" s="24">
        <v>10021008</v>
      </c>
      <c r="G9" s="25" t="s">
        <v>246</v>
      </c>
      <c r="H9" s="24">
        <v>10021008</v>
      </c>
      <c r="I9" s="28">
        <v>0</v>
      </c>
      <c r="J9" s="29">
        <v>4</v>
      </c>
      <c r="K9" s="30">
        <v>1250</v>
      </c>
      <c r="L9" s="7">
        <f>K9*20</f>
        <v>25000</v>
      </c>
      <c r="M9" s="7" t="str">
        <f t="shared" si="1"/>
        <v>1,25000</v>
      </c>
      <c r="N9" s="24">
        <v>10022008</v>
      </c>
      <c r="O9" s="25" t="s">
        <v>268</v>
      </c>
      <c r="P9" s="24">
        <v>10022008</v>
      </c>
      <c r="Q9" s="28">
        <v>0</v>
      </c>
      <c r="R9" s="29">
        <v>4</v>
      </c>
      <c r="T9">
        <f t="shared" si="2"/>
        <v>30000</v>
      </c>
      <c r="U9" s="7" t="str">
        <f t="shared" si="3"/>
        <v>1,30000</v>
      </c>
      <c r="V9" s="24">
        <v>10023008</v>
      </c>
      <c r="W9" s="25" t="s">
        <v>290</v>
      </c>
      <c r="X9" s="24">
        <v>10023008</v>
      </c>
      <c r="Y9" s="28">
        <v>0</v>
      </c>
      <c r="Z9" s="29">
        <v>4</v>
      </c>
      <c r="AB9">
        <f t="shared" si="4"/>
        <v>36000</v>
      </c>
      <c r="AC9" s="7" t="str">
        <f t="shared" si="5"/>
        <v>1,36000</v>
      </c>
      <c r="AD9" s="24">
        <v>10024008</v>
      </c>
      <c r="AE9" s="25" t="s">
        <v>311</v>
      </c>
      <c r="AF9" s="24">
        <v>10024008</v>
      </c>
      <c r="AG9" s="28">
        <v>0</v>
      </c>
      <c r="AH9" s="29">
        <v>4</v>
      </c>
      <c r="AJ9">
        <f t="shared" si="6"/>
        <v>43200</v>
      </c>
      <c r="AK9" s="7" t="str">
        <f t="shared" si="7"/>
        <v>1,43200</v>
      </c>
      <c r="AL9" s="24">
        <v>10025008</v>
      </c>
      <c r="AM9" s="25" t="s">
        <v>333</v>
      </c>
      <c r="AN9" s="24">
        <v>10025008</v>
      </c>
      <c r="AO9" s="28">
        <v>0</v>
      </c>
      <c r="AP9" s="29">
        <v>4</v>
      </c>
      <c r="AR9">
        <f t="shared" si="8"/>
        <v>51840</v>
      </c>
      <c r="AS9" s="7" t="str">
        <f t="shared" si="9"/>
        <v>1,51840</v>
      </c>
    </row>
    <row r="10" ht="20.1" customHeight="1" spans="6:45">
      <c r="F10" s="24">
        <v>10021009</v>
      </c>
      <c r="G10" s="25" t="s">
        <v>249</v>
      </c>
      <c r="H10" s="24">
        <v>10021009</v>
      </c>
      <c r="I10" s="28">
        <v>0</v>
      </c>
      <c r="J10" s="29">
        <v>4</v>
      </c>
      <c r="K10" s="30">
        <v>2500</v>
      </c>
      <c r="L10" s="7">
        <f>K10*20</f>
        <v>50000</v>
      </c>
      <c r="M10" s="7" t="str">
        <f t="shared" si="1"/>
        <v>1,50000</v>
      </c>
      <c r="N10" s="24">
        <v>10022009</v>
      </c>
      <c r="O10" s="25" t="s">
        <v>270</v>
      </c>
      <c r="P10" s="24">
        <v>10022009</v>
      </c>
      <c r="Q10" s="28">
        <v>0</v>
      </c>
      <c r="R10" s="29">
        <v>4</v>
      </c>
      <c r="T10">
        <f t="shared" si="2"/>
        <v>60000</v>
      </c>
      <c r="U10" s="7" t="str">
        <f t="shared" si="3"/>
        <v>1,60000</v>
      </c>
      <c r="V10" s="24">
        <v>10023009</v>
      </c>
      <c r="W10" s="25" t="s">
        <v>292</v>
      </c>
      <c r="X10" s="24">
        <v>10023009</v>
      </c>
      <c r="Y10" s="28">
        <v>0</v>
      </c>
      <c r="Z10" s="29">
        <v>4</v>
      </c>
      <c r="AB10">
        <f t="shared" si="4"/>
        <v>72000</v>
      </c>
      <c r="AC10" s="7" t="str">
        <f t="shared" si="5"/>
        <v>1,72000</v>
      </c>
      <c r="AD10" s="24">
        <v>10024009</v>
      </c>
      <c r="AE10" s="25" t="s">
        <v>313</v>
      </c>
      <c r="AF10" s="24">
        <v>10024009</v>
      </c>
      <c r="AG10" s="28">
        <v>0</v>
      </c>
      <c r="AH10" s="29">
        <v>4</v>
      </c>
      <c r="AJ10">
        <f t="shared" si="6"/>
        <v>86400</v>
      </c>
      <c r="AK10" s="7" t="str">
        <f t="shared" si="7"/>
        <v>1,86400</v>
      </c>
      <c r="AL10" s="24">
        <v>10025009</v>
      </c>
      <c r="AM10" s="25" t="s">
        <v>335</v>
      </c>
      <c r="AN10" s="24">
        <v>10025009</v>
      </c>
      <c r="AO10" s="28">
        <v>0</v>
      </c>
      <c r="AP10" s="29">
        <v>4</v>
      </c>
      <c r="AR10">
        <f t="shared" si="8"/>
        <v>103680</v>
      </c>
      <c r="AS10" s="7" t="str">
        <f t="shared" si="9"/>
        <v>1,103680</v>
      </c>
    </row>
    <row r="11" ht="20.1" customHeight="1" spans="6:45">
      <c r="F11" s="24">
        <v>10021010</v>
      </c>
      <c r="G11" s="25" t="s">
        <v>825</v>
      </c>
      <c r="H11" s="24">
        <v>10021010</v>
      </c>
      <c r="I11" s="28">
        <v>0</v>
      </c>
      <c r="J11" s="29">
        <v>2</v>
      </c>
      <c r="K11" s="30">
        <v>75</v>
      </c>
      <c r="L11" s="7">
        <f t="shared" si="0"/>
        <v>375</v>
      </c>
      <c r="M11" s="7" t="str">
        <f t="shared" si="1"/>
        <v>1,375</v>
      </c>
      <c r="N11" s="24">
        <v>10022010</v>
      </c>
      <c r="O11" s="26" t="s">
        <v>826</v>
      </c>
      <c r="P11" s="24">
        <v>10022010</v>
      </c>
      <c r="Q11" s="28">
        <v>0</v>
      </c>
      <c r="R11" s="29">
        <v>2</v>
      </c>
      <c r="T11">
        <f t="shared" si="2"/>
        <v>450</v>
      </c>
      <c r="U11" s="7" t="str">
        <f t="shared" si="3"/>
        <v>1,450</v>
      </c>
      <c r="V11" s="24">
        <v>10023010</v>
      </c>
      <c r="W11" s="26" t="s">
        <v>828</v>
      </c>
      <c r="X11" s="24">
        <v>10023010</v>
      </c>
      <c r="Y11" s="28">
        <v>0</v>
      </c>
      <c r="Z11" s="29">
        <v>2</v>
      </c>
      <c r="AB11">
        <f t="shared" si="4"/>
        <v>540</v>
      </c>
      <c r="AC11" s="7" t="str">
        <f t="shared" si="5"/>
        <v>1,540</v>
      </c>
      <c r="AD11" s="24">
        <v>10024010</v>
      </c>
      <c r="AE11" s="26" t="s">
        <v>829</v>
      </c>
      <c r="AF11" s="24">
        <v>10024010</v>
      </c>
      <c r="AG11" s="28">
        <v>0</v>
      </c>
      <c r="AH11" s="29">
        <v>2</v>
      </c>
      <c r="AJ11">
        <f t="shared" si="6"/>
        <v>648</v>
      </c>
      <c r="AK11" s="7" t="str">
        <f t="shared" si="7"/>
        <v>1,648</v>
      </c>
      <c r="AL11" s="24">
        <v>10025010</v>
      </c>
      <c r="AM11" s="25" t="s">
        <v>830</v>
      </c>
      <c r="AN11" s="24">
        <v>10025010</v>
      </c>
      <c r="AO11" s="28">
        <v>0</v>
      </c>
      <c r="AP11" s="29">
        <v>2</v>
      </c>
      <c r="AR11">
        <f t="shared" si="8"/>
        <v>778</v>
      </c>
      <c r="AS11" s="7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P4" sqref="P4"/>
    </sheetView>
  </sheetViews>
  <sheetFormatPr defaultColWidth="9" defaultRowHeight="14.25"/>
  <sheetData>
    <row r="1" ht="20.1" customHeight="1"/>
    <row r="2" ht="20.1" customHeight="1"/>
    <row r="3" ht="20.1" customHeight="1" spans="2:2">
      <c r="B3" s="7" t="s">
        <v>1468</v>
      </c>
    </row>
    <row r="4" ht="20.1" customHeight="1" spans="2:16">
      <c r="B4" s="3">
        <v>15</v>
      </c>
      <c r="C4" s="3">
        <v>1</v>
      </c>
      <c r="D4" s="3" t="s">
        <v>808</v>
      </c>
      <c r="E4" s="3">
        <v>5000</v>
      </c>
      <c r="F4" s="3">
        <v>10000132</v>
      </c>
      <c r="G4" s="3" t="s">
        <v>114</v>
      </c>
      <c r="H4" s="3">
        <v>10</v>
      </c>
      <c r="I4" s="3">
        <v>10010098</v>
      </c>
      <c r="J4" s="3" t="s">
        <v>669</v>
      </c>
      <c r="K4" s="3">
        <v>5</v>
      </c>
      <c r="P4" s="2" t="str">
        <f>C4&amp;";"&amp;E4&amp;"@"&amp;F4&amp;";"&amp;H4&amp;"@"&amp;I4&amp;";"&amp;K4</f>
        <v>1;5000@10000132;10@10010098;5</v>
      </c>
    </row>
    <row r="5" ht="20.1" customHeight="1" spans="2:16">
      <c r="B5" s="3">
        <v>30</v>
      </c>
      <c r="C5" s="3">
        <v>1</v>
      </c>
      <c r="D5" s="3" t="s">
        <v>808</v>
      </c>
      <c r="E5" s="3">
        <v>7500</v>
      </c>
      <c r="F5" s="3">
        <v>10000132</v>
      </c>
      <c r="G5" s="3" t="s">
        <v>114</v>
      </c>
      <c r="H5" s="3">
        <v>10</v>
      </c>
      <c r="I5" s="3">
        <v>10010098</v>
      </c>
      <c r="J5" s="3" t="s">
        <v>669</v>
      </c>
      <c r="K5" s="3">
        <v>5</v>
      </c>
      <c r="P5" s="2" t="str">
        <f t="shared" ref="P5:P13" si="0">C5&amp;";"&amp;E5&amp;"@"&amp;F5&amp;";"&amp;H5&amp;"@"&amp;I5&amp;";"&amp;K5</f>
        <v>1;7500@10000132;10@10010098;5</v>
      </c>
    </row>
    <row r="6" ht="20.1" customHeight="1" spans="2:16">
      <c r="B6" s="3">
        <v>45</v>
      </c>
      <c r="C6" s="3">
        <v>1</v>
      </c>
      <c r="D6" s="3" t="s">
        <v>808</v>
      </c>
      <c r="E6" s="3">
        <v>10000</v>
      </c>
      <c r="F6" s="3">
        <v>10000132</v>
      </c>
      <c r="G6" s="3" t="s">
        <v>114</v>
      </c>
      <c r="H6" s="3">
        <v>10</v>
      </c>
      <c r="I6" s="3">
        <v>10010098</v>
      </c>
      <c r="J6" s="3" t="s">
        <v>669</v>
      </c>
      <c r="K6" s="3">
        <v>10</v>
      </c>
      <c r="P6" s="2" t="str">
        <f t="shared" si="0"/>
        <v>1;10000@10000132;10@10010098;10</v>
      </c>
    </row>
    <row r="7" ht="20.1" customHeight="1" spans="2:16">
      <c r="B7" s="3">
        <v>60</v>
      </c>
      <c r="C7" s="3">
        <v>1</v>
      </c>
      <c r="D7" s="3" t="s">
        <v>808</v>
      </c>
      <c r="E7" s="3">
        <v>12500</v>
      </c>
      <c r="F7" s="3">
        <v>10000132</v>
      </c>
      <c r="G7" s="3" t="s">
        <v>114</v>
      </c>
      <c r="H7" s="3">
        <v>20</v>
      </c>
      <c r="I7" s="3">
        <v>10010098</v>
      </c>
      <c r="J7" s="3" t="s">
        <v>669</v>
      </c>
      <c r="K7" s="3">
        <v>10</v>
      </c>
      <c r="P7" s="2" t="str">
        <f t="shared" si="0"/>
        <v>1;12500@10000132;20@10010098;10</v>
      </c>
    </row>
    <row r="8" ht="20.1" customHeight="1" spans="2:16">
      <c r="B8" s="3">
        <v>75</v>
      </c>
      <c r="C8" s="3">
        <v>1</v>
      </c>
      <c r="D8" s="3" t="s">
        <v>808</v>
      </c>
      <c r="E8" s="3">
        <v>15000</v>
      </c>
      <c r="F8" s="3">
        <v>10000132</v>
      </c>
      <c r="G8" s="3" t="s">
        <v>114</v>
      </c>
      <c r="H8" s="3">
        <v>20</v>
      </c>
      <c r="I8" s="3">
        <v>10010098</v>
      </c>
      <c r="J8" s="3" t="s">
        <v>669</v>
      </c>
      <c r="K8" s="3">
        <v>15</v>
      </c>
      <c r="P8" s="2" t="str">
        <f t="shared" si="0"/>
        <v>1;15000@10000132;20@10010098;15</v>
      </c>
    </row>
    <row r="9" ht="20.1" customHeight="1" spans="2:16">
      <c r="B9" s="3">
        <v>90</v>
      </c>
      <c r="C9" s="3">
        <v>1</v>
      </c>
      <c r="D9" s="3" t="s">
        <v>808</v>
      </c>
      <c r="E9" s="3">
        <v>17500</v>
      </c>
      <c r="F9" s="3">
        <v>10000132</v>
      </c>
      <c r="G9" s="3" t="s">
        <v>114</v>
      </c>
      <c r="H9" s="3">
        <v>20</v>
      </c>
      <c r="I9" s="3">
        <v>10010098</v>
      </c>
      <c r="J9" s="3" t="s">
        <v>669</v>
      </c>
      <c r="K9" s="3">
        <v>15</v>
      </c>
      <c r="P9" s="2" t="str">
        <f t="shared" si="0"/>
        <v>1;17500@10000132;20@10010098;15</v>
      </c>
    </row>
    <row r="10" ht="20.1" customHeight="1" spans="2:16">
      <c r="B10" s="3">
        <v>105</v>
      </c>
      <c r="C10" s="3">
        <v>1</v>
      </c>
      <c r="D10" s="3" t="s">
        <v>808</v>
      </c>
      <c r="E10" s="3">
        <v>20000</v>
      </c>
      <c r="F10" s="3">
        <v>10000132</v>
      </c>
      <c r="G10" s="3" t="s">
        <v>114</v>
      </c>
      <c r="H10" s="3">
        <v>30</v>
      </c>
      <c r="I10" s="3">
        <v>10010098</v>
      </c>
      <c r="J10" s="3" t="s">
        <v>669</v>
      </c>
      <c r="K10" s="3">
        <v>20</v>
      </c>
      <c r="P10" s="2" t="str">
        <f t="shared" si="0"/>
        <v>1;20000@10000132;30@10010098;20</v>
      </c>
    </row>
    <row r="11" ht="20.1" customHeight="1" spans="2:16">
      <c r="B11" s="3">
        <v>120</v>
      </c>
      <c r="C11" s="3">
        <v>1</v>
      </c>
      <c r="D11" s="3" t="s">
        <v>808</v>
      </c>
      <c r="E11" s="3">
        <v>22500</v>
      </c>
      <c r="F11" s="3">
        <v>10000132</v>
      </c>
      <c r="G11" s="3" t="s">
        <v>114</v>
      </c>
      <c r="H11" s="3">
        <v>30</v>
      </c>
      <c r="I11" s="3">
        <v>10010098</v>
      </c>
      <c r="J11" s="3" t="s">
        <v>669</v>
      </c>
      <c r="K11" s="3">
        <v>20</v>
      </c>
      <c r="P11" s="2" t="str">
        <f t="shared" si="0"/>
        <v>1;22500@10000132;30@10010098;20</v>
      </c>
    </row>
    <row r="12" ht="20.1" customHeight="1" spans="2:16">
      <c r="B12" s="3">
        <v>135</v>
      </c>
      <c r="C12" s="3">
        <v>1</v>
      </c>
      <c r="D12" s="3" t="s">
        <v>808</v>
      </c>
      <c r="E12" s="3">
        <v>25000</v>
      </c>
      <c r="F12" s="3">
        <v>10000132</v>
      </c>
      <c r="G12" s="3" t="s">
        <v>114</v>
      </c>
      <c r="H12" s="3">
        <v>30</v>
      </c>
      <c r="I12" s="3">
        <v>10010098</v>
      </c>
      <c r="J12" s="3" t="s">
        <v>669</v>
      </c>
      <c r="K12" s="3">
        <v>20</v>
      </c>
      <c r="P12" s="2" t="str">
        <f t="shared" si="0"/>
        <v>1;25000@10000132;30@10010098;20</v>
      </c>
    </row>
    <row r="13" ht="20.1" customHeight="1" spans="2:16">
      <c r="B13" s="3">
        <v>150</v>
      </c>
      <c r="C13" s="3">
        <v>1</v>
      </c>
      <c r="D13" s="3" t="s">
        <v>808</v>
      </c>
      <c r="E13" s="3">
        <v>27500</v>
      </c>
      <c r="F13" s="3">
        <v>10000132</v>
      </c>
      <c r="G13" s="3" t="s">
        <v>114</v>
      </c>
      <c r="H13" s="3">
        <v>30</v>
      </c>
      <c r="I13" s="3">
        <v>10010098</v>
      </c>
      <c r="J13" s="3" t="s">
        <v>669</v>
      </c>
      <c r="K13" s="3">
        <v>20</v>
      </c>
      <c r="P13" s="2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P4" sqref="P4"/>
    </sheetView>
  </sheetViews>
  <sheetFormatPr defaultColWidth="9" defaultRowHeight="14.25"/>
  <cols>
    <col min="7" max="7" width="11.375" customWidth="1"/>
    <col min="10" max="10" width="13.125" customWidth="1"/>
  </cols>
  <sheetData>
    <row r="1" s="1" customFormat="1" ht="20.1" customHeight="1"/>
    <row r="2" s="1" customFormat="1" ht="20.1" customHeight="1" spans="1:15">
      <c r="A2" s="3"/>
      <c r="B2" s="3" t="s">
        <v>1469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="1" customFormat="1" ht="20.1" customHeight="1" spans="1:16">
      <c r="A3" s="3">
        <v>1</v>
      </c>
      <c r="B3" s="3">
        <v>1</v>
      </c>
      <c r="C3" s="3">
        <v>10010042</v>
      </c>
      <c r="D3" s="3" t="s">
        <v>126</v>
      </c>
      <c r="E3" s="3">
        <v>5</v>
      </c>
      <c r="F3" s="3">
        <v>10000101</v>
      </c>
      <c r="G3" s="3" t="s">
        <v>852</v>
      </c>
      <c r="H3" s="3">
        <v>1</v>
      </c>
      <c r="I3" s="3"/>
      <c r="J3" s="3"/>
      <c r="K3" s="3"/>
      <c r="L3" s="3"/>
      <c r="M3" s="3"/>
      <c r="N3" s="3"/>
      <c r="O3" s="3"/>
      <c r="P3" s="2" t="str">
        <f>C3&amp;";"&amp;E3&amp;"@"&amp;F3&amp;";"&amp;H3</f>
        <v>10010042;5@10000101;1</v>
      </c>
    </row>
    <row r="4" s="1" customFormat="1" ht="20.1" customHeight="1" spans="1:16">
      <c r="A4" s="3">
        <v>1</v>
      </c>
      <c r="B4" s="3">
        <v>2</v>
      </c>
      <c r="C4" s="3">
        <v>10010042</v>
      </c>
      <c r="D4" s="3" t="s">
        <v>126</v>
      </c>
      <c r="E4" s="3">
        <v>5</v>
      </c>
      <c r="F4" s="3">
        <v>10000101</v>
      </c>
      <c r="G4" s="3" t="s">
        <v>852</v>
      </c>
      <c r="H4" s="3">
        <v>1</v>
      </c>
      <c r="I4" s="3">
        <v>10000121</v>
      </c>
      <c r="J4" s="3" t="s">
        <v>855</v>
      </c>
      <c r="K4" s="3">
        <v>1</v>
      </c>
      <c r="L4" s="3"/>
      <c r="M4" s="3"/>
      <c r="N4" s="3"/>
      <c r="O4" s="3"/>
      <c r="P4" s="2" t="str">
        <f>C4&amp;";"&amp;E4&amp;"@"&amp;F4&amp;";"&amp;H4&amp;"@"&amp;I4&amp;";"&amp;K4</f>
        <v>10010042;5@10000101;1@10000121;1</v>
      </c>
    </row>
    <row r="5" s="1" customFormat="1" ht="20.1" customHeight="1" spans="1:16">
      <c r="A5" s="3">
        <v>1</v>
      </c>
      <c r="B5" s="3">
        <v>3</v>
      </c>
      <c r="C5" s="3">
        <v>10010042</v>
      </c>
      <c r="D5" s="3" t="s">
        <v>126</v>
      </c>
      <c r="E5" s="3">
        <v>5</v>
      </c>
      <c r="F5" s="3">
        <v>10000101</v>
      </c>
      <c r="G5" s="3" t="s">
        <v>852</v>
      </c>
      <c r="H5" s="3">
        <v>1</v>
      </c>
      <c r="I5" s="3">
        <v>10000121</v>
      </c>
      <c r="J5" s="3" t="s">
        <v>855</v>
      </c>
      <c r="K5" s="3">
        <v>1</v>
      </c>
      <c r="L5" s="3">
        <v>10010083</v>
      </c>
      <c r="M5" s="3" t="s">
        <v>804</v>
      </c>
      <c r="N5" s="3">
        <v>20</v>
      </c>
      <c r="O5" s="3"/>
      <c r="P5" s="2" t="str">
        <f>C5&amp;";"&amp;E5&amp;"@"&amp;F5&amp;";"&amp;H5&amp;"@"&amp;I5&amp;";"&amp;K5&amp;"@"&amp;L5&amp;";"&amp;N5</f>
        <v>10010042;5@10000101;1@10000121;1@10010083;20</v>
      </c>
    </row>
    <row r="6" s="1" customFormat="1" ht="20.1" customHeight="1" spans="1:16">
      <c r="A6" s="3">
        <v>2</v>
      </c>
      <c r="B6" s="3">
        <v>1</v>
      </c>
      <c r="C6" s="3">
        <v>10010042</v>
      </c>
      <c r="D6" s="3" t="s">
        <v>126</v>
      </c>
      <c r="E6" s="3">
        <v>5</v>
      </c>
      <c r="F6" s="3">
        <v>10000101</v>
      </c>
      <c r="G6" s="3" t="s">
        <v>852</v>
      </c>
      <c r="H6" s="3">
        <v>1</v>
      </c>
      <c r="I6" s="3"/>
      <c r="J6" s="3"/>
      <c r="K6" s="3"/>
      <c r="L6" s="3"/>
      <c r="M6" s="3"/>
      <c r="N6" s="3"/>
      <c r="O6" s="3"/>
      <c r="P6" s="2" t="str">
        <f>C6&amp;";"&amp;E6&amp;"@"&amp;F6&amp;";"&amp;H6</f>
        <v>10010042;5@10000101;1</v>
      </c>
    </row>
    <row r="7" s="1" customFormat="1" ht="20.1" customHeight="1" spans="1:16">
      <c r="A7" s="3">
        <v>2</v>
      </c>
      <c r="B7" s="3">
        <v>2</v>
      </c>
      <c r="C7" s="3">
        <v>10010042</v>
      </c>
      <c r="D7" s="3" t="s">
        <v>126</v>
      </c>
      <c r="E7" s="3">
        <v>5</v>
      </c>
      <c r="F7" s="3">
        <v>10000101</v>
      </c>
      <c r="G7" s="3" t="s">
        <v>852</v>
      </c>
      <c r="H7" s="3">
        <v>1</v>
      </c>
      <c r="I7" s="3">
        <v>10000122</v>
      </c>
      <c r="J7" s="3" t="s">
        <v>856</v>
      </c>
      <c r="K7" s="3">
        <v>1</v>
      </c>
      <c r="L7" s="3"/>
      <c r="M7" s="3"/>
      <c r="N7" s="3"/>
      <c r="O7" s="3"/>
      <c r="P7" s="2" t="str">
        <f>C7&amp;";"&amp;E7&amp;"@"&amp;F7&amp;";"&amp;H7&amp;"@"&amp;I7&amp;";"&amp;K7</f>
        <v>10010042;5@10000101;1@10000122;1</v>
      </c>
    </row>
    <row r="8" s="1" customFormat="1" ht="20.1" customHeight="1" spans="1:16">
      <c r="A8" s="3">
        <v>2</v>
      </c>
      <c r="B8" s="3">
        <v>3</v>
      </c>
      <c r="C8" s="3">
        <v>10010042</v>
      </c>
      <c r="D8" s="3" t="s">
        <v>126</v>
      </c>
      <c r="E8" s="3">
        <v>5</v>
      </c>
      <c r="F8" s="3">
        <v>10000101</v>
      </c>
      <c r="G8" s="3" t="s">
        <v>852</v>
      </c>
      <c r="H8" s="3">
        <v>1</v>
      </c>
      <c r="I8" s="3">
        <v>10000122</v>
      </c>
      <c r="J8" s="3" t="s">
        <v>856</v>
      </c>
      <c r="K8" s="3">
        <v>1</v>
      </c>
      <c r="L8" s="3">
        <v>10010083</v>
      </c>
      <c r="M8" s="3" t="s">
        <v>804</v>
      </c>
      <c r="N8" s="3">
        <v>20</v>
      </c>
      <c r="O8" s="3"/>
      <c r="P8" s="2" t="str">
        <f>C8&amp;";"&amp;E8&amp;"@"&amp;F8&amp;";"&amp;H8&amp;"@"&amp;I8&amp;";"&amp;K8&amp;"@"&amp;L8&amp;";"&amp;N8</f>
        <v>10010042;5@10000101;1@10000122;1@10010083;20</v>
      </c>
    </row>
    <row r="9" s="1" customFormat="1" ht="20.1" customHeight="1" spans="1:16">
      <c r="A9" s="3">
        <v>3</v>
      </c>
      <c r="B9" s="3">
        <v>1</v>
      </c>
      <c r="C9" s="3">
        <v>10010042</v>
      </c>
      <c r="D9" s="3" t="s">
        <v>126</v>
      </c>
      <c r="E9" s="3">
        <v>5</v>
      </c>
      <c r="F9" s="3">
        <v>10000102</v>
      </c>
      <c r="G9" s="3" t="s">
        <v>853</v>
      </c>
      <c r="H9" s="3">
        <v>1</v>
      </c>
      <c r="I9" s="3"/>
      <c r="J9" s="3"/>
      <c r="K9" s="3"/>
      <c r="L9" s="3"/>
      <c r="M9" s="3"/>
      <c r="N9" s="3"/>
      <c r="O9" s="3"/>
      <c r="P9" s="2" t="str">
        <f>C9&amp;";"&amp;E9&amp;"@"&amp;F9&amp;";"&amp;H9</f>
        <v>10010042;5@10000102;1</v>
      </c>
    </row>
    <row r="10" s="1" customFormat="1" ht="20.1" customHeight="1" spans="1:16">
      <c r="A10" s="3">
        <v>3</v>
      </c>
      <c r="B10" s="3">
        <v>2</v>
      </c>
      <c r="C10" s="3">
        <v>10010042</v>
      </c>
      <c r="D10" s="3" t="s">
        <v>126</v>
      </c>
      <c r="E10" s="3">
        <v>5</v>
      </c>
      <c r="F10" s="3">
        <v>10000102</v>
      </c>
      <c r="G10" s="3" t="s">
        <v>853</v>
      </c>
      <c r="H10" s="3">
        <v>1</v>
      </c>
      <c r="I10" s="3">
        <v>10000123</v>
      </c>
      <c r="J10" s="3" t="s">
        <v>857</v>
      </c>
      <c r="K10" s="3">
        <v>1</v>
      </c>
      <c r="L10" s="3"/>
      <c r="M10" s="3"/>
      <c r="N10" s="3"/>
      <c r="O10" s="3"/>
      <c r="P10" s="2" t="str">
        <f>C10&amp;";"&amp;E10&amp;"@"&amp;F10&amp;";"&amp;H10&amp;"@"&amp;I10&amp;";"&amp;K10</f>
        <v>10010042;5@10000102;1@10000123;1</v>
      </c>
    </row>
    <row r="11" s="1" customFormat="1" ht="20.1" customHeight="1" spans="1:16">
      <c r="A11" s="3">
        <v>3</v>
      </c>
      <c r="B11" s="3">
        <v>3</v>
      </c>
      <c r="C11" s="3">
        <v>10010042</v>
      </c>
      <c r="D11" s="3" t="s">
        <v>126</v>
      </c>
      <c r="E11" s="3">
        <v>5</v>
      </c>
      <c r="F11" s="3">
        <v>10000102</v>
      </c>
      <c r="G11" s="3" t="s">
        <v>853</v>
      </c>
      <c r="H11" s="3">
        <v>1</v>
      </c>
      <c r="I11" s="3">
        <v>10000123</v>
      </c>
      <c r="J11" s="3" t="s">
        <v>857</v>
      </c>
      <c r="K11" s="3">
        <v>1</v>
      </c>
      <c r="L11" s="3">
        <v>10010083</v>
      </c>
      <c r="M11" s="3" t="s">
        <v>804</v>
      </c>
      <c r="N11" s="3">
        <v>20</v>
      </c>
      <c r="O11" s="3"/>
      <c r="P11" s="2" t="str">
        <f>C11&amp;";"&amp;E11&amp;"@"&amp;F11&amp;";"&amp;H11&amp;"@"&amp;I11&amp;";"&amp;K11&amp;"@"&amp;L11&amp;";"&amp;N11</f>
        <v>10010042;5@10000102;1@10000123;1@10010083;20</v>
      </c>
    </row>
    <row r="12" s="1" customFormat="1" ht="20.1" customHeight="1" spans="1:16">
      <c r="A12" s="3">
        <v>4</v>
      </c>
      <c r="B12" s="3">
        <v>1</v>
      </c>
      <c r="C12" s="3">
        <v>10010042</v>
      </c>
      <c r="D12" s="3" t="s">
        <v>126</v>
      </c>
      <c r="E12" s="3">
        <v>5</v>
      </c>
      <c r="F12" s="3">
        <v>10000103</v>
      </c>
      <c r="G12" s="3" t="s">
        <v>854</v>
      </c>
      <c r="H12" s="3">
        <v>1</v>
      </c>
      <c r="I12" s="3"/>
      <c r="J12" s="3"/>
      <c r="K12" s="3"/>
      <c r="L12" s="3"/>
      <c r="M12" s="3"/>
      <c r="N12" s="3"/>
      <c r="O12" s="3"/>
      <c r="P12" s="2" t="str">
        <f>C12&amp;";"&amp;E12&amp;"@"&amp;F12&amp;";"&amp;H12</f>
        <v>10010042;5@10000103;1</v>
      </c>
    </row>
    <row r="13" s="1" customFormat="1" ht="20.1" customHeight="1" spans="1:16">
      <c r="A13" s="3">
        <v>4</v>
      </c>
      <c r="B13" s="3">
        <v>2</v>
      </c>
      <c r="C13" s="3">
        <v>10010042</v>
      </c>
      <c r="D13" s="3" t="s">
        <v>126</v>
      </c>
      <c r="E13" s="3">
        <v>5</v>
      </c>
      <c r="F13" s="3">
        <v>10000103</v>
      </c>
      <c r="G13" s="3" t="s">
        <v>854</v>
      </c>
      <c r="H13" s="3">
        <v>1</v>
      </c>
      <c r="I13" s="3">
        <v>10000124</v>
      </c>
      <c r="J13" s="3" t="s">
        <v>858</v>
      </c>
      <c r="K13" s="3">
        <v>1</v>
      </c>
      <c r="L13" s="3"/>
      <c r="M13" s="3"/>
      <c r="N13" s="3"/>
      <c r="O13" s="3"/>
      <c r="P13" s="2" t="str">
        <f>C13&amp;";"&amp;E13&amp;"@"&amp;F13&amp;";"&amp;H13&amp;"@"&amp;I13&amp;";"&amp;K13</f>
        <v>10010042;5@10000103;1@10000124;1</v>
      </c>
    </row>
    <row r="14" s="1" customFormat="1" ht="20.1" customHeight="1" spans="1:16">
      <c r="A14" s="3">
        <v>4</v>
      </c>
      <c r="B14" s="3">
        <v>3</v>
      </c>
      <c r="C14" s="3">
        <v>10010042</v>
      </c>
      <c r="D14" s="3" t="s">
        <v>126</v>
      </c>
      <c r="E14" s="3">
        <v>5</v>
      </c>
      <c r="F14" s="3">
        <v>10000103</v>
      </c>
      <c r="G14" s="3" t="s">
        <v>854</v>
      </c>
      <c r="H14" s="3">
        <v>1</v>
      </c>
      <c r="I14" s="3">
        <v>10000124</v>
      </c>
      <c r="J14" s="3" t="s">
        <v>858</v>
      </c>
      <c r="K14" s="3">
        <v>1</v>
      </c>
      <c r="L14" s="3">
        <v>10010083</v>
      </c>
      <c r="M14" s="3" t="s">
        <v>804</v>
      </c>
      <c r="N14" s="3">
        <v>20</v>
      </c>
      <c r="O14" s="3"/>
      <c r="P14" s="2" t="str">
        <f>C14&amp;";"&amp;E14&amp;"@"&amp;F14&amp;";"&amp;H14&amp;"@"&amp;I14&amp;";"&amp;K14&amp;"@"&amp;L14&amp;";"&amp;N14</f>
        <v>10010042;5@10000103;1@10000124;1@10010083;20</v>
      </c>
    </row>
    <row r="15" s="1" customFormat="1" ht="20.1" customHeight="1" spans="1:16">
      <c r="A15" s="3">
        <v>5</v>
      </c>
      <c r="B15" s="3">
        <v>1</v>
      </c>
      <c r="C15" s="3">
        <v>10010042</v>
      </c>
      <c r="D15" s="3" t="s">
        <v>126</v>
      </c>
      <c r="E15" s="3">
        <v>5</v>
      </c>
      <c r="F15" s="3">
        <v>10000104</v>
      </c>
      <c r="G15" s="3" t="s">
        <v>118</v>
      </c>
      <c r="H15" s="3">
        <v>1</v>
      </c>
      <c r="I15" s="3"/>
      <c r="J15" s="3"/>
      <c r="K15" s="3"/>
      <c r="L15" s="3"/>
      <c r="M15" s="3"/>
      <c r="N15" s="3"/>
      <c r="O15" s="3"/>
      <c r="P15" s="2" t="str">
        <f>C15&amp;";"&amp;E15&amp;"@"&amp;F15&amp;";"&amp;H15</f>
        <v>10010042;5@10000104;1</v>
      </c>
    </row>
    <row r="16" s="1" customFormat="1" ht="20.1" customHeight="1" spans="1:16">
      <c r="A16" s="3">
        <v>5</v>
      </c>
      <c r="B16" s="3">
        <v>2</v>
      </c>
      <c r="C16" s="3">
        <v>10010042</v>
      </c>
      <c r="D16" s="3" t="s">
        <v>126</v>
      </c>
      <c r="E16" s="3">
        <v>5</v>
      </c>
      <c r="F16" s="3">
        <v>10000104</v>
      </c>
      <c r="G16" s="3" t="s">
        <v>118</v>
      </c>
      <c r="H16" s="3">
        <v>1</v>
      </c>
      <c r="I16" s="3">
        <v>10000125</v>
      </c>
      <c r="J16" s="3" t="s">
        <v>859</v>
      </c>
      <c r="K16" s="3">
        <v>1</v>
      </c>
      <c r="L16" s="3"/>
      <c r="M16" s="3"/>
      <c r="N16" s="3"/>
      <c r="O16" s="3"/>
      <c r="P16" s="2" t="str">
        <f>C16&amp;";"&amp;E16&amp;"@"&amp;F16&amp;";"&amp;H16&amp;"@"&amp;I16&amp;";"&amp;K16</f>
        <v>10010042;5@10000104;1@10000125;1</v>
      </c>
    </row>
    <row r="17" s="1" customFormat="1" ht="20.1" customHeight="1" spans="1:16">
      <c r="A17" s="3">
        <v>5</v>
      </c>
      <c r="B17" s="3">
        <v>3</v>
      </c>
      <c r="C17" s="3">
        <v>10010042</v>
      </c>
      <c r="D17" s="3" t="s">
        <v>126</v>
      </c>
      <c r="E17" s="3">
        <v>5</v>
      </c>
      <c r="F17" s="3">
        <v>10000104</v>
      </c>
      <c r="G17" s="3" t="s">
        <v>118</v>
      </c>
      <c r="H17" s="3">
        <v>1</v>
      </c>
      <c r="I17" s="3">
        <v>10000125</v>
      </c>
      <c r="J17" s="3" t="s">
        <v>859</v>
      </c>
      <c r="K17" s="3">
        <v>1</v>
      </c>
      <c r="L17" s="3">
        <v>10010083</v>
      </c>
      <c r="M17" s="3" t="s">
        <v>804</v>
      </c>
      <c r="N17" s="3">
        <v>20</v>
      </c>
      <c r="O17" s="3"/>
      <c r="P17" s="2" t="str">
        <f>C17&amp;";"&amp;E17&amp;"@"&amp;F17&amp;";"&amp;H17&amp;"@"&amp;I17&amp;";"&amp;K17&amp;"@"&amp;L17&amp;";"&amp;N17</f>
        <v>10010042;5@10000104;1@10000125;1@10010083;20</v>
      </c>
    </row>
    <row r="18" s="1" customFormat="1" ht="20.1" customHeight="1" spans="11:11">
      <c r="K18" s="3"/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</sheetData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workbookViewId="0">
      <selection activeCell="N21" sqref="N21"/>
    </sheetView>
  </sheetViews>
  <sheetFormatPr defaultColWidth="9" defaultRowHeight="12.75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ht="20.1" customHeight="1"/>
    <row r="2" ht="20.1" customHeight="1"/>
    <row r="3" ht="20.1" customHeight="1" spans="2:17">
      <c r="B3" s="3" t="s">
        <v>1470</v>
      </c>
      <c r="D3" s="8">
        <v>10010098</v>
      </c>
      <c r="E3" s="9" t="s">
        <v>669</v>
      </c>
      <c r="F3" s="3">
        <v>10</v>
      </c>
      <c r="G3" s="8">
        <v>10010099</v>
      </c>
      <c r="H3" s="9" t="s">
        <v>671</v>
      </c>
      <c r="I3" s="3">
        <v>1</v>
      </c>
      <c r="J3" s="5">
        <v>10000132</v>
      </c>
      <c r="K3" s="6" t="s">
        <v>114</v>
      </c>
      <c r="L3" s="3">
        <v>100</v>
      </c>
      <c r="N3" s="2"/>
      <c r="Q3" s="2" t="str">
        <f>D3&amp;";"&amp;F3&amp;"@"&amp;G3&amp;";"&amp;I3&amp;"@"&amp;J3&amp;";"&amp;L3</f>
        <v>10010098;10@10010099;1@10000132;100</v>
      </c>
    </row>
    <row r="4" ht="20.1" customHeight="1" spans="2:17">
      <c r="B4" s="3" t="s">
        <v>1458</v>
      </c>
      <c r="D4" s="8">
        <v>10010098</v>
      </c>
      <c r="E4" s="9" t="s">
        <v>669</v>
      </c>
      <c r="F4" s="3">
        <v>10</v>
      </c>
      <c r="G4" s="8">
        <v>10010099</v>
      </c>
      <c r="H4" s="9" t="s">
        <v>671</v>
      </c>
      <c r="I4" s="3">
        <v>1</v>
      </c>
      <c r="J4" s="5">
        <v>10000131</v>
      </c>
      <c r="K4" s="6" t="s">
        <v>661</v>
      </c>
      <c r="L4" s="3">
        <v>100</v>
      </c>
      <c r="Q4" s="2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3" t="s">
        <v>1471</v>
      </c>
      <c r="D5" s="5">
        <v>10010042</v>
      </c>
      <c r="E5" s="21" t="s">
        <v>126</v>
      </c>
      <c r="F5" s="3">
        <v>10</v>
      </c>
      <c r="G5" s="5">
        <v>10010042</v>
      </c>
      <c r="H5" s="21" t="s">
        <v>126</v>
      </c>
      <c r="I5" s="3">
        <v>10</v>
      </c>
      <c r="J5" s="5">
        <v>10010043</v>
      </c>
      <c r="K5" s="21" t="s">
        <v>807</v>
      </c>
      <c r="L5" s="3">
        <v>1</v>
      </c>
      <c r="Q5" s="2" t="str">
        <f t="shared" si="0"/>
        <v>10010042;10@10010042;10@10010043;1</v>
      </c>
    </row>
    <row r="6" ht="20.1" customHeight="1" spans="2:17">
      <c r="B6" s="3" t="s">
        <v>1472</v>
      </c>
      <c r="D6" s="5">
        <v>10010042</v>
      </c>
      <c r="E6" s="21" t="s">
        <v>126</v>
      </c>
      <c r="F6" s="3">
        <v>10</v>
      </c>
      <c r="G6" s="5">
        <v>10010041</v>
      </c>
      <c r="H6" s="6" t="s">
        <v>805</v>
      </c>
      <c r="I6" s="3">
        <v>20</v>
      </c>
      <c r="J6" s="5">
        <v>10010041</v>
      </c>
      <c r="K6" s="6" t="s">
        <v>805</v>
      </c>
      <c r="L6" s="3">
        <v>20</v>
      </c>
      <c r="Q6" s="2" t="str">
        <f t="shared" si="0"/>
        <v>10010042;10@10010041;20@10010041;20</v>
      </c>
    </row>
    <row r="7" ht="20.1" customHeight="1" spans="2:17">
      <c r="B7" s="3" t="s">
        <v>1473</v>
      </c>
      <c r="D7" s="5">
        <v>10010083</v>
      </c>
      <c r="E7" s="10" t="s">
        <v>804</v>
      </c>
      <c r="F7" s="3">
        <v>20</v>
      </c>
      <c r="G7" s="22">
        <v>10000141</v>
      </c>
      <c r="H7" s="23" t="s">
        <v>1474</v>
      </c>
      <c r="I7" s="3">
        <v>1</v>
      </c>
      <c r="J7" s="22">
        <v>10000141</v>
      </c>
      <c r="K7" s="23" t="s">
        <v>1474</v>
      </c>
      <c r="L7" s="3">
        <v>1</v>
      </c>
      <c r="Q7" s="2" t="str">
        <f t="shared" si="0"/>
        <v>10010083;20@10000141;1@10000141;1</v>
      </c>
    </row>
    <row r="8" ht="20.1" customHeight="1" spans="2:17">
      <c r="B8" s="3" t="s">
        <v>1475</v>
      </c>
      <c r="D8" s="5">
        <v>10010083</v>
      </c>
      <c r="E8" s="10" t="s">
        <v>804</v>
      </c>
      <c r="F8" s="3">
        <v>20</v>
      </c>
      <c r="G8" s="5">
        <v>10010085</v>
      </c>
      <c r="H8" s="10" t="s">
        <v>821</v>
      </c>
      <c r="I8" s="3">
        <v>100</v>
      </c>
      <c r="J8" s="22">
        <v>10000142</v>
      </c>
      <c r="K8" s="23" t="s">
        <v>1476</v>
      </c>
      <c r="L8" s="3">
        <v>1</v>
      </c>
      <c r="Q8" s="2" t="str">
        <f t="shared" si="0"/>
        <v>10010083;20@10010085;100@10000142;1</v>
      </c>
    </row>
    <row r="9" ht="20.1" customHeight="1" spans="2:17">
      <c r="B9" s="3" t="s">
        <v>1477</v>
      </c>
      <c r="C9" s="3">
        <v>1</v>
      </c>
      <c r="D9" s="24">
        <v>10021010</v>
      </c>
      <c r="E9" s="25" t="s">
        <v>825</v>
      </c>
      <c r="F9" s="3">
        <v>100</v>
      </c>
      <c r="G9" s="24">
        <v>10021008</v>
      </c>
      <c r="H9" s="25" t="s">
        <v>246</v>
      </c>
      <c r="I9" s="3">
        <v>6</v>
      </c>
      <c r="J9" s="3">
        <v>10021009</v>
      </c>
      <c r="K9" s="3" t="s">
        <v>249</v>
      </c>
      <c r="L9" s="3">
        <v>3</v>
      </c>
      <c r="Q9" s="2" t="str">
        <f t="shared" si="0"/>
        <v>10021010;100@10021008;6@10021009;3</v>
      </c>
    </row>
    <row r="10" ht="20.1" customHeight="1" spans="2:17">
      <c r="B10" s="3"/>
      <c r="C10" s="3">
        <v>2</v>
      </c>
      <c r="D10" s="24">
        <v>10022010</v>
      </c>
      <c r="E10" s="26" t="s">
        <v>826</v>
      </c>
      <c r="F10" s="3">
        <v>100</v>
      </c>
      <c r="G10" s="24">
        <v>10022008</v>
      </c>
      <c r="H10" s="25" t="s">
        <v>268</v>
      </c>
      <c r="I10" s="3">
        <v>6</v>
      </c>
      <c r="J10" s="3">
        <v>10022009</v>
      </c>
      <c r="K10" s="3" t="s">
        <v>270</v>
      </c>
      <c r="L10" s="3">
        <v>3</v>
      </c>
      <c r="Q10" s="2" t="str">
        <f t="shared" si="0"/>
        <v>10022010;100@10022008;6@10022009;3</v>
      </c>
    </row>
    <row r="11" ht="20.1" customHeight="1" spans="2:17">
      <c r="B11" s="3"/>
      <c r="C11" s="3">
        <v>3</v>
      </c>
      <c r="D11" s="24">
        <v>10023010</v>
      </c>
      <c r="E11" s="26" t="s">
        <v>828</v>
      </c>
      <c r="F11" s="3">
        <v>100</v>
      </c>
      <c r="G11" s="24">
        <v>10023008</v>
      </c>
      <c r="H11" s="25" t="s">
        <v>290</v>
      </c>
      <c r="I11" s="3">
        <v>6</v>
      </c>
      <c r="J11" s="3">
        <v>10023009</v>
      </c>
      <c r="K11" s="3" t="s">
        <v>292</v>
      </c>
      <c r="L11" s="3">
        <v>3</v>
      </c>
      <c r="Q11" s="2" t="str">
        <f t="shared" si="0"/>
        <v>10023010;100@10023008;6@10023009;3</v>
      </c>
    </row>
    <row r="12" ht="20.1" customHeight="1" spans="2:17">
      <c r="B12" s="3"/>
      <c r="C12" s="3">
        <v>4</v>
      </c>
      <c r="D12" s="24">
        <v>10024010</v>
      </c>
      <c r="E12" s="26" t="s">
        <v>829</v>
      </c>
      <c r="F12" s="3">
        <v>100</v>
      </c>
      <c r="G12" s="24">
        <v>10024008</v>
      </c>
      <c r="H12" s="25" t="s">
        <v>311</v>
      </c>
      <c r="I12" s="3">
        <v>6</v>
      </c>
      <c r="J12" s="3">
        <v>10024009</v>
      </c>
      <c r="K12" s="3" t="s">
        <v>313</v>
      </c>
      <c r="L12" s="3">
        <v>3</v>
      </c>
      <c r="Q12" s="2" t="str">
        <f t="shared" si="0"/>
        <v>10024010;100@10024008;6@10024009;3</v>
      </c>
    </row>
    <row r="13" ht="20.1" customHeight="1" spans="2:17">
      <c r="B13" s="3"/>
      <c r="C13" s="3">
        <v>5</v>
      </c>
      <c r="D13" s="24">
        <v>10025010</v>
      </c>
      <c r="E13" s="25" t="s">
        <v>830</v>
      </c>
      <c r="F13" s="3">
        <v>100</v>
      </c>
      <c r="G13" s="24">
        <v>10025008</v>
      </c>
      <c r="H13" s="25" t="s">
        <v>333</v>
      </c>
      <c r="I13" s="3">
        <v>6</v>
      </c>
      <c r="J13" s="3">
        <v>10025009</v>
      </c>
      <c r="K13" s="3" t="s">
        <v>335</v>
      </c>
      <c r="L13" s="3">
        <v>3</v>
      </c>
      <c r="Q13" s="2" t="str">
        <f t="shared" si="0"/>
        <v>10025010;100@10025008;6@10025009;3</v>
      </c>
    </row>
    <row r="14" ht="20.1" customHeight="1" spans="2:17">
      <c r="B14" s="3" t="s">
        <v>1478</v>
      </c>
      <c r="D14" s="5">
        <v>10010042</v>
      </c>
      <c r="E14" s="21" t="s">
        <v>126</v>
      </c>
      <c r="F14" s="3">
        <v>5</v>
      </c>
      <c r="G14" s="5">
        <v>10000121</v>
      </c>
      <c r="H14" s="6" t="s">
        <v>855</v>
      </c>
      <c r="I14" s="3">
        <v>1</v>
      </c>
      <c r="J14" s="5">
        <v>10000121</v>
      </c>
      <c r="K14" s="6" t="s">
        <v>855</v>
      </c>
      <c r="L14" s="3">
        <v>1</v>
      </c>
      <c r="Q14" s="2" t="str">
        <f t="shared" si="0"/>
        <v>10010042;5@10000121;1@10000121;1</v>
      </c>
    </row>
    <row r="15" ht="20.1" customHeight="1" spans="2:17">
      <c r="B15" s="3"/>
      <c r="D15" s="5">
        <v>10010042</v>
      </c>
      <c r="E15" s="21" t="s">
        <v>126</v>
      </c>
      <c r="F15" s="3">
        <v>5</v>
      </c>
      <c r="G15" s="5">
        <v>10000122</v>
      </c>
      <c r="H15" s="6" t="s">
        <v>856</v>
      </c>
      <c r="I15" s="3">
        <v>1</v>
      </c>
      <c r="J15" s="5">
        <v>10000122</v>
      </c>
      <c r="K15" s="6" t="s">
        <v>856</v>
      </c>
      <c r="L15" s="3">
        <v>1</v>
      </c>
      <c r="Q15" s="2" t="str">
        <f t="shared" si="0"/>
        <v>10010042;5@10000122;1@10000122;1</v>
      </c>
    </row>
    <row r="16" ht="20.1" customHeight="1" spans="2:17">
      <c r="B16" s="3"/>
      <c r="D16" s="5">
        <v>10010042</v>
      </c>
      <c r="E16" s="21" t="s">
        <v>126</v>
      </c>
      <c r="F16" s="3">
        <v>5</v>
      </c>
      <c r="G16" s="5">
        <v>10000123</v>
      </c>
      <c r="H16" s="6" t="s">
        <v>857</v>
      </c>
      <c r="I16" s="3">
        <v>1</v>
      </c>
      <c r="J16" s="5">
        <v>10000123</v>
      </c>
      <c r="K16" s="6" t="s">
        <v>857</v>
      </c>
      <c r="L16" s="3">
        <v>1</v>
      </c>
      <c r="Q16" s="2" t="str">
        <f t="shared" si="0"/>
        <v>10010042;5@10000123;1@10000123;1</v>
      </c>
    </row>
    <row r="17" ht="20.1" customHeight="1" spans="2:17">
      <c r="B17" s="3"/>
      <c r="D17" s="5">
        <v>10010042</v>
      </c>
      <c r="E17" s="21" t="s">
        <v>126</v>
      </c>
      <c r="F17" s="3">
        <v>5</v>
      </c>
      <c r="G17" s="5">
        <v>10000124</v>
      </c>
      <c r="H17" s="6" t="s">
        <v>858</v>
      </c>
      <c r="I17" s="3">
        <v>1</v>
      </c>
      <c r="J17" s="5">
        <v>10000124</v>
      </c>
      <c r="K17" s="6" t="s">
        <v>858</v>
      </c>
      <c r="L17" s="3">
        <v>1</v>
      </c>
      <c r="Q17" s="2" t="str">
        <f t="shared" si="0"/>
        <v>10010042;5@10000124;1@10000124;1</v>
      </c>
    </row>
    <row r="18" ht="20.1" customHeight="1" spans="2:17">
      <c r="B18" s="3"/>
      <c r="D18" s="5">
        <v>10010042</v>
      </c>
      <c r="E18" s="21" t="s">
        <v>126</v>
      </c>
      <c r="F18" s="3">
        <v>5</v>
      </c>
      <c r="G18" s="5">
        <v>10000125</v>
      </c>
      <c r="H18" s="6" t="s">
        <v>859</v>
      </c>
      <c r="I18" s="3">
        <v>1</v>
      </c>
      <c r="J18" s="5">
        <v>10000125</v>
      </c>
      <c r="K18" s="6" t="s">
        <v>859</v>
      </c>
      <c r="L18" s="3">
        <v>1</v>
      </c>
      <c r="Q18" s="2" t="str">
        <f t="shared" si="0"/>
        <v>10010042;5@10000125;1@10000125;1</v>
      </c>
    </row>
    <row r="19" ht="20.1" customHeight="1" spans="2:17">
      <c r="B19" s="3" t="s">
        <v>1479</v>
      </c>
      <c r="D19" s="5">
        <v>10010042</v>
      </c>
      <c r="E19" s="21" t="s">
        <v>126</v>
      </c>
      <c r="F19" s="3">
        <v>5</v>
      </c>
      <c r="G19" s="5">
        <v>10010087</v>
      </c>
      <c r="H19" s="27" t="s">
        <v>851</v>
      </c>
      <c r="I19" s="3">
        <v>1</v>
      </c>
      <c r="J19" s="5">
        <v>10000101</v>
      </c>
      <c r="K19" s="6" t="s">
        <v>852</v>
      </c>
      <c r="L19" s="3">
        <v>5</v>
      </c>
      <c r="Q19" s="2" t="str">
        <f t="shared" si="0"/>
        <v>10010042;5@10010087;1@10000101;5</v>
      </c>
    </row>
    <row r="20" ht="20.1" customHeight="1" spans="4:17">
      <c r="D20" s="5">
        <v>10010042</v>
      </c>
      <c r="E20" s="21" t="s">
        <v>126</v>
      </c>
      <c r="F20" s="3">
        <v>5</v>
      </c>
      <c r="G20" s="5">
        <v>10010087</v>
      </c>
      <c r="H20" s="27" t="s">
        <v>851</v>
      </c>
      <c r="I20" s="3">
        <v>1</v>
      </c>
      <c r="J20" s="5">
        <v>10000102</v>
      </c>
      <c r="K20" s="6" t="s">
        <v>853</v>
      </c>
      <c r="L20" s="3">
        <v>5</v>
      </c>
      <c r="Q20" s="2" t="str">
        <f t="shared" si="0"/>
        <v>10010042;5@10010087;1@10000102;5</v>
      </c>
    </row>
    <row r="21" ht="20.1" customHeight="1" spans="4:17">
      <c r="D21" s="5">
        <v>10010042</v>
      </c>
      <c r="E21" s="21" t="s">
        <v>126</v>
      </c>
      <c r="F21" s="3">
        <v>5</v>
      </c>
      <c r="G21" s="5">
        <v>10010087</v>
      </c>
      <c r="H21" s="27" t="s">
        <v>851</v>
      </c>
      <c r="I21" s="3">
        <v>1</v>
      </c>
      <c r="J21" s="5">
        <v>10000103</v>
      </c>
      <c r="K21" s="6" t="s">
        <v>854</v>
      </c>
      <c r="L21" s="3">
        <v>5</v>
      </c>
      <c r="Q21" s="2" t="str">
        <f t="shared" si="0"/>
        <v>10010042;5@10010087;1@10000103;5</v>
      </c>
    </row>
    <row r="22" ht="20.1" customHeight="1" spans="4:17">
      <c r="D22" s="5">
        <v>10010042</v>
      </c>
      <c r="E22" s="21" t="s">
        <v>126</v>
      </c>
      <c r="F22" s="3">
        <v>5</v>
      </c>
      <c r="G22" s="5">
        <v>10010087</v>
      </c>
      <c r="H22" s="27" t="s">
        <v>851</v>
      </c>
      <c r="I22" s="3">
        <v>1</v>
      </c>
      <c r="J22" s="5">
        <v>10000104</v>
      </c>
      <c r="K22" s="6" t="s">
        <v>118</v>
      </c>
      <c r="L22" s="3">
        <v>5</v>
      </c>
      <c r="Q22" s="2" t="str">
        <f t="shared" si="0"/>
        <v>10010042;5@10010087;1@10000104;5</v>
      </c>
    </row>
    <row r="23" ht="20.1" customHeight="1" spans="6:6">
      <c r="F23" s="3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G2" sqref="G2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3" customFormat="1" ht="20.1" customHeight="1"/>
    <row r="2" s="3" customFormat="1" ht="20.1" customHeight="1" spans="2:4">
      <c r="B2" s="3" t="s">
        <v>1480</v>
      </c>
      <c r="C2" s="3" t="s">
        <v>84</v>
      </c>
      <c r="D2" s="3" t="s">
        <v>1481</v>
      </c>
    </row>
    <row r="3" s="3" customFormat="1" ht="20.1" customHeight="1" spans="3:4">
      <c r="C3" s="3">
        <v>1</v>
      </c>
      <c r="D3" s="3">
        <v>5</v>
      </c>
    </row>
    <row r="4" s="3" customFormat="1" ht="20.1" customHeight="1" spans="3:4">
      <c r="C4" s="3">
        <v>2</v>
      </c>
      <c r="D4" s="3">
        <v>5</v>
      </c>
    </row>
    <row r="5" s="3" customFormat="1" ht="20.1" customHeight="1" spans="3:4">
      <c r="C5" s="3">
        <v>3</v>
      </c>
      <c r="D5" s="3">
        <v>5</v>
      </c>
    </row>
    <row r="6" s="3" customFormat="1" ht="20.1" customHeight="1" spans="3:4">
      <c r="C6" s="3">
        <v>4</v>
      </c>
      <c r="D6" s="3">
        <v>5</v>
      </c>
    </row>
    <row r="7" s="3" customFormat="1" ht="20.1" customHeight="1" spans="3:4">
      <c r="C7" s="3">
        <v>5</v>
      </c>
      <c r="D7" s="3">
        <v>5</v>
      </c>
    </row>
    <row r="8" s="3" customFormat="1" ht="20.1" customHeight="1"/>
    <row r="9" s="3" customFormat="1" ht="20.1" customHeight="1"/>
    <row r="10" s="3" customFormat="1" ht="20.1" customHeight="1"/>
    <row r="11" s="3" customFormat="1" ht="20.1" customHeight="1"/>
    <row r="12" s="3" customFormat="1" ht="20.1" customHeight="1"/>
    <row r="13" s="3" customFormat="1" ht="20.1" customHeight="1"/>
    <row r="14" s="3" customFormat="1" ht="20.1" customHeight="1"/>
    <row r="15" s="3" customFormat="1" ht="20.1" customHeight="1"/>
    <row r="16" s="3" customFormat="1" ht="20.1" customHeight="1"/>
    <row r="17" s="3" customFormat="1" ht="20.1" customHeight="1"/>
    <row r="18" s="3" customFormat="1" ht="20.1" customHeight="1"/>
    <row r="19" s="3" customFormat="1" ht="20.1" customHeight="1"/>
    <row r="20" s="3" customFormat="1" ht="20.1" customHeight="1"/>
    <row r="21" s="3" customFormat="1" ht="20.1" customHeight="1"/>
    <row r="22" s="3" customFormat="1" ht="20.1" customHeight="1"/>
    <row r="23" s="3" customFormat="1" ht="20.1" customHeight="1"/>
    <row r="24" s="3" customFormat="1" ht="20.1" customHeight="1"/>
    <row r="25" s="3" customFormat="1" ht="20.1" customHeight="1"/>
    <row r="26" s="3" customFormat="1" ht="20.1" customHeight="1"/>
    <row r="27" s="3" customFormat="1" ht="20.1" customHeight="1"/>
    <row r="28" s="3" customFormat="1" ht="20.1" customHeight="1"/>
    <row r="29" s="3" customFormat="1" ht="20.1" customHeight="1"/>
    <row r="30" s="3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4" workbookViewId="0">
      <selection activeCell="H20" sqref="H20"/>
    </sheetView>
  </sheetViews>
  <sheetFormatPr defaultColWidth="9" defaultRowHeight="14.25"/>
  <cols>
    <col min="1" max="15" width="9" style="3"/>
  </cols>
  <sheetData>
    <row r="1" ht="20.1" customHeight="1"/>
    <row r="2" ht="20.1" customHeight="1" spans="3:14">
      <c r="C2" s="3">
        <v>10</v>
      </c>
      <c r="I2" s="3">
        <v>20</v>
      </c>
      <c r="N2" s="3">
        <v>30</v>
      </c>
    </row>
    <row r="3" ht="20.1" customHeight="1" spans="3:14">
      <c r="C3" s="3" t="s">
        <v>1482</v>
      </c>
      <c r="I3" s="3" t="s">
        <v>1483</v>
      </c>
      <c r="N3" s="3" t="s">
        <v>1484</v>
      </c>
    </row>
    <row r="4" ht="20.1" customHeight="1" spans="2:14">
      <c r="B4" s="3" t="s">
        <v>1485</v>
      </c>
      <c r="C4" s="3">
        <v>30</v>
      </c>
      <c r="I4" s="3">
        <v>40</v>
      </c>
      <c r="N4" s="3">
        <v>50</v>
      </c>
    </row>
    <row r="5" ht="20.1" customHeight="1" spans="21:21">
      <c r="U5" s="3" t="s">
        <v>1486</v>
      </c>
    </row>
    <row r="6" ht="20.1" customHeight="1" spans="3:17">
      <c r="C6" s="3" t="s">
        <v>1485</v>
      </c>
      <c r="D6" s="3" t="s">
        <v>0</v>
      </c>
      <c r="E6" s="3" t="s">
        <v>1487</v>
      </c>
      <c r="F6" s="3" t="s">
        <v>1488</v>
      </c>
      <c r="G6" s="3" t="s">
        <v>1489</v>
      </c>
      <c r="I6" s="3" t="s">
        <v>1485</v>
      </c>
      <c r="J6" s="3" t="s">
        <v>0</v>
      </c>
      <c r="K6" s="3" t="s">
        <v>1490</v>
      </c>
      <c r="L6" s="3" t="s">
        <v>1488</v>
      </c>
      <c r="N6" s="3" t="s">
        <v>1485</v>
      </c>
      <c r="O6" s="3" t="s">
        <v>0</v>
      </c>
      <c r="P6" s="3" t="s">
        <v>1490</v>
      </c>
      <c r="Q6" s="3" t="s">
        <v>1488</v>
      </c>
    </row>
    <row r="7" ht="20.1" customHeight="1" spans="3:21">
      <c r="C7" s="3">
        <v>1</v>
      </c>
      <c r="D7" s="3">
        <v>10</v>
      </c>
      <c r="E7" s="3">
        <f>10000+C7*3000</f>
        <v>13000</v>
      </c>
      <c r="F7" s="3">
        <f>1000+C7*500</f>
        <v>1500</v>
      </c>
      <c r="G7" s="3">
        <v>3</v>
      </c>
      <c r="I7" s="3">
        <v>1</v>
      </c>
      <c r="J7" s="3">
        <v>30</v>
      </c>
      <c r="K7" s="3">
        <f>50000+I7*5000</f>
        <v>55000</v>
      </c>
      <c r="L7" s="3">
        <f>2000+I7*750</f>
        <v>2750</v>
      </c>
      <c r="N7" s="3">
        <v>1</v>
      </c>
      <c r="O7" s="3">
        <v>45</v>
      </c>
      <c r="P7" s="3">
        <f>75000+N7*7500</f>
        <v>82500</v>
      </c>
      <c r="Q7" s="3">
        <f>3000+N7*1000</f>
        <v>4000</v>
      </c>
      <c r="U7" s="13" t="s">
        <v>1491</v>
      </c>
    </row>
    <row r="8" ht="20.1" customHeight="1" spans="3:23">
      <c r="C8" s="3">
        <v>2</v>
      </c>
      <c r="D8" s="3">
        <v>10</v>
      </c>
      <c r="E8" s="3">
        <f t="shared" ref="E8:E36" si="0">10000+C8*3000</f>
        <v>16000</v>
      </c>
      <c r="F8" s="3">
        <f t="shared" ref="F8:F36" si="1">1000+C8*500</f>
        <v>2000</v>
      </c>
      <c r="G8" s="3">
        <v>3</v>
      </c>
      <c r="I8" s="3">
        <v>2</v>
      </c>
      <c r="J8" s="3">
        <v>30</v>
      </c>
      <c r="K8" s="3">
        <f t="shared" ref="K8:K46" si="2">50000+I8*5000</f>
        <v>60000</v>
      </c>
      <c r="L8" s="3">
        <f t="shared" ref="L8:L46" si="3">2000+I8*750</f>
        <v>3500</v>
      </c>
      <c r="N8" s="3">
        <v>2</v>
      </c>
      <c r="O8" s="3">
        <v>45</v>
      </c>
      <c r="P8" s="3">
        <f t="shared" ref="P8:P39" si="4">75000+N8*7500</f>
        <v>90000</v>
      </c>
      <c r="Q8" s="3">
        <f t="shared" ref="Q8:Q39" si="5">3000+N8*1000</f>
        <v>5000</v>
      </c>
      <c r="U8" s="3">
        <v>1</v>
      </c>
      <c r="V8" s="3">
        <v>0.05</v>
      </c>
      <c r="W8" s="3">
        <f t="shared" ref="W8:W10" si="6">150*V8</f>
        <v>7.5</v>
      </c>
    </row>
    <row r="9" ht="20.1" customHeight="1" spans="3:23">
      <c r="C9" s="3">
        <v>3</v>
      </c>
      <c r="D9" s="3">
        <v>11</v>
      </c>
      <c r="E9" s="3">
        <f t="shared" si="0"/>
        <v>19000</v>
      </c>
      <c r="F9" s="3">
        <f t="shared" si="1"/>
        <v>2500</v>
      </c>
      <c r="G9" s="3">
        <v>3</v>
      </c>
      <c r="I9" s="3">
        <v>3</v>
      </c>
      <c r="J9" s="3">
        <v>31</v>
      </c>
      <c r="K9" s="3">
        <f t="shared" si="2"/>
        <v>65000</v>
      </c>
      <c r="L9" s="3">
        <f t="shared" si="3"/>
        <v>4250</v>
      </c>
      <c r="N9" s="3">
        <v>3</v>
      </c>
      <c r="O9" s="3">
        <v>45</v>
      </c>
      <c r="P9" s="3">
        <f t="shared" si="4"/>
        <v>97500</v>
      </c>
      <c r="Q9" s="3">
        <f t="shared" si="5"/>
        <v>6000</v>
      </c>
      <c r="U9" s="3">
        <v>2</v>
      </c>
      <c r="V9" s="3">
        <v>0.06</v>
      </c>
      <c r="W9" s="3">
        <f t="shared" si="6"/>
        <v>9</v>
      </c>
    </row>
    <row r="10" ht="20.1" customHeight="1" spans="3:23">
      <c r="C10" s="3">
        <v>4</v>
      </c>
      <c r="D10" s="3">
        <v>11</v>
      </c>
      <c r="E10" s="3">
        <f t="shared" si="0"/>
        <v>22000</v>
      </c>
      <c r="F10" s="3">
        <f t="shared" si="1"/>
        <v>3000</v>
      </c>
      <c r="G10" s="3">
        <v>4</v>
      </c>
      <c r="I10" s="3">
        <v>4</v>
      </c>
      <c r="J10" s="3">
        <v>31</v>
      </c>
      <c r="K10" s="3">
        <f t="shared" si="2"/>
        <v>70000</v>
      </c>
      <c r="L10" s="3">
        <f t="shared" si="3"/>
        <v>5000</v>
      </c>
      <c r="N10" s="3">
        <v>4</v>
      </c>
      <c r="O10" s="3">
        <f>O7+1</f>
        <v>46</v>
      </c>
      <c r="P10" s="3">
        <f t="shared" si="4"/>
        <v>105000</v>
      </c>
      <c r="Q10" s="3">
        <f t="shared" si="5"/>
        <v>7000</v>
      </c>
      <c r="U10" s="3">
        <v>3</v>
      </c>
      <c r="V10" s="3">
        <v>0.07</v>
      </c>
      <c r="W10" s="3">
        <f t="shared" si="6"/>
        <v>10.5</v>
      </c>
    </row>
    <row r="11" ht="20.1" customHeight="1" spans="3:17">
      <c r="C11" s="3">
        <v>5</v>
      </c>
      <c r="D11" s="3">
        <f>D9+1</f>
        <v>12</v>
      </c>
      <c r="E11" s="3">
        <f t="shared" si="0"/>
        <v>25000</v>
      </c>
      <c r="F11" s="3">
        <f t="shared" si="1"/>
        <v>3500</v>
      </c>
      <c r="G11" s="3">
        <v>4</v>
      </c>
      <c r="H11" s="3" t="s">
        <v>1492</v>
      </c>
      <c r="I11" s="3">
        <v>5</v>
      </c>
      <c r="J11" s="3">
        <f>J9+1</f>
        <v>32</v>
      </c>
      <c r="K11" s="3">
        <f t="shared" si="2"/>
        <v>75000</v>
      </c>
      <c r="L11" s="3">
        <f t="shared" si="3"/>
        <v>5750</v>
      </c>
      <c r="N11" s="3">
        <v>5</v>
      </c>
      <c r="O11" s="3">
        <f t="shared" ref="O11:O46" si="7">O8+1</f>
        <v>46</v>
      </c>
      <c r="P11" s="3">
        <f t="shared" si="4"/>
        <v>112500</v>
      </c>
      <c r="Q11" s="3">
        <f t="shared" si="5"/>
        <v>8000</v>
      </c>
    </row>
    <row r="12" ht="20.1" customHeight="1" spans="3:25">
      <c r="C12" s="3">
        <v>6</v>
      </c>
      <c r="D12" s="3">
        <f t="shared" ref="D12:D25" si="8">D10+1</f>
        <v>12</v>
      </c>
      <c r="E12" s="3">
        <f t="shared" si="0"/>
        <v>28000</v>
      </c>
      <c r="F12" s="3">
        <f t="shared" si="1"/>
        <v>4000</v>
      </c>
      <c r="G12" s="3">
        <v>4</v>
      </c>
      <c r="I12" s="3">
        <v>6</v>
      </c>
      <c r="J12" s="3">
        <f t="shared" ref="J12:J46" si="9">J10+1</f>
        <v>32</v>
      </c>
      <c r="K12" s="3">
        <f t="shared" si="2"/>
        <v>80000</v>
      </c>
      <c r="L12" s="3">
        <f t="shared" si="3"/>
        <v>6500</v>
      </c>
      <c r="N12" s="3">
        <v>6</v>
      </c>
      <c r="O12" s="3">
        <f t="shared" si="7"/>
        <v>46</v>
      </c>
      <c r="P12" s="3">
        <f t="shared" si="4"/>
        <v>120000</v>
      </c>
      <c r="Q12" s="3">
        <f t="shared" si="5"/>
        <v>9000</v>
      </c>
      <c r="T12" s="1"/>
      <c r="U12" s="1"/>
      <c r="V12" s="1"/>
      <c r="W12" s="1"/>
      <c r="X12" s="1"/>
      <c r="Y12" s="1"/>
    </row>
    <row r="13" ht="20.1" customHeight="1" spans="3:25">
      <c r="C13" s="3">
        <v>7</v>
      </c>
      <c r="D13" s="3">
        <f t="shared" si="8"/>
        <v>13</v>
      </c>
      <c r="E13" s="3">
        <f t="shared" si="0"/>
        <v>31000</v>
      </c>
      <c r="F13" s="3">
        <f t="shared" si="1"/>
        <v>4500</v>
      </c>
      <c r="G13" s="3">
        <v>5</v>
      </c>
      <c r="I13" s="3">
        <v>7</v>
      </c>
      <c r="J13" s="3">
        <f t="shared" si="9"/>
        <v>33</v>
      </c>
      <c r="K13" s="3">
        <f t="shared" si="2"/>
        <v>85000</v>
      </c>
      <c r="L13" s="3">
        <f t="shared" si="3"/>
        <v>7250</v>
      </c>
      <c r="N13" s="3">
        <v>7</v>
      </c>
      <c r="O13" s="3">
        <f t="shared" si="7"/>
        <v>47</v>
      </c>
      <c r="P13" s="3">
        <f t="shared" si="4"/>
        <v>127500</v>
      </c>
      <c r="Q13" s="3">
        <f t="shared" si="5"/>
        <v>10000</v>
      </c>
      <c r="T13" s="1"/>
      <c r="U13" s="3" t="s">
        <v>1454</v>
      </c>
      <c r="V13" s="1"/>
      <c r="W13" s="1"/>
      <c r="X13" s="1"/>
      <c r="Y13" s="1"/>
    </row>
    <row r="14" ht="20.1" customHeight="1" spans="3:25">
      <c r="C14" s="3">
        <v>8</v>
      </c>
      <c r="D14" s="3">
        <f t="shared" si="8"/>
        <v>13</v>
      </c>
      <c r="E14" s="3">
        <f t="shared" si="0"/>
        <v>34000</v>
      </c>
      <c r="F14" s="3">
        <f t="shared" si="1"/>
        <v>5000</v>
      </c>
      <c r="G14" s="3">
        <v>5</v>
      </c>
      <c r="I14" s="3">
        <v>8</v>
      </c>
      <c r="J14" s="3">
        <f t="shared" si="9"/>
        <v>33</v>
      </c>
      <c r="K14" s="3">
        <f t="shared" si="2"/>
        <v>90000</v>
      </c>
      <c r="L14" s="3">
        <f t="shared" si="3"/>
        <v>8000</v>
      </c>
      <c r="N14" s="3">
        <v>8</v>
      </c>
      <c r="O14" s="3">
        <f t="shared" si="7"/>
        <v>47</v>
      </c>
      <c r="P14" s="3">
        <f t="shared" si="4"/>
        <v>135000</v>
      </c>
      <c r="Q14" s="3">
        <f t="shared" si="5"/>
        <v>11000</v>
      </c>
      <c r="T14" s="1"/>
      <c r="U14" s="5">
        <v>10000144</v>
      </c>
      <c r="V14" s="5" t="s">
        <v>874</v>
      </c>
      <c r="W14" s="3">
        <v>15</v>
      </c>
      <c r="X14" s="1"/>
      <c r="Y14" s="1"/>
    </row>
    <row r="15" ht="20.1" customHeight="1" spans="3:25">
      <c r="C15" s="3">
        <v>9</v>
      </c>
      <c r="D15" s="3">
        <f t="shared" si="8"/>
        <v>14</v>
      </c>
      <c r="E15" s="3">
        <f t="shared" si="0"/>
        <v>37000</v>
      </c>
      <c r="F15" s="3">
        <f t="shared" si="1"/>
        <v>5500</v>
      </c>
      <c r="G15" s="3">
        <v>5</v>
      </c>
      <c r="I15" s="3">
        <v>9</v>
      </c>
      <c r="J15" s="3">
        <f t="shared" si="9"/>
        <v>34</v>
      </c>
      <c r="K15" s="3">
        <f t="shared" si="2"/>
        <v>95000</v>
      </c>
      <c r="L15" s="3">
        <f t="shared" si="3"/>
        <v>8750</v>
      </c>
      <c r="N15" s="3">
        <v>9</v>
      </c>
      <c r="O15" s="3">
        <f t="shared" si="7"/>
        <v>47</v>
      </c>
      <c r="P15" s="3">
        <f t="shared" si="4"/>
        <v>142500</v>
      </c>
      <c r="Q15" s="3">
        <f t="shared" si="5"/>
        <v>12000</v>
      </c>
      <c r="T15" s="1"/>
      <c r="U15" s="5">
        <v>10000145</v>
      </c>
      <c r="V15" s="5" t="s">
        <v>875</v>
      </c>
      <c r="W15" s="3">
        <v>15</v>
      </c>
      <c r="X15" s="1"/>
      <c r="Y15" s="1"/>
    </row>
    <row r="16" ht="20.1" customHeight="1" spans="3:25">
      <c r="C16" s="3">
        <v>10</v>
      </c>
      <c r="D16" s="3">
        <f t="shared" si="8"/>
        <v>14</v>
      </c>
      <c r="E16" s="3">
        <f t="shared" si="0"/>
        <v>40000</v>
      </c>
      <c r="F16" s="3">
        <f t="shared" si="1"/>
        <v>6000</v>
      </c>
      <c r="G16" s="3">
        <v>1</v>
      </c>
      <c r="H16" s="3" t="s">
        <v>1492</v>
      </c>
      <c r="I16" s="3">
        <v>10</v>
      </c>
      <c r="J16" s="3">
        <f t="shared" si="9"/>
        <v>34</v>
      </c>
      <c r="K16" s="3">
        <f t="shared" si="2"/>
        <v>100000</v>
      </c>
      <c r="L16" s="3">
        <f t="shared" si="3"/>
        <v>9500</v>
      </c>
      <c r="N16" s="3">
        <v>10</v>
      </c>
      <c r="O16" s="3">
        <f t="shared" si="7"/>
        <v>48</v>
      </c>
      <c r="P16" s="3">
        <f t="shared" si="4"/>
        <v>150000</v>
      </c>
      <c r="Q16" s="3">
        <f t="shared" si="5"/>
        <v>13000</v>
      </c>
      <c r="T16" s="1"/>
      <c r="U16" s="5">
        <v>10000146</v>
      </c>
      <c r="V16" s="5" t="s">
        <v>876</v>
      </c>
      <c r="W16" s="3">
        <v>15</v>
      </c>
      <c r="X16" s="1"/>
      <c r="Y16" s="1"/>
    </row>
    <row r="17" ht="20.1" customHeight="1" spans="3:25">
      <c r="C17" s="3">
        <v>11</v>
      </c>
      <c r="D17" s="3">
        <f t="shared" si="8"/>
        <v>15</v>
      </c>
      <c r="E17" s="3">
        <f t="shared" si="0"/>
        <v>43000</v>
      </c>
      <c r="F17" s="3">
        <f t="shared" si="1"/>
        <v>6500</v>
      </c>
      <c r="G17" s="3">
        <v>3</v>
      </c>
      <c r="I17" s="3">
        <v>11</v>
      </c>
      <c r="J17" s="3">
        <f t="shared" si="9"/>
        <v>35</v>
      </c>
      <c r="K17" s="3">
        <f t="shared" si="2"/>
        <v>105000</v>
      </c>
      <c r="L17" s="3">
        <f t="shared" si="3"/>
        <v>10250</v>
      </c>
      <c r="N17" s="3">
        <v>11</v>
      </c>
      <c r="O17" s="3">
        <f t="shared" si="7"/>
        <v>48</v>
      </c>
      <c r="P17" s="3">
        <f t="shared" si="4"/>
        <v>157500</v>
      </c>
      <c r="Q17" s="3">
        <f t="shared" si="5"/>
        <v>14000</v>
      </c>
      <c r="T17" s="1"/>
      <c r="U17" s="5">
        <v>10000147</v>
      </c>
      <c r="V17" s="5" t="s">
        <v>878</v>
      </c>
      <c r="W17" s="3">
        <v>15</v>
      </c>
      <c r="X17" s="1"/>
      <c r="Y17" s="1"/>
    </row>
    <row r="18" ht="20.1" customHeight="1" spans="3:27">
      <c r="C18" s="3">
        <v>12</v>
      </c>
      <c r="D18" s="3">
        <f t="shared" si="8"/>
        <v>15</v>
      </c>
      <c r="E18" s="3">
        <f t="shared" si="0"/>
        <v>46000</v>
      </c>
      <c r="F18" s="3">
        <f t="shared" si="1"/>
        <v>7000</v>
      </c>
      <c r="G18" s="3">
        <v>3</v>
      </c>
      <c r="I18" s="3">
        <v>12</v>
      </c>
      <c r="J18" s="3">
        <f t="shared" si="9"/>
        <v>35</v>
      </c>
      <c r="K18" s="3">
        <f t="shared" si="2"/>
        <v>110000</v>
      </c>
      <c r="L18" s="3">
        <f t="shared" si="3"/>
        <v>11000</v>
      </c>
      <c r="N18" s="3">
        <v>12</v>
      </c>
      <c r="O18" s="3">
        <f t="shared" si="7"/>
        <v>48</v>
      </c>
      <c r="P18" s="3">
        <f t="shared" si="4"/>
        <v>165000</v>
      </c>
      <c r="Q18" s="3">
        <f t="shared" si="5"/>
        <v>15000</v>
      </c>
      <c r="T18" s="1"/>
      <c r="U18" s="5">
        <v>10010033</v>
      </c>
      <c r="V18" s="6" t="s">
        <v>798</v>
      </c>
      <c r="W18" s="14">
        <v>50</v>
      </c>
      <c r="X18" s="14"/>
      <c r="Y18" s="14"/>
      <c r="Z18" s="14"/>
      <c r="AA18" s="14"/>
    </row>
    <row r="19" ht="20.1" customHeight="1" spans="3:27">
      <c r="C19" s="3">
        <v>13</v>
      </c>
      <c r="D19" s="3">
        <f t="shared" si="8"/>
        <v>16</v>
      </c>
      <c r="E19" s="3">
        <f t="shared" si="0"/>
        <v>49000</v>
      </c>
      <c r="F19" s="3">
        <f t="shared" si="1"/>
        <v>7500</v>
      </c>
      <c r="G19" s="3">
        <v>3</v>
      </c>
      <c r="I19" s="3">
        <v>13</v>
      </c>
      <c r="J19" s="3">
        <f t="shared" si="9"/>
        <v>36</v>
      </c>
      <c r="K19" s="3">
        <f t="shared" si="2"/>
        <v>115000</v>
      </c>
      <c r="L19" s="3">
        <f t="shared" si="3"/>
        <v>11750</v>
      </c>
      <c r="N19" s="3">
        <v>13</v>
      </c>
      <c r="O19" s="3">
        <f t="shared" si="7"/>
        <v>49</v>
      </c>
      <c r="P19" s="3">
        <f t="shared" si="4"/>
        <v>172500</v>
      </c>
      <c r="Q19" s="3">
        <f t="shared" si="5"/>
        <v>16000</v>
      </c>
      <c r="T19" s="1"/>
      <c r="U19" s="5">
        <v>10010083</v>
      </c>
      <c r="V19" s="10" t="s">
        <v>804</v>
      </c>
      <c r="W19" s="14">
        <v>5</v>
      </c>
      <c r="X19" s="14"/>
      <c r="Y19" s="14"/>
      <c r="Z19" s="14"/>
      <c r="AA19" s="14"/>
    </row>
    <row r="20" ht="20.1" customHeight="1" spans="3:27">
      <c r="C20" s="3">
        <v>14</v>
      </c>
      <c r="D20" s="3">
        <f t="shared" si="8"/>
        <v>16</v>
      </c>
      <c r="E20" s="3">
        <f t="shared" si="0"/>
        <v>52000</v>
      </c>
      <c r="F20" s="3">
        <f t="shared" si="1"/>
        <v>8000</v>
      </c>
      <c r="G20" s="3">
        <v>4</v>
      </c>
      <c r="I20" s="3">
        <v>14</v>
      </c>
      <c r="J20" s="3">
        <f t="shared" si="9"/>
        <v>36</v>
      </c>
      <c r="K20" s="3">
        <f t="shared" si="2"/>
        <v>120000</v>
      </c>
      <c r="L20" s="3">
        <f t="shared" si="3"/>
        <v>12500</v>
      </c>
      <c r="N20" s="3">
        <v>14</v>
      </c>
      <c r="O20" s="3">
        <f t="shared" si="7"/>
        <v>49</v>
      </c>
      <c r="P20" s="3">
        <f t="shared" si="4"/>
        <v>180000</v>
      </c>
      <c r="Q20" s="3">
        <f t="shared" si="5"/>
        <v>17000</v>
      </c>
      <c r="T20" s="1"/>
      <c r="U20" s="8">
        <v>10010098</v>
      </c>
      <c r="V20" s="9" t="s">
        <v>669</v>
      </c>
      <c r="W20" s="14">
        <v>5</v>
      </c>
      <c r="X20" s="14"/>
      <c r="Y20" s="14"/>
      <c r="Z20" s="14"/>
      <c r="AA20" s="14"/>
    </row>
    <row r="21" ht="20.1" customHeight="1" spans="3:27">
      <c r="C21" s="3">
        <v>15</v>
      </c>
      <c r="D21" s="3">
        <f t="shared" si="8"/>
        <v>17</v>
      </c>
      <c r="E21" s="3">
        <f t="shared" si="0"/>
        <v>55000</v>
      </c>
      <c r="F21" s="3">
        <f t="shared" si="1"/>
        <v>8500</v>
      </c>
      <c r="G21" s="3">
        <v>4</v>
      </c>
      <c r="H21" s="3" t="s">
        <v>1492</v>
      </c>
      <c r="I21" s="3">
        <v>15</v>
      </c>
      <c r="J21" s="3">
        <f t="shared" si="9"/>
        <v>37</v>
      </c>
      <c r="K21" s="3">
        <f t="shared" si="2"/>
        <v>125000</v>
      </c>
      <c r="L21" s="3">
        <f t="shared" si="3"/>
        <v>13250</v>
      </c>
      <c r="N21" s="3">
        <v>15</v>
      </c>
      <c r="O21" s="3">
        <f t="shared" si="7"/>
        <v>49</v>
      </c>
      <c r="P21" s="3">
        <f t="shared" si="4"/>
        <v>187500</v>
      </c>
      <c r="Q21" s="3">
        <f t="shared" si="5"/>
        <v>18000</v>
      </c>
      <c r="T21" s="1"/>
      <c r="U21" s="5">
        <v>10010085</v>
      </c>
      <c r="V21" s="10" t="s">
        <v>821</v>
      </c>
      <c r="W21" s="14">
        <v>2</v>
      </c>
      <c r="X21" s="14"/>
      <c r="Y21" s="14"/>
      <c r="Z21" s="14"/>
      <c r="AA21" s="14"/>
    </row>
    <row r="22" ht="20.1" customHeight="1" spans="3:27">
      <c r="C22" s="3">
        <v>16</v>
      </c>
      <c r="D22" s="3">
        <f t="shared" si="8"/>
        <v>17</v>
      </c>
      <c r="E22" s="3">
        <f t="shared" si="0"/>
        <v>58000</v>
      </c>
      <c r="F22" s="3">
        <f t="shared" si="1"/>
        <v>9000</v>
      </c>
      <c r="G22" s="3">
        <v>4</v>
      </c>
      <c r="I22" s="3">
        <v>16</v>
      </c>
      <c r="J22" s="3">
        <f t="shared" si="9"/>
        <v>37</v>
      </c>
      <c r="K22" s="3">
        <f t="shared" si="2"/>
        <v>130000</v>
      </c>
      <c r="L22" s="3">
        <f t="shared" si="3"/>
        <v>14000</v>
      </c>
      <c r="N22" s="3">
        <v>16</v>
      </c>
      <c r="O22" s="3">
        <f t="shared" si="7"/>
        <v>50</v>
      </c>
      <c r="P22" s="3">
        <f t="shared" si="4"/>
        <v>195000</v>
      </c>
      <c r="Q22" s="3">
        <f t="shared" si="5"/>
        <v>19000</v>
      </c>
      <c r="T22" s="1"/>
      <c r="U22" s="5">
        <v>10000131</v>
      </c>
      <c r="V22" s="6" t="s">
        <v>661</v>
      </c>
      <c r="W22" s="14">
        <v>3</v>
      </c>
      <c r="X22" s="14"/>
      <c r="Y22" s="14"/>
      <c r="Z22" s="14"/>
      <c r="AA22" s="14"/>
    </row>
    <row r="23" ht="20.1" customHeight="1" spans="3:27">
      <c r="C23" s="3">
        <v>17</v>
      </c>
      <c r="D23" s="3">
        <f t="shared" si="8"/>
        <v>18</v>
      </c>
      <c r="E23" s="3">
        <f t="shared" si="0"/>
        <v>61000</v>
      </c>
      <c r="F23" s="3">
        <f t="shared" si="1"/>
        <v>9500</v>
      </c>
      <c r="G23" s="3">
        <v>5</v>
      </c>
      <c r="I23" s="3">
        <v>17</v>
      </c>
      <c r="J23" s="3">
        <f t="shared" si="9"/>
        <v>38</v>
      </c>
      <c r="K23" s="3">
        <f t="shared" si="2"/>
        <v>135000</v>
      </c>
      <c r="L23" s="3">
        <f t="shared" si="3"/>
        <v>14750</v>
      </c>
      <c r="N23" s="3">
        <v>17</v>
      </c>
      <c r="O23" s="3">
        <f t="shared" si="7"/>
        <v>50</v>
      </c>
      <c r="P23" s="3">
        <f t="shared" si="4"/>
        <v>202500</v>
      </c>
      <c r="Q23" s="3">
        <f t="shared" si="5"/>
        <v>20000</v>
      </c>
      <c r="T23" s="1"/>
      <c r="U23" s="5">
        <v>10000132</v>
      </c>
      <c r="V23" s="6" t="s">
        <v>114</v>
      </c>
      <c r="W23" s="14">
        <v>3</v>
      </c>
      <c r="X23" s="14"/>
      <c r="Y23" s="14"/>
      <c r="Z23" s="14"/>
      <c r="AA23" s="14"/>
    </row>
    <row r="24" ht="20.1" customHeight="1" spans="3:27">
      <c r="C24" s="3">
        <v>18</v>
      </c>
      <c r="D24" s="3">
        <f t="shared" si="8"/>
        <v>18</v>
      </c>
      <c r="E24" s="3">
        <f t="shared" si="0"/>
        <v>64000</v>
      </c>
      <c r="F24" s="3">
        <f t="shared" si="1"/>
        <v>10000</v>
      </c>
      <c r="G24" s="3">
        <v>5</v>
      </c>
      <c r="I24" s="3">
        <v>18</v>
      </c>
      <c r="J24" s="3">
        <f t="shared" si="9"/>
        <v>38</v>
      </c>
      <c r="K24" s="3">
        <f t="shared" si="2"/>
        <v>140000</v>
      </c>
      <c r="L24" s="3">
        <f t="shared" si="3"/>
        <v>15500</v>
      </c>
      <c r="N24" s="3">
        <v>18</v>
      </c>
      <c r="O24" s="3">
        <f t="shared" si="7"/>
        <v>50</v>
      </c>
      <c r="P24" s="3">
        <f t="shared" si="4"/>
        <v>210000</v>
      </c>
      <c r="Q24" s="3">
        <f t="shared" si="5"/>
        <v>21000</v>
      </c>
      <c r="T24" s="1"/>
      <c r="U24" s="15"/>
      <c r="V24" s="15"/>
      <c r="W24" s="15"/>
      <c r="X24" s="14"/>
      <c r="Y24" s="15"/>
      <c r="Z24" s="15"/>
      <c r="AA24" s="15"/>
    </row>
    <row r="25" ht="20.1" customHeight="1" spans="3:27">
      <c r="C25" s="3">
        <v>19</v>
      </c>
      <c r="D25" s="3">
        <f t="shared" si="8"/>
        <v>19</v>
      </c>
      <c r="E25" s="3">
        <f t="shared" si="0"/>
        <v>67000</v>
      </c>
      <c r="F25" s="3">
        <f t="shared" si="1"/>
        <v>10500</v>
      </c>
      <c r="G25" s="3">
        <v>5</v>
      </c>
      <c r="I25" s="3">
        <v>19</v>
      </c>
      <c r="J25" s="3">
        <f t="shared" si="9"/>
        <v>39</v>
      </c>
      <c r="K25" s="3">
        <f t="shared" si="2"/>
        <v>145000</v>
      </c>
      <c r="L25" s="3">
        <f t="shared" si="3"/>
        <v>16250</v>
      </c>
      <c r="N25" s="3">
        <v>19</v>
      </c>
      <c r="O25" s="3">
        <f t="shared" si="7"/>
        <v>51</v>
      </c>
      <c r="P25" s="3">
        <f t="shared" si="4"/>
        <v>217500</v>
      </c>
      <c r="Q25" s="3">
        <f t="shared" si="5"/>
        <v>22000</v>
      </c>
      <c r="U25" s="14"/>
      <c r="V25" s="14"/>
      <c r="W25" s="14"/>
      <c r="X25" s="14"/>
      <c r="Y25" s="14"/>
      <c r="Z25" s="14"/>
      <c r="AA25" s="14"/>
    </row>
    <row r="26" ht="20.1" customHeight="1" spans="3:27">
      <c r="C26" s="3">
        <v>20</v>
      </c>
      <c r="D26" s="3">
        <v>19</v>
      </c>
      <c r="E26" s="3">
        <f t="shared" si="0"/>
        <v>70000</v>
      </c>
      <c r="F26" s="3">
        <f t="shared" si="1"/>
        <v>11000</v>
      </c>
      <c r="G26" s="3">
        <v>1</v>
      </c>
      <c r="H26" s="3" t="s">
        <v>1492</v>
      </c>
      <c r="I26" s="3">
        <v>20</v>
      </c>
      <c r="J26" s="3">
        <f t="shared" si="9"/>
        <v>39</v>
      </c>
      <c r="K26" s="3">
        <f t="shared" si="2"/>
        <v>150000</v>
      </c>
      <c r="L26" s="3">
        <f t="shared" si="3"/>
        <v>17000</v>
      </c>
      <c r="N26" s="3">
        <v>20</v>
      </c>
      <c r="O26" s="3">
        <f t="shared" si="7"/>
        <v>51</v>
      </c>
      <c r="P26" s="3">
        <f t="shared" si="4"/>
        <v>225000</v>
      </c>
      <c r="Q26" s="3">
        <f t="shared" si="5"/>
        <v>23000</v>
      </c>
      <c r="U26" s="16"/>
      <c r="V26" s="17"/>
      <c r="W26" s="17"/>
      <c r="X26" s="14"/>
      <c r="Y26" s="17"/>
      <c r="Z26" s="17"/>
      <c r="AA26" s="17"/>
    </row>
    <row r="27" ht="20.1" customHeight="1" spans="3:27">
      <c r="C27" s="3">
        <v>21</v>
      </c>
      <c r="D27" s="3">
        <v>20</v>
      </c>
      <c r="E27" s="3">
        <f t="shared" si="0"/>
        <v>73000</v>
      </c>
      <c r="F27" s="3">
        <f t="shared" si="1"/>
        <v>11500</v>
      </c>
      <c r="G27" s="3">
        <v>3</v>
      </c>
      <c r="I27" s="3">
        <v>21</v>
      </c>
      <c r="J27" s="3">
        <f t="shared" si="9"/>
        <v>40</v>
      </c>
      <c r="K27" s="3">
        <f t="shared" si="2"/>
        <v>155000</v>
      </c>
      <c r="L27" s="3">
        <f t="shared" si="3"/>
        <v>17750</v>
      </c>
      <c r="N27" s="3">
        <v>21</v>
      </c>
      <c r="O27" s="3">
        <f t="shared" si="7"/>
        <v>51</v>
      </c>
      <c r="P27" s="3">
        <f t="shared" si="4"/>
        <v>232500</v>
      </c>
      <c r="Q27" s="3">
        <f t="shared" si="5"/>
        <v>24000</v>
      </c>
      <c r="U27" s="14"/>
      <c r="V27" s="14"/>
      <c r="W27" s="14"/>
      <c r="X27" s="14"/>
      <c r="Y27" s="14"/>
      <c r="Z27" s="14"/>
      <c r="AA27" s="14"/>
    </row>
    <row r="28" ht="20.1" customHeight="1" spans="3:27">
      <c r="C28" s="3">
        <v>22</v>
      </c>
      <c r="D28" s="3">
        <v>21</v>
      </c>
      <c r="E28" s="3">
        <f t="shared" si="0"/>
        <v>76000</v>
      </c>
      <c r="F28" s="3">
        <f t="shared" si="1"/>
        <v>12000</v>
      </c>
      <c r="G28" s="3">
        <v>3</v>
      </c>
      <c r="I28" s="3">
        <v>22</v>
      </c>
      <c r="J28" s="3">
        <f t="shared" si="9"/>
        <v>40</v>
      </c>
      <c r="K28" s="3">
        <f t="shared" si="2"/>
        <v>160000</v>
      </c>
      <c r="L28" s="3">
        <f t="shared" si="3"/>
        <v>18500</v>
      </c>
      <c r="N28" s="3">
        <v>22</v>
      </c>
      <c r="O28" s="3">
        <f t="shared" si="7"/>
        <v>52</v>
      </c>
      <c r="P28" s="3">
        <f t="shared" si="4"/>
        <v>240000</v>
      </c>
      <c r="Q28" s="3">
        <f t="shared" si="5"/>
        <v>25000</v>
      </c>
      <c r="U28" s="15"/>
      <c r="V28" s="15"/>
      <c r="W28" s="15"/>
      <c r="X28" s="14"/>
      <c r="Y28" s="15"/>
      <c r="Z28" s="15"/>
      <c r="AA28" s="15"/>
    </row>
    <row r="29" ht="20.1" customHeight="1" spans="3:27">
      <c r="C29" s="3">
        <v>23</v>
      </c>
      <c r="D29" s="3">
        <v>22</v>
      </c>
      <c r="E29" s="3">
        <f t="shared" si="0"/>
        <v>79000</v>
      </c>
      <c r="F29" s="3">
        <f t="shared" si="1"/>
        <v>12500</v>
      </c>
      <c r="G29" s="3">
        <v>3</v>
      </c>
      <c r="I29" s="3">
        <v>23</v>
      </c>
      <c r="J29" s="3">
        <f t="shared" si="9"/>
        <v>41</v>
      </c>
      <c r="K29" s="3">
        <f t="shared" si="2"/>
        <v>165000</v>
      </c>
      <c r="L29" s="3">
        <f t="shared" si="3"/>
        <v>19250</v>
      </c>
      <c r="N29" s="3">
        <v>23</v>
      </c>
      <c r="O29" s="3">
        <f t="shared" si="7"/>
        <v>52</v>
      </c>
      <c r="P29" s="3">
        <f t="shared" si="4"/>
        <v>247500</v>
      </c>
      <c r="Q29" s="3">
        <f t="shared" si="5"/>
        <v>26000</v>
      </c>
      <c r="U29" s="15"/>
      <c r="V29" s="15"/>
      <c r="W29" s="15"/>
      <c r="X29" s="14"/>
      <c r="Y29" s="15"/>
      <c r="Z29" s="15"/>
      <c r="AA29" s="15"/>
    </row>
    <row r="30" ht="20.1" customHeight="1" spans="3:27">
      <c r="C30" s="3">
        <v>24</v>
      </c>
      <c r="D30" s="3">
        <v>23</v>
      </c>
      <c r="E30" s="3">
        <f t="shared" si="0"/>
        <v>82000</v>
      </c>
      <c r="F30" s="3">
        <f t="shared" si="1"/>
        <v>13000</v>
      </c>
      <c r="G30" s="3">
        <v>4</v>
      </c>
      <c r="I30" s="3">
        <v>24</v>
      </c>
      <c r="J30" s="3">
        <f t="shared" si="9"/>
        <v>41</v>
      </c>
      <c r="K30" s="3">
        <f t="shared" si="2"/>
        <v>170000</v>
      </c>
      <c r="L30" s="3">
        <f t="shared" si="3"/>
        <v>20000</v>
      </c>
      <c r="N30" s="3">
        <v>24</v>
      </c>
      <c r="O30" s="3">
        <f t="shared" si="7"/>
        <v>52</v>
      </c>
      <c r="P30" s="3">
        <f t="shared" si="4"/>
        <v>255000</v>
      </c>
      <c r="Q30" s="3">
        <f t="shared" si="5"/>
        <v>27000</v>
      </c>
      <c r="U30" s="14"/>
      <c r="V30" s="14"/>
      <c r="W30" s="14"/>
      <c r="X30" s="14"/>
      <c r="Y30" s="14"/>
      <c r="Z30" s="14"/>
      <c r="AA30" s="14"/>
    </row>
    <row r="31" ht="20.1" customHeight="1" spans="3:27">
      <c r="C31" s="3">
        <v>25</v>
      </c>
      <c r="D31" s="3">
        <v>24</v>
      </c>
      <c r="E31" s="3">
        <f t="shared" si="0"/>
        <v>85000</v>
      </c>
      <c r="F31" s="3">
        <f t="shared" si="1"/>
        <v>13500</v>
      </c>
      <c r="G31" s="3">
        <v>4</v>
      </c>
      <c r="H31" s="3" t="s">
        <v>1492</v>
      </c>
      <c r="I31" s="3">
        <v>25</v>
      </c>
      <c r="J31" s="3">
        <f t="shared" si="9"/>
        <v>42</v>
      </c>
      <c r="K31" s="3">
        <f t="shared" si="2"/>
        <v>175000</v>
      </c>
      <c r="L31" s="3">
        <f t="shared" si="3"/>
        <v>20750</v>
      </c>
      <c r="N31" s="3">
        <v>25</v>
      </c>
      <c r="O31" s="3">
        <f t="shared" si="7"/>
        <v>53</v>
      </c>
      <c r="P31" s="3">
        <f t="shared" si="4"/>
        <v>262500</v>
      </c>
      <c r="Q31" s="3">
        <f t="shared" si="5"/>
        <v>28000</v>
      </c>
      <c r="U31" s="17"/>
      <c r="V31" s="17"/>
      <c r="W31" s="17"/>
      <c r="X31" s="14"/>
      <c r="Y31" s="17"/>
      <c r="Z31" s="17"/>
      <c r="AA31" s="17"/>
    </row>
    <row r="32" ht="20.1" customHeight="1" spans="3:27">
      <c r="C32" s="3">
        <v>26</v>
      </c>
      <c r="D32" s="3">
        <v>25</v>
      </c>
      <c r="E32" s="3">
        <f t="shared" si="0"/>
        <v>88000</v>
      </c>
      <c r="F32" s="3">
        <f t="shared" si="1"/>
        <v>14000</v>
      </c>
      <c r="G32" s="3">
        <v>4</v>
      </c>
      <c r="I32" s="3">
        <v>26</v>
      </c>
      <c r="J32" s="3">
        <f t="shared" si="9"/>
        <v>42</v>
      </c>
      <c r="K32" s="3">
        <f t="shared" si="2"/>
        <v>180000</v>
      </c>
      <c r="L32" s="3">
        <f t="shared" si="3"/>
        <v>21500</v>
      </c>
      <c r="N32" s="3">
        <v>26</v>
      </c>
      <c r="O32" s="3">
        <f t="shared" si="7"/>
        <v>53</v>
      </c>
      <c r="P32" s="3">
        <f t="shared" si="4"/>
        <v>270000</v>
      </c>
      <c r="Q32" s="3">
        <f t="shared" si="5"/>
        <v>29000</v>
      </c>
      <c r="U32" s="17"/>
      <c r="V32" s="17"/>
      <c r="W32" s="17"/>
      <c r="X32" s="14"/>
      <c r="Y32" s="17"/>
      <c r="Z32" s="17"/>
      <c r="AA32" s="17"/>
    </row>
    <row r="33" ht="20.1" customHeight="1" spans="3:27">
      <c r="C33" s="3">
        <v>27</v>
      </c>
      <c r="D33" s="3">
        <v>26</v>
      </c>
      <c r="E33" s="3">
        <f t="shared" si="0"/>
        <v>91000</v>
      </c>
      <c r="F33" s="3">
        <f t="shared" si="1"/>
        <v>14500</v>
      </c>
      <c r="G33" s="3">
        <v>5</v>
      </c>
      <c r="I33" s="3">
        <v>27</v>
      </c>
      <c r="J33" s="3">
        <f t="shared" si="9"/>
        <v>43</v>
      </c>
      <c r="K33" s="3">
        <f t="shared" si="2"/>
        <v>185000</v>
      </c>
      <c r="L33" s="3">
        <f t="shared" si="3"/>
        <v>22250</v>
      </c>
      <c r="N33" s="3">
        <v>27</v>
      </c>
      <c r="O33" s="3">
        <f t="shared" si="7"/>
        <v>53</v>
      </c>
      <c r="P33" s="3">
        <f t="shared" si="4"/>
        <v>277500</v>
      </c>
      <c r="Q33" s="3">
        <f t="shared" si="5"/>
        <v>30000</v>
      </c>
      <c r="U33" s="15"/>
      <c r="V33" s="15"/>
      <c r="W33" s="15"/>
      <c r="X33" s="14"/>
      <c r="Y33" s="15"/>
      <c r="Z33" s="15"/>
      <c r="AA33" s="15"/>
    </row>
    <row r="34" ht="20.1" customHeight="1" spans="3:27">
      <c r="C34" s="3">
        <v>28</v>
      </c>
      <c r="D34" s="3">
        <v>27</v>
      </c>
      <c r="E34" s="3">
        <f t="shared" si="0"/>
        <v>94000</v>
      </c>
      <c r="F34" s="3">
        <f t="shared" si="1"/>
        <v>15000</v>
      </c>
      <c r="G34" s="3">
        <v>5</v>
      </c>
      <c r="I34" s="3">
        <v>28</v>
      </c>
      <c r="J34" s="3">
        <f t="shared" si="9"/>
        <v>43</v>
      </c>
      <c r="K34" s="3">
        <f t="shared" si="2"/>
        <v>190000</v>
      </c>
      <c r="L34" s="3">
        <f t="shared" si="3"/>
        <v>23000</v>
      </c>
      <c r="N34" s="3">
        <v>28</v>
      </c>
      <c r="O34" s="3">
        <f t="shared" si="7"/>
        <v>54</v>
      </c>
      <c r="P34" s="3">
        <f t="shared" si="4"/>
        <v>285000</v>
      </c>
      <c r="Q34" s="3">
        <f t="shared" si="5"/>
        <v>31000</v>
      </c>
      <c r="U34" s="15"/>
      <c r="V34" s="15"/>
      <c r="W34" s="15"/>
      <c r="X34" s="14"/>
      <c r="Y34" s="15"/>
      <c r="Z34" s="15"/>
      <c r="AA34" s="15"/>
    </row>
    <row r="35" ht="20.1" customHeight="1" spans="3:27">
      <c r="C35" s="3">
        <v>29</v>
      </c>
      <c r="D35" s="3">
        <v>28</v>
      </c>
      <c r="E35" s="3">
        <f t="shared" si="0"/>
        <v>97000</v>
      </c>
      <c r="F35" s="3">
        <f t="shared" si="1"/>
        <v>15500</v>
      </c>
      <c r="G35" s="3">
        <v>5</v>
      </c>
      <c r="I35" s="3">
        <v>29</v>
      </c>
      <c r="J35" s="3">
        <f t="shared" si="9"/>
        <v>44</v>
      </c>
      <c r="K35" s="3">
        <f t="shared" si="2"/>
        <v>195000</v>
      </c>
      <c r="L35" s="3">
        <f t="shared" si="3"/>
        <v>23750</v>
      </c>
      <c r="N35" s="3">
        <v>29</v>
      </c>
      <c r="O35" s="3">
        <f t="shared" si="7"/>
        <v>54</v>
      </c>
      <c r="P35" s="3">
        <f t="shared" si="4"/>
        <v>292500</v>
      </c>
      <c r="Q35" s="3">
        <f t="shared" si="5"/>
        <v>32000</v>
      </c>
      <c r="U35" s="17"/>
      <c r="V35" s="17"/>
      <c r="W35" s="17"/>
      <c r="X35" s="14"/>
      <c r="Y35" s="17"/>
      <c r="Z35" s="17"/>
      <c r="AA35" s="17"/>
    </row>
    <row r="36" ht="20.1" customHeight="1" spans="3:27">
      <c r="C36" s="3">
        <v>30</v>
      </c>
      <c r="D36" s="3">
        <v>29</v>
      </c>
      <c r="E36" s="3">
        <f t="shared" si="0"/>
        <v>100000</v>
      </c>
      <c r="F36" s="3">
        <f t="shared" si="1"/>
        <v>16000</v>
      </c>
      <c r="G36" s="3">
        <v>1</v>
      </c>
      <c r="H36" s="3" t="s">
        <v>1492</v>
      </c>
      <c r="I36" s="3">
        <v>30</v>
      </c>
      <c r="J36" s="3">
        <f t="shared" si="9"/>
        <v>44</v>
      </c>
      <c r="K36" s="3">
        <f t="shared" si="2"/>
        <v>200000</v>
      </c>
      <c r="L36" s="3">
        <f t="shared" si="3"/>
        <v>24500</v>
      </c>
      <c r="N36" s="3">
        <v>30</v>
      </c>
      <c r="O36" s="3">
        <f t="shared" si="7"/>
        <v>54</v>
      </c>
      <c r="P36" s="3">
        <f t="shared" si="4"/>
        <v>300000</v>
      </c>
      <c r="Q36" s="3">
        <f t="shared" si="5"/>
        <v>33000</v>
      </c>
      <c r="U36" s="14"/>
      <c r="V36" s="14"/>
      <c r="W36" s="14"/>
      <c r="X36" s="14"/>
      <c r="Y36" s="14"/>
      <c r="Z36" s="14"/>
      <c r="AA36" s="14"/>
    </row>
    <row r="37" ht="20.1" customHeight="1" spans="9:27">
      <c r="I37" s="3">
        <v>31</v>
      </c>
      <c r="J37" s="3">
        <f t="shared" si="9"/>
        <v>45</v>
      </c>
      <c r="K37" s="3">
        <f t="shared" si="2"/>
        <v>205000</v>
      </c>
      <c r="L37" s="3">
        <f t="shared" si="3"/>
        <v>25250</v>
      </c>
      <c r="N37" s="3">
        <v>31</v>
      </c>
      <c r="O37" s="3">
        <f t="shared" si="7"/>
        <v>55</v>
      </c>
      <c r="P37" s="3">
        <f t="shared" si="4"/>
        <v>307500</v>
      </c>
      <c r="Q37" s="3">
        <f t="shared" si="5"/>
        <v>34000</v>
      </c>
      <c r="U37" s="17"/>
      <c r="V37" s="17"/>
      <c r="W37" s="17"/>
      <c r="X37" s="14"/>
      <c r="Y37" s="17"/>
      <c r="Z37" s="17"/>
      <c r="AA37" s="17"/>
    </row>
    <row r="38" ht="20.1" customHeight="1" spans="9:27">
      <c r="I38" s="3">
        <v>32</v>
      </c>
      <c r="J38" s="3">
        <f t="shared" si="9"/>
        <v>45</v>
      </c>
      <c r="K38" s="3">
        <f t="shared" si="2"/>
        <v>210000</v>
      </c>
      <c r="L38" s="3">
        <f t="shared" si="3"/>
        <v>26000</v>
      </c>
      <c r="N38" s="3">
        <v>32</v>
      </c>
      <c r="O38" s="3">
        <f t="shared" si="7"/>
        <v>55</v>
      </c>
      <c r="P38" s="3">
        <f t="shared" si="4"/>
        <v>315000</v>
      </c>
      <c r="Q38" s="3">
        <f t="shared" si="5"/>
        <v>35000</v>
      </c>
      <c r="U38" s="17"/>
      <c r="V38" s="17"/>
      <c r="W38" s="17"/>
      <c r="X38" s="14"/>
      <c r="Y38" s="17"/>
      <c r="Z38" s="17"/>
      <c r="AA38" s="17"/>
    </row>
    <row r="39" ht="20.1" customHeight="1" spans="9:27">
      <c r="I39" s="3">
        <v>33</v>
      </c>
      <c r="J39" s="3">
        <f t="shared" si="9"/>
        <v>46</v>
      </c>
      <c r="K39" s="3">
        <f t="shared" si="2"/>
        <v>215000</v>
      </c>
      <c r="L39" s="3">
        <f t="shared" si="3"/>
        <v>26750</v>
      </c>
      <c r="N39" s="3">
        <v>33</v>
      </c>
      <c r="O39" s="3">
        <f t="shared" si="7"/>
        <v>55</v>
      </c>
      <c r="P39" s="3">
        <f t="shared" si="4"/>
        <v>322500</v>
      </c>
      <c r="Q39" s="3">
        <f t="shared" si="5"/>
        <v>36000</v>
      </c>
      <c r="U39" s="17"/>
      <c r="V39" s="17"/>
      <c r="W39" s="17"/>
      <c r="X39" s="14"/>
      <c r="Y39" s="17"/>
      <c r="Z39" s="17"/>
      <c r="AA39" s="17"/>
    </row>
    <row r="40" ht="20.1" customHeight="1" spans="9:27">
      <c r="I40" s="3">
        <v>34</v>
      </c>
      <c r="J40" s="3">
        <f t="shared" si="9"/>
        <v>46</v>
      </c>
      <c r="K40" s="3">
        <f t="shared" si="2"/>
        <v>220000</v>
      </c>
      <c r="L40" s="3">
        <f t="shared" si="3"/>
        <v>27500</v>
      </c>
      <c r="N40" s="3">
        <v>34</v>
      </c>
      <c r="O40" s="3">
        <v>55</v>
      </c>
      <c r="P40" s="3">
        <f t="shared" ref="P40:P56" si="10">75000+N40*7500</f>
        <v>330000</v>
      </c>
      <c r="Q40" s="3">
        <f t="shared" ref="Q40:Q56" si="11">3000+N40*1000</f>
        <v>37000</v>
      </c>
      <c r="U40" s="14"/>
      <c r="V40" s="14"/>
      <c r="W40" s="14"/>
      <c r="X40" s="14"/>
      <c r="Y40" s="14"/>
      <c r="Z40" s="14"/>
      <c r="AA40" s="14"/>
    </row>
    <row r="41" ht="20.1" customHeight="1" spans="9:27">
      <c r="I41" s="3">
        <v>35</v>
      </c>
      <c r="J41" s="3">
        <f t="shared" si="9"/>
        <v>47</v>
      </c>
      <c r="K41" s="3">
        <f t="shared" si="2"/>
        <v>225000</v>
      </c>
      <c r="L41" s="3">
        <f t="shared" si="3"/>
        <v>28250</v>
      </c>
      <c r="N41" s="3">
        <v>35</v>
      </c>
      <c r="O41" s="3">
        <f t="shared" si="7"/>
        <v>56</v>
      </c>
      <c r="P41" s="3">
        <f t="shared" si="10"/>
        <v>337500</v>
      </c>
      <c r="Q41" s="3">
        <f t="shared" si="11"/>
        <v>38000</v>
      </c>
      <c r="U41" s="14"/>
      <c r="V41" s="14"/>
      <c r="W41" s="14"/>
      <c r="X41" s="14"/>
      <c r="Y41" s="14"/>
      <c r="Z41" s="14"/>
      <c r="AA41" s="14"/>
    </row>
    <row r="42" ht="20.1" customHeight="1" spans="9:27">
      <c r="I42" s="3">
        <v>36</v>
      </c>
      <c r="J42" s="3">
        <f t="shared" si="9"/>
        <v>47</v>
      </c>
      <c r="K42" s="3">
        <f t="shared" si="2"/>
        <v>230000</v>
      </c>
      <c r="L42" s="3">
        <f t="shared" si="3"/>
        <v>29000</v>
      </c>
      <c r="N42" s="3">
        <v>36</v>
      </c>
      <c r="O42" s="3">
        <f t="shared" si="7"/>
        <v>56</v>
      </c>
      <c r="P42" s="3">
        <f t="shared" si="10"/>
        <v>345000</v>
      </c>
      <c r="Q42" s="3">
        <f t="shared" si="11"/>
        <v>39000</v>
      </c>
      <c r="U42" s="14"/>
      <c r="V42" s="14"/>
      <c r="W42" s="14"/>
      <c r="X42" s="14"/>
      <c r="Y42" s="14"/>
      <c r="Z42" s="14"/>
      <c r="AA42" s="14"/>
    </row>
    <row r="43" ht="20.1" customHeight="1" spans="9:27">
      <c r="I43" s="3">
        <v>37</v>
      </c>
      <c r="J43" s="3">
        <f t="shared" si="9"/>
        <v>48</v>
      </c>
      <c r="K43" s="3">
        <f t="shared" si="2"/>
        <v>235000</v>
      </c>
      <c r="L43" s="3">
        <f t="shared" si="3"/>
        <v>29750</v>
      </c>
      <c r="N43" s="3">
        <v>37</v>
      </c>
      <c r="O43" s="3">
        <f t="shared" si="7"/>
        <v>56</v>
      </c>
      <c r="P43" s="3">
        <f t="shared" si="10"/>
        <v>352500</v>
      </c>
      <c r="Q43" s="3">
        <f t="shared" si="11"/>
        <v>40000</v>
      </c>
      <c r="U43" s="15"/>
      <c r="V43" s="15"/>
      <c r="W43" s="15"/>
      <c r="X43" s="14"/>
      <c r="Y43" s="15"/>
      <c r="Z43" s="15"/>
      <c r="AA43" s="15"/>
    </row>
    <row r="44" ht="20.1" customHeight="1" spans="9:27">
      <c r="I44" s="3">
        <v>38</v>
      </c>
      <c r="J44" s="3">
        <f t="shared" si="9"/>
        <v>48</v>
      </c>
      <c r="K44" s="3">
        <f t="shared" si="2"/>
        <v>240000</v>
      </c>
      <c r="L44" s="3">
        <f t="shared" si="3"/>
        <v>30500</v>
      </c>
      <c r="N44" s="3">
        <v>38</v>
      </c>
      <c r="O44" s="3">
        <f t="shared" si="7"/>
        <v>57</v>
      </c>
      <c r="P44" s="3">
        <f t="shared" si="10"/>
        <v>360000</v>
      </c>
      <c r="Q44" s="3">
        <f t="shared" si="11"/>
        <v>41000</v>
      </c>
      <c r="U44" s="14"/>
      <c r="V44" s="14"/>
      <c r="W44" s="14"/>
      <c r="X44" s="14"/>
      <c r="Y44" s="14"/>
      <c r="Z44" s="14"/>
      <c r="AA44" s="14"/>
    </row>
    <row r="45" ht="20.1" customHeight="1" spans="9:27">
      <c r="I45" s="3">
        <v>39</v>
      </c>
      <c r="J45" s="3">
        <f t="shared" si="9"/>
        <v>49</v>
      </c>
      <c r="K45" s="3">
        <f t="shared" si="2"/>
        <v>245000</v>
      </c>
      <c r="L45" s="3">
        <f t="shared" si="3"/>
        <v>31250</v>
      </c>
      <c r="N45" s="3">
        <v>39</v>
      </c>
      <c r="O45" s="3">
        <f t="shared" si="7"/>
        <v>57</v>
      </c>
      <c r="P45" s="3">
        <f t="shared" si="10"/>
        <v>367500</v>
      </c>
      <c r="Q45" s="3">
        <f t="shared" si="11"/>
        <v>42000</v>
      </c>
      <c r="U45" s="15"/>
      <c r="V45" s="15"/>
      <c r="W45" s="15"/>
      <c r="X45" s="14"/>
      <c r="Y45" s="15"/>
      <c r="Z45" s="15"/>
      <c r="AA45" s="15"/>
    </row>
    <row r="46" ht="20.1" customHeight="1" spans="9:27">
      <c r="I46" s="3">
        <v>40</v>
      </c>
      <c r="J46" s="3">
        <f t="shared" si="9"/>
        <v>49</v>
      </c>
      <c r="K46" s="3">
        <f t="shared" si="2"/>
        <v>250000</v>
      </c>
      <c r="L46" s="3">
        <f t="shared" si="3"/>
        <v>32000</v>
      </c>
      <c r="N46" s="3">
        <v>40</v>
      </c>
      <c r="O46" s="3">
        <f t="shared" si="7"/>
        <v>57</v>
      </c>
      <c r="P46" s="3">
        <f t="shared" si="10"/>
        <v>375000</v>
      </c>
      <c r="Q46" s="3">
        <f t="shared" si="11"/>
        <v>43000</v>
      </c>
      <c r="U46" s="15"/>
      <c r="V46" s="15"/>
      <c r="W46" s="15"/>
      <c r="X46" s="14"/>
      <c r="Y46" s="15"/>
      <c r="Z46" s="15"/>
      <c r="AA46" s="15"/>
    </row>
    <row r="47" ht="20.1" customHeight="1" spans="14:27">
      <c r="N47" s="3">
        <v>41</v>
      </c>
      <c r="O47" s="3">
        <f t="shared" ref="O47:O54" si="12">O44+1</f>
        <v>58</v>
      </c>
      <c r="P47" s="3">
        <f t="shared" si="10"/>
        <v>382500</v>
      </c>
      <c r="Q47" s="3">
        <f t="shared" si="11"/>
        <v>44000</v>
      </c>
      <c r="U47" s="14"/>
      <c r="V47" s="14"/>
      <c r="W47" s="14"/>
      <c r="X47" s="14"/>
      <c r="Y47" s="14"/>
      <c r="Z47" s="14"/>
      <c r="AA47" s="14"/>
    </row>
    <row r="48" ht="20.1" customHeight="1" spans="14:27">
      <c r="N48" s="3">
        <v>42</v>
      </c>
      <c r="O48" s="3">
        <f t="shared" si="12"/>
        <v>58</v>
      </c>
      <c r="P48" s="3">
        <f t="shared" si="10"/>
        <v>390000</v>
      </c>
      <c r="Q48" s="3">
        <f t="shared" si="11"/>
        <v>45000</v>
      </c>
      <c r="U48" s="14"/>
      <c r="V48" s="14"/>
      <c r="W48" s="14"/>
      <c r="X48" s="14"/>
      <c r="Y48" s="14"/>
      <c r="Z48" s="14"/>
      <c r="AA48" s="14"/>
    </row>
    <row r="49" ht="20.1" customHeight="1" spans="14:27">
      <c r="N49" s="3">
        <v>43</v>
      </c>
      <c r="O49" s="3">
        <f t="shared" si="12"/>
        <v>58</v>
      </c>
      <c r="P49" s="3">
        <f t="shared" si="10"/>
        <v>397500</v>
      </c>
      <c r="Q49" s="3">
        <f t="shared" si="11"/>
        <v>46000</v>
      </c>
      <c r="U49" s="15"/>
      <c r="V49" s="15"/>
      <c r="W49" s="15"/>
      <c r="X49" s="14"/>
      <c r="Y49" s="15"/>
      <c r="Z49" s="15"/>
      <c r="AA49" s="15"/>
    </row>
    <row r="50" ht="20.1" customHeight="1" spans="14:27">
      <c r="N50" s="3">
        <v>44</v>
      </c>
      <c r="O50" s="3">
        <f t="shared" si="12"/>
        <v>59</v>
      </c>
      <c r="P50" s="3">
        <f t="shared" si="10"/>
        <v>405000</v>
      </c>
      <c r="Q50" s="3">
        <f t="shared" si="11"/>
        <v>47000</v>
      </c>
      <c r="U50" s="14"/>
      <c r="V50" s="14"/>
      <c r="W50" s="14"/>
      <c r="X50" s="14"/>
      <c r="Y50" s="14"/>
      <c r="Z50" s="14"/>
      <c r="AA50" s="14"/>
    </row>
    <row r="51" ht="20.1" customHeight="1" spans="14:27">
      <c r="N51" s="3">
        <v>45</v>
      </c>
      <c r="O51" s="3">
        <f t="shared" si="12"/>
        <v>59</v>
      </c>
      <c r="P51" s="3">
        <f t="shared" si="10"/>
        <v>412500</v>
      </c>
      <c r="Q51" s="3">
        <f t="shared" si="11"/>
        <v>48000</v>
      </c>
      <c r="U51" s="14"/>
      <c r="V51" s="14"/>
      <c r="W51" s="14"/>
      <c r="X51" s="14"/>
      <c r="Y51" s="14"/>
      <c r="Z51" s="14"/>
      <c r="AA51" s="14"/>
    </row>
    <row r="52" ht="20.1" customHeight="1" spans="14:27">
      <c r="N52" s="3">
        <v>46</v>
      </c>
      <c r="O52" s="3">
        <f t="shared" si="12"/>
        <v>59</v>
      </c>
      <c r="P52" s="3">
        <f t="shared" si="10"/>
        <v>420000</v>
      </c>
      <c r="Q52" s="3">
        <f t="shared" si="11"/>
        <v>49000</v>
      </c>
      <c r="U52" s="14"/>
      <c r="V52" s="14"/>
      <c r="W52" s="14"/>
      <c r="X52" s="14"/>
      <c r="Y52" s="14"/>
      <c r="Z52" s="14"/>
      <c r="AA52" s="14"/>
    </row>
    <row r="53" ht="20.1" customHeight="1" spans="14:27">
      <c r="N53" s="3">
        <v>47</v>
      </c>
      <c r="O53" s="3">
        <f t="shared" si="12"/>
        <v>60</v>
      </c>
      <c r="P53" s="3">
        <f t="shared" si="10"/>
        <v>427500</v>
      </c>
      <c r="Q53" s="3">
        <f t="shared" si="11"/>
        <v>50000</v>
      </c>
      <c r="U53" s="14"/>
      <c r="V53" s="14"/>
      <c r="W53" s="14"/>
      <c r="X53" s="14"/>
      <c r="Y53" s="14"/>
      <c r="Z53" s="14"/>
      <c r="AA53" s="14"/>
    </row>
    <row r="54" ht="20.1" customHeight="1" spans="14:27">
      <c r="N54" s="3">
        <v>48</v>
      </c>
      <c r="O54" s="3">
        <f t="shared" si="12"/>
        <v>60</v>
      </c>
      <c r="P54" s="3">
        <f t="shared" si="10"/>
        <v>435000</v>
      </c>
      <c r="Q54" s="3">
        <f t="shared" si="11"/>
        <v>51000</v>
      </c>
      <c r="U54" s="14"/>
      <c r="V54" s="14"/>
      <c r="W54" s="14"/>
      <c r="X54" s="14"/>
      <c r="Y54" s="14"/>
      <c r="Z54" s="14"/>
      <c r="AA54" s="14"/>
    </row>
    <row r="55" ht="20.1" customHeight="1" spans="14:27">
      <c r="N55" s="3">
        <v>49</v>
      </c>
      <c r="O55" s="3">
        <v>60</v>
      </c>
      <c r="P55" s="3">
        <f t="shared" si="10"/>
        <v>442500</v>
      </c>
      <c r="Q55" s="3">
        <f t="shared" si="11"/>
        <v>52000</v>
      </c>
      <c r="U55" s="14"/>
      <c r="V55" s="14"/>
      <c r="W55" s="14"/>
      <c r="X55" s="14"/>
      <c r="Y55" s="14"/>
      <c r="Z55" s="14"/>
      <c r="AA55" s="14"/>
    </row>
    <row r="56" ht="20.1" customHeight="1" spans="14:27">
      <c r="N56" s="3">
        <v>50</v>
      </c>
      <c r="O56" s="3">
        <v>60</v>
      </c>
      <c r="P56" s="3">
        <f t="shared" si="10"/>
        <v>450000</v>
      </c>
      <c r="Q56" s="3">
        <f t="shared" si="11"/>
        <v>53000</v>
      </c>
      <c r="U56" s="14"/>
      <c r="V56" s="14"/>
      <c r="W56" s="14"/>
      <c r="X56" s="14"/>
      <c r="Y56" s="14"/>
      <c r="Z56" s="14"/>
      <c r="AA56" s="14"/>
    </row>
    <row r="57" ht="20.1" customHeight="1" spans="21:27">
      <c r="U57" s="14"/>
      <c r="V57" s="14"/>
      <c r="W57" s="14"/>
      <c r="X57" s="14"/>
      <c r="Y57" s="14"/>
      <c r="Z57" s="14"/>
      <c r="AA57" s="14"/>
    </row>
    <row r="58" ht="20.1" customHeight="1" spans="21:27">
      <c r="U58" s="14"/>
      <c r="V58" s="14"/>
      <c r="W58" s="14"/>
      <c r="X58" s="14"/>
      <c r="Y58" s="14"/>
      <c r="Z58" s="14"/>
      <c r="AA58" s="14"/>
    </row>
    <row r="59" ht="20.1" customHeight="1" spans="21:27">
      <c r="U59" s="14"/>
      <c r="V59" s="14"/>
      <c r="W59" s="14"/>
      <c r="X59" s="14"/>
      <c r="Y59" s="14"/>
      <c r="Z59" s="14"/>
      <c r="AA59" s="14"/>
    </row>
    <row r="60" ht="20.1" customHeight="1" spans="21:27">
      <c r="U60" s="14"/>
      <c r="V60" s="14"/>
      <c r="W60" s="14"/>
      <c r="X60" s="14"/>
      <c r="Y60" s="14"/>
      <c r="Z60" s="14"/>
      <c r="AA60" s="14"/>
    </row>
    <row r="61" ht="20.1" customHeight="1" spans="21:27">
      <c r="U61" s="14"/>
      <c r="V61" s="14"/>
      <c r="W61" s="14"/>
      <c r="X61" s="14"/>
      <c r="Y61" s="14"/>
      <c r="Z61" s="14"/>
      <c r="AA61" s="14"/>
    </row>
    <row r="62" ht="20.1" customHeight="1" spans="21:27">
      <c r="U62" s="15"/>
      <c r="V62" s="15"/>
      <c r="W62" s="15"/>
      <c r="X62" s="14"/>
      <c r="Y62" s="15"/>
      <c r="Z62" s="15"/>
      <c r="AA62" s="15"/>
    </row>
    <row r="63" ht="20.1" customHeight="1" spans="21:27">
      <c r="U63" s="14"/>
      <c r="V63" s="14"/>
      <c r="W63" s="14"/>
      <c r="X63" s="14"/>
      <c r="Y63" s="14"/>
      <c r="Z63" s="14"/>
      <c r="AA63" s="14"/>
    </row>
    <row r="64" ht="20.1" customHeight="1" spans="21:27">
      <c r="U64" s="15"/>
      <c r="V64" s="15"/>
      <c r="W64" s="15"/>
      <c r="X64" s="14"/>
      <c r="Y64" s="15"/>
      <c r="Z64" s="15"/>
      <c r="AA64" s="15"/>
    </row>
    <row r="65" ht="20.1" customHeight="1" spans="21:27">
      <c r="U65" s="14"/>
      <c r="V65" s="14"/>
      <c r="W65" s="14"/>
      <c r="X65" s="14"/>
      <c r="Y65" s="14"/>
      <c r="Z65" s="14"/>
      <c r="AA65" s="14"/>
    </row>
    <row r="66" ht="20.1" customHeight="1" spans="21:27">
      <c r="U66" s="14"/>
      <c r="V66" s="14"/>
      <c r="W66" s="14"/>
      <c r="X66" s="14"/>
      <c r="Y66" s="14"/>
      <c r="Z66" s="14"/>
      <c r="AA66" s="14"/>
    </row>
    <row r="67" ht="20.1" customHeight="1" spans="21:27">
      <c r="U67" s="14"/>
      <c r="V67" s="14"/>
      <c r="W67" s="14"/>
      <c r="X67" s="14"/>
      <c r="Y67" s="14"/>
      <c r="Z67" s="14"/>
      <c r="AA67" s="14"/>
    </row>
    <row r="68" ht="20.1" customHeight="1" spans="21:27">
      <c r="U68" s="18"/>
      <c r="V68" s="19"/>
      <c r="W68" s="19"/>
      <c r="X68" s="14"/>
      <c r="Y68" s="19"/>
      <c r="Z68" s="19"/>
      <c r="AA68" s="14"/>
    </row>
    <row r="69" ht="20.1" customHeight="1" spans="21:27">
      <c r="U69" s="15"/>
      <c r="V69" s="15"/>
      <c r="W69" s="15"/>
      <c r="X69" s="14"/>
      <c r="Y69" s="15"/>
      <c r="Z69" s="15"/>
      <c r="AA69" s="15"/>
    </row>
    <row r="70" ht="20.1" customHeight="1" spans="21:27">
      <c r="U70" s="15"/>
      <c r="V70" s="15"/>
      <c r="W70" s="15"/>
      <c r="X70" s="14"/>
      <c r="Y70" s="15"/>
      <c r="Z70" s="15"/>
      <c r="AA70" s="15"/>
    </row>
    <row r="71" spans="21:27">
      <c r="U71" s="14"/>
      <c r="V71" s="14"/>
      <c r="W71" s="14"/>
      <c r="X71" s="14"/>
      <c r="Y71" s="14"/>
      <c r="Z71" s="14"/>
      <c r="AA71" s="14"/>
    </row>
    <row r="72" spans="21:27">
      <c r="U72" s="15"/>
      <c r="V72" s="15"/>
      <c r="W72" s="15"/>
      <c r="X72" s="14"/>
      <c r="Y72" s="15"/>
      <c r="Z72" s="15"/>
      <c r="AA72" s="15"/>
    </row>
    <row r="73" spans="21:27">
      <c r="U73" s="15"/>
      <c r="V73" s="15"/>
      <c r="W73" s="15"/>
      <c r="X73" s="14"/>
      <c r="Y73" s="15"/>
      <c r="Z73" s="15"/>
      <c r="AA73" s="15"/>
    </row>
    <row r="74" spans="21:27">
      <c r="U74" s="15"/>
      <c r="V74" s="15"/>
      <c r="W74" s="15"/>
      <c r="X74" s="14"/>
      <c r="Y74" s="15"/>
      <c r="Z74" s="15"/>
      <c r="AA74" s="15"/>
    </row>
    <row r="75" spans="21:27">
      <c r="U75" s="14"/>
      <c r="V75" s="14"/>
      <c r="W75" s="14"/>
      <c r="X75" s="14"/>
      <c r="Y75" s="14"/>
      <c r="Z75" s="14"/>
      <c r="AA75" s="14"/>
    </row>
    <row r="76" spans="21:27">
      <c r="U76" s="14"/>
      <c r="V76" s="14"/>
      <c r="W76" s="14"/>
      <c r="X76" s="14"/>
      <c r="Y76" s="14"/>
      <c r="Z76" s="14"/>
      <c r="AA76" s="14"/>
    </row>
    <row r="77" spans="21:27">
      <c r="U77" s="14"/>
      <c r="V77" s="14"/>
      <c r="W77" s="14"/>
      <c r="X77" s="14"/>
      <c r="Y77" s="14"/>
      <c r="Z77" s="14"/>
      <c r="AA77" s="14"/>
    </row>
    <row r="78" spans="21:27">
      <c r="U78" s="14"/>
      <c r="V78" s="14"/>
      <c r="W78" s="14"/>
      <c r="X78" s="14"/>
      <c r="Y78" s="14"/>
      <c r="Z78" s="14"/>
      <c r="AA78" s="14"/>
    </row>
    <row r="79" spans="21:27">
      <c r="U79" s="14"/>
      <c r="V79" s="14"/>
      <c r="W79" s="14"/>
      <c r="X79" s="14"/>
      <c r="Y79" s="14"/>
      <c r="Z79" s="14"/>
      <c r="AA79" s="14"/>
    </row>
    <row r="80" spans="21:27">
      <c r="U80" s="14"/>
      <c r="V80" s="14"/>
      <c r="W80" s="14"/>
      <c r="X80" s="14"/>
      <c r="Y80" s="14"/>
      <c r="Z80" s="14"/>
      <c r="AA80" s="14"/>
    </row>
    <row r="81" spans="21:27">
      <c r="U81" s="15"/>
      <c r="V81" s="15"/>
      <c r="W81" s="15"/>
      <c r="X81" s="14"/>
      <c r="Y81" s="15"/>
      <c r="Z81" s="15"/>
      <c r="AA81" s="15"/>
    </row>
    <row r="82" spans="21:27">
      <c r="U82" s="14"/>
      <c r="V82" s="14"/>
      <c r="W82" s="14"/>
      <c r="X82" s="14"/>
      <c r="Y82" s="14"/>
      <c r="Z82" s="14"/>
      <c r="AA82" s="14"/>
    </row>
    <row r="83" spans="21:27">
      <c r="U83" s="14"/>
      <c r="V83" s="14"/>
      <c r="W83" s="14"/>
      <c r="X83" s="14"/>
      <c r="Y83" s="14"/>
      <c r="Z83" s="14"/>
      <c r="AA83" s="14"/>
    </row>
    <row r="84" spans="21:27">
      <c r="U84" s="14"/>
      <c r="V84" s="14"/>
      <c r="W84" s="14"/>
      <c r="X84" s="14"/>
      <c r="Y84" s="14"/>
      <c r="Z84" s="14"/>
      <c r="AA84" s="14"/>
    </row>
    <row r="85" spans="21:27">
      <c r="U85" s="14"/>
      <c r="V85" s="14"/>
      <c r="W85" s="14"/>
      <c r="X85" s="14"/>
      <c r="Y85" s="14"/>
      <c r="Z85" s="14"/>
      <c r="AA85" s="14"/>
    </row>
    <row r="86" spans="21:27">
      <c r="U86" s="14"/>
      <c r="V86" s="14"/>
      <c r="W86" s="14"/>
      <c r="X86" s="14"/>
      <c r="Y86" s="14"/>
      <c r="Z86" s="14"/>
      <c r="AA86" s="14"/>
    </row>
    <row r="87" spans="21:27">
      <c r="U87" s="15"/>
      <c r="V87" s="15"/>
      <c r="W87" s="15"/>
      <c r="X87" s="14"/>
      <c r="Y87" s="15"/>
      <c r="Z87" s="15"/>
      <c r="AA87" s="15"/>
    </row>
    <row r="88" spans="21:27">
      <c r="U88" s="15"/>
      <c r="V88" s="15"/>
      <c r="W88" s="15"/>
      <c r="X88" s="14"/>
      <c r="Y88" s="15"/>
      <c r="Z88" s="15"/>
      <c r="AA88" s="15"/>
    </row>
    <row r="89" spans="21:27">
      <c r="U89" s="15"/>
      <c r="V89" s="15"/>
      <c r="W89" s="15"/>
      <c r="X89" s="14"/>
      <c r="Y89" s="15"/>
      <c r="Z89" s="15"/>
      <c r="AA89" s="15"/>
    </row>
    <row r="90" spans="21:27">
      <c r="U90" s="14"/>
      <c r="V90" s="14"/>
      <c r="W90" s="14"/>
      <c r="X90" s="14"/>
      <c r="Y90" s="14"/>
      <c r="Z90" s="14"/>
      <c r="AA90" s="14"/>
    </row>
    <row r="91" spans="21:27">
      <c r="U91" s="20"/>
      <c r="V91" s="20"/>
      <c r="W91" s="20"/>
      <c r="X91" s="14"/>
      <c r="Y91" s="20"/>
      <c r="Z91" s="20"/>
      <c r="AA91" s="20"/>
    </row>
    <row r="92" spans="21:27">
      <c r="U92" s="14"/>
      <c r="V92" s="14"/>
      <c r="W92" s="14"/>
      <c r="X92" s="14"/>
      <c r="Y92" s="14"/>
      <c r="Z92" s="14"/>
      <c r="AA92" s="14"/>
    </row>
    <row r="93" spans="21:27">
      <c r="U93" s="14"/>
      <c r="V93" s="14"/>
      <c r="W93" s="14"/>
      <c r="X93" s="14"/>
      <c r="Y93" s="14"/>
      <c r="Z93" s="14"/>
      <c r="AA93" s="14"/>
    </row>
  </sheetData>
  <pageMargins left="0.75" right="0.75" top="1" bottom="1" header="0.511805555555556" footer="0.511805555555556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46"/>
  <sheetViews>
    <sheetView topLeftCell="A31" workbookViewId="0">
      <selection activeCell="E51" sqref="E51"/>
    </sheetView>
  </sheetViews>
  <sheetFormatPr defaultColWidth="9" defaultRowHeight="14.25"/>
  <cols>
    <col min="6" max="6" width="11.25" customWidth="1"/>
    <col min="33" max="33" width="9.375"/>
    <col min="35" max="35" width="11.25" customWidth="1"/>
  </cols>
  <sheetData>
    <row r="1" ht="20.1" customHeight="1"/>
    <row r="2" ht="20.1" customHeight="1" spans="5:26">
      <c r="E2" t="s">
        <v>1493</v>
      </c>
      <c r="F2" t="s">
        <v>1494</v>
      </c>
      <c r="Y2" t="s">
        <v>1495</v>
      </c>
      <c r="Z2" t="s">
        <v>1494</v>
      </c>
    </row>
    <row r="3" ht="20.1" customHeight="1"/>
    <row r="4" ht="20.1" customHeight="1"/>
    <row r="5" ht="20.1" customHeight="1" spans="1:45">
      <c r="A5" s="5">
        <v>10000131</v>
      </c>
      <c r="B5" s="6" t="s">
        <v>661</v>
      </c>
      <c r="E5" s="7">
        <v>1</v>
      </c>
      <c r="F5" s="7" t="s">
        <v>808</v>
      </c>
      <c r="G5" s="7">
        <v>1</v>
      </c>
      <c r="H5" s="7">
        <v>300000</v>
      </c>
      <c r="I5" s="6" t="s">
        <v>114</v>
      </c>
      <c r="J5" s="5">
        <v>10000132</v>
      </c>
      <c r="K5" s="7">
        <v>100</v>
      </c>
      <c r="L5" s="6" t="s">
        <v>661</v>
      </c>
      <c r="M5" s="5">
        <v>10000131</v>
      </c>
      <c r="N5" s="7">
        <v>100</v>
      </c>
      <c r="O5" s="5">
        <v>10010083</v>
      </c>
      <c r="P5" s="10" t="s">
        <v>804</v>
      </c>
      <c r="Q5" s="7">
        <v>50</v>
      </c>
      <c r="R5" s="8">
        <v>10010099</v>
      </c>
      <c r="S5" s="9" t="s">
        <v>671</v>
      </c>
      <c r="T5">
        <v>1</v>
      </c>
      <c r="U5" s="5">
        <v>10010046</v>
      </c>
      <c r="V5" s="6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ht="20.1" customHeight="1" spans="1:25">
      <c r="A6" s="5">
        <v>10000132</v>
      </c>
      <c r="B6" s="6" t="s">
        <v>114</v>
      </c>
      <c r="E6" s="7">
        <v>2</v>
      </c>
      <c r="F6" s="7" t="s">
        <v>808</v>
      </c>
      <c r="G6" s="7">
        <v>1</v>
      </c>
      <c r="H6" s="7">
        <v>250000</v>
      </c>
      <c r="I6" s="6" t="s">
        <v>114</v>
      </c>
      <c r="J6" s="5">
        <v>10000132</v>
      </c>
      <c r="K6" s="7">
        <v>80</v>
      </c>
      <c r="L6" s="6" t="s">
        <v>661</v>
      </c>
      <c r="M6" s="5">
        <v>10000131</v>
      </c>
      <c r="N6" s="7">
        <v>80</v>
      </c>
      <c r="O6" s="5">
        <v>10010083</v>
      </c>
      <c r="P6" s="10" t="s">
        <v>804</v>
      </c>
      <c r="Q6" s="7">
        <v>40</v>
      </c>
      <c r="R6" s="8">
        <v>10010099</v>
      </c>
      <c r="S6" s="9" t="s">
        <v>671</v>
      </c>
      <c r="T6">
        <v>1</v>
      </c>
      <c r="U6" s="5"/>
      <c r="V6" s="6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ht="20.1" customHeight="1" spans="1:25">
      <c r="A7" s="8">
        <v>10010099</v>
      </c>
      <c r="B7" s="9" t="s">
        <v>671</v>
      </c>
      <c r="E7" s="7">
        <v>3</v>
      </c>
      <c r="F7" s="7" t="s">
        <v>808</v>
      </c>
      <c r="G7" s="7">
        <v>1</v>
      </c>
      <c r="H7" s="7">
        <v>200000</v>
      </c>
      <c r="I7" s="6" t="s">
        <v>114</v>
      </c>
      <c r="J7" s="5">
        <v>10000132</v>
      </c>
      <c r="K7" s="7">
        <v>60</v>
      </c>
      <c r="L7" s="6" t="s">
        <v>661</v>
      </c>
      <c r="M7" s="5">
        <v>10000131</v>
      </c>
      <c r="N7" s="7">
        <v>60</v>
      </c>
      <c r="O7" s="5">
        <v>10010083</v>
      </c>
      <c r="P7" s="10" t="s">
        <v>804</v>
      </c>
      <c r="Q7" s="7">
        <v>30</v>
      </c>
      <c r="R7" s="8">
        <v>10010099</v>
      </c>
      <c r="S7" s="9" t="s">
        <v>671</v>
      </c>
      <c r="T7">
        <v>1</v>
      </c>
      <c r="U7" s="5"/>
      <c r="V7" s="6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ht="20.1" customHeight="1" spans="1:25">
      <c r="A8" s="5">
        <v>10010083</v>
      </c>
      <c r="B8" s="10" t="s">
        <v>804</v>
      </c>
      <c r="E8" s="115" t="s">
        <v>1496</v>
      </c>
      <c r="F8" s="7" t="s">
        <v>808</v>
      </c>
      <c r="G8" s="7">
        <v>1</v>
      </c>
      <c r="H8" s="7">
        <v>150000</v>
      </c>
      <c r="I8" s="6" t="s">
        <v>114</v>
      </c>
      <c r="J8" s="5">
        <v>10000132</v>
      </c>
      <c r="K8" s="7">
        <v>50</v>
      </c>
      <c r="L8" s="6" t="s">
        <v>661</v>
      </c>
      <c r="M8" s="5">
        <v>10000131</v>
      </c>
      <c r="N8" s="7">
        <v>50</v>
      </c>
      <c r="O8" s="5">
        <v>10010083</v>
      </c>
      <c r="P8" s="10" t="s">
        <v>804</v>
      </c>
      <c r="Q8" s="7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ht="20.1" customHeight="1" spans="5:25">
      <c r="E9" s="116" t="s">
        <v>1497</v>
      </c>
      <c r="F9" s="7" t="s">
        <v>808</v>
      </c>
      <c r="G9" s="7">
        <v>1</v>
      </c>
      <c r="H9" s="7">
        <v>100000</v>
      </c>
      <c r="I9" s="6" t="s">
        <v>114</v>
      </c>
      <c r="J9" s="5">
        <v>10000132</v>
      </c>
      <c r="K9" s="7">
        <v>40</v>
      </c>
      <c r="L9" s="6" t="s">
        <v>661</v>
      </c>
      <c r="M9" s="5">
        <v>10000131</v>
      </c>
      <c r="N9" s="7">
        <v>40</v>
      </c>
      <c r="O9" s="5">
        <v>10010083</v>
      </c>
      <c r="P9" s="10" t="s">
        <v>804</v>
      </c>
      <c r="Q9" s="7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ht="20.1" customHeight="1" spans="5:25">
      <c r="E10" s="116" t="s">
        <v>1498</v>
      </c>
      <c r="F10" s="7" t="s">
        <v>808</v>
      </c>
      <c r="G10" s="7">
        <v>1</v>
      </c>
      <c r="H10" s="7">
        <v>80000</v>
      </c>
      <c r="I10" s="6" t="s">
        <v>114</v>
      </c>
      <c r="J10" s="5">
        <v>10000132</v>
      </c>
      <c r="K10" s="7">
        <v>30</v>
      </c>
      <c r="L10" s="6" t="s">
        <v>661</v>
      </c>
      <c r="M10" s="5">
        <v>10000131</v>
      </c>
      <c r="N10" s="7">
        <v>30</v>
      </c>
      <c r="O10" s="5">
        <v>10010083</v>
      </c>
      <c r="P10" s="10" t="s">
        <v>804</v>
      </c>
      <c r="Q10" s="7">
        <v>10</v>
      </c>
      <c r="Y10" t="str">
        <f t="shared" si="0"/>
        <v>1;80000@10000132;30@10000131;30@10010083;10</v>
      </c>
    </row>
    <row r="11" ht="20.1" customHeight="1" spans="5:25">
      <c r="E11" s="116" t="s">
        <v>1499</v>
      </c>
      <c r="F11" s="7" t="s">
        <v>808</v>
      </c>
      <c r="G11" s="7">
        <v>1</v>
      </c>
      <c r="H11" s="7">
        <v>60000</v>
      </c>
      <c r="I11" s="6" t="s">
        <v>114</v>
      </c>
      <c r="J11" s="5">
        <v>10000132</v>
      </c>
      <c r="K11" s="7">
        <v>20</v>
      </c>
      <c r="L11" s="6" t="s">
        <v>661</v>
      </c>
      <c r="M11" s="5">
        <v>10000131</v>
      </c>
      <c r="N11" s="7">
        <v>20</v>
      </c>
      <c r="O11" s="5">
        <v>10010083</v>
      </c>
      <c r="P11" s="10" t="s">
        <v>804</v>
      </c>
      <c r="Q11" s="7">
        <v>5</v>
      </c>
      <c r="Y11" t="str">
        <f>G11&amp;";"&amp;H11&amp;"@"&amp;J11&amp;";"&amp;K11&amp;"@"&amp;M11&amp;";"&amp;N11</f>
        <v>1;60000@10000132;20@10000131;20</v>
      </c>
    </row>
    <row r="12" ht="20.1" customHeight="1" spans="5:25">
      <c r="E12" s="116" t="s">
        <v>1500</v>
      </c>
      <c r="F12" s="7" t="s">
        <v>808</v>
      </c>
      <c r="G12" s="7">
        <v>1</v>
      </c>
      <c r="H12" s="7">
        <v>40000</v>
      </c>
      <c r="I12" s="6" t="s">
        <v>114</v>
      </c>
      <c r="J12" s="5">
        <v>10000132</v>
      </c>
      <c r="K12" s="7">
        <v>15</v>
      </c>
      <c r="L12" s="6" t="s">
        <v>661</v>
      </c>
      <c r="M12" s="5">
        <v>10000131</v>
      </c>
      <c r="N12" s="7">
        <v>10</v>
      </c>
      <c r="O12" s="5"/>
      <c r="P12" s="10"/>
      <c r="Y12" t="str">
        <f t="shared" ref="Y12:Y13" si="1">G12&amp;";"&amp;H12&amp;"@"&amp;J12&amp;";"&amp;K12&amp;"@"&amp;M12&amp;";"&amp;N12</f>
        <v>1;40000@10000132;15@10000131;10</v>
      </c>
    </row>
    <row r="13" ht="20.1" customHeight="1" spans="5:25">
      <c r="E13" s="116" t="s">
        <v>1501</v>
      </c>
      <c r="F13" s="7" t="s">
        <v>808</v>
      </c>
      <c r="G13" s="7">
        <v>1</v>
      </c>
      <c r="H13" s="7">
        <v>30000</v>
      </c>
      <c r="I13" s="6" t="s">
        <v>114</v>
      </c>
      <c r="J13" s="5">
        <v>10000132</v>
      </c>
      <c r="K13" s="7">
        <v>10</v>
      </c>
      <c r="L13" s="6" t="s">
        <v>661</v>
      </c>
      <c r="M13" s="5">
        <v>10000131</v>
      </c>
      <c r="N13" s="7">
        <v>5</v>
      </c>
      <c r="Y13" t="str">
        <f t="shared" si="1"/>
        <v>1;30000@10000132;10@10000131;5</v>
      </c>
    </row>
    <row r="14" ht="20.1" customHeight="1" spans="5:25">
      <c r="E14" s="116" t="s">
        <v>1502</v>
      </c>
      <c r="F14" s="7" t="s">
        <v>808</v>
      </c>
      <c r="G14" s="7">
        <v>1</v>
      </c>
      <c r="H14" s="7">
        <v>20000</v>
      </c>
      <c r="I14" s="6" t="s">
        <v>114</v>
      </c>
      <c r="J14" s="5">
        <v>10000132</v>
      </c>
      <c r="K14" s="7">
        <v>7</v>
      </c>
      <c r="L14" s="6"/>
      <c r="M14" s="12"/>
      <c r="N14" s="7"/>
      <c r="Y14" t="str">
        <f>G14&amp;";"&amp;H14&amp;"@"&amp;J14&amp;";"&amp;K14</f>
        <v>1;20000@10000132;7</v>
      </c>
    </row>
    <row r="15" ht="20.1" customHeight="1" spans="5:25">
      <c r="E15" s="116" t="s">
        <v>1503</v>
      </c>
      <c r="F15" s="7" t="s">
        <v>808</v>
      </c>
      <c r="G15" s="7">
        <v>1</v>
      </c>
      <c r="H15" s="7">
        <v>10000</v>
      </c>
      <c r="I15" s="6" t="s">
        <v>114</v>
      </c>
      <c r="J15" s="5">
        <v>10000132</v>
      </c>
      <c r="K15" s="7">
        <v>5</v>
      </c>
      <c r="L15" s="6"/>
      <c r="M15" s="12"/>
      <c r="N15" s="7"/>
      <c r="Y15" t="str">
        <f>G15&amp;";"&amp;H15&amp;"@"&amp;J15&amp;";"&amp;K15</f>
        <v>1;10000@10000132;5</v>
      </c>
    </row>
    <row r="16" ht="20.1" customHeight="1" spans="7:44">
      <c r="G16" s="7"/>
      <c r="H16" s="7"/>
      <c r="I16" s="6"/>
      <c r="J16" s="12"/>
      <c r="K16" s="7"/>
      <c r="L16" s="6"/>
      <c r="M16" s="12"/>
      <c r="N16" s="7"/>
      <c r="AQ16" s="5">
        <v>10000143</v>
      </c>
      <c r="AR16" s="6" t="s">
        <v>122</v>
      </c>
    </row>
    <row r="17" ht="20.1" customHeight="1"/>
    <row r="18" ht="20.1" customHeight="1" spans="5:25">
      <c r="E18" s="7">
        <v>1</v>
      </c>
      <c r="F18" s="7" t="s">
        <v>808</v>
      </c>
      <c r="G18" s="7">
        <v>1</v>
      </c>
      <c r="H18" s="7">
        <v>500000</v>
      </c>
      <c r="I18" s="10" t="s">
        <v>821</v>
      </c>
      <c r="J18">
        <v>10010085</v>
      </c>
      <c r="K18">
        <v>300</v>
      </c>
      <c r="L18" s="10" t="s">
        <v>804</v>
      </c>
      <c r="M18" s="5">
        <v>10010083</v>
      </c>
      <c r="N18" s="7">
        <v>100</v>
      </c>
      <c r="O18" s="5">
        <v>10000142</v>
      </c>
      <c r="P18" s="6" t="s">
        <v>108</v>
      </c>
      <c r="Q18" s="7">
        <v>1</v>
      </c>
      <c r="R18" s="5">
        <v>10000143</v>
      </c>
      <c r="S18" s="6" t="s">
        <v>122</v>
      </c>
      <c r="T18">
        <v>5</v>
      </c>
      <c r="U18" s="5">
        <v>10010046</v>
      </c>
      <c r="V18" s="6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ht="20.1" customHeight="1" spans="5:25">
      <c r="E19" s="7">
        <v>2</v>
      </c>
      <c r="F19" s="7" t="s">
        <v>808</v>
      </c>
      <c r="G19" s="7">
        <v>1</v>
      </c>
      <c r="H19" s="7">
        <v>350000</v>
      </c>
      <c r="I19" s="10" t="s">
        <v>821</v>
      </c>
      <c r="J19">
        <v>10010085</v>
      </c>
      <c r="K19">
        <v>240</v>
      </c>
      <c r="L19" s="10" t="s">
        <v>804</v>
      </c>
      <c r="M19" s="5">
        <v>10010083</v>
      </c>
      <c r="N19" s="7">
        <v>80</v>
      </c>
      <c r="O19" s="5">
        <v>10000142</v>
      </c>
      <c r="P19" s="6" t="s">
        <v>108</v>
      </c>
      <c r="Q19" s="7">
        <v>1</v>
      </c>
      <c r="R19" s="5">
        <v>10000143</v>
      </c>
      <c r="S19" s="6" t="s">
        <v>122</v>
      </c>
      <c r="T19">
        <v>3</v>
      </c>
      <c r="U19" s="5"/>
      <c r="V19" s="6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ht="20.1" customHeight="1" spans="5:25">
      <c r="E20" s="7">
        <v>3</v>
      </c>
      <c r="F20" s="7" t="s">
        <v>808</v>
      </c>
      <c r="G20" s="7">
        <v>1</v>
      </c>
      <c r="H20" s="7">
        <v>250000</v>
      </c>
      <c r="I20" s="10" t="s">
        <v>821</v>
      </c>
      <c r="J20">
        <v>10010085</v>
      </c>
      <c r="K20">
        <v>180</v>
      </c>
      <c r="L20" s="10" t="s">
        <v>804</v>
      </c>
      <c r="M20" s="5">
        <v>10010083</v>
      </c>
      <c r="N20" s="7">
        <v>60</v>
      </c>
      <c r="O20" s="5">
        <v>10000142</v>
      </c>
      <c r="P20" s="6" t="s">
        <v>108</v>
      </c>
      <c r="Q20" s="7">
        <v>1</v>
      </c>
      <c r="R20" s="5">
        <v>10000143</v>
      </c>
      <c r="S20" s="6" t="s">
        <v>122</v>
      </c>
      <c r="T20">
        <v>2</v>
      </c>
      <c r="U20" s="5"/>
      <c r="V20" s="6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ht="20.1" customHeight="1" spans="5:25">
      <c r="E21" s="115" t="s">
        <v>1496</v>
      </c>
      <c r="F21" s="7" t="s">
        <v>808</v>
      </c>
      <c r="G21" s="7">
        <v>1</v>
      </c>
      <c r="H21" s="7">
        <v>200000</v>
      </c>
      <c r="I21" s="10" t="s">
        <v>821</v>
      </c>
      <c r="J21">
        <v>10010085</v>
      </c>
      <c r="K21">
        <v>150</v>
      </c>
      <c r="L21" s="10" t="s">
        <v>804</v>
      </c>
      <c r="M21" s="5">
        <v>10010083</v>
      </c>
      <c r="N21" s="7">
        <v>40</v>
      </c>
      <c r="O21" s="5">
        <v>10000142</v>
      </c>
      <c r="P21" s="6" t="s">
        <v>108</v>
      </c>
      <c r="Q21" s="7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ht="20.1" customHeight="1" spans="5:25">
      <c r="E22" s="116" t="s">
        <v>1497</v>
      </c>
      <c r="F22" s="7" t="s">
        <v>808</v>
      </c>
      <c r="G22" s="7">
        <v>1</v>
      </c>
      <c r="H22" s="7">
        <v>150000</v>
      </c>
      <c r="I22" s="10" t="s">
        <v>821</v>
      </c>
      <c r="J22">
        <v>10010085</v>
      </c>
      <c r="K22">
        <v>120</v>
      </c>
      <c r="L22" s="10" t="s">
        <v>804</v>
      </c>
      <c r="M22" s="5">
        <v>10010083</v>
      </c>
      <c r="N22" s="7">
        <v>30</v>
      </c>
      <c r="O22" s="5">
        <v>10000142</v>
      </c>
      <c r="P22" s="6" t="s">
        <v>108</v>
      </c>
      <c r="Q22" s="7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ht="20.1" customHeight="1" spans="5:25">
      <c r="E23" s="116" t="s">
        <v>1498</v>
      </c>
      <c r="F23" s="7" t="s">
        <v>808</v>
      </c>
      <c r="G23" s="7">
        <v>1</v>
      </c>
      <c r="H23" s="7">
        <v>120000</v>
      </c>
      <c r="I23" s="10" t="s">
        <v>821</v>
      </c>
      <c r="J23">
        <v>10010085</v>
      </c>
      <c r="K23">
        <v>90</v>
      </c>
      <c r="L23" s="10" t="s">
        <v>804</v>
      </c>
      <c r="M23" s="5">
        <v>10010083</v>
      </c>
      <c r="N23" s="7">
        <v>20</v>
      </c>
      <c r="O23" s="5">
        <v>10000142</v>
      </c>
      <c r="P23" s="6" t="s">
        <v>108</v>
      </c>
      <c r="Q23" s="7">
        <v>1</v>
      </c>
      <c r="Y23" t="str">
        <f t="shared" si="2"/>
        <v>1;120000@10010085;90@10010083;20@10000142;1</v>
      </c>
    </row>
    <row r="24" ht="20.1" customHeight="1" spans="5:25">
      <c r="E24" s="116" t="s">
        <v>1499</v>
      </c>
      <c r="F24" s="7" t="s">
        <v>808</v>
      </c>
      <c r="G24" s="7">
        <v>1</v>
      </c>
      <c r="H24" s="7">
        <v>90000</v>
      </c>
      <c r="I24" s="10" t="s">
        <v>821</v>
      </c>
      <c r="J24">
        <v>10010085</v>
      </c>
      <c r="K24">
        <v>60</v>
      </c>
      <c r="L24" s="10" t="s">
        <v>804</v>
      </c>
      <c r="M24" s="5">
        <v>10010083</v>
      </c>
      <c r="N24" s="7">
        <v>10</v>
      </c>
      <c r="Y24" t="str">
        <f>G24&amp;";"&amp;H24&amp;"@"&amp;J24&amp;";"&amp;K24&amp;"@"&amp;M24&amp;";"&amp;N24</f>
        <v>1;90000@10010085;60@10010083;10</v>
      </c>
    </row>
    <row r="25" ht="20.1" customHeight="1" spans="5:40">
      <c r="E25" s="116" t="s">
        <v>1500</v>
      </c>
      <c r="F25" s="7" t="s">
        <v>808</v>
      </c>
      <c r="G25" s="7">
        <v>1</v>
      </c>
      <c r="H25" s="7">
        <v>60000</v>
      </c>
      <c r="I25" s="10" t="s">
        <v>821</v>
      </c>
      <c r="J25">
        <v>10010085</v>
      </c>
      <c r="K25">
        <v>40</v>
      </c>
      <c r="L25" s="10" t="s">
        <v>804</v>
      </c>
      <c r="M25" s="5">
        <v>10010083</v>
      </c>
      <c r="N25" s="7">
        <v>5</v>
      </c>
      <c r="Y25" t="str">
        <f t="shared" ref="Y25:Y26" si="3">G25&amp;";"&amp;H25&amp;"@"&amp;J25&amp;";"&amp;K25&amp;"@"&amp;M25&amp;";"&amp;N25</f>
        <v>1;60000@10010085;40@10010083;5</v>
      </c>
      <c r="AL25" s="5"/>
      <c r="AM25" s="6"/>
      <c r="AN25" s="7"/>
    </row>
    <row r="26" ht="20.1" customHeight="1" spans="5:40">
      <c r="E26" s="116" t="s">
        <v>1501</v>
      </c>
      <c r="F26" s="7" t="s">
        <v>808</v>
      </c>
      <c r="G26" s="7">
        <v>1</v>
      </c>
      <c r="H26" s="7">
        <v>45000</v>
      </c>
      <c r="I26" s="10" t="s">
        <v>821</v>
      </c>
      <c r="J26">
        <v>10010085</v>
      </c>
      <c r="K26">
        <v>30</v>
      </c>
      <c r="L26" s="10" t="s">
        <v>804</v>
      </c>
      <c r="M26" s="5">
        <v>10010083</v>
      </c>
      <c r="N26" s="7">
        <v>5</v>
      </c>
      <c r="Y26" t="str">
        <f t="shared" si="3"/>
        <v>1;45000@10010085;30@10010083;5</v>
      </c>
      <c r="AL26" s="5"/>
      <c r="AM26" s="6"/>
      <c r="AN26" s="7"/>
    </row>
    <row r="27" ht="20.1" customHeight="1" spans="5:40">
      <c r="E27" s="116" t="s">
        <v>1502</v>
      </c>
      <c r="F27" s="7" t="s">
        <v>808</v>
      </c>
      <c r="G27" s="7">
        <v>1</v>
      </c>
      <c r="H27" s="7">
        <v>30000</v>
      </c>
      <c r="I27" s="10" t="s">
        <v>821</v>
      </c>
      <c r="J27">
        <v>10010085</v>
      </c>
      <c r="K27">
        <v>20</v>
      </c>
      <c r="L27" s="7"/>
      <c r="M27" s="5"/>
      <c r="N27" s="7"/>
      <c r="U27" s="5">
        <v>10000104</v>
      </c>
      <c r="V27" s="6" t="s">
        <v>118</v>
      </c>
      <c r="Y27" t="str">
        <f>G27&amp;";"&amp;H27&amp;"@"&amp;J27&amp;";"&amp;K27</f>
        <v>1;30000@10010085;20</v>
      </c>
      <c r="AL27" s="5"/>
      <c r="AM27" s="6"/>
      <c r="AN27" s="7"/>
    </row>
    <row r="28" ht="20.1" customHeight="1" spans="5:25">
      <c r="E28" s="116" t="s">
        <v>1503</v>
      </c>
      <c r="F28" s="7" t="s">
        <v>808</v>
      </c>
      <c r="G28" s="7">
        <v>1</v>
      </c>
      <c r="H28" s="7">
        <v>15000</v>
      </c>
      <c r="I28" s="10" t="s">
        <v>821</v>
      </c>
      <c r="J28">
        <v>10010085</v>
      </c>
      <c r="K28">
        <v>10</v>
      </c>
      <c r="L28" s="7"/>
      <c r="M28" s="6"/>
      <c r="N28" s="7"/>
      <c r="Y28" t="str">
        <f>G28&amp;";"&amp;H28&amp;"@"&amp;J28&amp;";"&amp;K28</f>
        <v>1;15000@10010085;10</v>
      </c>
    </row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 spans="5:6">
      <c r="E37" s="7" t="s">
        <v>1504</v>
      </c>
      <c r="F37" s="7" t="s">
        <v>1505</v>
      </c>
    </row>
    <row r="38" ht="20.1" customHeight="1" spans="6:6">
      <c r="F38" s="7">
        <v>5</v>
      </c>
    </row>
    <row r="39" ht="20.1" customHeight="1" spans="5:5">
      <c r="E39" t="s">
        <v>1506</v>
      </c>
    </row>
    <row r="40" ht="20.1" customHeight="1" spans="6:7">
      <c r="F40" t="s">
        <v>808</v>
      </c>
      <c r="G40" t="s">
        <v>1507</v>
      </c>
    </row>
    <row r="41" spans="6:7">
      <c r="F41" s="6" t="s">
        <v>114</v>
      </c>
      <c r="G41" s="116" t="s">
        <v>1508</v>
      </c>
    </row>
    <row r="42" spans="6:7">
      <c r="F42" s="6" t="s">
        <v>661</v>
      </c>
      <c r="G42" s="116" t="s">
        <v>1508</v>
      </c>
    </row>
    <row r="44" spans="5:5">
      <c r="E44" t="s">
        <v>1509</v>
      </c>
    </row>
    <row r="46" spans="5:5">
      <c r="E46" t="s">
        <v>1510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topLeftCell="E1" workbookViewId="0">
      <selection activeCell="K18" sqref="K18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73" t="s">
        <v>43</v>
      </c>
      <c r="D2" s="73" t="s">
        <v>0</v>
      </c>
      <c r="E2" s="73" t="s">
        <v>44</v>
      </c>
      <c r="F2" s="73" t="s">
        <v>45</v>
      </c>
      <c r="G2" s="73" t="s">
        <v>46</v>
      </c>
      <c r="H2" s="105"/>
      <c r="I2" s="105"/>
      <c r="J2" s="73" t="s">
        <v>47</v>
      </c>
      <c r="K2" s="73" t="s">
        <v>48</v>
      </c>
      <c r="L2" s="73" t="s">
        <v>49</v>
      </c>
      <c r="M2" s="73" t="s">
        <v>50</v>
      </c>
      <c r="N2" s="73" t="s">
        <v>51</v>
      </c>
      <c r="O2" s="73" t="s">
        <v>52</v>
      </c>
      <c r="P2" s="73" t="s">
        <v>53</v>
      </c>
      <c r="S2" s="73" t="s">
        <v>54</v>
      </c>
      <c r="V2">
        <v>50</v>
      </c>
    </row>
    <row r="3" ht="20.1" customHeight="1" spans="2:21">
      <c r="B3" s="3"/>
      <c r="C3" s="3"/>
      <c r="D3" s="3"/>
      <c r="E3" s="3"/>
      <c r="F3" s="3"/>
      <c r="G3" s="3"/>
      <c r="J3" s="3">
        <v>1</v>
      </c>
      <c r="K3" s="3">
        <v>10000</v>
      </c>
      <c r="L3" s="3">
        <f>ROUND(K3/O3,0)</f>
        <v>10000</v>
      </c>
      <c r="M3" s="3">
        <f>L3*11</f>
        <v>110000</v>
      </c>
      <c r="N3" s="3">
        <v>50</v>
      </c>
      <c r="O3" s="3">
        <v>1</v>
      </c>
      <c r="P3" s="3">
        <f>ROUND(N3/O3,0)</f>
        <v>50</v>
      </c>
      <c r="S3" s="3">
        <v>1</v>
      </c>
      <c r="T3" s="3">
        <v>3</v>
      </c>
      <c r="U3" s="3" t="s">
        <v>55</v>
      </c>
    </row>
    <row r="4" ht="20.1" customHeight="1" spans="2:21">
      <c r="B4" s="3"/>
      <c r="C4" s="3">
        <v>0.5</v>
      </c>
      <c r="D4" s="3">
        <v>10</v>
      </c>
      <c r="E4" s="3">
        <v>10</v>
      </c>
      <c r="F4" s="3">
        <f t="shared" ref="F4:F8" si="0">E4*30</f>
        <v>300</v>
      </c>
      <c r="G4" s="3">
        <f>F4*C4</f>
        <v>150</v>
      </c>
      <c r="J4" s="3">
        <v>2</v>
      </c>
      <c r="K4" s="3">
        <f>K3+5000</f>
        <v>15000</v>
      </c>
      <c r="L4" s="3">
        <f t="shared" ref="L4:L12" si="1">ROUND(K4/O4,0)</f>
        <v>18750</v>
      </c>
      <c r="M4" s="3">
        <f t="shared" ref="M4:M12" si="2">L4*11</f>
        <v>206250</v>
      </c>
      <c r="N4" s="3">
        <f>N3+25</f>
        <v>75</v>
      </c>
      <c r="O4" s="3">
        <v>0.8</v>
      </c>
      <c r="P4" s="3">
        <f t="shared" ref="P4:P12" si="3">ROUND(N4/O4,0)</f>
        <v>94</v>
      </c>
      <c r="S4" s="3">
        <v>2</v>
      </c>
      <c r="T4" s="3">
        <v>1.5</v>
      </c>
      <c r="U4" s="3" t="s">
        <v>56</v>
      </c>
    </row>
    <row r="5" ht="20.1" customHeight="1" spans="2:21">
      <c r="B5" s="3"/>
      <c r="C5" s="3">
        <v>2</v>
      </c>
      <c r="D5" s="3">
        <v>20</v>
      </c>
      <c r="E5" s="3">
        <v>15</v>
      </c>
      <c r="F5" s="3">
        <f t="shared" si="0"/>
        <v>450</v>
      </c>
      <c r="G5" s="3">
        <f t="shared" ref="G5:G8" si="4">F5*C5</f>
        <v>900</v>
      </c>
      <c r="J5" s="3">
        <v>3</v>
      </c>
      <c r="K5" s="3">
        <f t="shared" ref="K5:K7" si="5">K4+5000</f>
        <v>20000</v>
      </c>
      <c r="L5" s="3">
        <f t="shared" si="1"/>
        <v>28571</v>
      </c>
      <c r="M5" s="3">
        <f t="shared" si="2"/>
        <v>314281</v>
      </c>
      <c r="N5" s="3">
        <f t="shared" ref="N5:N7" si="6">N4+25</f>
        <v>100</v>
      </c>
      <c r="O5" s="3">
        <v>0.7</v>
      </c>
      <c r="P5" s="3">
        <f t="shared" si="3"/>
        <v>143</v>
      </c>
      <c r="S5" s="3">
        <v>3</v>
      </c>
      <c r="T5" s="3">
        <v>1.2</v>
      </c>
      <c r="U5" s="3" t="s">
        <v>57</v>
      </c>
    </row>
    <row r="6" ht="20.1" customHeight="1" spans="2:21">
      <c r="B6" s="3"/>
      <c r="C6" s="3">
        <v>4.5</v>
      </c>
      <c r="D6" s="3">
        <v>30</v>
      </c>
      <c r="E6" s="3">
        <v>20</v>
      </c>
      <c r="F6" s="3">
        <f t="shared" si="0"/>
        <v>600</v>
      </c>
      <c r="G6" s="3">
        <f t="shared" si="4"/>
        <v>2700</v>
      </c>
      <c r="J6" s="3">
        <v>4</v>
      </c>
      <c r="K6" s="3">
        <f t="shared" si="5"/>
        <v>25000</v>
      </c>
      <c r="L6" s="3">
        <f t="shared" si="1"/>
        <v>41667</v>
      </c>
      <c r="M6" s="3">
        <f t="shared" si="2"/>
        <v>458337</v>
      </c>
      <c r="N6" s="3">
        <f t="shared" si="6"/>
        <v>125</v>
      </c>
      <c r="O6" s="3">
        <v>0.6</v>
      </c>
      <c r="P6" s="3">
        <f t="shared" si="3"/>
        <v>208</v>
      </c>
      <c r="S6" s="3">
        <v>4</v>
      </c>
      <c r="T6" s="3">
        <v>1.2</v>
      </c>
      <c r="U6" s="3" t="s">
        <v>58</v>
      </c>
    </row>
    <row r="7" ht="20.1" customHeight="1" spans="3:21">
      <c r="C7" s="3">
        <v>8</v>
      </c>
      <c r="D7" s="3">
        <v>40</v>
      </c>
      <c r="E7" s="3">
        <v>25</v>
      </c>
      <c r="F7" s="3">
        <f t="shared" si="0"/>
        <v>750</v>
      </c>
      <c r="G7" s="3">
        <f t="shared" si="4"/>
        <v>6000</v>
      </c>
      <c r="J7" s="3">
        <v>5</v>
      </c>
      <c r="K7" s="3">
        <f t="shared" si="5"/>
        <v>30000</v>
      </c>
      <c r="L7" s="3">
        <f t="shared" si="1"/>
        <v>60000</v>
      </c>
      <c r="M7" s="3">
        <f t="shared" si="2"/>
        <v>660000</v>
      </c>
      <c r="N7" s="3">
        <f t="shared" si="6"/>
        <v>150</v>
      </c>
      <c r="O7" s="3">
        <v>0.5</v>
      </c>
      <c r="P7" s="3">
        <f t="shared" si="3"/>
        <v>300</v>
      </c>
      <c r="S7" s="3">
        <v>5</v>
      </c>
      <c r="T7" s="3">
        <v>0.5</v>
      </c>
      <c r="U7" s="3" t="s">
        <v>59</v>
      </c>
    </row>
    <row r="8" ht="20.1" customHeight="1" spans="3:21">
      <c r="C8" s="3">
        <v>20</v>
      </c>
      <c r="D8" s="3">
        <v>50</v>
      </c>
      <c r="E8" s="3">
        <v>30</v>
      </c>
      <c r="F8" s="3">
        <f t="shared" si="0"/>
        <v>900</v>
      </c>
      <c r="G8" s="3">
        <f t="shared" si="4"/>
        <v>18000</v>
      </c>
      <c r="J8" s="3">
        <v>6</v>
      </c>
      <c r="K8" s="3">
        <v>40000</v>
      </c>
      <c r="L8" s="3">
        <f t="shared" si="1"/>
        <v>100000</v>
      </c>
      <c r="M8" s="3">
        <f t="shared" si="2"/>
        <v>1100000</v>
      </c>
      <c r="N8" s="3">
        <v>200</v>
      </c>
      <c r="O8" s="3">
        <v>0.4</v>
      </c>
      <c r="P8" s="3">
        <f t="shared" si="3"/>
        <v>500</v>
      </c>
      <c r="S8" s="3">
        <v>6</v>
      </c>
      <c r="T8" s="3">
        <v>1</v>
      </c>
      <c r="U8" s="3" t="s">
        <v>60</v>
      </c>
    </row>
    <row r="9" ht="20.1" customHeight="1" spans="10:21">
      <c r="J9" s="3">
        <v>7</v>
      </c>
      <c r="K9" s="3">
        <v>50000</v>
      </c>
      <c r="L9" s="3">
        <f t="shared" si="1"/>
        <v>166667</v>
      </c>
      <c r="M9" s="3">
        <f t="shared" si="2"/>
        <v>1833337</v>
      </c>
      <c r="N9" s="3">
        <v>250</v>
      </c>
      <c r="O9" s="3">
        <v>0.3</v>
      </c>
      <c r="P9" s="3">
        <f t="shared" si="3"/>
        <v>833</v>
      </c>
      <c r="S9" s="3">
        <v>7</v>
      </c>
      <c r="T9" s="3">
        <v>1</v>
      </c>
      <c r="U9" s="3" t="s">
        <v>61</v>
      </c>
    </row>
    <row r="10" ht="20.1" customHeight="1" spans="2:21">
      <c r="B10" s="3" t="s">
        <v>62</v>
      </c>
      <c r="C10" s="3">
        <v>10</v>
      </c>
      <c r="D10" s="3">
        <v>15</v>
      </c>
      <c r="E10" s="3">
        <v>20</v>
      </c>
      <c r="F10" s="3">
        <v>25</v>
      </c>
      <c r="G10" s="3">
        <v>30</v>
      </c>
      <c r="J10" s="3">
        <v>8</v>
      </c>
      <c r="K10" s="3">
        <v>60000</v>
      </c>
      <c r="L10" s="3">
        <f t="shared" si="1"/>
        <v>240000</v>
      </c>
      <c r="M10" s="3">
        <f t="shared" si="2"/>
        <v>2640000</v>
      </c>
      <c r="N10" s="3">
        <v>300</v>
      </c>
      <c r="O10" s="3">
        <v>0.25</v>
      </c>
      <c r="P10" s="3">
        <f t="shared" si="3"/>
        <v>1200</v>
      </c>
      <c r="S10" s="3">
        <v>8</v>
      </c>
      <c r="T10" s="3">
        <v>1</v>
      </c>
      <c r="U10" s="3" t="s">
        <v>63</v>
      </c>
    </row>
    <row r="11" ht="20.1" customHeight="1" spans="1:21">
      <c r="A11" s="3" t="s">
        <v>64</v>
      </c>
      <c r="B11" s="3">
        <v>0.25</v>
      </c>
      <c r="C11" s="3">
        <f>ROUND(C$10*$B11,0)</f>
        <v>3</v>
      </c>
      <c r="D11" s="3">
        <f>ROUND(D$10*$B11,0)</f>
        <v>4</v>
      </c>
      <c r="E11" s="3">
        <f>ROUND(E$10*$B11,0)</f>
        <v>5</v>
      </c>
      <c r="F11" s="3">
        <f>ROUND(F$10*$B11,0)</f>
        <v>6</v>
      </c>
      <c r="G11" s="3">
        <f>ROUND(G$10*$B11,0)</f>
        <v>8</v>
      </c>
      <c r="J11" s="3">
        <v>9</v>
      </c>
      <c r="K11" s="3">
        <v>80000</v>
      </c>
      <c r="L11" s="3">
        <f t="shared" si="1"/>
        <v>400000</v>
      </c>
      <c r="M11" s="3">
        <f t="shared" si="2"/>
        <v>4400000</v>
      </c>
      <c r="N11" s="3">
        <v>400</v>
      </c>
      <c r="O11" s="3">
        <v>0.2</v>
      </c>
      <c r="P11" s="3">
        <f t="shared" si="3"/>
        <v>2000</v>
      </c>
      <c r="S11" s="3">
        <v>9</v>
      </c>
      <c r="T11" s="3">
        <v>1</v>
      </c>
      <c r="U11" s="3" t="s">
        <v>65</v>
      </c>
    </row>
    <row r="12" ht="20.1" customHeight="1" spans="1:21">
      <c r="A12" s="3" t="s">
        <v>66</v>
      </c>
      <c r="B12" s="3">
        <v>0.25</v>
      </c>
      <c r="C12" s="3">
        <f t="shared" ref="C12:E15" si="7">ROUND(C$10*$B12,0)</f>
        <v>3</v>
      </c>
      <c r="D12" s="3">
        <f t="shared" si="7"/>
        <v>4</v>
      </c>
      <c r="E12" s="3">
        <f t="shared" si="7"/>
        <v>5</v>
      </c>
      <c r="F12" s="3">
        <f t="shared" ref="F12:G15" si="8">ROUND(F$10*$B12,0)</f>
        <v>6</v>
      </c>
      <c r="G12" s="3">
        <f t="shared" si="8"/>
        <v>8</v>
      </c>
      <c r="J12" s="3">
        <v>10</v>
      </c>
      <c r="K12" s="3">
        <v>100000</v>
      </c>
      <c r="L12" s="3">
        <f t="shared" si="1"/>
        <v>1000000</v>
      </c>
      <c r="M12" s="3">
        <f t="shared" si="2"/>
        <v>11000000</v>
      </c>
      <c r="N12" s="3">
        <v>500</v>
      </c>
      <c r="O12" s="3">
        <v>0.1</v>
      </c>
      <c r="P12" s="3">
        <f t="shared" si="3"/>
        <v>5000</v>
      </c>
      <c r="S12" s="3">
        <v>10</v>
      </c>
      <c r="T12" s="3">
        <v>1</v>
      </c>
      <c r="U12" s="3" t="s">
        <v>67</v>
      </c>
    </row>
    <row r="13" ht="20.1" customHeight="1" spans="1:21">
      <c r="A13" s="3" t="s">
        <v>68</v>
      </c>
      <c r="B13" s="3">
        <v>0.5</v>
      </c>
      <c r="C13" s="3">
        <f t="shared" si="7"/>
        <v>5</v>
      </c>
      <c r="D13" s="3">
        <f t="shared" si="7"/>
        <v>8</v>
      </c>
      <c r="E13" s="3">
        <f t="shared" si="7"/>
        <v>10</v>
      </c>
      <c r="F13" s="3">
        <f t="shared" si="8"/>
        <v>13</v>
      </c>
      <c r="G13" s="3">
        <f t="shared" si="8"/>
        <v>15</v>
      </c>
      <c r="S13" s="3">
        <v>11</v>
      </c>
      <c r="T13" s="3">
        <v>1.2</v>
      </c>
      <c r="U13" s="3" t="s">
        <v>69</v>
      </c>
    </row>
    <row r="14" ht="20.1" customHeight="1" spans="1:16">
      <c r="A14" s="3" t="s">
        <v>70</v>
      </c>
      <c r="B14" s="3">
        <v>1</v>
      </c>
      <c r="C14" s="3">
        <f t="shared" si="7"/>
        <v>10</v>
      </c>
      <c r="D14" s="3">
        <f t="shared" si="7"/>
        <v>15</v>
      </c>
      <c r="E14" s="3">
        <f t="shared" si="7"/>
        <v>20</v>
      </c>
      <c r="F14" s="3">
        <f t="shared" si="8"/>
        <v>25</v>
      </c>
      <c r="G14" s="3">
        <f t="shared" si="8"/>
        <v>30</v>
      </c>
      <c r="J14" s="3" t="s">
        <v>71</v>
      </c>
      <c r="K14" s="1"/>
      <c r="L14" s="3">
        <f t="shared" ref="L14:P14" si="9">SUM(L3:L12)</f>
        <v>2065655</v>
      </c>
      <c r="M14" s="3">
        <f t="shared" si="9"/>
        <v>22722205</v>
      </c>
      <c r="N14" s="1"/>
      <c r="O14" s="1"/>
      <c r="P14" s="3">
        <f t="shared" si="9"/>
        <v>10328</v>
      </c>
    </row>
    <row r="15" ht="20.1" customHeight="1" spans="1:7">
      <c r="A15" s="3" t="s">
        <v>72</v>
      </c>
      <c r="B15" s="3">
        <v>2</v>
      </c>
      <c r="C15" s="3">
        <f t="shared" si="7"/>
        <v>20</v>
      </c>
      <c r="D15" s="3">
        <f t="shared" si="7"/>
        <v>30</v>
      </c>
      <c r="E15" s="3">
        <f t="shared" si="7"/>
        <v>40</v>
      </c>
      <c r="F15" s="3">
        <f t="shared" si="8"/>
        <v>50</v>
      </c>
      <c r="G15" s="3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3">
        <v>50</v>
      </c>
      <c r="U18" s="7">
        <f>ROUND(T18*$U$17,-1)</f>
        <v>60</v>
      </c>
      <c r="V18" t="str">
        <f>"10010085;"&amp;U18</f>
        <v>10010085;60</v>
      </c>
    </row>
    <row r="19" ht="20.1" customHeight="1" spans="20:22">
      <c r="T19" s="3">
        <f>T18+25</f>
        <v>75</v>
      </c>
      <c r="U19" s="7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3">
        <f t="shared" ref="T20:T22" si="12">T19+25</f>
        <v>100</v>
      </c>
      <c r="U20" s="7">
        <f t="shared" si="10"/>
        <v>120</v>
      </c>
      <c r="V20" t="str">
        <f t="shared" si="11"/>
        <v>10010085;120</v>
      </c>
    </row>
    <row r="21" ht="20.1" customHeight="1" spans="20:22">
      <c r="T21" s="3">
        <f t="shared" si="12"/>
        <v>125</v>
      </c>
      <c r="U21" s="7">
        <f t="shared" si="10"/>
        <v>150</v>
      </c>
      <c r="V21" t="str">
        <f t="shared" si="11"/>
        <v>10010085;150</v>
      </c>
    </row>
    <row r="22" ht="20.1" customHeight="1" spans="20:22">
      <c r="T22" s="3">
        <f t="shared" si="12"/>
        <v>150</v>
      </c>
      <c r="U22" s="7">
        <f t="shared" si="10"/>
        <v>180</v>
      </c>
      <c r="V22" t="str">
        <f t="shared" si="11"/>
        <v>10010085;180</v>
      </c>
    </row>
    <row r="23" ht="20.1" customHeight="1" spans="20:22">
      <c r="T23" s="3">
        <v>200</v>
      </c>
      <c r="U23" s="7">
        <f t="shared" si="10"/>
        <v>240</v>
      </c>
      <c r="V23" t="str">
        <f t="shared" si="11"/>
        <v>10010085;240</v>
      </c>
    </row>
    <row r="24" ht="20.1" customHeight="1" spans="20:22">
      <c r="T24" s="3">
        <v>250</v>
      </c>
      <c r="U24" s="7">
        <f t="shared" si="10"/>
        <v>300</v>
      </c>
      <c r="V24" t="str">
        <f t="shared" si="11"/>
        <v>10010085;300</v>
      </c>
    </row>
    <row r="25" ht="20.1" customHeight="1" spans="20:22">
      <c r="T25" s="3">
        <v>300</v>
      </c>
      <c r="U25" s="7">
        <f t="shared" si="10"/>
        <v>360</v>
      </c>
      <c r="V25" t="str">
        <f t="shared" si="11"/>
        <v>10010085;360</v>
      </c>
    </row>
    <row r="26" ht="20.1" customHeight="1" spans="20:22">
      <c r="T26" s="3">
        <v>400</v>
      </c>
      <c r="U26" s="7">
        <f t="shared" si="10"/>
        <v>480</v>
      </c>
      <c r="V26" t="str">
        <f t="shared" si="11"/>
        <v>10010085;480</v>
      </c>
    </row>
    <row r="27" ht="20.1" customHeight="1" spans="20:22">
      <c r="T27" s="3">
        <v>500</v>
      </c>
      <c r="U27" s="7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B3" sqref="B3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60"/>
  <sheetViews>
    <sheetView tabSelected="1" topLeftCell="A3" workbookViewId="0">
      <selection activeCell="N23" sqref="N23"/>
    </sheetView>
  </sheetViews>
  <sheetFormatPr defaultColWidth="9" defaultRowHeight="14.25"/>
  <cols>
    <col min="2" max="2" width="13.125" customWidth="1"/>
  </cols>
  <sheetData>
    <row r="1" s="1" customFormat="1" ht="20.1" customHeight="1"/>
    <row r="2" s="1" customFormat="1" ht="20.1" customHeight="1" spans="2:6">
      <c r="B2" s="1" t="s">
        <v>1511</v>
      </c>
      <c r="D2" s="2" t="s">
        <v>1512</v>
      </c>
      <c r="E2" s="2" t="s">
        <v>1513</v>
      </c>
      <c r="F2" s="2"/>
    </row>
    <row r="3" s="1" customFormat="1" ht="20.1" customHeight="1" spans="2:2">
      <c r="B3" s="1" t="s">
        <v>1514</v>
      </c>
    </row>
    <row r="4" s="1" customFormat="1" ht="20.1" customHeight="1" spans="2:2">
      <c r="B4" s="1" t="s">
        <v>1515</v>
      </c>
    </row>
    <row r="5" s="1" customFormat="1" ht="20.1" customHeight="1" spans="2:2">
      <c r="B5" s="1" t="s">
        <v>1516</v>
      </c>
    </row>
    <row r="6" s="1" customFormat="1" ht="20.1" customHeight="1"/>
    <row r="7" s="1" customFormat="1" ht="20.1" customHeight="1" spans="2:12">
      <c r="B7" s="1" t="s">
        <v>1517</v>
      </c>
      <c r="I7" s="3" t="s">
        <v>1518</v>
      </c>
      <c r="L7" s="3" t="s">
        <v>1519</v>
      </c>
    </row>
    <row r="8" s="1" customFormat="1" ht="20.1" customHeight="1" spans="7:12">
      <c r="G8" s="3" t="s">
        <v>1520</v>
      </c>
      <c r="K8" s="4" t="s">
        <v>1521</v>
      </c>
      <c r="L8" s="3" t="s">
        <v>1522</v>
      </c>
    </row>
    <row r="9" s="1" customFormat="1" ht="20.1" customHeight="1" spans="5:12">
      <c r="E9" s="3">
        <v>100101</v>
      </c>
      <c r="F9" s="3" t="s">
        <v>1523</v>
      </c>
      <c r="G9" s="3">
        <v>100101</v>
      </c>
      <c r="K9" s="4" t="s">
        <v>1524</v>
      </c>
      <c r="L9" s="3" t="s">
        <v>1525</v>
      </c>
    </row>
    <row r="10" s="1" customFormat="1" ht="20.1" customHeight="1" spans="2:12">
      <c r="B10" s="1" t="s">
        <v>1526</v>
      </c>
      <c r="E10" s="3">
        <v>100201</v>
      </c>
      <c r="F10" s="3" t="s">
        <v>1527</v>
      </c>
      <c r="G10" s="3">
        <v>100201</v>
      </c>
      <c r="K10" s="4" t="s">
        <v>1528</v>
      </c>
      <c r="L10" s="3" t="s">
        <v>1529</v>
      </c>
    </row>
    <row r="11" s="1" customFormat="1" ht="20.1" customHeight="1" spans="2:13">
      <c r="B11" s="1" t="s">
        <v>1530</v>
      </c>
      <c r="E11" s="3">
        <v>100301</v>
      </c>
      <c r="F11" s="3" t="s">
        <v>1531</v>
      </c>
      <c r="G11" s="3">
        <v>100301</v>
      </c>
      <c r="K11" s="1" t="s">
        <v>1532</v>
      </c>
      <c r="L11" s="3" t="s">
        <v>1533</v>
      </c>
      <c r="M11" s="4" t="s">
        <v>1534</v>
      </c>
    </row>
    <row r="12" s="1" customFormat="1" ht="20.1" customHeight="1" spans="2:16">
      <c r="B12" s="1" t="s">
        <v>1535</v>
      </c>
      <c r="E12" s="3">
        <v>100401</v>
      </c>
      <c r="F12" s="3" t="s">
        <v>1536</v>
      </c>
      <c r="G12" s="3">
        <v>100401</v>
      </c>
      <c r="K12" s="1" t="s">
        <v>1537</v>
      </c>
      <c r="L12" s="4" t="s">
        <v>1538</v>
      </c>
      <c r="M12" s="4" t="s">
        <v>1539</v>
      </c>
      <c r="P12" s="4" t="s">
        <v>1540</v>
      </c>
    </row>
    <row r="13" s="1" customFormat="1" ht="20.1" customHeight="1" spans="5:13">
      <c r="E13" s="3">
        <v>100501</v>
      </c>
      <c r="F13" s="3" t="s">
        <v>1541</v>
      </c>
      <c r="G13" s="3">
        <v>100501</v>
      </c>
      <c r="K13" s="1" t="s">
        <v>1542</v>
      </c>
      <c r="L13" s="4" t="s">
        <v>1543</v>
      </c>
      <c r="M13" s="4" t="s">
        <v>1544</v>
      </c>
    </row>
    <row r="14" s="1" customFormat="1" ht="20.1" customHeight="1" spans="5:7">
      <c r="E14" s="3">
        <v>100601</v>
      </c>
      <c r="F14" s="3" t="s">
        <v>1545</v>
      </c>
      <c r="G14" s="3">
        <v>100601</v>
      </c>
    </row>
    <row r="15" s="1" customFormat="1" ht="20.1" customHeight="1" spans="2:13">
      <c r="B15" s="1" t="s">
        <v>1546</v>
      </c>
      <c r="E15" s="3">
        <v>100701</v>
      </c>
      <c r="F15" s="3" t="s">
        <v>1547</v>
      </c>
      <c r="G15" s="3">
        <v>100701</v>
      </c>
      <c r="K15" s="4" t="s">
        <v>1548</v>
      </c>
      <c r="L15" s="3" t="s">
        <v>1549</v>
      </c>
      <c r="M15" s="3" t="s">
        <v>1550</v>
      </c>
    </row>
    <row r="16" s="1" customFormat="1" ht="20.1" customHeight="1" spans="5:13">
      <c r="E16" s="3">
        <v>100801</v>
      </c>
      <c r="F16" s="3" t="s">
        <v>1551</v>
      </c>
      <c r="G16" s="3">
        <v>100801</v>
      </c>
      <c r="L16" s="3" t="s">
        <v>1552</v>
      </c>
      <c r="M16" s="3" t="s">
        <v>1553</v>
      </c>
    </row>
    <row r="17" s="1" customFormat="1" ht="20.1" customHeight="1" spans="2:13">
      <c r="B17" s="1" t="s">
        <v>1554</v>
      </c>
      <c r="E17" s="3">
        <v>100901</v>
      </c>
      <c r="F17" s="3" t="s">
        <v>1555</v>
      </c>
      <c r="G17" s="3">
        <v>100901</v>
      </c>
      <c r="K17" s="1" t="s">
        <v>1556</v>
      </c>
      <c r="L17" s="3" t="s">
        <v>1557</v>
      </c>
      <c r="M17" s="3" t="s">
        <v>1558</v>
      </c>
    </row>
    <row r="18" s="1" customFormat="1" ht="20.1" customHeight="1" spans="5:10">
      <c r="E18" s="3">
        <v>101001</v>
      </c>
      <c r="F18" s="3" t="s">
        <v>1559</v>
      </c>
      <c r="G18" s="3">
        <v>101001</v>
      </c>
      <c r="J18" s="1" t="s">
        <v>1560</v>
      </c>
    </row>
    <row r="19" s="1" customFormat="1" ht="20.1" customHeight="1" spans="5:11">
      <c r="E19" s="3">
        <v>101101</v>
      </c>
      <c r="F19" s="3" t="s">
        <v>1561</v>
      </c>
      <c r="G19" s="3">
        <v>101101</v>
      </c>
      <c r="J19" s="3">
        <v>1</v>
      </c>
      <c r="K19" s="3" t="s">
        <v>1562</v>
      </c>
    </row>
    <row r="20" s="1" customFormat="1" ht="20.1" customHeight="1" spans="5:11">
      <c r="E20" s="3">
        <v>101201</v>
      </c>
      <c r="F20" s="3" t="s">
        <v>1563</v>
      </c>
      <c r="G20" s="3">
        <v>101201</v>
      </c>
      <c r="J20" s="3">
        <v>2</v>
      </c>
      <c r="K20" s="3" t="s">
        <v>1564</v>
      </c>
    </row>
    <row r="21" s="1" customFormat="1" ht="20.1" customHeight="1" spans="5:11">
      <c r="E21" s="3">
        <v>101301</v>
      </c>
      <c r="F21" s="3" t="s">
        <v>1565</v>
      </c>
      <c r="G21" s="3">
        <v>101301</v>
      </c>
      <c r="J21" s="3">
        <v>3</v>
      </c>
      <c r="K21" s="3" t="s">
        <v>1566</v>
      </c>
    </row>
    <row r="22" s="1" customFormat="1" ht="20.1" customHeight="1" spans="5:11">
      <c r="E22" s="3">
        <v>101401</v>
      </c>
      <c r="F22" s="3" t="s">
        <v>1567</v>
      </c>
      <c r="G22" s="3">
        <v>101401</v>
      </c>
      <c r="J22" s="3">
        <v>4</v>
      </c>
      <c r="K22" s="3" t="s">
        <v>1568</v>
      </c>
    </row>
    <row r="23" s="1" customFormat="1" ht="20.1" customHeight="1" spans="10:11">
      <c r="J23" s="3">
        <v>5</v>
      </c>
      <c r="K23" s="3" t="s">
        <v>1569</v>
      </c>
    </row>
    <row r="24" s="1" customFormat="1" ht="20.1" customHeight="1"/>
    <row r="25" s="1" customFormat="1" ht="20.1" customHeight="1" spans="10:10">
      <c r="J25" s="1" t="s">
        <v>1570</v>
      </c>
    </row>
    <row r="26" s="1" customFormat="1" ht="20.1" customHeight="1" spans="10:11">
      <c r="J26" s="3">
        <v>1</v>
      </c>
      <c r="K26" s="3" t="s">
        <v>1571</v>
      </c>
    </row>
    <row r="27" s="1" customFormat="1" ht="20.1" customHeight="1" spans="5:11">
      <c r="E27" s="3" t="s">
        <v>1560</v>
      </c>
      <c r="J27" s="3">
        <v>2</v>
      </c>
      <c r="K27" s="3" t="s">
        <v>1572</v>
      </c>
    </row>
    <row r="28" s="1" customFormat="1" ht="20.1" customHeight="1" spans="5:11">
      <c r="E28" s="3">
        <v>10001</v>
      </c>
      <c r="F28" s="3" t="s">
        <v>1573</v>
      </c>
      <c r="G28" s="3">
        <v>10001</v>
      </c>
      <c r="J28" s="3">
        <v>3</v>
      </c>
      <c r="K28" s="3" t="s">
        <v>1574</v>
      </c>
    </row>
    <row r="29" s="1" customFormat="1" ht="20.1" customHeight="1" spans="5:11">
      <c r="E29" s="3">
        <v>10002</v>
      </c>
      <c r="F29" s="3" t="s">
        <v>1575</v>
      </c>
      <c r="G29" s="3">
        <v>10002</v>
      </c>
      <c r="J29" s="3">
        <v>4</v>
      </c>
      <c r="K29" s="3" t="s">
        <v>1576</v>
      </c>
    </row>
    <row r="30" s="1" customFormat="1" ht="20.1" customHeight="1" spans="5:11">
      <c r="E30" s="3">
        <v>10003</v>
      </c>
      <c r="F30" s="3" t="s">
        <v>1577</v>
      </c>
      <c r="G30" s="3">
        <v>10003</v>
      </c>
      <c r="J30" s="3">
        <v>5</v>
      </c>
      <c r="K30" s="3" t="s">
        <v>1578</v>
      </c>
    </row>
    <row r="31" s="1" customFormat="1" ht="20.1" customHeight="1" spans="5:7">
      <c r="E31" s="3">
        <v>10004</v>
      </c>
      <c r="F31" s="3" t="s">
        <v>1579</v>
      </c>
      <c r="G31" s="3">
        <v>10004</v>
      </c>
    </row>
    <row r="32" s="1" customFormat="1" ht="20.1" customHeight="1" spans="5:7">
      <c r="E32" s="3">
        <v>10005</v>
      </c>
      <c r="F32" s="3" t="s">
        <v>1580</v>
      </c>
      <c r="G32" s="3">
        <v>10005</v>
      </c>
    </row>
    <row r="33" s="1" customFormat="1" ht="20.1" customHeight="1" spans="5:7">
      <c r="E33" s="3">
        <v>10006</v>
      </c>
      <c r="F33" s="3" t="s">
        <v>1581</v>
      </c>
      <c r="G33" s="3">
        <v>10014</v>
      </c>
    </row>
    <row r="34" s="1" customFormat="1" ht="20.1" customHeight="1" spans="5:7">
      <c r="E34" s="3">
        <v>10007</v>
      </c>
      <c r="F34" s="3" t="s">
        <v>1582</v>
      </c>
      <c r="G34" s="3">
        <v>10006</v>
      </c>
    </row>
    <row r="35" s="1" customFormat="1" ht="20.1" customHeight="1" spans="5:7">
      <c r="E35" s="3">
        <v>10008</v>
      </c>
      <c r="F35" s="3" t="s">
        <v>1583</v>
      </c>
      <c r="G35" s="3">
        <v>10007</v>
      </c>
    </row>
    <row r="36" s="1" customFormat="1" ht="20.1" customHeight="1" spans="5:7">
      <c r="E36" s="3">
        <v>10009</v>
      </c>
      <c r="F36" s="3" t="s">
        <v>1584</v>
      </c>
      <c r="G36" s="3">
        <v>10008</v>
      </c>
    </row>
    <row r="37" s="1" customFormat="1" ht="20.1" customHeight="1" spans="5:7">
      <c r="E37" s="3">
        <v>10010</v>
      </c>
      <c r="F37" s="3" t="s">
        <v>1582</v>
      </c>
      <c r="G37" s="3">
        <v>10009</v>
      </c>
    </row>
    <row r="38" s="1" customFormat="1" ht="20.1" customHeight="1" spans="5:7">
      <c r="E38" s="3">
        <v>10011</v>
      </c>
      <c r="F38" s="3" t="s">
        <v>1585</v>
      </c>
      <c r="G38" s="3">
        <v>10010</v>
      </c>
    </row>
    <row r="39" s="1" customFormat="1" ht="20.1" customHeight="1" spans="5:7">
      <c r="E39" s="3">
        <v>10012</v>
      </c>
      <c r="F39" s="3" t="s">
        <v>1586</v>
      </c>
      <c r="G39" s="3">
        <v>10011</v>
      </c>
    </row>
    <row r="40" s="1" customFormat="1" ht="20.1" customHeight="1" spans="5:7">
      <c r="E40" s="3">
        <v>10013</v>
      </c>
      <c r="F40" s="3" t="s">
        <v>1587</v>
      </c>
      <c r="G40" s="3">
        <v>10012</v>
      </c>
    </row>
    <row r="41" s="1" customFormat="1" ht="20.1" customHeight="1" spans="5:7">
      <c r="E41" s="3">
        <v>10014</v>
      </c>
      <c r="F41" s="3" t="s">
        <v>1588</v>
      </c>
      <c r="G41" s="3">
        <v>10013</v>
      </c>
    </row>
    <row r="42" s="1" customFormat="1" ht="20.1" customHeight="1"/>
    <row r="43" s="1" customFormat="1" ht="20.1" customHeight="1"/>
    <row r="44" s="1" customFormat="1" ht="20.1" customHeight="1"/>
    <row r="45" s="1" customFormat="1" ht="20.1" customHeight="1"/>
    <row r="46" s="1" customFormat="1" ht="20.1" customHeight="1"/>
    <row r="47" s="1" customFormat="1" ht="20.1" customHeight="1"/>
    <row r="48" s="1" customFormat="1" ht="20.1" customHeight="1"/>
    <row r="49" s="1" customFormat="1" ht="20.1" customHeight="1"/>
    <row r="50" s="1" customFormat="1" ht="20.1" customHeight="1"/>
    <row r="51" s="1" customFormat="1" ht="20.1" customHeight="1"/>
    <row r="52" s="1" customFormat="1" ht="20.1" customHeight="1"/>
    <row r="53" s="1" customFormat="1" ht="20.1" customHeight="1"/>
    <row r="54" s="1" customFormat="1" ht="20.1" customHeight="1"/>
    <row r="55" s="1" customFormat="1" ht="20.1" customHeight="1"/>
    <row r="56" s="1" customFormat="1" ht="20.1" customHeight="1"/>
    <row r="57" s="1" customFormat="1" ht="20.1" customHeight="1"/>
    <row r="58" s="1" customFormat="1" ht="20.1" customHeight="1"/>
    <row r="59" s="1" customFormat="1" ht="20.1" customHeight="1"/>
    <row r="60" s="1" customFormat="1" ht="20.1" customHeight="1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F13" workbookViewId="0">
      <selection activeCell="Q25" sqref="Q25:R35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3" customWidth="1"/>
    <col min="24" max="24" width="9" style="3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3"/>
    <col min="45" max="45" width="19.125" style="3" customWidth="1"/>
    <col min="46" max="46" width="12.125" style="3" customWidth="1"/>
    <col min="48" max="49" width="9" style="3"/>
    <col min="50" max="50" width="9.5" style="3" customWidth="1"/>
    <col min="51" max="55" width="9" style="3"/>
  </cols>
  <sheetData>
    <row r="1" ht="30" customHeight="1" spans="1:28">
      <c r="A1" s="85" t="s">
        <v>0</v>
      </c>
      <c r="B1" s="85" t="s">
        <v>5</v>
      </c>
      <c r="C1" s="85" t="s">
        <v>73</v>
      </c>
      <c r="D1" s="85" t="s">
        <v>74</v>
      </c>
      <c r="E1" s="85" t="s">
        <v>75</v>
      </c>
      <c r="F1" s="85" t="s">
        <v>76</v>
      </c>
      <c r="G1" s="85" t="s">
        <v>77</v>
      </c>
      <c r="H1" s="85" t="s">
        <v>78</v>
      </c>
      <c r="Z1" s="3"/>
      <c r="AA1" s="3"/>
      <c r="AB1" s="3" t="s">
        <v>79</v>
      </c>
    </row>
    <row r="2" ht="20.1" customHeight="1" spans="1:48">
      <c r="A2" s="86">
        <v>1</v>
      </c>
      <c r="B2" s="87">
        <v>10</v>
      </c>
      <c r="C2" s="87">
        <f>B2*$X$2</f>
        <v>12000</v>
      </c>
      <c r="D2" s="87">
        <v>0.2</v>
      </c>
      <c r="E2" s="87">
        <f>D2*C2</f>
        <v>2400</v>
      </c>
      <c r="F2" s="87">
        <f>$X$5*B2*$X$4</f>
        <v>18000</v>
      </c>
      <c r="G2" s="87">
        <v>1</v>
      </c>
      <c r="H2" s="87">
        <f>(C2+E2)*G2</f>
        <v>14400</v>
      </c>
      <c r="L2" s="3" t="s">
        <v>80</v>
      </c>
      <c r="M2" s="3"/>
      <c r="N2" s="1"/>
      <c r="O2" s="3"/>
      <c r="P2" s="3"/>
      <c r="R2" s="3" t="s">
        <v>81</v>
      </c>
      <c r="W2" s="3" t="s">
        <v>82</v>
      </c>
      <c r="X2" s="3">
        <v>1200</v>
      </c>
      <c r="Z2" s="3" t="s">
        <v>83</v>
      </c>
      <c r="AA2" s="3">
        <v>0.05</v>
      </c>
      <c r="AB2" s="3">
        <f>X2*AA2</f>
        <v>60</v>
      </c>
      <c r="AG2" s="7" t="s">
        <v>0</v>
      </c>
      <c r="AH2" s="7" t="s">
        <v>84</v>
      </c>
      <c r="AI2" s="3" t="s">
        <v>85</v>
      </c>
      <c r="AL2" s="73" t="s">
        <v>86</v>
      </c>
      <c r="AN2" s="3" t="s">
        <v>0</v>
      </c>
      <c r="AO2" s="3" t="s">
        <v>84</v>
      </c>
      <c r="AP2" s="3" t="s">
        <v>87</v>
      </c>
      <c r="AQ2" s="3" t="s">
        <v>85</v>
      </c>
      <c r="AS2" s="3" t="s">
        <v>88</v>
      </c>
      <c r="AT2" s="3" t="s">
        <v>89</v>
      </c>
      <c r="AV2" s="3" t="s">
        <v>90</v>
      </c>
    </row>
    <row r="3" ht="20.1" customHeight="1" spans="1:53">
      <c r="A3" s="86">
        <v>2</v>
      </c>
      <c r="B3" s="87">
        <f>B2+5</f>
        <v>15</v>
      </c>
      <c r="C3" s="87">
        <f t="shared" ref="C3:C66" si="0">B3*$X$2</f>
        <v>18000</v>
      </c>
      <c r="D3" s="87">
        <v>0.2</v>
      </c>
      <c r="E3" s="87">
        <f t="shared" ref="E3:E66" si="1">D3*C3</f>
        <v>3600</v>
      </c>
      <c r="F3" s="87">
        <f t="shared" ref="F3:F66" si="2">$X$5*B3*$X$4</f>
        <v>27000</v>
      </c>
      <c r="G3" s="87">
        <v>1</v>
      </c>
      <c r="H3" s="87">
        <f t="shared" ref="H3:H66" si="3">(C3+E3)*G3</f>
        <v>21600</v>
      </c>
      <c r="L3" s="3" t="s">
        <v>91</v>
      </c>
      <c r="M3" s="3">
        <v>5</v>
      </c>
      <c r="N3" s="3">
        <v>30</v>
      </c>
      <c r="O3" s="3">
        <v>60</v>
      </c>
      <c r="P3" s="3">
        <v>0.02</v>
      </c>
      <c r="Q3" s="5">
        <v>10010045</v>
      </c>
      <c r="R3" s="6" t="s">
        <v>92</v>
      </c>
      <c r="S3" s="3">
        <v>1</v>
      </c>
      <c r="T3" s="7"/>
      <c r="U3">
        <f>P3*1000000</f>
        <v>20000</v>
      </c>
      <c r="W3" s="3" t="s">
        <v>93</v>
      </c>
      <c r="X3" s="88">
        <v>0.05</v>
      </c>
      <c r="Z3" s="3" t="s">
        <v>94</v>
      </c>
      <c r="AA3" s="3">
        <v>0.3</v>
      </c>
      <c r="AB3" s="3">
        <f>X2*AA3</f>
        <v>360</v>
      </c>
      <c r="AE3" s="25">
        <v>12000001</v>
      </c>
      <c r="AF3" s="28" t="s">
        <v>95</v>
      </c>
      <c r="AG3" s="3">
        <v>10</v>
      </c>
      <c r="AH3" s="99">
        <v>3</v>
      </c>
      <c r="AI3" s="3">
        <f t="shared" ref="AI3:AI11" si="4">LOOKUP(AG3,A:A,B:B)*LOOKUP(AH3,$X$10:$X$14,$Z$10:$Z$14)</f>
        <v>165</v>
      </c>
      <c r="AL3" s="25">
        <v>14010001</v>
      </c>
      <c r="AM3" s="28" t="s">
        <v>96</v>
      </c>
      <c r="AN3" s="28">
        <v>1</v>
      </c>
      <c r="AO3" s="28">
        <v>2</v>
      </c>
      <c r="AP3" s="28">
        <v>10</v>
      </c>
      <c r="AQ3" s="3">
        <f t="shared" ref="AQ3:AQ34" si="5">ROUND(LOOKUP(AN3,A:A,B:B)*LOOKUP(AO3,$X$10:$X$14,$Y$10:$Y$14)*LOOKUP(AP3,$X$16:$X$26,$Y$16:$Y$26),0)</f>
        <v>110</v>
      </c>
      <c r="AS3" s="3">
        <f>LOOKUP(AO3,$X$39:$X$41,$AB$39:$AB$41)</f>
        <v>0.000909090909090909</v>
      </c>
      <c r="AT3" s="3">
        <f>LOOKUP(AO3,$X$39:$X$41,$AC$39:$AC$41)</f>
        <v>0.0454545454545455</v>
      </c>
      <c r="AV3" s="3">
        <v>12000004</v>
      </c>
      <c r="AW3" s="3">
        <f t="shared" ref="AW3:AW66" si="6">LOOKUP(AO3,$X$28:$X$32,$Y$28:$Y$32)</f>
        <v>1</v>
      </c>
      <c r="AX3" s="3">
        <v>12000005</v>
      </c>
      <c r="AY3" s="3">
        <f t="shared" ref="AY3:AY66" si="7">LOOKUP(AO3,$X$28:$X$32,$Z$28:$Z$32)</f>
        <v>2</v>
      </c>
      <c r="BA3" s="3" t="str">
        <f>AV3&amp;","&amp;AW3&amp;";"&amp;AX3&amp;","&amp;AY3</f>
        <v>12000004,1;12000005,2</v>
      </c>
    </row>
    <row r="4" ht="20.1" customHeight="1" spans="1:53">
      <c r="A4" s="86">
        <v>3</v>
      </c>
      <c r="B4" s="87">
        <f t="shared" ref="B4:B67" si="8">B3+5</f>
        <v>20</v>
      </c>
      <c r="C4" s="87">
        <f t="shared" si="0"/>
        <v>24000</v>
      </c>
      <c r="D4" s="87">
        <v>0.2</v>
      </c>
      <c r="E4" s="87">
        <f t="shared" si="1"/>
        <v>4800</v>
      </c>
      <c r="F4" s="87">
        <f t="shared" si="2"/>
        <v>36000</v>
      </c>
      <c r="G4" s="87">
        <v>1</v>
      </c>
      <c r="H4" s="87">
        <f t="shared" si="3"/>
        <v>28800</v>
      </c>
      <c r="L4" s="3" t="s">
        <v>97</v>
      </c>
      <c r="M4" s="3">
        <v>9</v>
      </c>
      <c r="N4" s="3">
        <v>50</v>
      </c>
      <c r="O4" s="3">
        <v>100</v>
      </c>
      <c r="P4" s="3">
        <v>0.05</v>
      </c>
      <c r="Q4" s="5">
        <v>10010026</v>
      </c>
      <c r="R4" s="6" t="s">
        <v>98</v>
      </c>
      <c r="S4" s="3">
        <v>1</v>
      </c>
      <c r="T4" s="7"/>
      <c r="U4">
        <f t="shared" ref="U4:U10" si="9">P4*1000000</f>
        <v>50000</v>
      </c>
      <c r="W4" s="3" t="s">
        <v>99</v>
      </c>
      <c r="X4" s="3">
        <f>X3*X2</f>
        <v>60</v>
      </c>
      <c r="AD4" s="95" t="s">
        <v>100</v>
      </c>
      <c r="AE4" s="25">
        <v>12001001</v>
      </c>
      <c r="AF4" s="28" t="s">
        <v>101</v>
      </c>
      <c r="AG4" s="3">
        <v>10</v>
      </c>
      <c r="AH4" s="28">
        <v>2</v>
      </c>
      <c r="AI4" s="3">
        <f t="shared" si="4"/>
        <v>55</v>
      </c>
      <c r="AL4" s="25">
        <v>14010002</v>
      </c>
      <c r="AM4" s="28" t="s">
        <v>102</v>
      </c>
      <c r="AN4" s="28">
        <v>5</v>
      </c>
      <c r="AO4" s="28">
        <v>2</v>
      </c>
      <c r="AP4" s="28">
        <v>10</v>
      </c>
      <c r="AQ4" s="3">
        <f t="shared" si="5"/>
        <v>330</v>
      </c>
      <c r="AS4" s="3">
        <f>LOOKUP(AO4,$X$39:$X$41,$AB$39:$AB$41)</f>
        <v>0.000909090909090909</v>
      </c>
      <c r="AT4" s="3">
        <f t="shared" ref="AT4:AT67" si="10">LOOKUP(AO4,$X$39:$X$41,$AC$39:$AC$41)</f>
        <v>0.0454545454545455</v>
      </c>
      <c r="AV4" s="3">
        <v>12000004</v>
      </c>
      <c r="AW4" s="3">
        <f t="shared" si="6"/>
        <v>1</v>
      </c>
      <c r="AX4" s="3">
        <v>12000005</v>
      </c>
      <c r="AY4" s="3">
        <f t="shared" si="7"/>
        <v>2</v>
      </c>
      <c r="BA4" s="3" t="str">
        <f t="shared" ref="BA4:BA67" si="11">AV4&amp;","&amp;AW4&amp;";"&amp;AX4&amp;","&amp;AY4</f>
        <v>12000004,1;12000005,2</v>
      </c>
    </row>
    <row r="5" ht="20.1" customHeight="1" spans="1:53">
      <c r="A5" s="86">
        <v>4</v>
      </c>
      <c r="B5" s="87">
        <f t="shared" si="8"/>
        <v>25</v>
      </c>
      <c r="C5" s="87">
        <f t="shared" si="0"/>
        <v>30000</v>
      </c>
      <c r="D5" s="87">
        <v>0.2</v>
      </c>
      <c r="E5" s="87">
        <f t="shared" si="1"/>
        <v>6000</v>
      </c>
      <c r="F5" s="87">
        <f t="shared" si="2"/>
        <v>45000</v>
      </c>
      <c r="G5" s="87">
        <v>1</v>
      </c>
      <c r="H5" s="87">
        <f t="shared" si="3"/>
        <v>36000</v>
      </c>
      <c r="L5" s="3" t="s">
        <v>103</v>
      </c>
      <c r="M5" s="3">
        <v>15</v>
      </c>
      <c r="N5" s="3">
        <v>80</v>
      </c>
      <c r="O5" s="3">
        <v>160</v>
      </c>
      <c r="P5" s="3">
        <v>0.15</v>
      </c>
      <c r="Q5" s="5">
        <v>10000141</v>
      </c>
      <c r="R5" s="6" t="s">
        <v>104</v>
      </c>
      <c r="S5" s="3">
        <v>1</v>
      </c>
      <c r="T5" s="3"/>
      <c r="U5">
        <f t="shared" si="9"/>
        <v>150000</v>
      </c>
      <c r="W5" s="3" t="s">
        <v>21</v>
      </c>
      <c r="X5" s="88">
        <v>30</v>
      </c>
      <c r="Z5" s="3">
        <v>1</v>
      </c>
      <c r="AA5" s="3">
        <v>0.2</v>
      </c>
      <c r="AB5" s="3">
        <f>SUM(AA5:AA7)</f>
        <v>0.3</v>
      </c>
      <c r="AD5" s="95" t="s">
        <v>105</v>
      </c>
      <c r="AE5" s="25">
        <v>12001002</v>
      </c>
      <c r="AF5" s="28" t="s">
        <v>106</v>
      </c>
      <c r="AG5" s="3">
        <v>10</v>
      </c>
      <c r="AH5" s="28">
        <v>3</v>
      </c>
      <c r="AI5" s="3">
        <f t="shared" si="4"/>
        <v>165</v>
      </c>
      <c r="AL5" s="25">
        <v>14010003</v>
      </c>
      <c r="AM5" s="28" t="s">
        <v>107</v>
      </c>
      <c r="AN5" s="28">
        <v>9</v>
      </c>
      <c r="AO5" s="28">
        <v>3</v>
      </c>
      <c r="AP5" s="28">
        <v>10</v>
      </c>
      <c r="AQ5" s="3">
        <f t="shared" si="5"/>
        <v>688</v>
      </c>
      <c r="AS5" s="3">
        <f t="shared" ref="AS5:AS67" si="12">LOOKUP(AO5,$X$39:$X$41,$AB$39:$AB$41)</f>
        <v>0.000384615384615385</v>
      </c>
      <c r="AT5" s="3">
        <f t="shared" si="10"/>
        <v>0.0384615384615385</v>
      </c>
      <c r="AV5" s="3">
        <v>12000004</v>
      </c>
      <c r="AW5" s="3">
        <f t="shared" si="6"/>
        <v>2</v>
      </c>
      <c r="AX5" s="3">
        <v>12000005</v>
      </c>
      <c r="AY5" s="3">
        <f t="shared" si="7"/>
        <v>5</v>
      </c>
      <c r="BA5" s="3" t="str">
        <f t="shared" si="11"/>
        <v>12000004,2;12000005,5</v>
      </c>
    </row>
    <row r="6" ht="20.1" customHeight="1" spans="1:53">
      <c r="A6" s="86">
        <v>5</v>
      </c>
      <c r="B6" s="87">
        <f t="shared" si="8"/>
        <v>30</v>
      </c>
      <c r="C6" s="87">
        <f t="shared" si="0"/>
        <v>36000</v>
      </c>
      <c r="D6" s="87">
        <v>0.2</v>
      </c>
      <c r="E6" s="87">
        <f t="shared" si="1"/>
        <v>7200</v>
      </c>
      <c r="F6" s="87">
        <f t="shared" si="2"/>
        <v>54000</v>
      </c>
      <c r="G6" s="87">
        <v>1</v>
      </c>
      <c r="H6" s="87">
        <f t="shared" si="3"/>
        <v>43200</v>
      </c>
      <c r="L6" s="1"/>
      <c r="M6" s="1"/>
      <c r="N6" s="1"/>
      <c r="O6" s="1"/>
      <c r="P6" s="3">
        <v>0.15</v>
      </c>
      <c r="Q6" s="5">
        <v>10000142</v>
      </c>
      <c r="R6" s="6" t="s">
        <v>108</v>
      </c>
      <c r="S6" s="3">
        <v>1</v>
      </c>
      <c r="T6" s="3"/>
      <c r="U6">
        <f t="shared" si="9"/>
        <v>150000</v>
      </c>
      <c r="W6" s="3" t="s">
        <v>12</v>
      </c>
      <c r="X6" s="88">
        <v>10</v>
      </c>
      <c r="Z6" s="3">
        <v>1</v>
      </c>
      <c r="AA6" s="3">
        <v>0.1</v>
      </c>
      <c r="AB6" s="3"/>
      <c r="AD6" s="95" t="s">
        <v>109</v>
      </c>
      <c r="AE6" s="25">
        <v>12001003</v>
      </c>
      <c r="AF6" s="28" t="s">
        <v>110</v>
      </c>
      <c r="AG6" s="3">
        <v>10</v>
      </c>
      <c r="AH6" s="28">
        <v>4</v>
      </c>
      <c r="AI6" s="3">
        <f t="shared" si="4"/>
        <v>550</v>
      </c>
      <c r="AL6" s="25">
        <v>14010004</v>
      </c>
      <c r="AM6" s="28" t="s">
        <v>111</v>
      </c>
      <c r="AN6" s="28">
        <v>12</v>
      </c>
      <c r="AO6" s="28">
        <v>4</v>
      </c>
      <c r="AP6" s="28">
        <v>10</v>
      </c>
      <c r="AQ6" s="3">
        <f t="shared" si="5"/>
        <v>1073</v>
      </c>
      <c r="AS6" s="3">
        <f t="shared" si="12"/>
        <v>8.33333333333333e-5</v>
      </c>
      <c r="AT6" s="3">
        <f t="shared" si="10"/>
        <v>0.0208333333333333</v>
      </c>
      <c r="AV6" s="3">
        <v>12000004</v>
      </c>
      <c r="AW6" s="3">
        <f t="shared" si="6"/>
        <v>5</v>
      </c>
      <c r="AX6" s="3">
        <v>12000005</v>
      </c>
      <c r="AY6" s="3">
        <f t="shared" si="7"/>
        <v>10</v>
      </c>
      <c r="BA6" s="3" t="str">
        <f t="shared" si="11"/>
        <v>12000004,5;12000005,10</v>
      </c>
    </row>
    <row r="7" ht="20.1" customHeight="1" spans="1:53">
      <c r="A7" s="86">
        <v>6</v>
      </c>
      <c r="B7" s="87">
        <f t="shared" si="8"/>
        <v>35</v>
      </c>
      <c r="C7" s="87">
        <f t="shared" si="0"/>
        <v>42000</v>
      </c>
      <c r="D7" s="87">
        <v>0.2</v>
      </c>
      <c r="E7" s="87">
        <f t="shared" si="1"/>
        <v>8400</v>
      </c>
      <c r="F7" s="87">
        <f t="shared" si="2"/>
        <v>63000</v>
      </c>
      <c r="G7" s="87">
        <v>1</v>
      </c>
      <c r="H7" s="87">
        <f t="shared" si="3"/>
        <v>50400</v>
      </c>
      <c r="L7" s="3" t="s">
        <v>112</v>
      </c>
      <c r="M7" s="3" t="s">
        <v>113</v>
      </c>
      <c r="N7" s="1"/>
      <c r="O7" s="1"/>
      <c r="P7" s="3">
        <v>0.2</v>
      </c>
      <c r="Q7" s="5">
        <v>10000132</v>
      </c>
      <c r="R7" s="6" t="s">
        <v>114</v>
      </c>
      <c r="S7" s="3">
        <v>1</v>
      </c>
      <c r="T7" s="3">
        <v>10</v>
      </c>
      <c r="U7">
        <f t="shared" si="9"/>
        <v>200000</v>
      </c>
      <c r="Z7" s="3"/>
      <c r="AA7" s="3"/>
      <c r="AB7" s="3"/>
      <c r="AD7" s="95" t="s">
        <v>115</v>
      </c>
      <c r="AE7" s="25">
        <v>12001004</v>
      </c>
      <c r="AF7" s="28" t="s">
        <v>116</v>
      </c>
      <c r="AG7" s="3">
        <v>5</v>
      </c>
      <c r="AH7" s="28">
        <v>2</v>
      </c>
      <c r="AI7" s="3">
        <f t="shared" si="4"/>
        <v>30</v>
      </c>
      <c r="AL7" s="25">
        <v>14010005</v>
      </c>
      <c r="AM7" s="28" t="s">
        <v>117</v>
      </c>
      <c r="AN7" s="28">
        <v>1</v>
      </c>
      <c r="AO7" s="28">
        <v>2</v>
      </c>
      <c r="AP7" s="28">
        <v>10</v>
      </c>
      <c r="AQ7" s="3">
        <f t="shared" si="5"/>
        <v>110</v>
      </c>
      <c r="AS7" s="3">
        <f t="shared" si="12"/>
        <v>0.000909090909090909</v>
      </c>
      <c r="AT7" s="3">
        <f t="shared" si="10"/>
        <v>0.0454545454545455</v>
      </c>
      <c r="AV7" s="3">
        <v>12000004</v>
      </c>
      <c r="AW7" s="3">
        <f t="shared" si="6"/>
        <v>1</v>
      </c>
      <c r="AX7" s="3">
        <v>12000005</v>
      </c>
      <c r="AY7" s="3">
        <f t="shared" si="7"/>
        <v>2</v>
      </c>
      <c r="BA7" s="3" t="str">
        <f t="shared" si="11"/>
        <v>12000004,1;12000005,2</v>
      </c>
    </row>
    <row r="8" ht="20.1" customHeight="1" spans="1:53">
      <c r="A8" s="86">
        <v>7</v>
      </c>
      <c r="B8" s="87">
        <f t="shared" si="8"/>
        <v>40</v>
      </c>
      <c r="C8" s="87">
        <f t="shared" si="0"/>
        <v>48000</v>
      </c>
      <c r="D8" s="87">
        <v>0.2</v>
      </c>
      <c r="E8" s="87">
        <f t="shared" si="1"/>
        <v>9600</v>
      </c>
      <c r="F8" s="87">
        <f t="shared" si="2"/>
        <v>72000</v>
      </c>
      <c r="G8" s="87">
        <v>1</v>
      </c>
      <c r="H8" s="87">
        <f t="shared" si="3"/>
        <v>57600</v>
      </c>
      <c r="L8" s="3">
        <v>0.25</v>
      </c>
      <c r="M8" s="3">
        <v>100</v>
      </c>
      <c r="N8" s="3">
        <f>M8*L8</f>
        <v>25</v>
      </c>
      <c r="O8" s="1"/>
      <c r="P8" s="3">
        <v>0.1</v>
      </c>
      <c r="Q8" s="5">
        <v>10000104</v>
      </c>
      <c r="R8" s="6" t="s">
        <v>118</v>
      </c>
      <c r="S8" s="3">
        <v>1</v>
      </c>
      <c r="T8" s="3"/>
      <c r="U8">
        <f t="shared" si="9"/>
        <v>100000</v>
      </c>
      <c r="AA8" s="88"/>
      <c r="AB8" s="88"/>
      <c r="AC8" s="88"/>
      <c r="AD8" s="95" t="s">
        <v>119</v>
      </c>
      <c r="AE8" s="25">
        <v>12001005</v>
      </c>
      <c r="AF8" s="28" t="s">
        <v>120</v>
      </c>
      <c r="AG8" s="3">
        <v>8</v>
      </c>
      <c r="AH8" s="28">
        <v>2</v>
      </c>
      <c r="AI8" s="3">
        <f t="shared" si="4"/>
        <v>45</v>
      </c>
      <c r="AL8" s="25">
        <v>14010006</v>
      </c>
      <c r="AM8" s="28" t="s">
        <v>121</v>
      </c>
      <c r="AN8" s="28">
        <v>5</v>
      </c>
      <c r="AO8" s="28">
        <v>2</v>
      </c>
      <c r="AP8" s="28">
        <v>10</v>
      </c>
      <c r="AQ8" s="3">
        <f t="shared" si="5"/>
        <v>330</v>
      </c>
      <c r="AS8" s="3">
        <f t="shared" si="12"/>
        <v>0.000909090909090909</v>
      </c>
      <c r="AT8" s="3">
        <f t="shared" si="10"/>
        <v>0.0454545454545455</v>
      </c>
      <c r="AV8" s="3">
        <v>12000004</v>
      </c>
      <c r="AW8" s="3">
        <f t="shared" si="6"/>
        <v>1</v>
      </c>
      <c r="AX8" s="3">
        <v>12000005</v>
      </c>
      <c r="AY8" s="3">
        <f t="shared" si="7"/>
        <v>2</v>
      </c>
      <c r="BA8" s="3" t="str">
        <f t="shared" si="11"/>
        <v>12000004,1;12000005,2</v>
      </c>
    </row>
    <row r="9" ht="20.1" customHeight="1" spans="1:53">
      <c r="A9" s="86">
        <v>8</v>
      </c>
      <c r="B9" s="87">
        <f t="shared" si="8"/>
        <v>45</v>
      </c>
      <c r="C9" s="87">
        <f t="shared" si="0"/>
        <v>54000</v>
      </c>
      <c r="D9" s="87">
        <v>0.2</v>
      </c>
      <c r="E9" s="87">
        <f t="shared" si="1"/>
        <v>10800</v>
      </c>
      <c r="F9" s="87">
        <f t="shared" si="2"/>
        <v>81000</v>
      </c>
      <c r="G9" s="87">
        <v>1</v>
      </c>
      <c r="H9" s="87">
        <f t="shared" si="3"/>
        <v>64800</v>
      </c>
      <c r="L9" s="3">
        <v>0.15</v>
      </c>
      <c r="M9" s="3">
        <v>100</v>
      </c>
      <c r="N9" s="3">
        <f t="shared" ref="N9:N10" si="13">M9*L9</f>
        <v>15</v>
      </c>
      <c r="O9" s="1"/>
      <c r="P9" s="3">
        <v>0.05</v>
      </c>
      <c r="Q9" s="5">
        <v>10000143</v>
      </c>
      <c r="R9" s="6" t="s">
        <v>122</v>
      </c>
      <c r="S9" s="3">
        <v>1</v>
      </c>
      <c r="T9" s="3">
        <v>5</v>
      </c>
      <c r="U9">
        <f t="shared" si="9"/>
        <v>50000</v>
      </c>
      <c r="W9" s="89"/>
      <c r="X9" s="90"/>
      <c r="Y9" s="88" t="s">
        <v>21</v>
      </c>
      <c r="Z9" s="88" t="s">
        <v>22</v>
      </c>
      <c r="AA9" s="88"/>
      <c r="AB9" s="88"/>
      <c r="AC9" s="88"/>
      <c r="AD9" s="95" t="s">
        <v>123</v>
      </c>
      <c r="AE9" s="25">
        <v>12001006</v>
      </c>
      <c r="AF9" s="28" t="s">
        <v>124</v>
      </c>
      <c r="AG9" s="3">
        <v>10</v>
      </c>
      <c r="AH9" s="28">
        <v>2</v>
      </c>
      <c r="AI9" s="3">
        <f t="shared" si="4"/>
        <v>55</v>
      </c>
      <c r="AL9" s="25">
        <v>14010007</v>
      </c>
      <c r="AM9" s="28" t="s">
        <v>125</v>
      </c>
      <c r="AN9" s="28">
        <v>9</v>
      </c>
      <c r="AO9" s="28">
        <v>3</v>
      </c>
      <c r="AP9" s="28">
        <v>10</v>
      </c>
      <c r="AQ9" s="3">
        <f t="shared" si="5"/>
        <v>688</v>
      </c>
      <c r="AS9" s="3">
        <f t="shared" si="12"/>
        <v>0.000384615384615385</v>
      </c>
      <c r="AT9" s="3">
        <f t="shared" si="10"/>
        <v>0.0384615384615385</v>
      </c>
      <c r="AV9" s="3">
        <v>12000004</v>
      </c>
      <c r="AW9" s="3">
        <f t="shared" si="6"/>
        <v>2</v>
      </c>
      <c r="AX9" s="3">
        <v>12000005</v>
      </c>
      <c r="AY9" s="3">
        <f t="shared" si="7"/>
        <v>5</v>
      </c>
      <c r="BA9" s="3" t="str">
        <f t="shared" si="11"/>
        <v>12000004,2;12000005,5</v>
      </c>
    </row>
    <row r="10" ht="20.1" customHeight="1" spans="1:53">
      <c r="A10" s="86">
        <v>9</v>
      </c>
      <c r="B10" s="87">
        <f t="shared" si="8"/>
        <v>50</v>
      </c>
      <c r="C10" s="87">
        <f t="shared" si="0"/>
        <v>60000</v>
      </c>
      <c r="D10" s="87">
        <v>0.2</v>
      </c>
      <c r="E10" s="87">
        <f t="shared" si="1"/>
        <v>12000</v>
      </c>
      <c r="F10" s="87">
        <f t="shared" si="2"/>
        <v>90000</v>
      </c>
      <c r="G10" s="87">
        <v>1</v>
      </c>
      <c r="H10" s="87">
        <f t="shared" si="3"/>
        <v>72000</v>
      </c>
      <c r="L10" s="3">
        <v>0.1</v>
      </c>
      <c r="M10" s="3">
        <v>100</v>
      </c>
      <c r="N10" s="3">
        <f t="shared" si="13"/>
        <v>10</v>
      </c>
      <c r="O10" s="1"/>
      <c r="P10" s="3">
        <v>0.28</v>
      </c>
      <c r="Q10" s="5">
        <v>10010042</v>
      </c>
      <c r="R10" s="21" t="s">
        <v>126</v>
      </c>
      <c r="S10" s="3">
        <v>5</v>
      </c>
      <c r="T10" s="3"/>
      <c r="U10">
        <f t="shared" si="9"/>
        <v>280000</v>
      </c>
      <c r="W10" s="91" t="s">
        <v>24</v>
      </c>
      <c r="X10" s="88">
        <v>1</v>
      </c>
      <c r="Y10" s="88">
        <v>15</v>
      </c>
      <c r="Z10" s="88">
        <v>0.75</v>
      </c>
      <c r="AA10" s="88"/>
      <c r="AB10" s="88"/>
      <c r="AC10" s="88"/>
      <c r="AD10" s="95" t="s">
        <v>127</v>
      </c>
      <c r="AE10" s="25">
        <v>12001007</v>
      </c>
      <c r="AF10" s="28" t="s">
        <v>128</v>
      </c>
      <c r="AG10" s="3">
        <v>12</v>
      </c>
      <c r="AH10" s="28">
        <v>2</v>
      </c>
      <c r="AI10" s="3">
        <f t="shared" si="4"/>
        <v>65</v>
      </c>
      <c r="AL10" s="25">
        <v>14010008</v>
      </c>
      <c r="AM10" s="28" t="s">
        <v>129</v>
      </c>
      <c r="AN10" s="28">
        <v>12</v>
      </c>
      <c r="AO10" s="28">
        <v>4</v>
      </c>
      <c r="AP10" s="28">
        <v>10</v>
      </c>
      <c r="AQ10" s="3">
        <f t="shared" si="5"/>
        <v>1073</v>
      </c>
      <c r="AS10" s="3">
        <f t="shared" si="12"/>
        <v>8.33333333333333e-5</v>
      </c>
      <c r="AT10" s="3">
        <f t="shared" si="10"/>
        <v>0.0208333333333333</v>
      </c>
      <c r="AV10" s="3">
        <v>12000004</v>
      </c>
      <c r="AW10" s="3">
        <f t="shared" si="6"/>
        <v>5</v>
      </c>
      <c r="AX10" s="3">
        <v>12000005</v>
      </c>
      <c r="AY10" s="3">
        <f t="shared" si="7"/>
        <v>10</v>
      </c>
      <c r="BA10" s="3" t="str">
        <f t="shared" si="11"/>
        <v>12000004,5;12000005,10</v>
      </c>
    </row>
    <row r="11" ht="20.1" customHeight="1" spans="1:53">
      <c r="A11" s="86">
        <v>10</v>
      </c>
      <c r="B11" s="87">
        <f t="shared" si="8"/>
        <v>55</v>
      </c>
      <c r="C11" s="87">
        <f t="shared" si="0"/>
        <v>66000</v>
      </c>
      <c r="D11" s="87">
        <v>0.2</v>
      </c>
      <c r="E11" s="87">
        <f t="shared" si="1"/>
        <v>13200</v>
      </c>
      <c r="F11" s="87">
        <f t="shared" si="2"/>
        <v>99000</v>
      </c>
      <c r="G11" s="87">
        <v>1</v>
      </c>
      <c r="H11" s="87">
        <f t="shared" si="3"/>
        <v>79200</v>
      </c>
      <c r="L11" s="1"/>
      <c r="M11" s="1"/>
      <c r="P11" s="3">
        <f>SUM(P3:P10)</f>
        <v>1</v>
      </c>
      <c r="S11" s="1"/>
      <c r="T11" s="1"/>
      <c r="W11" s="89"/>
      <c r="X11" s="88">
        <v>2</v>
      </c>
      <c r="Y11" s="88">
        <v>20</v>
      </c>
      <c r="Z11" s="88">
        <v>1</v>
      </c>
      <c r="AA11" s="88"/>
      <c r="AB11" s="88"/>
      <c r="AC11" s="88"/>
      <c r="AD11" s="95" t="s">
        <v>130</v>
      </c>
      <c r="AE11" s="25">
        <v>12001008</v>
      </c>
      <c r="AF11" s="28" t="s">
        <v>131</v>
      </c>
      <c r="AG11" s="3">
        <v>15</v>
      </c>
      <c r="AH11" s="28">
        <v>2</v>
      </c>
      <c r="AI11" s="3">
        <f t="shared" si="4"/>
        <v>80</v>
      </c>
      <c r="AL11" s="25">
        <v>14010009</v>
      </c>
      <c r="AM11" s="28" t="s">
        <v>132</v>
      </c>
      <c r="AN11" s="28">
        <v>1</v>
      </c>
      <c r="AO11" s="28">
        <v>2</v>
      </c>
      <c r="AP11" s="28">
        <v>10</v>
      </c>
      <c r="AQ11" s="3">
        <f t="shared" si="5"/>
        <v>110</v>
      </c>
      <c r="AS11" s="3">
        <f t="shared" si="12"/>
        <v>0.000909090909090909</v>
      </c>
      <c r="AT11" s="3">
        <f t="shared" si="10"/>
        <v>0.0454545454545455</v>
      </c>
      <c r="AV11" s="3">
        <v>12000004</v>
      </c>
      <c r="AW11" s="3">
        <f t="shared" si="6"/>
        <v>1</v>
      </c>
      <c r="AX11" s="3">
        <v>12000005</v>
      </c>
      <c r="AY11" s="3">
        <f t="shared" si="7"/>
        <v>2</v>
      </c>
      <c r="BA11" s="3" t="str">
        <f t="shared" si="11"/>
        <v>12000004,1;12000005,2</v>
      </c>
    </row>
    <row r="12" ht="20.1" customHeight="1" spans="1:53">
      <c r="A12" s="86">
        <v>11</v>
      </c>
      <c r="B12" s="87">
        <f t="shared" si="8"/>
        <v>60</v>
      </c>
      <c r="C12" s="87">
        <f t="shared" si="0"/>
        <v>72000</v>
      </c>
      <c r="D12" s="87">
        <v>0.2</v>
      </c>
      <c r="E12" s="87">
        <f t="shared" si="1"/>
        <v>14400</v>
      </c>
      <c r="F12" s="87">
        <f t="shared" si="2"/>
        <v>108000</v>
      </c>
      <c r="G12" s="87">
        <v>1</v>
      </c>
      <c r="H12" s="87">
        <f t="shared" si="3"/>
        <v>86400</v>
      </c>
      <c r="L12" s="1"/>
      <c r="M12" s="1"/>
      <c r="S12" s="1"/>
      <c r="T12" s="1"/>
      <c r="W12" s="89"/>
      <c r="X12" s="88">
        <v>3</v>
      </c>
      <c r="Y12" s="88">
        <v>25</v>
      </c>
      <c r="Z12" s="88">
        <v>3</v>
      </c>
      <c r="AA12" s="88"/>
      <c r="AB12" s="88"/>
      <c r="AC12" s="88"/>
      <c r="AL12" s="25">
        <v>14010010</v>
      </c>
      <c r="AM12" s="28" t="s">
        <v>133</v>
      </c>
      <c r="AN12" s="28">
        <v>5</v>
      </c>
      <c r="AO12" s="28">
        <v>2</v>
      </c>
      <c r="AP12" s="28">
        <v>10</v>
      </c>
      <c r="AQ12" s="3">
        <f t="shared" si="5"/>
        <v>330</v>
      </c>
      <c r="AS12" s="3">
        <f t="shared" si="12"/>
        <v>0.000909090909090909</v>
      </c>
      <c r="AT12" s="3">
        <f t="shared" si="10"/>
        <v>0.0454545454545455</v>
      </c>
      <c r="AV12" s="3">
        <v>12000004</v>
      </c>
      <c r="AW12" s="3">
        <f t="shared" si="6"/>
        <v>1</v>
      </c>
      <c r="AX12" s="3">
        <v>12000005</v>
      </c>
      <c r="AY12" s="3">
        <f t="shared" si="7"/>
        <v>2</v>
      </c>
      <c r="BA12" s="3" t="str">
        <f t="shared" si="11"/>
        <v>12000004,1;12000005,2</v>
      </c>
    </row>
    <row r="13" ht="20.1" customHeight="1" spans="1:53">
      <c r="A13" s="86">
        <v>12</v>
      </c>
      <c r="B13" s="87">
        <f t="shared" si="8"/>
        <v>65</v>
      </c>
      <c r="C13" s="87">
        <f t="shared" si="0"/>
        <v>78000</v>
      </c>
      <c r="D13" s="87">
        <v>0.2</v>
      </c>
      <c r="E13" s="87">
        <f t="shared" si="1"/>
        <v>15600</v>
      </c>
      <c r="F13" s="87">
        <f t="shared" si="2"/>
        <v>117000</v>
      </c>
      <c r="G13" s="87">
        <v>1</v>
      </c>
      <c r="H13" s="87">
        <f t="shared" si="3"/>
        <v>93600</v>
      </c>
      <c r="K13" s="3" t="s">
        <v>134</v>
      </c>
      <c r="L13" s="3" t="s">
        <v>135</v>
      </c>
      <c r="M13" s="1"/>
      <c r="S13" s="1"/>
      <c r="T13" s="1"/>
      <c r="W13" s="89"/>
      <c r="X13" s="88">
        <v>4</v>
      </c>
      <c r="Y13" s="88">
        <v>30</v>
      </c>
      <c r="Z13" s="88">
        <v>10</v>
      </c>
      <c r="AA13" s="88"/>
      <c r="AB13" s="88"/>
      <c r="AC13" s="88"/>
      <c r="AL13" s="25">
        <v>14010011</v>
      </c>
      <c r="AM13" s="28" t="s">
        <v>136</v>
      </c>
      <c r="AN13" s="28">
        <v>9</v>
      </c>
      <c r="AO13" s="28">
        <v>3</v>
      </c>
      <c r="AP13" s="28">
        <v>10</v>
      </c>
      <c r="AQ13" s="3">
        <f t="shared" si="5"/>
        <v>688</v>
      </c>
      <c r="AS13" s="3">
        <f t="shared" si="12"/>
        <v>0.000384615384615385</v>
      </c>
      <c r="AT13" s="3">
        <f t="shared" si="10"/>
        <v>0.0384615384615385</v>
      </c>
      <c r="AV13" s="3">
        <v>12000004</v>
      </c>
      <c r="AW13" s="3">
        <f t="shared" si="6"/>
        <v>2</v>
      </c>
      <c r="AX13" s="3">
        <v>12000005</v>
      </c>
      <c r="AY13" s="3">
        <f t="shared" si="7"/>
        <v>5</v>
      </c>
      <c r="BA13" s="3" t="str">
        <f t="shared" si="11"/>
        <v>12000004,2;12000005,5</v>
      </c>
    </row>
    <row r="14" ht="20.1" customHeight="1" spans="1:53">
      <c r="A14" s="86">
        <v>13</v>
      </c>
      <c r="B14" s="87">
        <f t="shared" si="8"/>
        <v>70</v>
      </c>
      <c r="C14" s="87">
        <f t="shared" si="0"/>
        <v>84000</v>
      </c>
      <c r="D14" s="87">
        <v>0.2</v>
      </c>
      <c r="E14" s="87">
        <f t="shared" si="1"/>
        <v>16800</v>
      </c>
      <c r="F14" s="87">
        <f t="shared" si="2"/>
        <v>126000</v>
      </c>
      <c r="G14" s="87">
        <v>1</v>
      </c>
      <c r="H14" s="87">
        <f t="shared" si="3"/>
        <v>100800</v>
      </c>
      <c r="K14" s="3">
        <v>1</v>
      </c>
      <c r="L14" s="3">
        <v>40</v>
      </c>
      <c r="M14" s="1"/>
      <c r="S14" s="1"/>
      <c r="T14" s="1"/>
      <c r="W14" s="89"/>
      <c r="X14" s="88">
        <v>5</v>
      </c>
      <c r="Y14" s="88">
        <v>75</v>
      </c>
      <c r="Z14" s="88">
        <v>20</v>
      </c>
      <c r="AA14" s="93"/>
      <c r="AB14" s="93"/>
      <c r="AC14" s="93"/>
      <c r="AD14" s="3" t="s">
        <v>137</v>
      </c>
      <c r="AF14" s="25" t="s">
        <v>138</v>
      </c>
      <c r="AG14" s="3">
        <v>20</v>
      </c>
      <c r="AH14" s="28">
        <v>3</v>
      </c>
      <c r="AI14" s="3">
        <f t="shared" ref="AI14:AI24" si="14">LOOKUP(AG14,A:A,B:B)*LOOKUP(AH14,$X$10:$X$14,$Z$10:$Z$14)</f>
        <v>315</v>
      </c>
      <c r="AL14" s="25">
        <v>14010012</v>
      </c>
      <c r="AM14" s="28" t="s">
        <v>139</v>
      </c>
      <c r="AN14" s="28">
        <v>12</v>
      </c>
      <c r="AO14" s="28">
        <v>4</v>
      </c>
      <c r="AP14" s="28">
        <v>10</v>
      </c>
      <c r="AQ14" s="3">
        <f t="shared" si="5"/>
        <v>1073</v>
      </c>
      <c r="AS14" s="3">
        <f t="shared" si="12"/>
        <v>8.33333333333333e-5</v>
      </c>
      <c r="AT14" s="3">
        <f t="shared" si="10"/>
        <v>0.0208333333333333</v>
      </c>
      <c r="AV14" s="3">
        <v>12000004</v>
      </c>
      <c r="AW14" s="3">
        <f t="shared" si="6"/>
        <v>5</v>
      </c>
      <c r="AX14" s="3">
        <v>12000005</v>
      </c>
      <c r="AY14" s="3">
        <f t="shared" si="7"/>
        <v>10</v>
      </c>
      <c r="BA14" s="3" t="str">
        <f t="shared" si="11"/>
        <v>12000004,5;12000005,10</v>
      </c>
    </row>
    <row r="15" ht="20.1" customHeight="1" spans="1:53">
      <c r="A15" s="86">
        <v>14</v>
      </c>
      <c r="B15" s="87">
        <f t="shared" si="8"/>
        <v>75</v>
      </c>
      <c r="C15" s="87">
        <f t="shared" si="0"/>
        <v>90000</v>
      </c>
      <c r="D15" s="87">
        <v>0.2</v>
      </c>
      <c r="E15" s="87">
        <f t="shared" si="1"/>
        <v>18000</v>
      </c>
      <c r="F15" s="87">
        <f t="shared" si="2"/>
        <v>135000</v>
      </c>
      <c r="G15" s="87">
        <v>1</v>
      </c>
      <c r="H15" s="87">
        <f t="shared" si="3"/>
        <v>108000</v>
      </c>
      <c r="K15" s="3">
        <v>2</v>
      </c>
      <c r="L15" s="3">
        <v>60</v>
      </c>
      <c r="M15" s="1"/>
      <c r="Q15" s="3" t="s">
        <v>140</v>
      </c>
      <c r="R15" s="2"/>
      <c r="S15" s="1"/>
      <c r="T15" s="1"/>
      <c r="W15" s="92"/>
      <c r="X15" s="93"/>
      <c r="Y15" s="93"/>
      <c r="Z15" s="93"/>
      <c r="AA15" s="88"/>
      <c r="AB15" s="88"/>
      <c r="AC15" s="88"/>
      <c r="AD15" s="3"/>
      <c r="AF15" s="25" t="s">
        <v>141</v>
      </c>
      <c r="AG15" s="3">
        <v>20</v>
      </c>
      <c r="AH15" s="28">
        <v>2</v>
      </c>
      <c r="AI15" s="3">
        <f t="shared" si="14"/>
        <v>105</v>
      </c>
      <c r="AL15" s="25">
        <v>14020001</v>
      </c>
      <c r="AM15" s="28" t="s">
        <v>142</v>
      </c>
      <c r="AN15" s="28">
        <v>1</v>
      </c>
      <c r="AO15" s="28">
        <v>2</v>
      </c>
      <c r="AP15" s="28">
        <v>9</v>
      </c>
      <c r="AQ15" s="3">
        <f t="shared" si="5"/>
        <v>100</v>
      </c>
      <c r="AS15" s="3">
        <f t="shared" si="12"/>
        <v>0.000909090909090909</v>
      </c>
      <c r="AT15" s="3">
        <f t="shared" si="10"/>
        <v>0.0454545454545455</v>
      </c>
      <c r="AV15" s="3">
        <v>12000004</v>
      </c>
      <c r="AW15" s="3">
        <f t="shared" si="6"/>
        <v>1</v>
      </c>
      <c r="AX15" s="3">
        <v>12000005</v>
      </c>
      <c r="AY15" s="3">
        <f t="shared" si="7"/>
        <v>2</v>
      </c>
      <c r="BA15" s="3" t="str">
        <f t="shared" si="11"/>
        <v>12000004,1;12000005,2</v>
      </c>
    </row>
    <row r="16" ht="20.1" customHeight="1" spans="1:53">
      <c r="A16" s="86">
        <v>15</v>
      </c>
      <c r="B16" s="87">
        <f t="shared" si="8"/>
        <v>80</v>
      </c>
      <c r="C16" s="87">
        <f t="shared" si="0"/>
        <v>96000</v>
      </c>
      <c r="D16" s="87">
        <v>0.2</v>
      </c>
      <c r="E16" s="87">
        <f t="shared" si="1"/>
        <v>19200</v>
      </c>
      <c r="F16" s="87">
        <f t="shared" si="2"/>
        <v>144000</v>
      </c>
      <c r="G16" s="87">
        <v>1</v>
      </c>
      <c r="H16" s="87">
        <f t="shared" si="3"/>
        <v>115200</v>
      </c>
      <c r="K16" s="3">
        <v>3</v>
      </c>
      <c r="L16" s="3">
        <v>80</v>
      </c>
      <c r="Q16" s="3" t="s">
        <v>143</v>
      </c>
      <c r="R16" s="3">
        <v>6</v>
      </c>
      <c r="W16" s="91" t="s">
        <v>25</v>
      </c>
      <c r="X16" s="88">
        <v>1</v>
      </c>
      <c r="Y16" s="88">
        <v>3</v>
      </c>
      <c r="Z16" s="88" t="s">
        <v>26</v>
      </c>
      <c r="AA16" s="88"/>
      <c r="AB16" s="88"/>
      <c r="AC16" s="88"/>
      <c r="AD16" s="3"/>
      <c r="AF16" s="25" t="s">
        <v>144</v>
      </c>
      <c r="AG16" s="3">
        <v>20</v>
      </c>
      <c r="AH16" s="28">
        <v>2</v>
      </c>
      <c r="AI16" s="3">
        <f t="shared" si="14"/>
        <v>105</v>
      </c>
      <c r="AL16" s="25">
        <v>14020002</v>
      </c>
      <c r="AM16" s="28" t="s">
        <v>145</v>
      </c>
      <c r="AN16" s="28">
        <v>5</v>
      </c>
      <c r="AO16" s="28">
        <v>2</v>
      </c>
      <c r="AP16" s="28">
        <v>9</v>
      </c>
      <c r="AQ16" s="3">
        <f t="shared" si="5"/>
        <v>300</v>
      </c>
      <c r="AS16" s="3">
        <f t="shared" si="12"/>
        <v>0.000909090909090909</v>
      </c>
      <c r="AT16" s="3">
        <f t="shared" si="10"/>
        <v>0.0454545454545455</v>
      </c>
      <c r="AV16" s="3">
        <v>12000004</v>
      </c>
      <c r="AW16" s="3">
        <f t="shared" si="6"/>
        <v>1</v>
      </c>
      <c r="AX16" s="3">
        <v>12000005</v>
      </c>
      <c r="AY16" s="3">
        <f t="shared" si="7"/>
        <v>2</v>
      </c>
      <c r="BA16" s="3" t="str">
        <f t="shared" si="11"/>
        <v>12000004,1;12000005,2</v>
      </c>
    </row>
    <row r="17" ht="20.1" customHeight="1" spans="1:53">
      <c r="A17" s="86">
        <v>16</v>
      </c>
      <c r="B17" s="87">
        <f t="shared" si="8"/>
        <v>85</v>
      </c>
      <c r="C17" s="87">
        <f t="shared" si="0"/>
        <v>102000</v>
      </c>
      <c r="D17" s="87">
        <v>0.2</v>
      </c>
      <c r="E17" s="87">
        <f t="shared" si="1"/>
        <v>20400</v>
      </c>
      <c r="F17" s="87">
        <f t="shared" si="2"/>
        <v>153000</v>
      </c>
      <c r="G17" s="87">
        <v>1</v>
      </c>
      <c r="H17" s="87">
        <f t="shared" si="3"/>
        <v>122400</v>
      </c>
      <c r="K17" s="3">
        <v>4</v>
      </c>
      <c r="L17" s="3">
        <v>105</v>
      </c>
      <c r="Q17" s="13" t="s">
        <v>146</v>
      </c>
      <c r="R17" s="13">
        <f>R16/3/3</f>
        <v>0.666666666666667</v>
      </c>
      <c r="S17">
        <v>0.5</v>
      </c>
      <c r="T17">
        <v>1</v>
      </c>
      <c r="W17" s="91"/>
      <c r="X17" s="88">
        <v>2</v>
      </c>
      <c r="Y17" s="88">
        <v>1.5</v>
      </c>
      <c r="Z17" s="88" t="s">
        <v>27</v>
      </c>
      <c r="AA17" s="88"/>
      <c r="AB17" s="88"/>
      <c r="AC17" s="88"/>
      <c r="AD17" s="3"/>
      <c r="AF17" s="25" t="s">
        <v>147</v>
      </c>
      <c r="AG17" s="3">
        <v>20</v>
      </c>
      <c r="AH17" s="28">
        <v>2</v>
      </c>
      <c r="AI17" s="3">
        <f t="shared" si="14"/>
        <v>105</v>
      </c>
      <c r="AL17" s="25">
        <v>14020003</v>
      </c>
      <c r="AM17" s="28" t="s">
        <v>148</v>
      </c>
      <c r="AN17" s="28">
        <v>9</v>
      </c>
      <c r="AO17" s="28">
        <v>3</v>
      </c>
      <c r="AP17" s="28">
        <v>9</v>
      </c>
      <c r="AQ17" s="3">
        <f t="shared" si="5"/>
        <v>625</v>
      </c>
      <c r="AS17" s="3">
        <f t="shared" si="12"/>
        <v>0.000384615384615385</v>
      </c>
      <c r="AT17" s="3">
        <f t="shared" si="10"/>
        <v>0.0384615384615385</v>
      </c>
      <c r="AV17" s="3">
        <v>12000004</v>
      </c>
      <c r="AW17" s="3">
        <f t="shared" si="6"/>
        <v>2</v>
      </c>
      <c r="AX17" s="3">
        <v>12000005</v>
      </c>
      <c r="AY17" s="3">
        <f t="shared" si="7"/>
        <v>5</v>
      </c>
      <c r="BA17" s="3" t="str">
        <f t="shared" si="11"/>
        <v>12000004,2;12000005,5</v>
      </c>
    </row>
    <row r="18" ht="20.1" customHeight="1" spans="1:53">
      <c r="A18" s="86">
        <v>17</v>
      </c>
      <c r="B18" s="87">
        <f t="shared" si="8"/>
        <v>90</v>
      </c>
      <c r="C18" s="87">
        <f t="shared" si="0"/>
        <v>108000</v>
      </c>
      <c r="D18" s="87">
        <v>0.2</v>
      </c>
      <c r="E18" s="87">
        <f t="shared" si="1"/>
        <v>21600</v>
      </c>
      <c r="F18" s="87">
        <f t="shared" si="2"/>
        <v>162000</v>
      </c>
      <c r="G18" s="87">
        <v>1</v>
      </c>
      <c r="H18" s="87">
        <f t="shared" si="3"/>
        <v>129600</v>
      </c>
      <c r="K18" s="3">
        <v>5</v>
      </c>
      <c r="L18" s="3">
        <v>130</v>
      </c>
      <c r="S18">
        <v>2</v>
      </c>
      <c r="T18">
        <v>6</v>
      </c>
      <c r="W18" s="89"/>
      <c r="X18" s="88">
        <v>3</v>
      </c>
      <c r="Y18" s="88">
        <v>1.2</v>
      </c>
      <c r="Z18" s="88" t="s">
        <v>28</v>
      </c>
      <c r="AA18" s="88"/>
      <c r="AB18" s="88"/>
      <c r="AC18" s="88"/>
      <c r="AD18" s="3"/>
      <c r="AF18" s="25" t="s">
        <v>149</v>
      </c>
      <c r="AG18" s="3">
        <v>20</v>
      </c>
      <c r="AH18" s="28">
        <v>2</v>
      </c>
      <c r="AI18" s="3">
        <f t="shared" si="14"/>
        <v>105</v>
      </c>
      <c r="AL18" s="25">
        <v>14020004</v>
      </c>
      <c r="AM18" s="28" t="s">
        <v>150</v>
      </c>
      <c r="AN18" s="28">
        <v>12</v>
      </c>
      <c r="AO18" s="28">
        <v>4</v>
      </c>
      <c r="AP18" s="28">
        <v>9</v>
      </c>
      <c r="AQ18" s="3">
        <f t="shared" si="5"/>
        <v>975</v>
      </c>
      <c r="AS18" s="3">
        <f t="shared" si="12"/>
        <v>8.33333333333333e-5</v>
      </c>
      <c r="AT18" s="3">
        <f t="shared" si="10"/>
        <v>0.0208333333333333</v>
      </c>
      <c r="AV18" s="3">
        <v>12000004</v>
      </c>
      <c r="AW18" s="3">
        <f t="shared" si="6"/>
        <v>5</v>
      </c>
      <c r="AX18" s="3">
        <v>12000005</v>
      </c>
      <c r="AY18" s="3">
        <f t="shared" si="7"/>
        <v>10</v>
      </c>
      <c r="BA18" s="3" t="str">
        <f t="shared" si="11"/>
        <v>12000004,5;12000005,10</v>
      </c>
    </row>
    <row r="19" ht="20.1" customHeight="1" spans="1:53">
      <c r="A19" s="86">
        <v>18</v>
      </c>
      <c r="B19" s="87">
        <f t="shared" si="8"/>
        <v>95</v>
      </c>
      <c r="C19" s="87">
        <f t="shared" si="0"/>
        <v>114000</v>
      </c>
      <c r="D19" s="87">
        <v>0.2</v>
      </c>
      <c r="E19" s="87">
        <f t="shared" si="1"/>
        <v>22800</v>
      </c>
      <c r="F19" s="87">
        <f t="shared" si="2"/>
        <v>171000</v>
      </c>
      <c r="G19" s="87">
        <v>1</v>
      </c>
      <c r="H19" s="87">
        <f t="shared" si="3"/>
        <v>136800</v>
      </c>
      <c r="M19" s="3"/>
      <c r="Q19" s="13" t="s">
        <v>151</v>
      </c>
      <c r="R19" s="13">
        <v>30</v>
      </c>
      <c r="W19" s="89"/>
      <c r="X19" s="88">
        <v>4</v>
      </c>
      <c r="Y19" s="88">
        <v>0.8</v>
      </c>
      <c r="Z19" s="88" t="s">
        <v>29</v>
      </c>
      <c r="AA19" s="88"/>
      <c r="AB19" s="88"/>
      <c r="AC19" s="88"/>
      <c r="AD19" s="3"/>
      <c r="AF19" s="25" t="s">
        <v>152</v>
      </c>
      <c r="AG19" s="3">
        <v>20</v>
      </c>
      <c r="AH19" s="28">
        <v>2</v>
      </c>
      <c r="AI19" s="3">
        <f t="shared" si="14"/>
        <v>105</v>
      </c>
      <c r="AL19" s="25">
        <v>14020005</v>
      </c>
      <c r="AM19" s="28" t="s">
        <v>153</v>
      </c>
      <c r="AN19" s="28">
        <v>1</v>
      </c>
      <c r="AO19" s="28">
        <v>2</v>
      </c>
      <c r="AP19" s="28">
        <v>9</v>
      </c>
      <c r="AQ19" s="3">
        <f t="shared" si="5"/>
        <v>100</v>
      </c>
      <c r="AS19" s="3">
        <f t="shared" si="12"/>
        <v>0.000909090909090909</v>
      </c>
      <c r="AT19" s="3">
        <f t="shared" si="10"/>
        <v>0.0454545454545455</v>
      </c>
      <c r="AV19" s="3">
        <v>12000004</v>
      </c>
      <c r="AW19" s="3">
        <f t="shared" si="6"/>
        <v>1</v>
      </c>
      <c r="AX19" s="3">
        <v>12000005</v>
      </c>
      <c r="AY19" s="3">
        <f t="shared" si="7"/>
        <v>2</v>
      </c>
      <c r="BA19" s="3" t="str">
        <f t="shared" si="11"/>
        <v>12000004,1;12000005,2</v>
      </c>
    </row>
    <row r="20" ht="20.1" customHeight="1" spans="1:53">
      <c r="A20" s="86">
        <v>19</v>
      </c>
      <c r="B20" s="87">
        <f t="shared" si="8"/>
        <v>100</v>
      </c>
      <c r="C20" s="87">
        <f t="shared" si="0"/>
        <v>120000</v>
      </c>
      <c r="D20" s="87">
        <v>0.2</v>
      </c>
      <c r="E20" s="87">
        <f t="shared" si="1"/>
        <v>24000</v>
      </c>
      <c r="F20" s="87">
        <f t="shared" si="2"/>
        <v>180000</v>
      </c>
      <c r="G20" s="87">
        <v>1</v>
      </c>
      <c r="H20" s="87">
        <f t="shared" si="3"/>
        <v>144000</v>
      </c>
      <c r="M20" s="3"/>
      <c r="R20">
        <f>R19*10</f>
        <v>300</v>
      </c>
      <c r="W20" s="94"/>
      <c r="X20" s="88">
        <v>5</v>
      </c>
      <c r="Y20" s="88">
        <v>1.9</v>
      </c>
      <c r="Z20" s="88" t="s">
        <v>30</v>
      </c>
      <c r="AA20" s="88"/>
      <c r="AB20" s="88"/>
      <c r="AC20" s="88"/>
      <c r="AD20" s="3"/>
      <c r="AF20" s="25" t="s">
        <v>154</v>
      </c>
      <c r="AG20" s="3">
        <v>20</v>
      </c>
      <c r="AH20" s="28">
        <v>2</v>
      </c>
      <c r="AI20" s="3">
        <f t="shared" si="14"/>
        <v>105</v>
      </c>
      <c r="AL20" s="25">
        <v>14020006</v>
      </c>
      <c r="AM20" s="28" t="s">
        <v>155</v>
      </c>
      <c r="AN20" s="28">
        <v>5</v>
      </c>
      <c r="AO20" s="28">
        <v>2</v>
      </c>
      <c r="AP20" s="28">
        <v>9</v>
      </c>
      <c r="AQ20" s="3">
        <f t="shared" si="5"/>
        <v>300</v>
      </c>
      <c r="AS20" s="3">
        <f t="shared" si="12"/>
        <v>0.000909090909090909</v>
      </c>
      <c r="AT20" s="3">
        <f t="shared" si="10"/>
        <v>0.0454545454545455</v>
      </c>
      <c r="AV20" s="3">
        <v>12000004</v>
      </c>
      <c r="AW20" s="3">
        <f t="shared" si="6"/>
        <v>1</v>
      </c>
      <c r="AX20" s="3">
        <v>12000005</v>
      </c>
      <c r="AY20" s="3">
        <f t="shared" si="7"/>
        <v>2</v>
      </c>
      <c r="BA20" s="3" t="str">
        <f t="shared" si="11"/>
        <v>12000004,1;12000005,2</v>
      </c>
    </row>
    <row r="21" ht="20.1" customHeight="1" spans="1:53">
      <c r="A21" s="86">
        <v>20</v>
      </c>
      <c r="B21" s="87">
        <f t="shared" si="8"/>
        <v>105</v>
      </c>
      <c r="C21" s="87">
        <f t="shared" si="0"/>
        <v>126000</v>
      </c>
      <c r="D21" s="87">
        <v>0.2</v>
      </c>
      <c r="E21" s="87">
        <f t="shared" si="1"/>
        <v>25200</v>
      </c>
      <c r="F21" s="87">
        <f t="shared" si="2"/>
        <v>189000</v>
      </c>
      <c r="G21" s="87">
        <v>1</v>
      </c>
      <c r="H21" s="87">
        <f t="shared" si="3"/>
        <v>151200</v>
      </c>
      <c r="J21" s="3" t="s">
        <v>86</v>
      </c>
      <c r="K21" s="3" t="s">
        <v>112</v>
      </c>
      <c r="L21" s="3" t="s">
        <v>113</v>
      </c>
      <c r="M21" s="1"/>
      <c r="Q21" t="s">
        <v>156</v>
      </c>
      <c r="R21">
        <f>R20/R16</f>
        <v>50</v>
      </c>
      <c r="W21" s="94"/>
      <c r="X21" s="88">
        <v>6</v>
      </c>
      <c r="Y21" s="88">
        <v>0.4</v>
      </c>
      <c r="Z21" s="88" t="s">
        <v>31</v>
      </c>
      <c r="AA21" s="88"/>
      <c r="AB21" s="88"/>
      <c r="AC21" s="88"/>
      <c r="AD21" s="3"/>
      <c r="AF21" s="25" t="s">
        <v>157</v>
      </c>
      <c r="AG21" s="3">
        <v>20</v>
      </c>
      <c r="AH21" s="28">
        <v>2</v>
      </c>
      <c r="AI21" s="3">
        <f t="shared" si="14"/>
        <v>105</v>
      </c>
      <c r="AL21" s="25">
        <v>14020007</v>
      </c>
      <c r="AM21" s="28" t="s">
        <v>158</v>
      </c>
      <c r="AN21" s="28">
        <v>9</v>
      </c>
      <c r="AO21" s="28">
        <v>3</v>
      </c>
      <c r="AP21" s="28">
        <v>9</v>
      </c>
      <c r="AQ21" s="3">
        <f t="shared" si="5"/>
        <v>625</v>
      </c>
      <c r="AS21" s="3">
        <f t="shared" si="12"/>
        <v>0.000384615384615385</v>
      </c>
      <c r="AT21" s="3">
        <f t="shared" si="10"/>
        <v>0.0384615384615385</v>
      </c>
      <c r="AV21" s="3">
        <v>12000004</v>
      </c>
      <c r="AW21" s="3">
        <f t="shared" si="6"/>
        <v>2</v>
      </c>
      <c r="AX21" s="3">
        <v>12000005</v>
      </c>
      <c r="AY21" s="3">
        <f t="shared" si="7"/>
        <v>5</v>
      </c>
      <c r="BA21" s="3" t="str">
        <f t="shared" si="11"/>
        <v>12000004,2;12000005,5</v>
      </c>
    </row>
    <row r="22" ht="20.1" customHeight="1" spans="1:53">
      <c r="A22" s="86">
        <v>21</v>
      </c>
      <c r="B22" s="87">
        <f t="shared" si="8"/>
        <v>110</v>
      </c>
      <c r="C22" s="87">
        <f t="shared" si="0"/>
        <v>132000</v>
      </c>
      <c r="D22" s="87">
        <v>0.2</v>
      </c>
      <c r="E22" s="87">
        <f t="shared" si="1"/>
        <v>26400</v>
      </c>
      <c r="F22" s="87">
        <f t="shared" si="2"/>
        <v>198000</v>
      </c>
      <c r="G22" s="87">
        <v>1</v>
      </c>
      <c r="H22" s="87">
        <f t="shared" si="3"/>
        <v>158400</v>
      </c>
      <c r="J22">
        <v>1</v>
      </c>
      <c r="K22" s="3">
        <v>0.5</v>
      </c>
      <c r="L22" s="3">
        <v>50</v>
      </c>
      <c r="M22" s="3">
        <f>L22*K22</f>
        <v>25</v>
      </c>
      <c r="W22" s="94"/>
      <c r="X22" s="88">
        <v>7</v>
      </c>
      <c r="Y22" s="88">
        <v>0.6</v>
      </c>
      <c r="Z22" s="88" t="s">
        <v>32</v>
      </c>
      <c r="AA22" s="88"/>
      <c r="AB22" s="88"/>
      <c r="AC22" s="88"/>
      <c r="AD22" s="3"/>
      <c r="AF22" s="25" t="s">
        <v>159</v>
      </c>
      <c r="AG22" s="3">
        <v>20</v>
      </c>
      <c r="AH22" s="28">
        <v>2</v>
      </c>
      <c r="AI22" s="3">
        <f t="shared" si="14"/>
        <v>105</v>
      </c>
      <c r="AL22" s="25">
        <v>14020008</v>
      </c>
      <c r="AM22" s="28" t="s">
        <v>160</v>
      </c>
      <c r="AN22" s="28">
        <v>12</v>
      </c>
      <c r="AO22" s="28">
        <v>4</v>
      </c>
      <c r="AP22" s="28">
        <v>9</v>
      </c>
      <c r="AQ22" s="3">
        <f t="shared" si="5"/>
        <v>975</v>
      </c>
      <c r="AS22" s="3">
        <f t="shared" si="12"/>
        <v>8.33333333333333e-5</v>
      </c>
      <c r="AT22" s="3">
        <f t="shared" si="10"/>
        <v>0.0208333333333333</v>
      </c>
      <c r="AV22" s="3">
        <v>12000004</v>
      </c>
      <c r="AW22" s="3">
        <f t="shared" si="6"/>
        <v>5</v>
      </c>
      <c r="AX22" s="3">
        <v>12000005</v>
      </c>
      <c r="AY22" s="3">
        <f t="shared" si="7"/>
        <v>10</v>
      </c>
      <c r="BA22" s="3" t="str">
        <f t="shared" si="11"/>
        <v>12000004,5;12000005,10</v>
      </c>
    </row>
    <row r="23" ht="20.1" customHeight="1" spans="1:53">
      <c r="A23" s="86">
        <v>22</v>
      </c>
      <c r="B23" s="87">
        <f t="shared" si="8"/>
        <v>115</v>
      </c>
      <c r="C23" s="87">
        <f t="shared" si="0"/>
        <v>138000</v>
      </c>
      <c r="D23" s="87">
        <v>0.2</v>
      </c>
      <c r="E23" s="87">
        <f t="shared" si="1"/>
        <v>27600</v>
      </c>
      <c r="F23" s="87">
        <f t="shared" si="2"/>
        <v>207000</v>
      </c>
      <c r="G23" s="87">
        <v>1</v>
      </c>
      <c r="H23" s="87">
        <f t="shared" si="3"/>
        <v>165600</v>
      </c>
      <c r="J23">
        <v>1</v>
      </c>
      <c r="K23" s="3">
        <v>0.15</v>
      </c>
      <c r="L23" s="3">
        <v>50</v>
      </c>
      <c r="M23" s="3">
        <f t="shared" ref="M23:M24" si="15">L23*K23</f>
        <v>7.5</v>
      </c>
      <c r="Q23" s="3" t="s">
        <v>161</v>
      </c>
      <c r="R23" s="3"/>
      <c r="W23" s="94"/>
      <c r="X23" s="88">
        <v>8</v>
      </c>
      <c r="Y23" s="88">
        <v>0.4</v>
      </c>
      <c r="Z23" s="88" t="s">
        <v>33</v>
      </c>
      <c r="AA23" s="88"/>
      <c r="AB23" s="88"/>
      <c r="AC23" s="88"/>
      <c r="AD23" s="3" t="s">
        <v>162</v>
      </c>
      <c r="AF23" s="25" t="s">
        <v>163</v>
      </c>
      <c r="AG23" s="3">
        <v>20</v>
      </c>
      <c r="AH23" s="28">
        <v>4</v>
      </c>
      <c r="AI23" s="3">
        <f t="shared" si="14"/>
        <v>1050</v>
      </c>
      <c r="AL23" s="25">
        <v>14020009</v>
      </c>
      <c r="AM23" s="28" t="s">
        <v>164</v>
      </c>
      <c r="AN23" s="28">
        <v>1</v>
      </c>
      <c r="AO23" s="28">
        <v>2</v>
      </c>
      <c r="AP23" s="28">
        <v>9</v>
      </c>
      <c r="AQ23" s="3">
        <f t="shared" si="5"/>
        <v>100</v>
      </c>
      <c r="AS23" s="3">
        <f t="shared" si="12"/>
        <v>0.000909090909090909</v>
      </c>
      <c r="AT23" s="3">
        <f t="shared" si="10"/>
        <v>0.0454545454545455</v>
      </c>
      <c r="AV23" s="3">
        <v>12000004</v>
      </c>
      <c r="AW23" s="3">
        <f t="shared" si="6"/>
        <v>1</v>
      </c>
      <c r="AX23" s="3">
        <v>12000005</v>
      </c>
      <c r="AY23" s="3">
        <f t="shared" si="7"/>
        <v>2</v>
      </c>
      <c r="BA23" s="3" t="str">
        <f t="shared" si="11"/>
        <v>12000004,1;12000005,2</v>
      </c>
    </row>
    <row r="24" ht="20.1" customHeight="1" spans="1:53">
      <c r="A24" s="86">
        <v>23</v>
      </c>
      <c r="B24" s="87">
        <f t="shared" si="8"/>
        <v>120</v>
      </c>
      <c r="C24" s="87">
        <f t="shared" si="0"/>
        <v>144000</v>
      </c>
      <c r="D24" s="87">
        <v>0.2</v>
      </c>
      <c r="E24" s="87">
        <f t="shared" si="1"/>
        <v>28800</v>
      </c>
      <c r="F24" s="87">
        <f t="shared" si="2"/>
        <v>216000</v>
      </c>
      <c r="G24" s="87">
        <v>1</v>
      </c>
      <c r="H24" s="87">
        <f t="shared" si="3"/>
        <v>172800</v>
      </c>
      <c r="J24">
        <v>1</v>
      </c>
      <c r="K24" s="3">
        <v>0.1</v>
      </c>
      <c r="L24" s="3">
        <v>50</v>
      </c>
      <c r="M24" s="3">
        <f t="shared" si="15"/>
        <v>5</v>
      </c>
      <c r="Q24" s="3"/>
      <c r="R24" s="3">
        <f>SUM(R25:R35)</f>
        <v>340</v>
      </c>
      <c r="T24">
        <v>450</v>
      </c>
      <c r="W24" s="94"/>
      <c r="X24" s="88">
        <v>9</v>
      </c>
      <c r="Y24" s="88">
        <v>0.5</v>
      </c>
      <c r="Z24" s="88" t="s">
        <v>34</v>
      </c>
      <c r="AA24" s="88"/>
      <c r="AB24" s="88"/>
      <c r="AC24" s="88"/>
      <c r="AD24" s="3" t="s">
        <v>165</v>
      </c>
      <c r="AF24" s="25" t="s">
        <v>166</v>
      </c>
      <c r="AG24" s="3">
        <v>20</v>
      </c>
      <c r="AH24" s="28">
        <v>4</v>
      </c>
      <c r="AI24" s="3">
        <f t="shared" si="14"/>
        <v>1050</v>
      </c>
      <c r="AL24" s="25">
        <v>14020010</v>
      </c>
      <c r="AM24" s="28" t="s">
        <v>167</v>
      </c>
      <c r="AN24" s="28">
        <v>5</v>
      </c>
      <c r="AO24" s="28">
        <v>2</v>
      </c>
      <c r="AP24" s="28">
        <v>9</v>
      </c>
      <c r="AQ24" s="3">
        <f t="shared" si="5"/>
        <v>300</v>
      </c>
      <c r="AS24" s="3">
        <f t="shared" si="12"/>
        <v>0.000909090909090909</v>
      </c>
      <c r="AT24" s="3">
        <f t="shared" si="10"/>
        <v>0.0454545454545455</v>
      </c>
      <c r="AV24" s="3">
        <v>12000004</v>
      </c>
      <c r="AW24" s="3">
        <f t="shared" si="6"/>
        <v>1</v>
      </c>
      <c r="AX24" s="3">
        <v>12000005</v>
      </c>
      <c r="AY24" s="3">
        <f t="shared" si="7"/>
        <v>2</v>
      </c>
      <c r="BA24" s="3" t="str">
        <f t="shared" si="11"/>
        <v>12000004,1;12000005,2</v>
      </c>
    </row>
    <row r="25" ht="20.1" customHeight="1" spans="1:53">
      <c r="A25" s="86">
        <v>24</v>
      </c>
      <c r="B25" s="87">
        <f t="shared" si="8"/>
        <v>125</v>
      </c>
      <c r="C25" s="87">
        <f t="shared" si="0"/>
        <v>150000</v>
      </c>
      <c r="D25" s="87">
        <v>0.2</v>
      </c>
      <c r="E25" s="87">
        <f t="shared" si="1"/>
        <v>30000</v>
      </c>
      <c r="F25" s="87">
        <f t="shared" si="2"/>
        <v>225000</v>
      </c>
      <c r="G25" s="87">
        <v>1</v>
      </c>
      <c r="H25" s="87">
        <f t="shared" si="3"/>
        <v>180000</v>
      </c>
      <c r="Q25" s="3" t="s">
        <v>26</v>
      </c>
      <c r="R25" s="3">
        <v>60</v>
      </c>
      <c r="T25">
        <f>T24/9</f>
        <v>50</v>
      </c>
      <c r="W25" s="94"/>
      <c r="X25" s="88">
        <v>10</v>
      </c>
      <c r="Y25" s="88">
        <v>0.55</v>
      </c>
      <c r="Z25" s="88" t="s">
        <v>35</v>
      </c>
      <c r="AA25" s="88"/>
      <c r="AB25" s="88"/>
      <c r="AC25" s="88"/>
      <c r="AL25" s="25">
        <v>14020011</v>
      </c>
      <c r="AM25" s="28" t="s">
        <v>168</v>
      </c>
      <c r="AN25" s="28">
        <v>9</v>
      </c>
      <c r="AO25" s="28">
        <v>3</v>
      </c>
      <c r="AP25" s="28">
        <v>9</v>
      </c>
      <c r="AQ25" s="3">
        <f t="shared" si="5"/>
        <v>625</v>
      </c>
      <c r="AS25" s="3">
        <f t="shared" si="12"/>
        <v>0.000384615384615385</v>
      </c>
      <c r="AT25" s="3">
        <f t="shared" si="10"/>
        <v>0.0384615384615385</v>
      </c>
      <c r="AV25" s="3">
        <v>12000004</v>
      </c>
      <c r="AW25" s="3">
        <f t="shared" si="6"/>
        <v>2</v>
      </c>
      <c r="AX25" s="3">
        <v>12000005</v>
      </c>
      <c r="AY25" s="3">
        <f t="shared" si="7"/>
        <v>5</v>
      </c>
      <c r="BA25" s="3" t="str">
        <f t="shared" si="11"/>
        <v>12000004,2;12000005,5</v>
      </c>
    </row>
    <row r="26" ht="20.1" customHeight="1" spans="1:53">
      <c r="A26" s="86">
        <v>25</v>
      </c>
      <c r="B26" s="87">
        <f t="shared" si="8"/>
        <v>130</v>
      </c>
      <c r="C26" s="87">
        <f t="shared" si="0"/>
        <v>156000</v>
      </c>
      <c r="D26" s="87">
        <v>0.2</v>
      </c>
      <c r="E26" s="87">
        <f t="shared" si="1"/>
        <v>31200</v>
      </c>
      <c r="F26" s="87">
        <f t="shared" si="2"/>
        <v>234000</v>
      </c>
      <c r="G26" s="87">
        <v>1</v>
      </c>
      <c r="H26" s="87">
        <f t="shared" si="3"/>
        <v>187200</v>
      </c>
      <c r="L26" s="3" t="s">
        <v>169</v>
      </c>
      <c r="M26" s="3">
        <f>SUM(M22:M24)</f>
        <v>37.5</v>
      </c>
      <c r="Q26" s="3" t="s">
        <v>27</v>
      </c>
      <c r="R26" s="3">
        <v>40</v>
      </c>
      <c r="W26" s="94"/>
      <c r="X26" s="88">
        <v>11</v>
      </c>
      <c r="Y26" s="88">
        <v>0.65</v>
      </c>
      <c r="Z26" s="88" t="s">
        <v>170</v>
      </c>
      <c r="AF26" s="25" t="s">
        <v>171</v>
      </c>
      <c r="AG26" s="3">
        <v>30</v>
      </c>
      <c r="AH26" s="28">
        <v>3</v>
      </c>
      <c r="AI26" s="3">
        <f t="shared" ref="AI26:AI35" si="16">LOOKUP(AG26,A:A,B:B)*LOOKUP(AH26,$X$10:$X$14,$Z$10:$Z$14)</f>
        <v>465</v>
      </c>
      <c r="AL26" s="25">
        <v>14020012</v>
      </c>
      <c r="AM26" s="28" t="s">
        <v>172</v>
      </c>
      <c r="AN26" s="28">
        <v>12</v>
      </c>
      <c r="AO26" s="28">
        <v>4</v>
      </c>
      <c r="AP26" s="28">
        <v>9</v>
      </c>
      <c r="AQ26" s="3">
        <f t="shared" si="5"/>
        <v>975</v>
      </c>
      <c r="AS26" s="3">
        <f t="shared" si="12"/>
        <v>8.33333333333333e-5</v>
      </c>
      <c r="AT26" s="3">
        <f t="shared" si="10"/>
        <v>0.0208333333333333</v>
      </c>
      <c r="AV26" s="3">
        <v>12000004</v>
      </c>
      <c r="AW26" s="3">
        <f t="shared" si="6"/>
        <v>5</v>
      </c>
      <c r="AX26" s="3">
        <v>12000005</v>
      </c>
      <c r="AY26" s="3">
        <f t="shared" si="7"/>
        <v>10</v>
      </c>
      <c r="BA26" s="3" t="str">
        <f t="shared" si="11"/>
        <v>12000004,5;12000005,10</v>
      </c>
    </row>
    <row r="27" ht="20.1" customHeight="1" spans="1:53">
      <c r="A27" s="86">
        <v>26</v>
      </c>
      <c r="B27" s="87">
        <f t="shared" si="8"/>
        <v>135</v>
      </c>
      <c r="C27" s="87">
        <f t="shared" si="0"/>
        <v>162000</v>
      </c>
      <c r="D27" s="87">
        <v>0.2</v>
      </c>
      <c r="E27" s="87">
        <f t="shared" si="1"/>
        <v>32400</v>
      </c>
      <c r="F27" s="87">
        <f t="shared" si="2"/>
        <v>243000</v>
      </c>
      <c r="G27" s="87">
        <v>1</v>
      </c>
      <c r="H27" s="87">
        <f t="shared" si="3"/>
        <v>194400</v>
      </c>
      <c r="M27" s="3"/>
      <c r="Q27" s="3" t="s">
        <v>28</v>
      </c>
      <c r="R27" s="3">
        <v>20</v>
      </c>
      <c r="AF27" s="3" t="s">
        <v>173</v>
      </c>
      <c r="AG27" s="3">
        <v>30</v>
      </c>
      <c r="AH27" s="28">
        <v>2</v>
      </c>
      <c r="AI27" s="3">
        <f t="shared" si="16"/>
        <v>155</v>
      </c>
      <c r="AL27" s="25">
        <v>14030001</v>
      </c>
      <c r="AM27" s="28" t="s">
        <v>174</v>
      </c>
      <c r="AN27" s="28">
        <v>1</v>
      </c>
      <c r="AO27" s="28">
        <v>2</v>
      </c>
      <c r="AP27" s="28">
        <v>8</v>
      </c>
      <c r="AQ27" s="3">
        <f t="shared" si="5"/>
        <v>80</v>
      </c>
      <c r="AS27" s="3">
        <f t="shared" si="12"/>
        <v>0.000909090909090909</v>
      </c>
      <c r="AT27" s="3">
        <f t="shared" si="10"/>
        <v>0.0454545454545455</v>
      </c>
      <c r="AV27" s="3">
        <v>12000004</v>
      </c>
      <c r="AW27" s="3">
        <f t="shared" si="6"/>
        <v>1</v>
      </c>
      <c r="AX27" s="3">
        <v>12000005</v>
      </c>
      <c r="AY27" s="3">
        <f t="shared" si="7"/>
        <v>2</v>
      </c>
      <c r="BA27" s="3" t="str">
        <f t="shared" si="11"/>
        <v>12000004,1;12000005,2</v>
      </c>
    </row>
    <row r="28" ht="20.1" customHeight="1" spans="1:53">
      <c r="A28" s="86">
        <v>27</v>
      </c>
      <c r="B28" s="87">
        <f t="shared" si="8"/>
        <v>140</v>
      </c>
      <c r="C28" s="87">
        <f t="shared" si="0"/>
        <v>168000</v>
      </c>
      <c r="D28" s="87">
        <v>0.2</v>
      </c>
      <c r="E28" s="87">
        <f t="shared" si="1"/>
        <v>33600</v>
      </c>
      <c r="F28" s="87">
        <f t="shared" si="2"/>
        <v>252000</v>
      </c>
      <c r="G28" s="87">
        <v>1</v>
      </c>
      <c r="H28" s="87">
        <f t="shared" si="3"/>
        <v>201600</v>
      </c>
      <c r="M28" s="3"/>
      <c r="Q28" s="3" t="s">
        <v>175</v>
      </c>
      <c r="R28" s="3">
        <v>30</v>
      </c>
      <c r="W28" s="3" t="s">
        <v>176</v>
      </c>
      <c r="X28" s="3">
        <v>1</v>
      </c>
      <c r="Y28" s="88">
        <v>0</v>
      </c>
      <c r="Z28" s="3">
        <v>1</v>
      </c>
      <c r="AF28" s="3" t="s">
        <v>177</v>
      </c>
      <c r="AG28" s="3">
        <v>30</v>
      </c>
      <c r="AH28" s="28">
        <v>2</v>
      </c>
      <c r="AI28" s="3">
        <f t="shared" si="16"/>
        <v>155</v>
      </c>
      <c r="AL28" s="25">
        <v>14030002</v>
      </c>
      <c r="AM28" s="28" t="s">
        <v>178</v>
      </c>
      <c r="AN28" s="28">
        <v>5</v>
      </c>
      <c r="AO28" s="28">
        <v>2</v>
      </c>
      <c r="AP28" s="28">
        <v>8</v>
      </c>
      <c r="AQ28" s="3">
        <f t="shared" si="5"/>
        <v>240</v>
      </c>
      <c r="AS28" s="3">
        <f t="shared" si="12"/>
        <v>0.000909090909090909</v>
      </c>
      <c r="AT28" s="3">
        <f t="shared" si="10"/>
        <v>0.0454545454545455</v>
      </c>
      <c r="AV28" s="3">
        <v>12000004</v>
      </c>
      <c r="AW28" s="3">
        <f t="shared" si="6"/>
        <v>1</v>
      </c>
      <c r="AX28" s="3">
        <v>12000005</v>
      </c>
      <c r="AY28" s="3">
        <f t="shared" si="7"/>
        <v>2</v>
      </c>
      <c r="BA28" s="3" t="str">
        <f t="shared" si="11"/>
        <v>12000004,1;12000005,2</v>
      </c>
    </row>
    <row r="29" ht="20.1" customHeight="1" spans="1:53">
      <c r="A29" s="86">
        <v>28</v>
      </c>
      <c r="B29" s="87">
        <f t="shared" si="8"/>
        <v>145</v>
      </c>
      <c r="C29" s="87">
        <f t="shared" si="0"/>
        <v>174000</v>
      </c>
      <c r="D29" s="87">
        <v>0.2</v>
      </c>
      <c r="E29" s="87">
        <f t="shared" si="1"/>
        <v>34800</v>
      </c>
      <c r="F29" s="87">
        <f t="shared" si="2"/>
        <v>261000</v>
      </c>
      <c r="G29" s="87">
        <v>1</v>
      </c>
      <c r="H29" s="87">
        <f t="shared" si="3"/>
        <v>208800</v>
      </c>
      <c r="J29" s="3" t="s">
        <v>179</v>
      </c>
      <c r="K29" s="3" t="s">
        <v>112</v>
      </c>
      <c r="L29" s="3" t="s">
        <v>113</v>
      </c>
      <c r="M29" s="1"/>
      <c r="Q29" s="3" t="s">
        <v>30</v>
      </c>
      <c r="R29" s="3">
        <v>30</v>
      </c>
      <c r="X29" s="3">
        <v>2</v>
      </c>
      <c r="Y29" s="88">
        <v>1</v>
      </c>
      <c r="Z29" s="3">
        <v>2</v>
      </c>
      <c r="AF29" s="3" t="s">
        <v>180</v>
      </c>
      <c r="AG29" s="3">
        <v>30</v>
      </c>
      <c r="AH29" s="28">
        <v>2</v>
      </c>
      <c r="AI29" s="3">
        <f t="shared" si="16"/>
        <v>155</v>
      </c>
      <c r="AL29" s="25">
        <v>14030003</v>
      </c>
      <c r="AM29" s="28" t="s">
        <v>181</v>
      </c>
      <c r="AN29" s="28">
        <v>9</v>
      </c>
      <c r="AO29" s="28">
        <v>3</v>
      </c>
      <c r="AP29" s="28">
        <v>8</v>
      </c>
      <c r="AQ29" s="3">
        <f t="shared" si="5"/>
        <v>500</v>
      </c>
      <c r="AS29" s="3">
        <f t="shared" si="12"/>
        <v>0.000384615384615385</v>
      </c>
      <c r="AT29" s="3">
        <f t="shared" si="10"/>
        <v>0.0384615384615385</v>
      </c>
      <c r="AV29" s="3">
        <v>12000004</v>
      </c>
      <c r="AW29" s="3">
        <f t="shared" si="6"/>
        <v>2</v>
      </c>
      <c r="AX29" s="3">
        <v>12000005</v>
      </c>
      <c r="AY29" s="3">
        <f t="shared" si="7"/>
        <v>5</v>
      </c>
      <c r="BA29" s="3" t="str">
        <f t="shared" si="11"/>
        <v>12000004,2;12000005,5</v>
      </c>
    </row>
    <row r="30" ht="20.1" customHeight="1" spans="1:53">
      <c r="A30" s="86">
        <v>29</v>
      </c>
      <c r="B30" s="87">
        <f t="shared" si="8"/>
        <v>150</v>
      </c>
      <c r="C30" s="87">
        <f t="shared" si="0"/>
        <v>180000</v>
      </c>
      <c r="D30" s="87">
        <v>0.2</v>
      </c>
      <c r="E30" s="87">
        <f t="shared" si="1"/>
        <v>36000</v>
      </c>
      <c r="F30" s="87">
        <f t="shared" si="2"/>
        <v>270000</v>
      </c>
      <c r="G30" s="87">
        <v>1</v>
      </c>
      <c r="H30" s="87">
        <f t="shared" si="3"/>
        <v>216000</v>
      </c>
      <c r="K30" s="3">
        <v>0.5</v>
      </c>
      <c r="L30" s="3">
        <v>80</v>
      </c>
      <c r="M30" s="3">
        <f>L30*K30</f>
        <v>40</v>
      </c>
      <c r="Q30" s="3" t="s">
        <v>31</v>
      </c>
      <c r="R30" s="3">
        <v>30</v>
      </c>
      <c r="X30" s="3">
        <v>3</v>
      </c>
      <c r="Y30" s="88">
        <v>2</v>
      </c>
      <c r="Z30" s="3">
        <v>5</v>
      </c>
      <c r="AF30" s="3" t="s">
        <v>182</v>
      </c>
      <c r="AG30" s="3">
        <v>30</v>
      </c>
      <c r="AH30" s="28">
        <v>2</v>
      </c>
      <c r="AI30" s="3">
        <f t="shared" si="16"/>
        <v>155</v>
      </c>
      <c r="AL30" s="25">
        <v>14030004</v>
      </c>
      <c r="AM30" s="28" t="s">
        <v>183</v>
      </c>
      <c r="AN30" s="28">
        <v>12</v>
      </c>
      <c r="AO30" s="28">
        <v>4</v>
      </c>
      <c r="AP30" s="28">
        <v>8</v>
      </c>
      <c r="AQ30" s="3">
        <f t="shared" si="5"/>
        <v>780</v>
      </c>
      <c r="AS30" s="3">
        <f t="shared" si="12"/>
        <v>8.33333333333333e-5</v>
      </c>
      <c r="AT30" s="3">
        <f t="shared" si="10"/>
        <v>0.0208333333333333</v>
      </c>
      <c r="AV30" s="3">
        <v>12000004</v>
      </c>
      <c r="AW30" s="3">
        <f t="shared" si="6"/>
        <v>5</v>
      </c>
      <c r="AX30" s="3">
        <v>12000005</v>
      </c>
      <c r="AY30" s="3">
        <f t="shared" si="7"/>
        <v>10</v>
      </c>
      <c r="BA30" s="3" t="str">
        <f t="shared" si="11"/>
        <v>12000004,5;12000005,10</v>
      </c>
    </row>
    <row r="31" ht="20.1" customHeight="1" spans="1:53">
      <c r="A31" s="86">
        <v>30</v>
      </c>
      <c r="B31" s="87">
        <f t="shared" si="8"/>
        <v>155</v>
      </c>
      <c r="C31" s="87">
        <f t="shared" si="0"/>
        <v>186000</v>
      </c>
      <c r="D31" s="87">
        <v>0.2</v>
      </c>
      <c r="E31" s="87">
        <f t="shared" si="1"/>
        <v>37200</v>
      </c>
      <c r="F31" s="87">
        <f t="shared" si="2"/>
        <v>279000</v>
      </c>
      <c r="G31" s="87">
        <v>1</v>
      </c>
      <c r="H31" s="87">
        <f t="shared" si="3"/>
        <v>223200</v>
      </c>
      <c r="K31" s="3">
        <v>0.15</v>
      </c>
      <c r="L31" s="3">
        <v>80</v>
      </c>
      <c r="M31" s="3">
        <f t="shared" ref="M31:M32" si="17">L31*K31</f>
        <v>12</v>
      </c>
      <c r="Q31" s="3" t="s">
        <v>32</v>
      </c>
      <c r="R31" s="3">
        <v>30</v>
      </c>
      <c r="X31" s="3">
        <v>4</v>
      </c>
      <c r="Y31" s="88">
        <v>5</v>
      </c>
      <c r="Z31" s="3">
        <v>10</v>
      </c>
      <c r="AF31" s="3" t="s">
        <v>184</v>
      </c>
      <c r="AG31" s="3">
        <v>30</v>
      </c>
      <c r="AH31" s="28">
        <v>2</v>
      </c>
      <c r="AI31" s="3">
        <f t="shared" si="16"/>
        <v>155</v>
      </c>
      <c r="AL31" s="25">
        <v>14030005</v>
      </c>
      <c r="AM31" s="28" t="s">
        <v>185</v>
      </c>
      <c r="AN31" s="28">
        <v>1</v>
      </c>
      <c r="AO31" s="28">
        <v>2</v>
      </c>
      <c r="AP31" s="28">
        <v>8</v>
      </c>
      <c r="AQ31" s="3">
        <f t="shared" si="5"/>
        <v>80</v>
      </c>
      <c r="AS31" s="3">
        <f t="shared" si="12"/>
        <v>0.000909090909090909</v>
      </c>
      <c r="AT31" s="3">
        <f t="shared" si="10"/>
        <v>0.0454545454545455</v>
      </c>
      <c r="AV31" s="3">
        <v>12000004</v>
      </c>
      <c r="AW31" s="3">
        <f t="shared" si="6"/>
        <v>1</v>
      </c>
      <c r="AX31" s="3">
        <v>12000005</v>
      </c>
      <c r="AY31" s="3">
        <f t="shared" si="7"/>
        <v>2</v>
      </c>
      <c r="BA31" s="3" t="str">
        <f t="shared" si="11"/>
        <v>12000004,1;12000005,2</v>
      </c>
    </row>
    <row r="32" ht="20.1" customHeight="1" spans="1:53">
      <c r="A32" s="86">
        <v>31</v>
      </c>
      <c r="B32" s="87">
        <f t="shared" si="8"/>
        <v>160</v>
      </c>
      <c r="C32" s="87">
        <f t="shared" si="0"/>
        <v>192000</v>
      </c>
      <c r="D32" s="87">
        <v>0.2</v>
      </c>
      <c r="E32" s="87">
        <f t="shared" si="1"/>
        <v>38400</v>
      </c>
      <c r="F32" s="87">
        <f t="shared" si="2"/>
        <v>288000</v>
      </c>
      <c r="G32" s="87">
        <v>1</v>
      </c>
      <c r="H32" s="87">
        <f t="shared" si="3"/>
        <v>230400</v>
      </c>
      <c r="K32" s="3">
        <v>0.1</v>
      </c>
      <c r="L32" s="3">
        <v>80</v>
      </c>
      <c r="M32" s="3">
        <f t="shared" si="17"/>
        <v>8</v>
      </c>
      <c r="Q32" s="3" t="s">
        <v>33</v>
      </c>
      <c r="R32" s="3">
        <v>20</v>
      </c>
      <c r="X32" s="3">
        <v>5</v>
      </c>
      <c r="Y32" s="88">
        <v>10</v>
      </c>
      <c r="Z32" s="3">
        <v>30</v>
      </c>
      <c r="AF32" s="3" t="s">
        <v>186</v>
      </c>
      <c r="AG32" s="3">
        <v>30</v>
      </c>
      <c r="AH32" s="28">
        <v>2</v>
      </c>
      <c r="AI32" s="3">
        <f t="shared" si="16"/>
        <v>155</v>
      </c>
      <c r="AL32" s="25">
        <v>14030006</v>
      </c>
      <c r="AM32" s="28" t="s">
        <v>187</v>
      </c>
      <c r="AN32" s="28">
        <v>5</v>
      </c>
      <c r="AO32" s="28">
        <v>2</v>
      </c>
      <c r="AP32" s="28">
        <v>8</v>
      </c>
      <c r="AQ32" s="3">
        <f t="shared" si="5"/>
        <v>240</v>
      </c>
      <c r="AS32" s="3">
        <f t="shared" si="12"/>
        <v>0.000909090909090909</v>
      </c>
      <c r="AT32" s="3">
        <f t="shared" si="10"/>
        <v>0.0454545454545455</v>
      </c>
      <c r="AV32" s="3">
        <v>12000004</v>
      </c>
      <c r="AW32" s="3">
        <f t="shared" si="6"/>
        <v>1</v>
      </c>
      <c r="AX32" s="3">
        <v>12000005</v>
      </c>
      <c r="AY32" s="3">
        <f t="shared" si="7"/>
        <v>2</v>
      </c>
      <c r="BA32" s="3" t="str">
        <f t="shared" si="11"/>
        <v>12000004,1;12000005,2</v>
      </c>
    </row>
    <row r="33" ht="20.1" customHeight="1" spans="1:53">
      <c r="A33" s="86">
        <v>32</v>
      </c>
      <c r="B33" s="87">
        <f t="shared" si="8"/>
        <v>165</v>
      </c>
      <c r="C33" s="87">
        <f t="shared" si="0"/>
        <v>198000</v>
      </c>
      <c r="D33" s="87">
        <v>0.2</v>
      </c>
      <c r="E33" s="87">
        <f t="shared" si="1"/>
        <v>39600</v>
      </c>
      <c r="F33" s="87">
        <f t="shared" si="2"/>
        <v>297000</v>
      </c>
      <c r="G33" s="87">
        <v>1</v>
      </c>
      <c r="H33" s="87">
        <f t="shared" si="3"/>
        <v>237600</v>
      </c>
      <c r="Q33" s="3" t="s">
        <v>34</v>
      </c>
      <c r="R33" s="3">
        <v>30</v>
      </c>
      <c r="AF33" s="3" t="s">
        <v>188</v>
      </c>
      <c r="AG33" s="3">
        <v>30</v>
      </c>
      <c r="AH33" s="28">
        <v>2</v>
      </c>
      <c r="AI33" s="3">
        <f t="shared" si="16"/>
        <v>155</v>
      </c>
      <c r="AL33" s="25">
        <v>14030007</v>
      </c>
      <c r="AM33" s="28" t="s">
        <v>189</v>
      </c>
      <c r="AN33" s="28">
        <v>9</v>
      </c>
      <c r="AO33" s="28">
        <v>3</v>
      </c>
      <c r="AP33" s="28">
        <v>8</v>
      </c>
      <c r="AQ33" s="3">
        <f t="shared" si="5"/>
        <v>500</v>
      </c>
      <c r="AS33" s="3">
        <f t="shared" si="12"/>
        <v>0.000384615384615385</v>
      </c>
      <c r="AT33" s="3">
        <f t="shared" si="10"/>
        <v>0.0384615384615385</v>
      </c>
      <c r="AV33" s="3">
        <v>12000004</v>
      </c>
      <c r="AW33" s="3">
        <f t="shared" si="6"/>
        <v>2</v>
      </c>
      <c r="AX33" s="3">
        <v>12000005</v>
      </c>
      <c r="AY33" s="3">
        <f t="shared" si="7"/>
        <v>5</v>
      </c>
      <c r="BA33" s="3" t="str">
        <f t="shared" si="11"/>
        <v>12000004,2;12000005,5</v>
      </c>
    </row>
    <row r="34" ht="20.1" customHeight="1" spans="1:53">
      <c r="A34" s="86">
        <v>33</v>
      </c>
      <c r="B34" s="87">
        <f t="shared" si="8"/>
        <v>170</v>
      </c>
      <c r="C34" s="87">
        <f t="shared" si="0"/>
        <v>204000</v>
      </c>
      <c r="D34" s="87">
        <v>0.2</v>
      </c>
      <c r="E34" s="87">
        <f t="shared" si="1"/>
        <v>40800</v>
      </c>
      <c r="F34" s="87">
        <f t="shared" si="2"/>
        <v>306000</v>
      </c>
      <c r="G34" s="87">
        <v>1</v>
      </c>
      <c r="H34" s="87">
        <f t="shared" si="3"/>
        <v>244800</v>
      </c>
      <c r="L34" s="3" t="s">
        <v>169</v>
      </c>
      <c r="M34" s="3">
        <f>SUM(M30:M32)</f>
        <v>60</v>
      </c>
      <c r="Q34" s="3" t="s">
        <v>35</v>
      </c>
      <c r="R34" s="3">
        <v>20</v>
      </c>
      <c r="W34" s="2" t="s">
        <v>190</v>
      </c>
      <c r="AF34" s="3" t="s">
        <v>191</v>
      </c>
      <c r="AG34" s="3">
        <v>30</v>
      </c>
      <c r="AH34" s="28">
        <v>4</v>
      </c>
      <c r="AI34" s="3">
        <f t="shared" si="16"/>
        <v>1550</v>
      </c>
      <c r="AL34" s="25">
        <v>14030008</v>
      </c>
      <c r="AM34" s="28" t="s">
        <v>192</v>
      </c>
      <c r="AN34" s="28">
        <v>12</v>
      </c>
      <c r="AO34" s="28">
        <v>4</v>
      </c>
      <c r="AP34" s="28">
        <v>8</v>
      </c>
      <c r="AQ34" s="3">
        <f t="shared" si="5"/>
        <v>780</v>
      </c>
      <c r="AS34" s="3">
        <f t="shared" si="12"/>
        <v>8.33333333333333e-5</v>
      </c>
      <c r="AT34" s="3">
        <f t="shared" si="10"/>
        <v>0.0208333333333333</v>
      </c>
      <c r="AV34" s="3">
        <v>12000004</v>
      </c>
      <c r="AW34" s="3">
        <f t="shared" si="6"/>
        <v>5</v>
      </c>
      <c r="AX34" s="3">
        <v>12000005</v>
      </c>
      <c r="AY34" s="3">
        <f t="shared" si="7"/>
        <v>10</v>
      </c>
      <c r="BA34" s="3" t="str">
        <f t="shared" si="11"/>
        <v>12000004,5;12000005,10</v>
      </c>
    </row>
    <row r="35" ht="20.1" customHeight="1" spans="1:53">
      <c r="A35" s="86">
        <v>34</v>
      </c>
      <c r="B35" s="87">
        <f t="shared" si="8"/>
        <v>175</v>
      </c>
      <c r="C35" s="87">
        <f t="shared" si="0"/>
        <v>210000</v>
      </c>
      <c r="D35" s="87">
        <v>0.2</v>
      </c>
      <c r="E35" s="87">
        <f t="shared" si="1"/>
        <v>42000</v>
      </c>
      <c r="F35" s="87">
        <f t="shared" si="2"/>
        <v>315000</v>
      </c>
      <c r="G35" s="87">
        <v>1</v>
      </c>
      <c r="H35" s="87">
        <f t="shared" si="3"/>
        <v>252000</v>
      </c>
      <c r="M35" s="3"/>
      <c r="Q35" s="3" t="s">
        <v>36</v>
      </c>
      <c r="R35" s="3">
        <v>30</v>
      </c>
      <c r="V35" s="3"/>
      <c r="Y35" s="3"/>
      <c r="Z35" s="3"/>
      <c r="AA35" s="3"/>
      <c r="AB35" s="3"/>
      <c r="AC35" s="3"/>
      <c r="AD35" s="3"/>
      <c r="AF35" s="3" t="s">
        <v>193</v>
      </c>
      <c r="AG35" s="3">
        <v>30</v>
      </c>
      <c r="AH35" s="28">
        <v>4</v>
      </c>
      <c r="AI35" s="3">
        <f t="shared" si="16"/>
        <v>1550</v>
      </c>
      <c r="AL35" s="25">
        <v>14030009</v>
      </c>
      <c r="AM35" s="28" t="s">
        <v>194</v>
      </c>
      <c r="AN35" s="28">
        <v>1</v>
      </c>
      <c r="AO35" s="28">
        <v>2</v>
      </c>
      <c r="AP35" s="28">
        <v>8</v>
      </c>
      <c r="AQ35" s="3">
        <f t="shared" ref="AQ35:AQ66" si="18">ROUND(LOOKUP(AN35,A:A,B:B)*LOOKUP(AO35,$X$10:$X$14,$Y$10:$Y$14)*LOOKUP(AP35,$X$16:$X$26,$Y$16:$Y$26),0)</f>
        <v>80</v>
      </c>
      <c r="AS35" s="3">
        <f t="shared" si="12"/>
        <v>0.000909090909090909</v>
      </c>
      <c r="AT35" s="3">
        <f t="shared" si="10"/>
        <v>0.0454545454545455</v>
      </c>
      <c r="AV35" s="3">
        <v>12000004</v>
      </c>
      <c r="AW35" s="3">
        <f t="shared" si="6"/>
        <v>1</v>
      </c>
      <c r="AX35" s="3">
        <v>12000005</v>
      </c>
      <c r="AY35" s="3">
        <f t="shared" si="7"/>
        <v>2</v>
      </c>
      <c r="BA35" s="3" t="str">
        <f t="shared" si="11"/>
        <v>12000004,1;12000005,2</v>
      </c>
    </row>
    <row r="36" ht="20.1" customHeight="1" spans="1:53">
      <c r="A36" s="86">
        <v>35</v>
      </c>
      <c r="B36" s="87">
        <f t="shared" si="8"/>
        <v>180</v>
      </c>
      <c r="C36" s="87">
        <f t="shared" si="0"/>
        <v>216000</v>
      </c>
      <c r="D36" s="87">
        <v>0.2</v>
      </c>
      <c r="E36" s="87">
        <f t="shared" si="1"/>
        <v>43200</v>
      </c>
      <c r="F36" s="87">
        <f t="shared" si="2"/>
        <v>324000</v>
      </c>
      <c r="G36" s="87">
        <v>1</v>
      </c>
      <c r="H36" s="87">
        <f t="shared" si="3"/>
        <v>259200</v>
      </c>
      <c r="M36" s="3"/>
      <c r="V36" s="3"/>
      <c r="W36" s="3" t="s">
        <v>195</v>
      </c>
      <c r="X36" s="3">
        <v>1.5</v>
      </c>
      <c r="Y36" s="3"/>
      <c r="Z36" s="3"/>
      <c r="AA36" s="3"/>
      <c r="AB36" s="3"/>
      <c r="AC36" s="3"/>
      <c r="AD36" s="3"/>
      <c r="AL36" s="25">
        <v>14030010</v>
      </c>
      <c r="AM36" s="28" t="s">
        <v>196</v>
      </c>
      <c r="AN36" s="28">
        <v>5</v>
      </c>
      <c r="AO36" s="28">
        <v>2</v>
      </c>
      <c r="AP36" s="28">
        <v>8</v>
      </c>
      <c r="AQ36" s="3">
        <f t="shared" si="18"/>
        <v>240</v>
      </c>
      <c r="AS36" s="3">
        <f t="shared" si="12"/>
        <v>0.000909090909090909</v>
      </c>
      <c r="AT36" s="3">
        <f t="shared" si="10"/>
        <v>0.0454545454545455</v>
      </c>
      <c r="AV36" s="3">
        <v>12000004</v>
      </c>
      <c r="AW36" s="3">
        <f t="shared" si="6"/>
        <v>1</v>
      </c>
      <c r="AX36" s="3">
        <v>12000005</v>
      </c>
      <c r="AY36" s="3">
        <f t="shared" si="7"/>
        <v>2</v>
      </c>
      <c r="BA36" s="3" t="str">
        <f t="shared" si="11"/>
        <v>12000004,1;12000005,2</v>
      </c>
    </row>
    <row r="37" ht="20.1" customHeight="1" spans="1:53">
      <c r="A37" s="86">
        <v>36</v>
      </c>
      <c r="B37" s="87">
        <f t="shared" si="8"/>
        <v>185</v>
      </c>
      <c r="C37" s="87">
        <f t="shared" si="0"/>
        <v>222000</v>
      </c>
      <c r="D37" s="87">
        <v>0.2</v>
      </c>
      <c r="E37" s="87">
        <f t="shared" si="1"/>
        <v>44400</v>
      </c>
      <c r="F37" s="87">
        <f t="shared" si="2"/>
        <v>333000</v>
      </c>
      <c r="G37" s="87">
        <v>1</v>
      </c>
      <c r="H37" s="87">
        <f t="shared" si="3"/>
        <v>266400</v>
      </c>
      <c r="J37" s="3" t="s">
        <v>197</v>
      </c>
      <c r="K37" s="3" t="s">
        <v>112</v>
      </c>
      <c r="L37" s="3" t="s">
        <v>113</v>
      </c>
      <c r="M37" s="1"/>
      <c r="V37" s="3"/>
      <c r="W37" s="3" t="s">
        <v>198</v>
      </c>
      <c r="X37" s="3">
        <v>0.3</v>
      </c>
      <c r="Y37" s="3"/>
      <c r="Z37" s="3"/>
      <c r="AA37" s="3"/>
      <c r="AB37" s="3"/>
      <c r="AC37" s="3"/>
      <c r="AD37" s="3"/>
      <c r="AF37" s="3" t="s">
        <v>199</v>
      </c>
      <c r="AG37" s="3">
        <v>40</v>
      </c>
      <c r="AH37" s="28">
        <v>3</v>
      </c>
      <c r="AI37" s="3">
        <f t="shared" ref="AI37:AI46" si="19">LOOKUP(AG37,A:A,B:B)*LOOKUP(AH37,$X$10:$X$14,$Z$10:$Z$14)</f>
        <v>615</v>
      </c>
      <c r="AL37" s="25">
        <v>14030011</v>
      </c>
      <c r="AM37" s="28" t="s">
        <v>200</v>
      </c>
      <c r="AN37" s="28">
        <v>9</v>
      </c>
      <c r="AO37" s="28">
        <v>3</v>
      </c>
      <c r="AP37" s="28">
        <v>8</v>
      </c>
      <c r="AQ37" s="3">
        <f t="shared" si="18"/>
        <v>500</v>
      </c>
      <c r="AS37" s="3">
        <f t="shared" si="12"/>
        <v>0.000384615384615385</v>
      </c>
      <c r="AT37" s="3">
        <f t="shared" si="10"/>
        <v>0.0384615384615385</v>
      </c>
      <c r="AV37" s="3">
        <v>12000004</v>
      </c>
      <c r="AW37" s="3">
        <f t="shared" si="6"/>
        <v>2</v>
      </c>
      <c r="AX37" s="3">
        <v>12000005</v>
      </c>
      <c r="AY37" s="3">
        <f t="shared" si="7"/>
        <v>5</v>
      </c>
      <c r="BA37" s="3" t="str">
        <f t="shared" si="11"/>
        <v>12000004,2;12000005,5</v>
      </c>
    </row>
    <row r="38" ht="20.1" customHeight="1" spans="1:53">
      <c r="A38" s="86">
        <v>37</v>
      </c>
      <c r="B38" s="87">
        <f t="shared" si="8"/>
        <v>190</v>
      </c>
      <c r="C38" s="87">
        <f t="shared" si="0"/>
        <v>228000</v>
      </c>
      <c r="D38" s="87">
        <v>0.2</v>
      </c>
      <c r="E38" s="87">
        <f t="shared" si="1"/>
        <v>45600</v>
      </c>
      <c r="F38" s="87">
        <f t="shared" si="2"/>
        <v>342000</v>
      </c>
      <c r="G38" s="87">
        <v>1</v>
      </c>
      <c r="H38" s="87">
        <f t="shared" si="3"/>
        <v>273600</v>
      </c>
      <c r="K38" s="3">
        <v>0.5</v>
      </c>
      <c r="L38" s="3">
        <v>105</v>
      </c>
      <c r="M38" s="3">
        <f>L38*K38</f>
        <v>52.5</v>
      </c>
      <c r="T38">
        <v>65</v>
      </c>
      <c r="V38" s="3"/>
      <c r="W38" s="3" t="s">
        <v>201</v>
      </c>
      <c r="X38" s="3" t="s">
        <v>86</v>
      </c>
      <c r="Y38" s="3" t="s">
        <v>151</v>
      </c>
      <c r="Z38" s="3" t="s">
        <v>202</v>
      </c>
      <c r="AA38" s="3" t="s">
        <v>203</v>
      </c>
      <c r="AB38" s="3" t="s">
        <v>202</v>
      </c>
      <c r="AC38" s="3" t="s">
        <v>203</v>
      </c>
      <c r="AD38" s="3"/>
      <c r="AF38" s="3" t="s">
        <v>204</v>
      </c>
      <c r="AG38" s="3">
        <v>40</v>
      </c>
      <c r="AH38" s="28">
        <v>2</v>
      </c>
      <c r="AI38" s="3">
        <f t="shared" si="19"/>
        <v>205</v>
      </c>
      <c r="AL38" s="25">
        <v>14030012</v>
      </c>
      <c r="AM38" s="28" t="s">
        <v>205</v>
      </c>
      <c r="AN38" s="28">
        <v>12</v>
      </c>
      <c r="AO38" s="28">
        <v>4</v>
      </c>
      <c r="AP38" s="28">
        <v>8</v>
      </c>
      <c r="AQ38" s="3">
        <f t="shared" si="18"/>
        <v>780</v>
      </c>
      <c r="AS38" s="3">
        <f t="shared" si="12"/>
        <v>8.33333333333333e-5</v>
      </c>
      <c r="AT38" s="3">
        <f t="shared" si="10"/>
        <v>0.0208333333333333</v>
      </c>
      <c r="AV38" s="3">
        <v>12000004</v>
      </c>
      <c r="AW38" s="3">
        <f t="shared" si="6"/>
        <v>5</v>
      </c>
      <c r="AX38" s="3">
        <v>12000005</v>
      </c>
      <c r="AY38" s="3">
        <f t="shared" si="7"/>
        <v>10</v>
      </c>
      <c r="BA38" s="3" t="str">
        <f t="shared" si="11"/>
        <v>12000004,5;12000005,10</v>
      </c>
    </row>
    <row r="39" ht="20.1" customHeight="1" spans="1:53">
      <c r="A39" s="86">
        <v>38</v>
      </c>
      <c r="B39" s="87">
        <f t="shared" si="8"/>
        <v>195</v>
      </c>
      <c r="C39" s="87">
        <f t="shared" si="0"/>
        <v>234000</v>
      </c>
      <c r="D39" s="87">
        <v>0.2</v>
      </c>
      <c r="E39" s="87">
        <f t="shared" si="1"/>
        <v>46800</v>
      </c>
      <c r="F39" s="87">
        <f t="shared" si="2"/>
        <v>351000</v>
      </c>
      <c r="G39" s="87">
        <v>1</v>
      </c>
      <c r="H39" s="87">
        <f t="shared" si="3"/>
        <v>280800</v>
      </c>
      <c r="K39" s="3">
        <v>0.15</v>
      </c>
      <c r="L39" s="3">
        <v>105</v>
      </c>
      <c r="M39" s="3">
        <f t="shared" ref="M39:M40" si="20">L39*K39</f>
        <v>15.75</v>
      </c>
      <c r="V39" s="3"/>
      <c r="X39" s="3">
        <v>2</v>
      </c>
      <c r="Y39" s="3">
        <v>44</v>
      </c>
      <c r="Z39" s="3">
        <v>0.04</v>
      </c>
      <c r="AA39" s="3">
        <v>2</v>
      </c>
      <c r="AB39" s="3">
        <f>Z39/Y39</f>
        <v>0.000909090909090909</v>
      </c>
      <c r="AC39" s="3">
        <f>AA39/Y39</f>
        <v>0.0454545454545455</v>
      </c>
      <c r="AD39" s="3">
        <f>1/Z39</f>
        <v>25</v>
      </c>
      <c r="AE39" s="3">
        <f>1/AA39</f>
        <v>0.5</v>
      </c>
      <c r="AF39" s="3" t="s">
        <v>206</v>
      </c>
      <c r="AG39" s="3">
        <v>40</v>
      </c>
      <c r="AH39" s="28">
        <v>2</v>
      </c>
      <c r="AI39" s="3">
        <f t="shared" si="19"/>
        <v>205</v>
      </c>
      <c r="AL39" s="25">
        <v>14040001</v>
      </c>
      <c r="AM39" s="28" t="s">
        <v>207</v>
      </c>
      <c r="AN39" s="28">
        <v>1</v>
      </c>
      <c r="AO39" s="28">
        <v>2</v>
      </c>
      <c r="AP39" s="28">
        <v>6</v>
      </c>
      <c r="AQ39" s="3">
        <f t="shared" si="18"/>
        <v>80</v>
      </c>
      <c r="AS39" s="3">
        <f t="shared" si="12"/>
        <v>0.000909090909090909</v>
      </c>
      <c r="AT39" s="3">
        <f t="shared" si="10"/>
        <v>0.0454545454545455</v>
      </c>
      <c r="AV39" s="3">
        <v>12000004</v>
      </c>
      <c r="AW39" s="3">
        <f t="shared" si="6"/>
        <v>1</v>
      </c>
      <c r="AX39" s="3">
        <v>12000005</v>
      </c>
      <c r="AY39" s="3">
        <f t="shared" si="7"/>
        <v>2</v>
      </c>
      <c r="BA39" s="3" t="str">
        <f t="shared" si="11"/>
        <v>12000004,1;12000005,2</v>
      </c>
    </row>
    <row r="40" ht="20.1" customHeight="1" spans="1:53">
      <c r="A40" s="86">
        <v>39</v>
      </c>
      <c r="B40" s="87">
        <f t="shared" si="8"/>
        <v>200</v>
      </c>
      <c r="C40" s="87">
        <f t="shared" si="0"/>
        <v>240000</v>
      </c>
      <c r="D40" s="87">
        <v>0.2</v>
      </c>
      <c r="E40" s="87">
        <f t="shared" si="1"/>
        <v>48000</v>
      </c>
      <c r="F40" s="87">
        <f t="shared" si="2"/>
        <v>360000</v>
      </c>
      <c r="G40" s="87">
        <v>1</v>
      </c>
      <c r="H40" s="87">
        <f t="shared" si="3"/>
        <v>288000</v>
      </c>
      <c r="K40" s="3">
        <v>0.1</v>
      </c>
      <c r="L40" s="3">
        <v>105</v>
      </c>
      <c r="M40" s="3">
        <f t="shared" si="20"/>
        <v>10.5</v>
      </c>
      <c r="V40" s="3"/>
      <c r="X40" s="3">
        <v>3</v>
      </c>
      <c r="Y40" s="3">
        <v>26</v>
      </c>
      <c r="Z40" s="3">
        <v>0.01</v>
      </c>
      <c r="AA40" s="3">
        <v>1</v>
      </c>
      <c r="AB40" s="3">
        <f t="shared" ref="AB40:AB41" si="21">Z40/Y40</f>
        <v>0.000384615384615385</v>
      </c>
      <c r="AC40" s="3">
        <f t="shared" ref="AC40:AC41" si="22">AA40/Y40</f>
        <v>0.0384615384615385</v>
      </c>
      <c r="AD40" s="3">
        <f t="shared" ref="AD40:AD41" si="23">1/Z40</f>
        <v>100</v>
      </c>
      <c r="AE40" s="3">
        <f t="shared" ref="AE40:AE41" si="24">1/AA40</f>
        <v>1</v>
      </c>
      <c r="AF40" s="3" t="s">
        <v>208</v>
      </c>
      <c r="AG40" s="3">
        <v>40</v>
      </c>
      <c r="AH40" s="28">
        <v>2</v>
      </c>
      <c r="AI40" s="3">
        <f t="shared" si="19"/>
        <v>205</v>
      </c>
      <c r="AL40" s="25">
        <v>14040002</v>
      </c>
      <c r="AM40" s="28" t="s">
        <v>209</v>
      </c>
      <c r="AN40" s="28">
        <v>5</v>
      </c>
      <c r="AO40" s="28">
        <v>2</v>
      </c>
      <c r="AP40" s="28">
        <v>6</v>
      </c>
      <c r="AQ40" s="3">
        <f t="shared" si="18"/>
        <v>240</v>
      </c>
      <c r="AS40" s="3">
        <f t="shared" si="12"/>
        <v>0.000909090909090909</v>
      </c>
      <c r="AT40" s="3">
        <f t="shared" si="10"/>
        <v>0.0454545454545455</v>
      </c>
      <c r="AV40" s="3">
        <v>12000004</v>
      </c>
      <c r="AW40" s="3">
        <f t="shared" si="6"/>
        <v>1</v>
      </c>
      <c r="AX40" s="3">
        <v>12000005</v>
      </c>
      <c r="AY40" s="3">
        <f t="shared" si="7"/>
        <v>2</v>
      </c>
      <c r="BA40" s="3" t="str">
        <f t="shared" si="11"/>
        <v>12000004,1;12000005,2</v>
      </c>
    </row>
    <row r="41" ht="20.1" customHeight="1" spans="1:53">
      <c r="A41" s="86">
        <v>40</v>
      </c>
      <c r="B41" s="87">
        <f t="shared" si="8"/>
        <v>205</v>
      </c>
      <c r="C41" s="87">
        <f t="shared" si="0"/>
        <v>246000</v>
      </c>
      <c r="D41" s="87">
        <v>0.2</v>
      </c>
      <c r="E41" s="87">
        <f t="shared" si="1"/>
        <v>49200</v>
      </c>
      <c r="F41" s="87">
        <f t="shared" si="2"/>
        <v>369000</v>
      </c>
      <c r="G41" s="87">
        <v>1</v>
      </c>
      <c r="H41" s="87">
        <f t="shared" si="3"/>
        <v>295200</v>
      </c>
      <c r="V41" s="3"/>
      <c r="X41" s="3">
        <v>4</v>
      </c>
      <c r="Y41" s="3">
        <v>24</v>
      </c>
      <c r="Z41" s="3">
        <v>0.002</v>
      </c>
      <c r="AA41" s="3">
        <v>0.5</v>
      </c>
      <c r="AB41" s="3">
        <f t="shared" si="21"/>
        <v>8.33333333333333e-5</v>
      </c>
      <c r="AC41" s="3">
        <f t="shared" si="22"/>
        <v>0.0208333333333333</v>
      </c>
      <c r="AD41" s="3">
        <f t="shared" si="23"/>
        <v>500</v>
      </c>
      <c r="AE41" s="3">
        <f t="shared" si="24"/>
        <v>2</v>
      </c>
      <c r="AF41" s="3" t="s">
        <v>210</v>
      </c>
      <c r="AG41" s="3">
        <v>40</v>
      </c>
      <c r="AH41" s="28">
        <v>2</v>
      </c>
      <c r="AI41" s="3">
        <f t="shared" si="19"/>
        <v>205</v>
      </c>
      <c r="AL41" s="25">
        <v>14040003</v>
      </c>
      <c r="AM41" s="28" t="s">
        <v>211</v>
      </c>
      <c r="AN41" s="28">
        <v>9</v>
      </c>
      <c r="AO41" s="28">
        <v>3</v>
      </c>
      <c r="AP41" s="28">
        <v>6</v>
      </c>
      <c r="AQ41" s="3">
        <f t="shared" si="18"/>
        <v>500</v>
      </c>
      <c r="AS41" s="3">
        <f t="shared" si="12"/>
        <v>0.000384615384615385</v>
      </c>
      <c r="AT41" s="3">
        <f t="shared" si="10"/>
        <v>0.0384615384615385</v>
      </c>
      <c r="AV41" s="3">
        <v>12000004</v>
      </c>
      <c r="AW41" s="3">
        <f t="shared" si="6"/>
        <v>2</v>
      </c>
      <c r="AX41" s="3">
        <v>12000005</v>
      </c>
      <c r="AY41" s="3">
        <f t="shared" si="7"/>
        <v>5</v>
      </c>
      <c r="BA41" s="3" t="str">
        <f t="shared" si="11"/>
        <v>12000004,2;12000005,5</v>
      </c>
    </row>
    <row r="42" ht="20.1" customHeight="1" spans="1:53">
      <c r="A42" s="86">
        <v>41</v>
      </c>
      <c r="B42" s="87">
        <f t="shared" si="8"/>
        <v>210</v>
      </c>
      <c r="C42" s="87">
        <f t="shared" si="0"/>
        <v>252000</v>
      </c>
      <c r="D42" s="87">
        <v>0.2</v>
      </c>
      <c r="E42" s="87">
        <f t="shared" si="1"/>
        <v>50400</v>
      </c>
      <c r="F42" s="87">
        <f t="shared" si="2"/>
        <v>378000</v>
      </c>
      <c r="G42" s="87">
        <v>1</v>
      </c>
      <c r="H42" s="87">
        <f t="shared" si="3"/>
        <v>302400</v>
      </c>
      <c r="L42" s="3" t="s">
        <v>169</v>
      </c>
      <c r="M42" s="3">
        <f>SUM(M38:M40)</f>
        <v>78.75</v>
      </c>
      <c r="V42" s="3"/>
      <c r="Y42" s="3"/>
      <c r="Z42" s="3"/>
      <c r="AA42" s="3"/>
      <c r="AB42" s="3"/>
      <c r="AC42" s="3"/>
      <c r="AD42" s="3"/>
      <c r="AF42" s="3" t="s">
        <v>212</v>
      </c>
      <c r="AG42" s="3">
        <v>40</v>
      </c>
      <c r="AH42" s="28">
        <v>2</v>
      </c>
      <c r="AI42" s="3">
        <f t="shared" si="19"/>
        <v>205</v>
      </c>
      <c r="AL42" s="25">
        <v>14040004</v>
      </c>
      <c r="AM42" s="28" t="s">
        <v>213</v>
      </c>
      <c r="AN42" s="28">
        <v>12</v>
      </c>
      <c r="AO42" s="28">
        <v>4</v>
      </c>
      <c r="AP42" s="28">
        <v>6</v>
      </c>
      <c r="AQ42" s="3">
        <f t="shared" si="18"/>
        <v>780</v>
      </c>
      <c r="AS42" s="3">
        <f t="shared" si="12"/>
        <v>8.33333333333333e-5</v>
      </c>
      <c r="AT42" s="3">
        <f t="shared" si="10"/>
        <v>0.0208333333333333</v>
      </c>
      <c r="AV42" s="3">
        <v>12000004</v>
      </c>
      <c r="AW42" s="3">
        <f t="shared" si="6"/>
        <v>5</v>
      </c>
      <c r="AX42" s="3">
        <v>12000005</v>
      </c>
      <c r="AY42" s="3">
        <f t="shared" si="7"/>
        <v>10</v>
      </c>
      <c r="BA42" s="3" t="str">
        <f t="shared" si="11"/>
        <v>12000004,5;12000005,10</v>
      </c>
    </row>
    <row r="43" ht="20.1" customHeight="1" spans="1:53">
      <c r="A43" s="86">
        <v>42</v>
      </c>
      <c r="B43" s="87">
        <f t="shared" si="8"/>
        <v>215</v>
      </c>
      <c r="C43" s="87">
        <f t="shared" si="0"/>
        <v>258000</v>
      </c>
      <c r="D43" s="87">
        <v>0.2</v>
      </c>
      <c r="E43" s="87">
        <f t="shared" si="1"/>
        <v>51600</v>
      </c>
      <c r="F43" s="87">
        <f t="shared" si="2"/>
        <v>387000</v>
      </c>
      <c r="G43" s="87">
        <v>1</v>
      </c>
      <c r="H43" s="87">
        <f t="shared" si="3"/>
        <v>309600</v>
      </c>
      <c r="M43" s="3"/>
      <c r="V43" s="3"/>
      <c r="W43" s="3" t="s">
        <v>201</v>
      </c>
      <c r="X43" s="3" t="s">
        <v>179</v>
      </c>
      <c r="Z43" s="3" t="s">
        <v>202</v>
      </c>
      <c r="AA43" s="3" t="s">
        <v>203</v>
      </c>
      <c r="AB43" s="3" t="s">
        <v>202</v>
      </c>
      <c r="AC43" s="3" t="s">
        <v>203</v>
      </c>
      <c r="AD43" s="3"/>
      <c r="AF43" s="3" t="s">
        <v>214</v>
      </c>
      <c r="AG43" s="3">
        <v>40</v>
      </c>
      <c r="AH43" s="28">
        <v>2</v>
      </c>
      <c r="AI43" s="3">
        <f t="shared" si="19"/>
        <v>205</v>
      </c>
      <c r="AL43" s="25">
        <v>14040005</v>
      </c>
      <c r="AM43" s="28" t="s">
        <v>215</v>
      </c>
      <c r="AN43" s="28">
        <v>1</v>
      </c>
      <c r="AO43" s="28">
        <v>2</v>
      </c>
      <c r="AP43" s="28">
        <v>6</v>
      </c>
      <c r="AQ43" s="3">
        <f t="shared" si="18"/>
        <v>80</v>
      </c>
      <c r="AS43" s="3">
        <f t="shared" si="12"/>
        <v>0.000909090909090909</v>
      </c>
      <c r="AT43" s="3">
        <f t="shared" si="10"/>
        <v>0.0454545454545455</v>
      </c>
      <c r="AV43" s="3">
        <v>12000004</v>
      </c>
      <c r="AW43" s="3">
        <f t="shared" si="6"/>
        <v>1</v>
      </c>
      <c r="AX43" s="3">
        <v>12000005</v>
      </c>
      <c r="AY43" s="3">
        <f t="shared" si="7"/>
        <v>2</v>
      </c>
      <c r="BA43" s="3" t="str">
        <f t="shared" si="11"/>
        <v>12000004,1;12000005,2</v>
      </c>
    </row>
    <row r="44" ht="20.1" customHeight="1" spans="1:53">
      <c r="A44" s="86">
        <v>43</v>
      </c>
      <c r="B44" s="87">
        <f t="shared" si="8"/>
        <v>220</v>
      </c>
      <c r="C44" s="87">
        <f t="shared" si="0"/>
        <v>264000</v>
      </c>
      <c r="D44" s="87">
        <v>0.2</v>
      </c>
      <c r="E44" s="87">
        <f t="shared" si="1"/>
        <v>52800</v>
      </c>
      <c r="F44" s="87">
        <f t="shared" si="2"/>
        <v>396000</v>
      </c>
      <c r="G44" s="87">
        <v>1</v>
      </c>
      <c r="H44" s="87">
        <f t="shared" si="3"/>
        <v>316800</v>
      </c>
      <c r="M44" s="3"/>
      <c r="V44" s="3"/>
      <c r="X44" s="3">
        <v>2</v>
      </c>
      <c r="Y44" s="3">
        <v>0</v>
      </c>
      <c r="Z44" s="3">
        <v>0.04</v>
      </c>
      <c r="AA44" s="3">
        <v>0</v>
      </c>
      <c r="AB44" s="3">
        <f>AB45</f>
        <v>0.000434782608695652</v>
      </c>
      <c r="AC44" s="3">
        <f>AC45</f>
        <v>0.0652173913043478</v>
      </c>
      <c r="AD44" s="3">
        <f>1/Z44</f>
        <v>25</v>
      </c>
      <c r="AE44" s="3" t="e">
        <f>1/AA44</f>
        <v>#DIV/0!</v>
      </c>
      <c r="AF44" s="3" t="s">
        <v>216</v>
      </c>
      <c r="AG44" s="3">
        <v>40</v>
      </c>
      <c r="AH44" s="28">
        <v>2</v>
      </c>
      <c r="AI44" s="3">
        <f t="shared" si="19"/>
        <v>205</v>
      </c>
      <c r="AL44" s="25">
        <v>14040006</v>
      </c>
      <c r="AM44" s="28" t="s">
        <v>217</v>
      </c>
      <c r="AN44" s="28">
        <v>5</v>
      </c>
      <c r="AO44" s="28">
        <v>2</v>
      </c>
      <c r="AP44" s="28">
        <v>6</v>
      </c>
      <c r="AQ44" s="3">
        <f t="shared" si="18"/>
        <v>240</v>
      </c>
      <c r="AS44" s="3">
        <f t="shared" si="12"/>
        <v>0.000909090909090909</v>
      </c>
      <c r="AT44" s="3">
        <f t="shared" si="10"/>
        <v>0.0454545454545455</v>
      </c>
      <c r="AV44" s="3">
        <v>12000004</v>
      </c>
      <c r="AW44" s="3">
        <f t="shared" si="6"/>
        <v>1</v>
      </c>
      <c r="AX44" s="3">
        <v>12000005</v>
      </c>
      <c r="AY44" s="3">
        <f t="shared" si="7"/>
        <v>2</v>
      </c>
      <c r="BA44" s="3" t="str">
        <f t="shared" si="11"/>
        <v>12000004,1;12000005,2</v>
      </c>
    </row>
    <row r="45" ht="20.1" customHeight="1" spans="1:53">
      <c r="A45" s="86">
        <v>44</v>
      </c>
      <c r="B45" s="87">
        <f t="shared" si="8"/>
        <v>225</v>
      </c>
      <c r="C45" s="87">
        <f t="shared" si="0"/>
        <v>270000</v>
      </c>
      <c r="D45" s="87">
        <v>0.2</v>
      </c>
      <c r="E45" s="87">
        <f t="shared" si="1"/>
        <v>54000</v>
      </c>
      <c r="F45" s="87">
        <f t="shared" si="2"/>
        <v>405000</v>
      </c>
      <c r="G45" s="87">
        <v>1</v>
      </c>
      <c r="H45" s="87">
        <f t="shared" si="3"/>
        <v>324000</v>
      </c>
      <c r="J45" s="3" t="s">
        <v>218</v>
      </c>
      <c r="K45" s="3" t="s">
        <v>112</v>
      </c>
      <c r="L45" s="3" t="s">
        <v>113</v>
      </c>
      <c r="M45" s="1"/>
      <c r="V45" s="3"/>
      <c r="X45" s="3">
        <v>3</v>
      </c>
      <c r="Y45" s="3">
        <v>23</v>
      </c>
      <c r="Z45" s="3">
        <v>0.01</v>
      </c>
      <c r="AA45" s="3">
        <v>1.5</v>
      </c>
      <c r="AB45" s="3">
        <f>Z45/Y45</f>
        <v>0.000434782608695652</v>
      </c>
      <c r="AC45" s="3">
        <f>AA45/Y45</f>
        <v>0.0652173913043478</v>
      </c>
      <c r="AD45" s="3">
        <f t="shared" ref="AD45:AD46" si="25">1/Z45</f>
        <v>100</v>
      </c>
      <c r="AE45" s="3">
        <f t="shared" ref="AE45:AE46" si="26">1/AA45</f>
        <v>0.666666666666667</v>
      </c>
      <c r="AF45" s="3" t="s">
        <v>219</v>
      </c>
      <c r="AG45" s="3">
        <v>40</v>
      </c>
      <c r="AH45" s="28">
        <v>4</v>
      </c>
      <c r="AI45" s="3">
        <f t="shared" si="19"/>
        <v>2050</v>
      </c>
      <c r="AL45" s="25">
        <v>14040007</v>
      </c>
      <c r="AM45" s="28" t="s">
        <v>220</v>
      </c>
      <c r="AN45" s="28">
        <v>9</v>
      </c>
      <c r="AO45" s="28">
        <v>3</v>
      </c>
      <c r="AP45" s="28">
        <v>6</v>
      </c>
      <c r="AQ45" s="3">
        <f t="shared" si="18"/>
        <v>500</v>
      </c>
      <c r="AS45" s="3">
        <f t="shared" si="12"/>
        <v>0.000384615384615385</v>
      </c>
      <c r="AT45" s="3">
        <f t="shared" si="10"/>
        <v>0.0384615384615385</v>
      </c>
      <c r="AV45" s="3">
        <v>12000004</v>
      </c>
      <c r="AW45" s="3">
        <f t="shared" si="6"/>
        <v>2</v>
      </c>
      <c r="AX45" s="3">
        <v>12000005</v>
      </c>
      <c r="AY45" s="3">
        <f t="shared" si="7"/>
        <v>5</v>
      </c>
      <c r="BA45" s="3" t="str">
        <f t="shared" si="11"/>
        <v>12000004,2;12000005,5</v>
      </c>
    </row>
    <row r="46" ht="20.1" customHeight="1" spans="1:53">
      <c r="A46" s="86">
        <v>45</v>
      </c>
      <c r="B46" s="87">
        <f t="shared" si="8"/>
        <v>230</v>
      </c>
      <c r="C46" s="87">
        <f t="shared" si="0"/>
        <v>276000</v>
      </c>
      <c r="D46" s="87">
        <v>0.2</v>
      </c>
      <c r="E46" s="87">
        <f t="shared" si="1"/>
        <v>55200</v>
      </c>
      <c r="F46" s="87">
        <f t="shared" si="2"/>
        <v>414000</v>
      </c>
      <c r="G46" s="87">
        <v>1</v>
      </c>
      <c r="H46" s="87">
        <f t="shared" si="3"/>
        <v>331200</v>
      </c>
      <c r="K46" s="3">
        <v>0.5</v>
      </c>
      <c r="L46" s="3">
        <v>140</v>
      </c>
      <c r="M46" s="3">
        <f>L46*K46</f>
        <v>70</v>
      </c>
      <c r="V46" s="3"/>
      <c r="X46" s="3">
        <v>4</v>
      </c>
      <c r="Y46" s="3">
        <v>24</v>
      </c>
      <c r="Z46" s="3">
        <v>0.002</v>
      </c>
      <c r="AA46" s="3">
        <v>0.5</v>
      </c>
      <c r="AB46" s="3">
        <f>Z46/Y46</f>
        <v>8.33333333333333e-5</v>
      </c>
      <c r="AC46" s="3">
        <f>AA46/Y46</f>
        <v>0.0208333333333333</v>
      </c>
      <c r="AD46" s="3">
        <f t="shared" si="25"/>
        <v>500</v>
      </c>
      <c r="AE46" s="3">
        <f t="shared" si="26"/>
        <v>2</v>
      </c>
      <c r="AF46" s="3" t="s">
        <v>221</v>
      </c>
      <c r="AG46" s="3">
        <v>40</v>
      </c>
      <c r="AH46" s="28">
        <v>4</v>
      </c>
      <c r="AI46" s="3">
        <f t="shared" si="19"/>
        <v>2050</v>
      </c>
      <c r="AL46" s="25">
        <v>14040008</v>
      </c>
      <c r="AM46" s="28" t="s">
        <v>222</v>
      </c>
      <c r="AN46" s="28">
        <v>12</v>
      </c>
      <c r="AO46" s="28">
        <v>4</v>
      </c>
      <c r="AP46" s="28">
        <v>6</v>
      </c>
      <c r="AQ46" s="3">
        <f t="shared" si="18"/>
        <v>780</v>
      </c>
      <c r="AS46" s="3">
        <f t="shared" si="12"/>
        <v>8.33333333333333e-5</v>
      </c>
      <c r="AT46" s="3">
        <f t="shared" si="10"/>
        <v>0.0208333333333333</v>
      </c>
      <c r="AV46" s="3">
        <v>12000004</v>
      </c>
      <c r="AW46" s="3">
        <f t="shared" si="6"/>
        <v>5</v>
      </c>
      <c r="AX46" s="3">
        <v>12000005</v>
      </c>
      <c r="AY46" s="3">
        <f t="shared" si="7"/>
        <v>10</v>
      </c>
      <c r="BA46" s="3" t="str">
        <f t="shared" si="11"/>
        <v>12000004,5;12000005,10</v>
      </c>
    </row>
    <row r="47" ht="20.1" customHeight="1" spans="1:53">
      <c r="A47" s="86">
        <v>46</v>
      </c>
      <c r="B47" s="87">
        <f t="shared" si="8"/>
        <v>235</v>
      </c>
      <c r="C47" s="87">
        <f t="shared" si="0"/>
        <v>282000</v>
      </c>
      <c r="D47" s="87">
        <v>0.2</v>
      </c>
      <c r="E47" s="87">
        <f t="shared" si="1"/>
        <v>56400</v>
      </c>
      <c r="F47" s="87">
        <f t="shared" si="2"/>
        <v>423000</v>
      </c>
      <c r="G47" s="87">
        <v>1</v>
      </c>
      <c r="H47" s="87">
        <f t="shared" si="3"/>
        <v>338400</v>
      </c>
      <c r="K47" s="3">
        <v>0.15</v>
      </c>
      <c r="L47" s="3">
        <v>140</v>
      </c>
      <c r="M47" s="3">
        <f t="shared" ref="M47:M48" si="27">L47*K47</f>
        <v>21</v>
      </c>
      <c r="V47" s="3"/>
      <c r="Y47" s="3"/>
      <c r="Z47" s="3"/>
      <c r="AA47" s="3"/>
      <c r="AB47" s="3"/>
      <c r="AC47" s="3"/>
      <c r="AD47" s="3"/>
      <c r="AL47" s="25">
        <v>14040009</v>
      </c>
      <c r="AM47" s="28" t="s">
        <v>223</v>
      </c>
      <c r="AN47" s="28">
        <v>1</v>
      </c>
      <c r="AO47" s="28">
        <v>2</v>
      </c>
      <c r="AP47" s="28">
        <v>6</v>
      </c>
      <c r="AQ47" s="3">
        <f t="shared" si="18"/>
        <v>80</v>
      </c>
      <c r="AS47" s="3">
        <f t="shared" si="12"/>
        <v>0.000909090909090909</v>
      </c>
      <c r="AT47" s="3">
        <f t="shared" si="10"/>
        <v>0.0454545454545455</v>
      </c>
      <c r="AV47" s="3">
        <v>12000004</v>
      </c>
      <c r="AW47" s="3">
        <f t="shared" si="6"/>
        <v>1</v>
      </c>
      <c r="AX47" s="3">
        <v>12000005</v>
      </c>
      <c r="AY47" s="3">
        <f t="shared" si="7"/>
        <v>2</v>
      </c>
      <c r="BA47" s="3" t="str">
        <f t="shared" si="11"/>
        <v>12000004,1;12000005,2</v>
      </c>
    </row>
    <row r="48" ht="20.1" customHeight="1" spans="1:53">
      <c r="A48" s="86">
        <v>47</v>
      </c>
      <c r="B48" s="87">
        <f t="shared" si="8"/>
        <v>240</v>
      </c>
      <c r="C48" s="87">
        <f t="shared" si="0"/>
        <v>288000</v>
      </c>
      <c r="D48" s="87">
        <v>0.2</v>
      </c>
      <c r="E48" s="87">
        <f t="shared" si="1"/>
        <v>57600</v>
      </c>
      <c r="F48" s="87">
        <f t="shared" si="2"/>
        <v>432000</v>
      </c>
      <c r="G48" s="87">
        <v>1</v>
      </c>
      <c r="H48" s="87">
        <f t="shared" si="3"/>
        <v>345600</v>
      </c>
      <c r="K48" s="3">
        <v>0.1</v>
      </c>
      <c r="L48" s="3">
        <v>140</v>
      </c>
      <c r="M48" s="3">
        <f t="shared" si="27"/>
        <v>14</v>
      </c>
      <c r="AL48" s="25">
        <v>14040010</v>
      </c>
      <c r="AM48" s="28" t="s">
        <v>224</v>
      </c>
      <c r="AN48" s="28">
        <v>5</v>
      </c>
      <c r="AO48" s="28">
        <v>2</v>
      </c>
      <c r="AP48" s="28">
        <v>6</v>
      </c>
      <c r="AQ48" s="3">
        <f t="shared" si="18"/>
        <v>240</v>
      </c>
      <c r="AS48" s="3">
        <f t="shared" si="12"/>
        <v>0.000909090909090909</v>
      </c>
      <c r="AT48" s="3">
        <f t="shared" si="10"/>
        <v>0.0454545454545455</v>
      </c>
      <c r="AV48" s="3">
        <v>12000004</v>
      </c>
      <c r="AW48" s="3">
        <f t="shared" si="6"/>
        <v>1</v>
      </c>
      <c r="AX48" s="3">
        <v>12000005</v>
      </c>
      <c r="AY48" s="3">
        <f t="shared" si="7"/>
        <v>2</v>
      </c>
      <c r="BA48" s="3" t="str">
        <f t="shared" si="11"/>
        <v>12000004,1;12000005,2</v>
      </c>
    </row>
    <row r="49" ht="20.1" customHeight="1" spans="1:53">
      <c r="A49" s="86">
        <v>48</v>
      </c>
      <c r="B49" s="87">
        <f t="shared" si="8"/>
        <v>245</v>
      </c>
      <c r="C49" s="87">
        <f t="shared" si="0"/>
        <v>294000</v>
      </c>
      <c r="D49" s="87">
        <v>0.2</v>
      </c>
      <c r="E49" s="87">
        <f t="shared" si="1"/>
        <v>58800</v>
      </c>
      <c r="F49" s="87">
        <f t="shared" si="2"/>
        <v>441000</v>
      </c>
      <c r="G49" s="87">
        <v>1</v>
      </c>
      <c r="H49" s="87">
        <f t="shared" si="3"/>
        <v>352800</v>
      </c>
      <c r="AL49" s="25">
        <v>14040011</v>
      </c>
      <c r="AM49" s="28" t="s">
        <v>225</v>
      </c>
      <c r="AN49" s="28">
        <v>9</v>
      </c>
      <c r="AO49" s="28">
        <v>3</v>
      </c>
      <c r="AP49" s="28">
        <v>6</v>
      </c>
      <c r="AQ49" s="3">
        <f t="shared" si="18"/>
        <v>500</v>
      </c>
      <c r="AS49" s="3">
        <f t="shared" si="12"/>
        <v>0.000384615384615385</v>
      </c>
      <c r="AT49" s="3">
        <f t="shared" si="10"/>
        <v>0.0384615384615385</v>
      </c>
      <c r="AV49" s="3">
        <v>12000004</v>
      </c>
      <c r="AW49" s="3">
        <f t="shared" si="6"/>
        <v>2</v>
      </c>
      <c r="AX49" s="3">
        <v>12000005</v>
      </c>
      <c r="AY49" s="3">
        <f t="shared" si="7"/>
        <v>5</v>
      </c>
      <c r="BA49" s="3" t="str">
        <f t="shared" si="11"/>
        <v>12000004,2;12000005,5</v>
      </c>
    </row>
    <row r="50" ht="20.1" customHeight="1" spans="1:53">
      <c r="A50" s="86">
        <v>49</v>
      </c>
      <c r="B50" s="87">
        <f t="shared" si="8"/>
        <v>250</v>
      </c>
      <c r="C50" s="87">
        <f t="shared" si="0"/>
        <v>300000</v>
      </c>
      <c r="D50" s="87">
        <v>0.2</v>
      </c>
      <c r="E50" s="87">
        <f t="shared" si="1"/>
        <v>60000</v>
      </c>
      <c r="F50" s="87">
        <f t="shared" si="2"/>
        <v>450000</v>
      </c>
      <c r="G50" s="87">
        <v>1</v>
      </c>
      <c r="H50" s="87">
        <f t="shared" si="3"/>
        <v>360000</v>
      </c>
      <c r="L50" s="3" t="s">
        <v>169</v>
      </c>
      <c r="M50" s="3">
        <f>SUM(M46:M48)</f>
        <v>105</v>
      </c>
      <c r="Z50" s="3" t="s">
        <v>86</v>
      </c>
      <c r="AF50" s="73" t="s">
        <v>86</v>
      </c>
      <c r="AL50" s="25">
        <v>14040012</v>
      </c>
      <c r="AM50" s="28" t="s">
        <v>226</v>
      </c>
      <c r="AN50" s="28">
        <v>12</v>
      </c>
      <c r="AO50" s="28">
        <v>4</v>
      </c>
      <c r="AP50" s="28">
        <v>6</v>
      </c>
      <c r="AQ50" s="3">
        <f t="shared" si="18"/>
        <v>780</v>
      </c>
      <c r="AS50" s="3">
        <f t="shared" si="12"/>
        <v>8.33333333333333e-5</v>
      </c>
      <c r="AT50" s="3">
        <f t="shared" si="10"/>
        <v>0.0208333333333333</v>
      </c>
      <c r="AV50" s="3">
        <v>12000004</v>
      </c>
      <c r="AW50" s="3">
        <f t="shared" si="6"/>
        <v>5</v>
      </c>
      <c r="AX50" s="3">
        <v>12000005</v>
      </c>
      <c r="AY50" s="3">
        <f t="shared" si="7"/>
        <v>10</v>
      </c>
      <c r="BA50" s="3" t="str">
        <f t="shared" si="11"/>
        <v>12000004,5;12000005,10</v>
      </c>
    </row>
    <row r="51" ht="20.1" customHeight="1" spans="1:53">
      <c r="A51" s="86">
        <v>50</v>
      </c>
      <c r="B51" s="87">
        <f t="shared" si="8"/>
        <v>255</v>
      </c>
      <c r="C51" s="87">
        <f t="shared" si="0"/>
        <v>306000</v>
      </c>
      <c r="D51" s="87">
        <v>0.2</v>
      </c>
      <c r="E51" s="87">
        <f t="shared" si="1"/>
        <v>61200</v>
      </c>
      <c r="F51" s="87">
        <f t="shared" si="2"/>
        <v>459000</v>
      </c>
      <c r="G51" s="87">
        <v>1</v>
      </c>
      <c r="H51" s="87">
        <f t="shared" si="3"/>
        <v>367200</v>
      </c>
      <c r="S51" s="29">
        <v>10020002</v>
      </c>
      <c r="T51" s="24">
        <v>10021001</v>
      </c>
      <c r="U51" s="26" t="s">
        <v>204</v>
      </c>
      <c r="Z51" s="29">
        <v>10020001</v>
      </c>
      <c r="AA51" s="96" t="s">
        <v>227</v>
      </c>
      <c r="AC51" s="97">
        <v>3</v>
      </c>
      <c r="AF51" s="29">
        <v>10020002</v>
      </c>
      <c r="AG51" s="26" t="s">
        <v>204</v>
      </c>
      <c r="AI51" s="29">
        <v>2</v>
      </c>
      <c r="AL51" s="25">
        <v>14050001</v>
      </c>
      <c r="AM51" s="28" t="s">
        <v>228</v>
      </c>
      <c r="AN51" s="28">
        <v>1</v>
      </c>
      <c r="AO51" s="28">
        <v>2</v>
      </c>
      <c r="AP51" s="28">
        <v>7</v>
      </c>
      <c r="AQ51" s="3">
        <f t="shared" si="18"/>
        <v>120</v>
      </c>
      <c r="AS51" s="3">
        <f t="shared" si="12"/>
        <v>0.000909090909090909</v>
      </c>
      <c r="AT51" s="3">
        <f t="shared" si="10"/>
        <v>0.0454545454545455</v>
      </c>
      <c r="AV51" s="3">
        <v>12000004</v>
      </c>
      <c r="AW51" s="3">
        <f t="shared" si="6"/>
        <v>1</v>
      </c>
      <c r="AX51" s="3">
        <v>12000005</v>
      </c>
      <c r="AY51" s="3">
        <f t="shared" si="7"/>
        <v>2</v>
      </c>
      <c r="BA51" s="3" t="str">
        <f t="shared" si="11"/>
        <v>12000004,1;12000005,2</v>
      </c>
    </row>
    <row r="52" ht="20.1" customHeight="1" spans="1:53">
      <c r="A52" s="86">
        <v>51</v>
      </c>
      <c r="B52" s="87">
        <f t="shared" si="8"/>
        <v>260</v>
      </c>
      <c r="C52" s="87">
        <f t="shared" si="0"/>
        <v>312000</v>
      </c>
      <c r="D52" s="87">
        <v>0.2</v>
      </c>
      <c r="E52" s="87">
        <f t="shared" si="1"/>
        <v>62400</v>
      </c>
      <c r="F52" s="87">
        <f t="shared" si="2"/>
        <v>468000</v>
      </c>
      <c r="G52" s="87">
        <v>1</v>
      </c>
      <c r="H52" s="87">
        <f t="shared" si="3"/>
        <v>374400</v>
      </c>
      <c r="S52" s="29">
        <v>10020003</v>
      </c>
      <c r="T52" s="24">
        <v>10021002</v>
      </c>
      <c r="U52" s="26" t="s">
        <v>229</v>
      </c>
      <c r="Z52" s="29">
        <v>10020002</v>
      </c>
      <c r="AA52" s="26" t="s">
        <v>204</v>
      </c>
      <c r="AC52" s="29">
        <v>2</v>
      </c>
      <c r="AF52" s="29">
        <v>10020003</v>
      </c>
      <c r="AG52" s="26" t="s">
        <v>229</v>
      </c>
      <c r="AI52" s="97" t="s">
        <v>230</v>
      </c>
      <c r="AL52" s="25">
        <v>14050002</v>
      </c>
      <c r="AM52" s="28" t="s">
        <v>231</v>
      </c>
      <c r="AN52" s="28">
        <v>5</v>
      </c>
      <c r="AO52" s="28">
        <v>2</v>
      </c>
      <c r="AP52" s="28">
        <v>7</v>
      </c>
      <c r="AQ52" s="3">
        <f t="shared" si="18"/>
        <v>360</v>
      </c>
      <c r="AS52" s="3">
        <f t="shared" si="12"/>
        <v>0.000909090909090909</v>
      </c>
      <c r="AT52" s="3">
        <f t="shared" si="10"/>
        <v>0.0454545454545455</v>
      </c>
      <c r="AV52" s="3">
        <v>12000004</v>
      </c>
      <c r="AW52" s="3">
        <f t="shared" si="6"/>
        <v>1</v>
      </c>
      <c r="AX52" s="3">
        <v>12000005</v>
      </c>
      <c r="AY52" s="3">
        <f t="shared" si="7"/>
        <v>2</v>
      </c>
      <c r="BA52" s="3" t="str">
        <f t="shared" si="11"/>
        <v>12000004,1;12000005,2</v>
      </c>
    </row>
    <row r="53" ht="20.1" customHeight="1" spans="1:53">
      <c r="A53" s="86">
        <v>52</v>
      </c>
      <c r="B53" s="87">
        <f t="shared" si="8"/>
        <v>265</v>
      </c>
      <c r="C53" s="87">
        <f t="shared" si="0"/>
        <v>318000</v>
      </c>
      <c r="D53" s="87">
        <v>0.2</v>
      </c>
      <c r="E53" s="87">
        <f t="shared" si="1"/>
        <v>63600</v>
      </c>
      <c r="F53" s="87">
        <f t="shared" si="2"/>
        <v>477000</v>
      </c>
      <c r="G53" s="87">
        <v>1</v>
      </c>
      <c r="H53" s="87">
        <f t="shared" si="3"/>
        <v>381600</v>
      </c>
      <c r="J53" s="3" t="s">
        <v>218</v>
      </c>
      <c r="K53" s="3" t="s">
        <v>112</v>
      </c>
      <c r="L53" s="3" t="s">
        <v>113</v>
      </c>
      <c r="M53" s="1"/>
      <c r="S53" s="29">
        <v>10020005</v>
      </c>
      <c r="T53" s="24">
        <v>10021003</v>
      </c>
      <c r="U53" s="26" t="s">
        <v>232</v>
      </c>
      <c r="Z53" s="29">
        <v>10020003</v>
      </c>
      <c r="AA53" s="26" t="s">
        <v>229</v>
      </c>
      <c r="AC53" s="97" t="s">
        <v>230</v>
      </c>
      <c r="AF53" s="29">
        <v>10020005</v>
      </c>
      <c r="AG53" s="26" t="s">
        <v>232</v>
      </c>
      <c r="AI53" s="97" t="s">
        <v>230</v>
      </c>
      <c r="AL53" s="25">
        <v>14050003</v>
      </c>
      <c r="AM53" s="28" t="s">
        <v>233</v>
      </c>
      <c r="AN53" s="28">
        <v>9</v>
      </c>
      <c r="AO53" s="28">
        <v>3</v>
      </c>
      <c r="AP53" s="28">
        <v>7</v>
      </c>
      <c r="AQ53" s="3">
        <f t="shared" si="18"/>
        <v>750</v>
      </c>
      <c r="AS53" s="3">
        <f t="shared" si="12"/>
        <v>0.000384615384615385</v>
      </c>
      <c r="AT53" s="3">
        <f t="shared" si="10"/>
        <v>0.0384615384615385</v>
      </c>
      <c r="AV53" s="3">
        <v>12000004</v>
      </c>
      <c r="AW53" s="3">
        <f t="shared" si="6"/>
        <v>2</v>
      </c>
      <c r="AX53" s="3">
        <v>12000005</v>
      </c>
      <c r="AY53" s="3">
        <f t="shared" si="7"/>
        <v>5</v>
      </c>
      <c r="BA53" s="3" t="str">
        <f t="shared" si="11"/>
        <v>12000004,2;12000005,5</v>
      </c>
    </row>
    <row r="54" ht="20.1" customHeight="1" spans="1:53">
      <c r="A54" s="86">
        <v>53</v>
      </c>
      <c r="B54" s="87">
        <f t="shared" si="8"/>
        <v>270</v>
      </c>
      <c r="C54" s="87">
        <f t="shared" si="0"/>
        <v>324000</v>
      </c>
      <c r="D54" s="87">
        <v>0.2</v>
      </c>
      <c r="E54" s="87">
        <f t="shared" si="1"/>
        <v>64800</v>
      </c>
      <c r="F54" s="87">
        <f t="shared" si="2"/>
        <v>486000</v>
      </c>
      <c r="G54" s="87">
        <v>1</v>
      </c>
      <c r="H54" s="87">
        <f t="shared" si="3"/>
        <v>388800</v>
      </c>
      <c r="K54" s="3">
        <v>0.5</v>
      </c>
      <c r="L54" s="3">
        <v>170</v>
      </c>
      <c r="M54" s="3">
        <f>L54*K54</f>
        <v>85</v>
      </c>
      <c r="S54" s="29">
        <v>10020011</v>
      </c>
      <c r="T54" s="24">
        <v>10021004</v>
      </c>
      <c r="U54" s="26" t="s">
        <v>234</v>
      </c>
      <c r="Z54" s="29">
        <v>10020004</v>
      </c>
      <c r="AA54" s="26" t="s">
        <v>235</v>
      </c>
      <c r="AC54" s="97" t="s">
        <v>230</v>
      </c>
      <c r="AF54" s="29">
        <v>10020011</v>
      </c>
      <c r="AG54" s="26" t="s">
        <v>234</v>
      </c>
      <c r="AI54" s="97" t="s">
        <v>230</v>
      </c>
      <c r="AL54" s="25">
        <v>14050004</v>
      </c>
      <c r="AM54" s="28" t="s">
        <v>236</v>
      </c>
      <c r="AN54" s="28">
        <v>12</v>
      </c>
      <c r="AO54" s="28">
        <v>4</v>
      </c>
      <c r="AP54" s="28">
        <v>7</v>
      </c>
      <c r="AQ54" s="3">
        <f t="shared" si="18"/>
        <v>1170</v>
      </c>
      <c r="AS54" s="3">
        <f t="shared" si="12"/>
        <v>8.33333333333333e-5</v>
      </c>
      <c r="AT54" s="3">
        <f t="shared" si="10"/>
        <v>0.0208333333333333</v>
      </c>
      <c r="AV54" s="3">
        <v>12000004</v>
      </c>
      <c r="AW54" s="3">
        <f t="shared" si="6"/>
        <v>5</v>
      </c>
      <c r="AX54" s="3">
        <v>12000005</v>
      </c>
      <c r="AY54" s="3">
        <f t="shared" si="7"/>
        <v>10</v>
      </c>
      <c r="BA54" s="3" t="str">
        <f t="shared" si="11"/>
        <v>12000004,5;12000005,10</v>
      </c>
    </row>
    <row r="55" ht="20.1" customHeight="1" spans="1:53">
      <c r="A55" s="86">
        <v>54</v>
      </c>
      <c r="B55" s="87">
        <f t="shared" si="8"/>
        <v>275</v>
      </c>
      <c r="C55" s="87">
        <f t="shared" si="0"/>
        <v>330000</v>
      </c>
      <c r="D55" s="87">
        <v>0.2</v>
      </c>
      <c r="E55" s="87">
        <f t="shared" si="1"/>
        <v>66000</v>
      </c>
      <c r="F55" s="87">
        <f t="shared" si="2"/>
        <v>495000</v>
      </c>
      <c r="G55" s="87">
        <v>1</v>
      </c>
      <c r="H55" s="87">
        <f t="shared" si="3"/>
        <v>396000</v>
      </c>
      <c r="K55" s="3">
        <v>0.15</v>
      </c>
      <c r="L55" s="3">
        <v>170</v>
      </c>
      <c r="M55" s="3">
        <f t="shared" ref="M55:M56" si="28">L55*K55</f>
        <v>25.5</v>
      </c>
      <c r="S55" s="29">
        <v>10020012</v>
      </c>
      <c r="T55" s="24">
        <v>10021005</v>
      </c>
      <c r="U55" s="26" t="s">
        <v>237</v>
      </c>
      <c r="Z55" s="29">
        <v>10020005</v>
      </c>
      <c r="AA55" s="26" t="s">
        <v>232</v>
      </c>
      <c r="AC55" s="97" t="s">
        <v>230</v>
      </c>
      <c r="AF55" s="29">
        <v>10020012</v>
      </c>
      <c r="AG55" s="26" t="s">
        <v>238</v>
      </c>
      <c r="AI55" s="97" t="s">
        <v>230</v>
      </c>
      <c r="AL55" s="25">
        <v>14050005</v>
      </c>
      <c r="AM55" s="28" t="s">
        <v>239</v>
      </c>
      <c r="AN55" s="28">
        <v>1</v>
      </c>
      <c r="AO55" s="28">
        <v>2</v>
      </c>
      <c r="AP55" s="28">
        <v>7</v>
      </c>
      <c r="AQ55" s="3">
        <f t="shared" si="18"/>
        <v>120</v>
      </c>
      <c r="AS55" s="3">
        <f t="shared" si="12"/>
        <v>0.000909090909090909</v>
      </c>
      <c r="AT55" s="3">
        <f t="shared" si="10"/>
        <v>0.0454545454545455</v>
      </c>
      <c r="AV55" s="3">
        <v>12000004</v>
      </c>
      <c r="AW55" s="3">
        <f t="shared" si="6"/>
        <v>1</v>
      </c>
      <c r="AX55" s="3">
        <v>12000005</v>
      </c>
      <c r="AY55" s="3">
        <f t="shared" si="7"/>
        <v>2</v>
      </c>
      <c r="BA55" s="3" t="str">
        <f t="shared" si="11"/>
        <v>12000004,1;12000005,2</v>
      </c>
    </row>
    <row r="56" ht="20.1" customHeight="1" spans="1:53">
      <c r="A56" s="86">
        <v>55</v>
      </c>
      <c r="B56" s="87">
        <f t="shared" si="8"/>
        <v>280</v>
      </c>
      <c r="C56" s="87">
        <f t="shared" si="0"/>
        <v>336000</v>
      </c>
      <c r="D56" s="87">
        <v>0.2</v>
      </c>
      <c r="E56" s="87">
        <f t="shared" si="1"/>
        <v>67200</v>
      </c>
      <c r="F56" s="87">
        <f t="shared" si="2"/>
        <v>504000</v>
      </c>
      <c r="G56" s="87">
        <v>1</v>
      </c>
      <c r="H56" s="87">
        <f t="shared" si="3"/>
        <v>403200</v>
      </c>
      <c r="K56" s="3">
        <v>0.1</v>
      </c>
      <c r="L56" s="3">
        <v>170</v>
      </c>
      <c r="M56" s="3">
        <f t="shared" si="28"/>
        <v>17</v>
      </c>
      <c r="S56" s="29">
        <v>10020013</v>
      </c>
      <c r="T56" s="24">
        <v>10021006</v>
      </c>
      <c r="U56" s="26" t="s">
        <v>240</v>
      </c>
      <c r="Z56" s="29">
        <v>10020007</v>
      </c>
      <c r="AA56" s="26" t="s">
        <v>241</v>
      </c>
      <c r="AC56" s="97" t="s">
        <v>230</v>
      </c>
      <c r="AF56" s="29">
        <v>10020013</v>
      </c>
      <c r="AG56" s="26" t="s">
        <v>240</v>
      </c>
      <c r="AI56" s="97" t="s">
        <v>230</v>
      </c>
      <c r="AL56" s="25">
        <v>14050006</v>
      </c>
      <c r="AM56" s="28" t="s">
        <v>242</v>
      </c>
      <c r="AN56" s="28">
        <v>5</v>
      </c>
      <c r="AO56" s="28">
        <v>2</v>
      </c>
      <c r="AP56" s="28">
        <v>7</v>
      </c>
      <c r="AQ56" s="3">
        <f t="shared" si="18"/>
        <v>360</v>
      </c>
      <c r="AS56" s="3">
        <f t="shared" si="12"/>
        <v>0.000909090909090909</v>
      </c>
      <c r="AT56" s="3">
        <f t="shared" si="10"/>
        <v>0.0454545454545455</v>
      </c>
      <c r="AV56" s="3">
        <v>12000004</v>
      </c>
      <c r="AW56" s="3">
        <f t="shared" si="6"/>
        <v>1</v>
      </c>
      <c r="AX56" s="3">
        <v>12000005</v>
      </c>
      <c r="AY56" s="3">
        <f t="shared" si="7"/>
        <v>2</v>
      </c>
      <c r="BA56" s="3" t="str">
        <f t="shared" si="11"/>
        <v>12000004,1;12000005,2</v>
      </c>
    </row>
    <row r="57" ht="20.1" customHeight="1" spans="1:53">
      <c r="A57" s="86">
        <v>56</v>
      </c>
      <c r="B57" s="87">
        <f t="shared" si="8"/>
        <v>285</v>
      </c>
      <c r="C57" s="87">
        <f t="shared" si="0"/>
        <v>342000</v>
      </c>
      <c r="D57" s="87">
        <v>0.2</v>
      </c>
      <c r="E57" s="87">
        <f t="shared" si="1"/>
        <v>68400</v>
      </c>
      <c r="F57" s="87">
        <f t="shared" si="2"/>
        <v>513000</v>
      </c>
      <c r="G57" s="87">
        <v>1</v>
      </c>
      <c r="H57" s="87">
        <f t="shared" si="3"/>
        <v>410400</v>
      </c>
      <c r="S57" s="29">
        <v>10020014</v>
      </c>
      <c r="T57" s="24">
        <v>10021007</v>
      </c>
      <c r="U57" s="26" t="s">
        <v>243</v>
      </c>
      <c r="Z57" s="29">
        <v>10020008</v>
      </c>
      <c r="AA57" s="26" t="s">
        <v>244</v>
      </c>
      <c r="AC57" s="97" t="s">
        <v>230</v>
      </c>
      <c r="AF57" s="29">
        <v>10020014</v>
      </c>
      <c r="AG57" s="26" t="s">
        <v>243</v>
      </c>
      <c r="AI57" s="97" t="s">
        <v>230</v>
      </c>
      <c r="AL57" s="25">
        <v>14050007</v>
      </c>
      <c r="AM57" s="28" t="s">
        <v>245</v>
      </c>
      <c r="AN57" s="28">
        <v>9</v>
      </c>
      <c r="AO57" s="28">
        <v>3</v>
      </c>
      <c r="AP57" s="28">
        <v>7</v>
      </c>
      <c r="AQ57" s="3">
        <f t="shared" si="18"/>
        <v>750</v>
      </c>
      <c r="AS57" s="3">
        <f t="shared" si="12"/>
        <v>0.000384615384615385</v>
      </c>
      <c r="AT57" s="3">
        <f t="shared" si="10"/>
        <v>0.0384615384615385</v>
      </c>
      <c r="AV57" s="3">
        <v>12000004</v>
      </c>
      <c r="AW57" s="3">
        <f t="shared" si="6"/>
        <v>2</v>
      </c>
      <c r="AX57" s="3">
        <v>12000005</v>
      </c>
      <c r="AY57" s="3">
        <f t="shared" si="7"/>
        <v>5</v>
      </c>
      <c r="BA57" s="3" t="str">
        <f t="shared" si="11"/>
        <v>12000004,2;12000005,5</v>
      </c>
    </row>
    <row r="58" ht="20.1" customHeight="1" spans="1:53">
      <c r="A58" s="86">
        <v>57</v>
      </c>
      <c r="B58" s="87">
        <f t="shared" si="8"/>
        <v>290</v>
      </c>
      <c r="C58" s="87">
        <f t="shared" si="0"/>
        <v>348000</v>
      </c>
      <c r="D58" s="87">
        <v>0.2</v>
      </c>
      <c r="E58" s="87">
        <f t="shared" si="1"/>
        <v>69600</v>
      </c>
      <c r="F58" s="87">
        <f t="shared" si="2"/>
        <v>522000</v>
      </c>
      <c r="G58" s="87">
        <v>1</v>
      </c>
      <c r="H58" s="87">
        <f t="shared" si="3"/>
        <v>417600</v>
      </c>
      <c r="L58" s="3" t="s">
        <v>169</v>
      </c>
      <c r="M58" s="3">
        <f>SUM(M54:M56)</f>
        <v>127.5</v>
      </c>
      <c r="T58" s="24">
        <v>10021008</v>
      </c>
      <c r="U58" s="25" t="s">
        <v>246</v>
      </c>
      <c r="Z58" s="29">
        <v>10020009</v>
      </c>
      <c r="AA58" s="98" t="s">
        <v>247</v>
      </c>
      <c r="AC58" s="97" t="s">
        <v>230</v>
      </c>
      <c r="AE58" s="3" t="s">
        <v>162</v>
      </c>
      <c r="AG58" s="25" t="s">
        <v>246</v>
      </c>
      <c r="AH58" s="3">
        <v>20</v>
      </c>
      <c r="AI58" s="28">
        <v>4</v>
      </c>
      <c r="AJ58" s="3">
        <f>LOOKUP(AH58,B:B,C:C)*LOOKUP(AI58,$X$10:$X$14,$Z$10:$Z$14)</f>
        <v>240000</v>
      </c>
      <c r="AL58" s="25">
        <v>14050008</v>
      </c>
      <c r="AM58" s="28" t="s">
        <v>248</v>
      </c>
      <c r="AN58" s="28">
        <v>12</v>
      </c>
      <c r="AO58" s="28">
        <v>4</v>
      </c>
      <c r="AP58" s="28">
        <v>7</v>
      </c>
      <c r="AQ58" s="3">
        <f t="shared" si="18"/>
        <v>1170</v>
      </c>
      <c r="AS58" s="3">
        <f t="shared" si="12"/>
        <v>8.33333333333333e-5</v>
      </c>
      <c r="AT58" s="3">
        <f t="shared" si="10"/>
        <v>0.0208333333333333</v>
      </c>
      <c r="AV58" s="3">
        <v>12000004</v>
      </c>
      <c r="AW58" s="3">
        <f t="shared" si="6"/>
        <v>5</v>
      </c>
      <c r="AX58" s="3">
        <v>12000005</v>
      </c>
      <c r="AY58" s="3">
        <f t="shared" si="7"/>
        <v>10</v>
      </c>
      <c r="BA58" s="3" t="str">
        <f t="shared" si="11"/>
        <v>12000004,5;12000005,10</v>
      </c>
    </row>
    <row r="59" ht="20.1" customHeight="1" spans="1:53">
      <c r="A59" s="86">
        <v>58</v>
      </c>
      <c r="B59" s="87">
        <f t="shared" si="8"/>
        <v>295</v>
      </c>
      <c r="C59" s="87">
        <f t="shared" si="0"/>
        <v>354000</v>
      </c>
      <c r="D59" s="87">
        <v>0.2</v>
      </c>
      <c r="E59" s="87">
        <f t="shared" si="1"/>
        <v>70800</v>
      </c>
      <c r="F59" s="87">
        <f t="shared" si="2"/>
        <v>531000</v>
      </c>
      <c r="G59" s="87">
        <v>1</v>
      </c>
      <c r="H59" s="87">
        <f t="shared" si="3"/>
        <v>424800</v>
      </c>
      <c r="T59" s="24">
        <v>10021009</v>
      </c>
      <c r="U59" s="25" t="s">
        <v>249</v>
      </c>
      <c r="Z59" s="29">
        <v>10020010</v>
      </c>
      <c r="AA59" s="98" t="s">
        <v>250</v>
      </c>
      <c r="AC59" s="97">
        <v>3</v>
      </c>
      <c r="AE59" s="3" t="s">
        <v>165</v>
      </c>
      <c r="AG59" s="25" t="s">
        <v>249</v>
      </c>
      <c r="AH59" s="3">
        <v>20</v>
      </c>
      <c r="AI59" s="28">
        <v>4</v>
      </c>
      <c r="AJ59" s="3">
        <f>LOOKUP(AH59,B:B,C:C)*LOOKUP(AI59,$X$10:$X$14,$Z$10:$Z$14)</f>
        <v>240000</v>
      </c>
      <c r="AL59" s="25">
        <v>14050009</v>
      </c>
      <c r="AM59" s="28" t="s">
        <v>251</v>
      </c>
      <c r="AN59" s="28">
        <v>1</v>
      </c>
      <c r="AO59" s="28">
        <v>2</v>
      </c>
      <c r="AP59" s="28">
        <v>7</v>
      </c>
      <c r="AQ59" s="3">
        <f t="shared" si="18"/>
        <v>120</v>
      </c>
      <c r="AS59" s="3">
        <f t="shared" si="12"/>
        <v>0.000909090909090909</v>
      </c>
      <c r="AT59" s="3">
        <f t="shared" si="10"/>
        <v>0.0454545454545455</v>
      </c>
      <c r="AV59" s="3">
        <v>12000004</v>
      </c>
      <c r="AW59" s="3">
        <f t="shared" si="6"/>
        <v>1</v>
      </c>
      <c r="AX59" s="3">
        <v>12000005</v>
      </c>
      <c r="AY59" s="3">
        <f t="shared" si="7"/>
        <v>2</v>
      </c>
      <c r="BA59" s="3" t="str">
        <f t="shared" si="11"/>
        <v>12000004,1;12000005,2</v>
      </c>
    </row>
    <row r="60" ht="20.1" customHeight="1" spans="1:53">
      <c r="A60" s="86">
        <v>59</v>
      </c>
      <c r="B60" s="87">
        <f t="shared" si="8"/>
        <v>300</v>
      </c>
      <c r="C60" s="87">
        <f t="shared" si="0"/>
        <v>360000</v>
      </c>
      <c r="D60" s="87">
        <v>0.2</v>
      </c>
      <c r="E60" s="87">
        <f t="shared" si="1"/>
        <v>72000</v>
      </c>
      <c r="F60" s="87">
        <f t="shared" si="2"/>
        <v>540000</v>
      </c>
      <c r="G60" s="87">
        <v>1</v>
      </c>
      <c r="H60" s="87">
        <f t="shared" si="3"/>
        <v>432000</v>
      </c>
      <c r="S60" s="29">
        <v>10020052</v>
      </c>
      <c r="T60" s="24">
        <v>10022001</v>
      </c>
      <c r="U60" s="26" t="s">
        <v>252</v>
      </c>
      <c r="Z60" s="29">
        <v>10020011</v>
      </c>
      <c r="AA60" s="26" t="s">
        <v>234</v>
      </c>
      <c r="AC60" s="97" t="s">
        <v>230</v>
      </c>
      <c r="AL60" s="25">
        <v>14050010</v>
      </c>
      <c r="AM60" s="28" t="s">
        <v>253</v>
      </c>
      <c r="AN60" s="28">
        <v>5</v>
      </c>
      <c r="AO60" s="28">
        <v>2</v>
      </c>
      <c r="AP60" s="28">
        <v>7</v>
      </c>
      <c r="AQ60" s="3">
        <f t="shared" si="18"/>
        <v>360</v>
      </c>
      <c r="AS60" s="3">
        <f t="shared" si="12"/>
        <v>0.000909090909090909</v>
      </c>
      <c r="AT60" s="3">
        <f t="shared" si="10"/>
        <v>0.0454545454545455</v>
      </c>
      <c r="AV60" s="3">
        <v>12000004</v>
      </c>
      <c r="AW60" s="3">
        <f t="shared" si="6"/>
        <v>1</v>
      </c>
      <c r="AX60" s="3">
        <v>12000005</v>
      </c>
      <c r="AY60" s="3">
        <f t="shared" si="7"/>
        <v>2</v>
      </c>
      <c r="BA60" s="3" t="str">
        <f t="shared" si="11"/>
        <v>12000004,1;12000005,2</v>
      </c>
    </row>
    <row r="61" ht="20.1" customHeight="1" spans="1:53">
      <c r="A61" s="86">
        <v>60</v>
      </c>
      <c r="B61" s="87">
        <f t="shared" si="8"/>
        <v>305</v>
      </c>
      <c r="C61" s="87">
        <f t="shared" si="0"/>
        <v>366000</v>
      </c>
      <c r="D61" s="87">
        <v>0.2</v>
      </c>
      <c r="E61" s="87">
        <f t="shared" si="1"/>
        <v>73200</v>
      </c>
      <c r="F61" s="87">
        <f t="shared" si="2"/>
        <v>549000</v>
      </c>
      <c r="G61" s="87">
        <v>1</v>
      </c>
      <c r="H61" s="87">
        <f t="shared" si="3"/>
        <v>439200</v>
      </c>
      <c r="S61" s="29">
        <v>10020053</v>
      </c>
      <c r="T61" s="24">
        <v>10022002</v>
      </c>
      <c r="U61" s="26" t="s">
        <v>254</v>
      </c>
      <c r="Z61" s="29">
        <v>10020012</v>
      </c>
      <c r="AA61" s="26" t="s">
        <v>238</v>
      </c>
      <c r="AC61" s="97" t="s">
        <v>230</v>
      </c>
      <c r="AL61" s="25">
        <v>14050011</v>
      </c>
      <c r="AM61" s="28" t="s">
        <v>255</v>
      </c>
      <c r="AN61" s="28">
        <v>9</v>
      </c>
      <c r="AO61" s="28">
        <v>3</v>
      </c>
      <c r="AP61" s="28">
        <v>7</v>
      </c>
      <c r="AQ61" s="3">
        <f t="shared" si="18"/>
        <v>750</v>
      </c>
      <c r="AS61" s="3">
        <f t="shared" si="12"/>
        <v>0.000384615384615385</v>
      </c>
      <c r="AT61" s="3">
        <f t="shared" si="10"/>
        <v>0.0384615384615385</v>
      </c>
      <c r="AV61" s="3">
        <v>12000004</v>
      </c>
      <c r="AW61" s="3">
        <f t="shared" si="6"/>
        <v>2</v>
      </c>
      <c r="AX61" s="3">
        <v>12000005</v>
      </c>
      <c r="AY61" s="3">
        <f t="shared" si="7"/>
        <v>5</v>
      </c>
      <c r="BA61" s="3" t="str">
        <f t="shared" si="11"/>
        <v>12000004,2;12000005,5</v>
      </c>
    </row>
    <row r="62" ht="20.1" customHeight="1" spans="1:53">
      <c r="A62" s="86">
        <v>61</v>
      </c>
      <c r="B62" s="87">
        <f t="shared" si="8"/>
        <v>310</v>
      </c>
      <c r="C62" s="87">
        <f t="shared" si="0"/>
        <v>372000</v>
      </c>
      <c r="D62" s="87">
        <v>0.2</v>
      </c>
      <c r="E62" s="87">
        <f t="shared" si="1"/>
        <v>74400</v>
      </c>
      <c r="F62" s="87">
        <f t="shared" si="2"/>
        <v>558000</v>
      </c>
      <c r="G62" s="87">
        <v>1</v>
      </c>
      <c r="H62" s="87">
        <f t="shared" si="3"/>
        <v>446400</v>
      </c>
      <c r="S62" s="29">
        <v>10020054</v>
      </c>
      <c r="T62" s="24">
        <v>10022003</v>
      </c>
      <c r="U62" s="26" t="s">
        <v>256</v>
      </c>
      <c r="Z62" s="29">
        <v>10020013</v>
      </c>
      <c r="AA62" s="26" t="s">
        <v>240</v>
      </c>
      <c r="AC62" s="97" t="s">
        <v>230</v>
      </c>
      <c r="AL62" s="25">
        <v>14050012</v>
      </c>
      <c r="AM62" s="28" t="s">
        <v>257</v>
      </c>
      <c r="AN62" s="28">
        <v>12</v>
      </c>
      <c r="AO62" s="28">
        <v>4</v>
      </c>
      <c r="AP62" s="28">
        <v>7</v>
      </c>
      <c r="AQ62" s="3">
        <f t="shared" si="18"/>
        <v>1170</v>
      </c>
      <c r="AS62" s="3">
        <f t="shared" si="12"/>
        <v>8.33333333333333e-5</v>
      </c>
      <c r="AT62" s="3">
        <f t="shared" si="10"/>
        <v>0.0208333333333333</v>
      </c>
      <c r="AV62" s="3">
        <v>12000004</v>
      </c>
      <c r="AW62" s="3">
        <f t="shared" si="6"/>
        <v>5</v>
      </c>
      <c r="AX62" s="3">
        <v>12000005</v>
      </c>
      <c r="AY62" s="3">
        <f t="shared" si="7"/>
        <v>10</v>
      </c>
      <c r="BA62" s="3" t="str">
        <f t="shared" si="11"/>
        <v>12000004,5;12000005,10</v>
      </c>
    </row>
    <row r="63" ht="20.1" customHeight="1" spans="1:53">
      <c r="A63" s="86">
        <v>62</v>
      </c>
      <c r="B63" s="87">
        <f t="shared" si="8"/>
        <v>315</v>
      </c>
      <c r="C63" s="87">
        <f t="shared" si="0"/>
        <v>378000</v>
      </c>
      <c r="D63" s="87">
        <v>0.2</v>
      </c>
      <c r="E63" s="87">
        <f t="shared" si="1"/>
        <v>75600</v>
      </c>
      <c r="F63" s="87">
        <f t="shared" si="2"/>
        <v>567000</v>
      </c>
      <c r="G63" s="87">
        <v>1</v>
      </c>
      <c r="H63" s="87">
        <f t="shared" si="3"/>
        <v>453600</v>
      </c>
      <c r="S63" s="29">
        <v>10020055</v>
      </c>
      <c r="T63" s="24">
        <v>10022004</v>
      </c>
      <c r="U63" s="26" t="s">
        <v>258</v>
      </c>
      <c r="Z63" s="29">
        <v>10020014</v>
      </c>
      <c r="AA63" s="26" t="s">
        <v>243</v>
      </c>
      <c r="AC63" s="97" t="s">
        <v>230</v>
      </c>
      <c r="AL63" s="25">
        <v>14060001</v>
      </c>
      <c r="AM63" s="28" t="s">
        <v>259</v>
      </c>
      <c r="AN63" s="28">
        <v>1</v>
      </c>
      <c r="AO63" s="28">
        <v>2</v>
      </c>
      <c r="AP63" s="28">
        <v>11</v>
      </c>
      <c r="AQ63" s="3">
        <f t="shared" si="18"/>
        <v>130</v>
      </c>
      <c r="AS63" s="3">
        <f t="shared" si="12"/>
        <v>0.000909090909090909</v>
      </c>
      <c r="AT63" s="3">
        <f t="shared" si="10"/>
        <v>0.0454545454545455</v>
      </c>
      <c r="AV63" s="3">
        <v>12000004</v>
      </c>
      <c r="AW63" s="3">
        <f t="shared" si="6"/>
        <v>1</v>
      </c>
      <c r="AX63" s="3">
        <v>12000005</v>
      </c>
      <c r="AY63" s="3">
        <f t="shared" si="7"/>
        <v>2</v>
      </c>
      <c r="BA63" s="3" t="str">
        <f t="shared" si="11"/>
        <v>12000004,1;12000005,2</v>
      </c>
    </row>
    <row r="64" ht="20.1" customHeight="1" spans="1:53">
      <c r="A64" s="86">
        <v>63</v>
      </c>
      <c r="B64" s="87">
        <f t="shared" si="8"/>
        <v>320</v>
      </c>
      <c r="C64" s="87">
        <f t="shared" si="0"/>
        <v>384000</v>
      </c>
      <c r="D64" s="87">
        <v>0.2</v>
      </c>
      <c r="E64" s="87">
        <f t="shared" si="1"/>
        <v>76800</v>
      </c>
      <c r="F64" s="87">
        <f t="shared" si="2"/>
        <v>576000</v>
      </c>
      <c r="G64" s="87">
        <v>1</v>
      </c>
      <c r="H64" s="87">
        <f t="shared" si="3"/>
        <v>460800</v>
      </c>
      <c r="S64" s="29">
        <v>10020057</v>
      </c>
      <c r="T64" s="24">
        <v>10022005</v>
      </c>
      <c r="U64" s="26" t="s">
        <v>260</v>
      </c>
      <c r="Z64" s="29">
        <v>10020015</v>
      </c>
      <c r="AA64" s="26" t="s">
        <v>261</v>
      </c>
      <c r="AC64" s="97" t="s">
        <v>262</v>
      </c>
      <c r="AL64" s="25">
        <v>14060002</v>
      </c>
      <c r="AM64" s="28" t="s">
        <v>263</v>
      </c>
      <c r="AN64" s="28">
        <v>5</v>
      </c>
      <c r="AO64" s="28">
        <v>2</v>
      </c>
      <c r="AP64" s="28">
        <v>11</v>
      </c>
      <c r="AQ64" s="3">
        <f t="shared" si="18"/>
        <v>390</v>
      </c>
      <c r="AS64" s="3">
        <f t="shared" si="12"/>
        <v>0.000909090909090909</v>
      </c>
      <c r="AT64" s="3">
        <f t="shared" si="10"/>
        <v>0.0454545454545455</v>
      </c>
      <c r="AV64" s="3">
        <v>12000004</v>
      </c>
      <c r="AW64" s="3">
        <f t="shared" si="6"/>
        <v>1</v>
      </c>
      <c r="AX64" s="3">
        <v>12000005</v>
      </c>
      <c r="AY64" s="3">
        <f t="shared" si="7"/>
        <v>2</v>
      </c>
      <c r="BA64" s="3" t="str">
        <f t="shared" si="11"/>
        <v>12000004,1;12000005,2</v>
      </c>
    </row>
    <row r="65" ht="20.1" customHeight="1" spans="1:53">
      <c r="A65" s="86">
        <v>64</v>
      </c>
      <c r="B65" s="87">
        <f t="shared" si="8"/>
        <v>325</v>
      </c>
      <c r="C65" s="87">
        <f t="shared" si="0"/>
        <v>390000</v>
      </c>
      <c r="D65" s="87">
        <v>0.2</v>
      </c>
      <c r="E65" s="87">
        <f t="shared" si="1"/>
        <v>78000</v>
      </c>
      <c r="F65" s="87">
        <f t="shared" si="2"/>
        <v>585000</v>
      </c>
      <c r="G65" s="87">
        <v>1</v>
      </c>
      <c r="H65" s="87">
        <f t="shared" si="3"/>
        <v>468000</v>
      </c>
      <c r="S65" s="29">
        <v>10020060</v>
      </c>
      <c r="T65" s="24">
        <v>10022006</v>
      </c>
      <c r="U65" s="31" t="s">
        <v>264</v>
      </c>
      <c r="AL65" s="25">
        <v>14060003</v>
      </c>
      <c r="AM65" s="28" t="s">
        <v>265</v>
      </c>
      <c r="AN65" s="28">
        <v>9</v>
      </c>
      <c r="AO65" s="28">
        <v>3</v>
      </c>
      <c r="AP65" s="28">
        <v>11</v>
      </c>
      <c r="AQ65" s="3">
        <f t="shared" si="18"/>
        <v>813</v>
      </c>
      <c r="AS65" s="3">
        <f t="shared" si="12"/>
        <v>0.000384615384615385</v>
      </c>
      <c r="AT65" s="3">
        <f t="shared" si="10"/>
        <v>0.0384615384615385</v>
      </c>
      <c r="AV65" s="3">
        <v>12000004</v>
      </c>
      <c r="AW65" s="3">
        <f t="shared" si="6"/>
        <v>2</v>
      </c>
      <c r="AX65" s="3">
        <v>12000005</v>
      </c>
      <c r="AY65" s="3">
        <f t="shared" si="7"/>
        <v>5</v>
      </c>
      <c r="BA65" s="3" t="str">
        <f t="shared" si="11"/>
        <v>12000004,2;12000005,5</v>
      </c>
    </row>
    <row r="66" ht="20.1" customHeight="1" spans="1:53">
      <c r="A66" s="86">
        <v>65</v>
      </c>
      <c r="B66" s="87">
        <f t="shared" si="8"/>
        <v>330</v>
      </c>
      <c r="C66" s="87">
        <f t="shared" si="0"/>
        <v>396000</v>
      </c>
      <c r="D66" s="87">
        <v>0.2</v>
      </c>
      <c r="E66" s="87">
        <f t="shared" si="1"/>
        <v>79200</v>
      </c>
      <c r="F66" s="87">
        <f t="shared" si="2"/>
        <v>594000</v>
      </c>
      <c r="G66" s="87">
        <v>1</v>
      </c>
      <c r="H66" s="87">
        <f t="shared" si="3"/>
        <v>475200</v>
      </c>
      <c r="S66" s="29">
        <v>10020061</v>
      </c>
      <c r="T66" s="24">
        <v>10022007</v>
      </c>
      <c r="U66" s="26" t="s">
        <v>266</v>
      </c>
      <c r="AF66" s="73" t="s">
        <v>179</v>
      </c>
      <c r="AL66" s="25">
        <v>14060004</v>
      </c>
      <c r="AM66" s="28" t="s">
        <v>267</v>
      </c>
      <c r="AN66" s="28">
        <v>12</v>
      </c>
      <c r="AO66" s="28">
        <v>4</v>
      </c>
      <c r="AP66" s="28">
        <v>11</v>
      </c>
      <c r="AQ66" s="3">
        <f t="shared" si="18"/>
        <v>1268</v>
      </c>
      <c r="AS66" s="3">
        <f t="shared" si="12"/>
        <v>8.33333333333333e-5</v>
      </c>
      <c r="AT66" s="3">
        <f t="shared" si="10"/>
        <v>0.0208333333333333</v>
      </c>
      <c r="AV66" s="3">
        <v>12000004</v>
      </c>
      <c r="AW66" s="3">
        <f t="shared" si="6"/>
        <v>5</v>
      </c>
      <c r="AX66" s="3">
        <v>12000005</v>
      </c>
      <c r="AY66" s="3">
        <f t="shared" si="7"/>
        <v>10</v>
      </c>
      <c r="BA66" s="3" t="str">
        <f t="shared" si="11"/>
        <v>12000004,5;12000005,10</v>
      </c>
    </row>
    <row r="67" ht="20.1" customHeight="1" spans="1:53">
      <c r="A67" s="86">
        <v>66</v>
      </c>
      <c r="B67" s="87">
        <f t="shared" si="8"/>
        <v>335</v>
      </c>
      <c r="C67" s="87">
        <f t="shared" ref="C67:C71" si="29">B67*$X$2</f>
        <v>402000</v>
      </c>
      <c r="D67" s="87">
        <v>0.2</v>
      </c>
      <c r="E67" s="87">
        <f t="shared" ref="E67:E71" si="30">D67*C67</f>
        <v>80400</v>
      </c>
      <c r="F67" s="87">
        <f t="shared" ref="F67:F71" si="31">$X$5*B67*$X$4</f>
        <v>603000</v>
      </c>
      <c r="G67" s="87">
        <v>1</v>
      </c>
      <c r="H67" s="87">
        <f t="shared" ref="H67:H71" si="32">(C67+E67)*G67</f>
        <v>482400</v>
      </c>
      <c r="T67" s="24">
        <v>10022008</v>
      </c>
      <c r="U67" s="25" t="s">
        <v>268</v>
      </c>
      <c r="Z67" s="29">
        <v>10020052</v>
      </c>
      <c r="AA67" s="26" t="s">
        <v>252</v>
      </c>
      <c r="AC67" s="97" t="s">
        <v>230</v>
      </c>
      <c r="AF67" s="29">
        <v>10020052</v>
      </c>
      <c r="AG67" s="26" t="s">
        <v>252</v>
      </c>
      <c r="AI67" s="97" t="s">
        <v>230</v>
      </c>
      <c r="AL67" s="25">
        <v>14070001</v>
      </c>
      <c r="AM67" s="28" t="s">
        <v>269</v>
      </c>
      <c r="AN67" s="28">
        <v>3</v>
      </c>
      <c r="AO67" s="28">
        <v>2</v>
      </c>
      <c r="AP67" s="28">
        <v>4</v>
      </c>
      <c r="AQ67" s="3">
        <f t="shared" ref="AQ67:AQ96" si="33">ROUND(LOOKUP(AN67,A:A,B:B)*LOOKUP(AO67,$X$10:$X$14,$Y$10:$Y$14)*LOOKUP(AP67,$X$16:$X$26,$Y$16:$Y$26),0)</f>
        <v>320</v>
      </c>
      <c r="AS67" s="3">
        <f t="shared" si="12"/>
        <v>0.000909090909090909</v>
      </c>
      <c r="AT67" s="3">
        <f t="shared" si="10"/>
        <v>0.0454545454545455</v>
      </c>
      <c r="AV67" s="3">
        <v>12000004</v>
      </c>
      <c r="AW67" s="3">
        <f t="shared" ref="AW67:AW96" si="34">LOOKUP(AO67,$X$28:$X$32,$Y$28:$Y$32)</f>
        <v>1</v>
      </c>
      <c r="AX67" s="3">
        <v>12000005</v>
      </c>
      <c r="AY67" s="3">
        <f t="shared" ref="AY67:AY96" si="35">LOOKUP(AO67,$X$28:$X$32,$Z$28:$Z$32)</f>
        <v>2</v>
      </c>
      <c r="BA67" s="3" t="str">
        <f t="shared" si="11"/>
        <v>12000004,1;12000005,2</v>
      </c>
    </row>
    <row r="68" ht="20.1" customHeight="1" spans="1:53">
      <c r="A68" s="86">
        <v>67</v>
      </c>
      <c r="B68" s="87">
        <f t="shared" ref="B68:B71" si="36">B67+5</f>
        <v>340</v>
      </c>
      <c r="C68" s="87">
        <f t="shared" si="29"/>
        <v>408000</v>
      </c>
      <c r="D68" s="87">
        <v>0.2</v>
      </c>
      <c r="E68" s="87">
        <f t="shared" si="30"/>
        <v>81600</v>
      </c>
      <c r="F68" s="87">
        <f t="shared" si="31"/>
        <v>612000</v>
      </c>
      <c r="G68" s="87">
        <v>1</v>
      </c>
      <c r="H68" s="87">
        <f t="shared" si="32"/>
        <v>489600</v>
      </c>
      <c r="T68" s="24">
        <v>10022009</v>
      </c>
      <c r="U68" s="25" t="s">
        <v>270</v>
      </c>
      <c r="Z68" s="29">
        <v>10020053</v>
      </c>
      <c r="AA68" s="26" t="s">
        <v>254</v>
      </c>
      <c r="AC68" s="97" t="s">
        <v>230</v>
      </c>
      <c r="AF68" s="29">
        <v>10020053</v>
      </c>
      <c r="AG68" s="26" t="s">
        <v>254</v>
      </c>
      <c r="AI68" s="97" t="s">
        <v>230</v>
      </c>
      <c r="AL68" s="25">
        <v>14070002</v>
      </c>
      <c r="AM68" s="28" t="s">
        <v>271</v>
      </c>
      <c r="AN68" s="28">
        <v>7</v>
      </c>
      <c r="AO68" s="28">
        <v>2</v>
      </c>
      <c r="AP68" s="28">
        <v>4</v>
      </c>
      <c r="AQ68" s="3">
        <f t="shared" si="33"/>
        <v>640</v>
      </c>
      <c r="AS68" s="3">
        <f t="shared" ref="AS68:AS131" si="37">LOOKUP(AO68,$X$39:$X$41,$AB$39:$AB$41)</f>
        <v>0.000909090909090909</v>
      </c>
      <c r="AT68" s="3">
        <f t="shared" ref="AT68:AT96" si="38">LOOKUP(AO68,$X$39:$X$41,$AC$39:$AC$41)</f>
        <v>0.0454545454545455</v>
      </c>
      <c r="AV68" s="3">
        <v>12000004</v>
      </c>
      <c r="AW68" s="3">
        <f t="shared" si="34"/>
        <v>1</v>
      </c>
      <c r="AX68" s="3">
        <v>12000005</v>
      </c>
      <c r="AY68" s="3">
        <f t="shared" si="35"/>
        <v>2</v>
      </c>
      <c r="BA68" s="3" t="str">
        <f t="shared" ref="BA68:BA132" si="39">AV68&amp;","&amp;AW68&amp;";"&amp;AX68&amp;","&amp;AY68</f>
        <v>12000004,1;12000005,2</v>
      </c>
    </row>
    <row r="69" ht="20.1" customHeight="1" spans="1:53">
      <c r="A69" s="86">
        <v>68</v>
      </c>
      <c r="B69" s="87">
        <f t="shared" si="36"/>
        <v>345</v>
      </c>
      <c r="C69" s="87">
        <f t="shared" si="29"/>
        <v>414000</v>
      </c>
      <c r="D69" s="87">
        <v>0.2</v>
      </c>
      <c r="E69" s="87">
        <f t="shared" si="30"/>
        <v>82800</v>
      </c>
      <c r="F69" s="87">
        <f t="shared" si="31"/>
        <v>621000</v>
      </c>
      <c r="G69" s="87">
        <v>1</v>
      </c>
      <c r="H69" s="87">
        <f t="shared" si="32"/>
        <v>496800</v>
      </c>
      <c r="S69" s="24">
        <v>10020101</v>
      </c>
      <c r="T69" s="24">
        <v>10023001</v>
      </c>
      <c r="U69" s="26" t="s">
        <v>272</v>
      </c>
      <c r="Z69" s="29">
        <v>10020054</v>
      </c>
      <c r="AA69" s="26" t="s">
        <v>256</v>
      </c>
      <c r="AC69" s="97" t="s">
        <v>230</v>
      </c>
      <c r="AF69" s="29">
        <v>10020054</v>
      </c>
      <c r="AG69" s="26" t="s">
        <v>256</v>
      </c>
      <c r="AI69" s="97" t="s">
        <v>230</v>
      </c>
      <c r="AL69" s="25">
        <v>14070003</v>
      </c>
      <c r="AM69" s="28" t="s">
        <v>273</v>
      </c>
      <c r="AN69" s="28">
        <v>10</v>
      </c>
      <c r="AO69" s="28">
        <v>3</v>
      </c>
      <c r="AP69" s="28">
        <v>4</v>
      </c>
      <c r="AQ69" s="3">
        <f t="shared" si="33"/>
        <v>1100</v>
      </c>
      <c r="AS69" s="3">
        <f t="shared" si="37"/>
        <v>0.000384615384615385</v>
      </c>
      <c r="AT69" s="3">
        <f t="shared" si="38"/>
        <v>0.0384615384615385</v>
      </c>
      <c r="AV69" s="3">
        <v>12000004</v>
      </c>
      <c r="AW69" s="3">
        <f t="shared" si="34"/>
        <v>2</v>
      </c>
      <c r="AX69" s="3">
        <v>12000005</v>
      </c>
      <c r="AY69" s="3">
        <f t="shared" si="35"/>
        <v>5</v>
      </c>
      <c r="BA69" s="3" t="str">
        <f t="shared" si="39"/>
        <v>12000004,2;12000005,5</v>
      </c>
    </row>
    <row r="70" ht="20.1" customHeight="1" spans="1:53">
      <c r="A70" s="86">
        <v>69</v>
      </c>
      <c r="B70" s="87">
        <f t="shared" si="36"/>
        <v>350</v>
      </c>
      <c r="C70" s="87">
        <f t="shared" si="29"/>
        <v>420000</v>
      </c>
      <c r="D70" s="87">
        <v>0.2</v>
      </c>
      <c r="E70" s="87">
        <f t="shared" si="30"/>
        <v>84000</v>
      </c>
      <c r="F70" s="87">
        <f t="shared" si="31"/>
        <v>630000</v>
      </c>
      <c r="G70" s="87">
        <v>1</v>
      </c>
      <c r="H70" s="87">
        <f t="shared" si="32"/>
        <v>504000</v>
      </c>
      <c r="S70" s="24">
        <v>10020102</v>
      </c>
      <c r="T70" s="24">
        <v>10023002</v>
      </c>
      <c r="U70" s="26" t="s">
        <v>274</v>
      </c>
      <c r="Z70" s="29">
        <v>10020055</v>
      </c>
      <c r="AA70" s="26" t="s">
        <v>258</v>
      </c>
      <c r="AC70" s="97" t="s">
        <v>230</v>
      </c>
      <c r="AF70" s="29">
        <v>10020055</v>
      </c>
      <c r="AG70" s="26" t="s">
        <v>258</v>
      </c>
      <c r="AI70" s="97" t="s">
        <v>230</v>
      </c>
      <c r="AL70" s="25">
        <v>14070004</v>
      </c>
      <c r="AM70" s="28" t="s">
        <v>275</v>
      </c>
      <c r="AN70" s="28">
        <v>13</v>
      </c>
      <c r="AO70" s="28">
        <v>4</v>
      </c>
      <c r="AP70" s="28">
        <v>4</v>
      </c>
      <c r="AQ70" s="3">
        <f t="shared" si="33"/>
        <v>1680</v>
      </c>
      <c r="AS70" s="3">
        <f t="shared" si="37"/>
        <v>8.33333333333333e-5</v>
      </c>
      <c r="AT70" s="3">
        <f t="shared" si="38"/>
        <v>0.0208333333333333</v>
      </c>
      <c r="AV70" s="3">
        <v>12000004</v>
      </c>
      <c r="AW70" s="3">
        <f t="shared" si="34"/>
        <v>5</v>
      </c>
      <c r="AX70" s="3">
        <v>12000005</v>
      </c>
      <c r="AY70" s="3">
        <f t="shared" si="35"/>
        <v>10</v>
      </c>
      <c r="BA70" s="3" t="str">
        <f t="shared" si="39"/>
        <v>12000004,5;12000005,10</v>
      </c>
    </row>
    <row r="71" ht="20.1" customHeight="1" spans="1:53">
      <c r="A71" s="86">
        <v>70</v>
      </c>
      <c r="B71" s="87">
        <f t="shared" si="36"/>
        <v>355</v>
      </c>
      <c r="C71" s="87">
        <f t="shared" si="29"/>
        <v>426000</v>
      </c>
      <c r="D71" s="87">
        <v>0.2</v>
      </c>
      <c r="E71" s="87">
        <f t="shared" si="30"/>
        <v>85200</v>
      </c>
      <c r="F71" s="87">
        <f t="shared" si="31"/>
        <v>639000</v>
      </c>
      <c r="G71" s="87">
        <v>1</v>
      </c>
      <c r="H71" s="87">
        <f t="shared" si="32"/>
        <v>511200</v>
      </c>
      <c r="S71" s="24">
        <v>10020103</v>
      </c>
      <c r="T71" s="24">
        <v>10023003</v>
      </c>
      <c r="U71" s="26" t="s">
        <v>276</v>
      </c>
      <c r="Z71" s="29">
        <v>10020056</v>
      </c>
      <c r="AA71" s="26" t="s">
        <v>260</v>
      </c>
      <c r="AC71" s="97">
        <v>3</v>
      </c>
      <c r="AF71" s="29">
        <v>10020057</v>
      </c>
      <c r="AG71" s="26" t="s">
        <v>260</v>
      </c>
      <c r="AI71" s="97" t="s">
        <v>230</v>
      </c>
      <c r="AL71" s="25">
        <v>14080001</v>
      </c>
      <c r="AM71" s="28" t="s">
        <v>277</v>
      </c>
      <c r="AN71" s="28">
        <v>3</v>
      </c>
      <c r="AO71" s="28">
        <v>3</v>
      </c>
      <c r="AP71" s="28">
        <v>5</v>
      </c>
      <c r="AQ71" s="3">
        <f t="shared" si="33"/>
        <v>950</v>
      </c>
      <c r="AS71" s="3">
        <f t="shared" si="37"/>
        <v>0.000384615384615385</v>
      </c>
      <c r="AT71" s="3">
        <f t="shared" si="38"/>
        <v>0.0384615384615385</v>
      </c>
      <c r="AV71" s="3">
        <v>12000004</v>
      </c>
      <c r="AW71" s="3">
        <f t="shared" si="34"/>
        <v>2</v>
      </c>
      <c r="AX71" s="3">
        <v>12000005</v>
      </c>
      <c r="AY71" s="3">
        <f t="shared" si="35"/>
        <v>5</v>
      </c>
      <c r="BA71" s="3" t="str">
        <f t="shared" si="39"/>
        <v>12000004,2;12000005,5</v>
      </c>
    </row>
    <row r="72" ht="20.1" customHeight="1" spans="1:53">
      <c r="A72" s="94"/>
      <c r="B72" s="94"/>
      <c r="C72" s="94"/>
      <c r="D72" s="94"/>
      <c r="E72" s="94"/>
      <c r="F72" s="94"/>
      <c r="G72" s="94"/>
      <c r="H72" s="94"/>
      <c r="S72" s="24">
        <v>10020104</v>
      </c>
      <c r="T72" s="24">
        <v>10023004</v>
      </c>
      <c r="U72" s="26" t="s">
        <v>278</v>
      </c>
      <c r="Z72" s="29">
        <v>10020057</v>
      </c>
      <c r="AA72" s="26" t="s">
        <v>279</v>
      </c>
      <c r="AC72" s="97" t="s">
        <v>230</v>
      </c>
      <c r="AF72" s="29">
        <v>10020060</v>
      </c>
      <c r="AG72" s="26" t="s">
        <v>280</v>
      </c>
      <c r="AI72" s="97" t="s">
        <v>230</v>
      </c>
      <c r="AL72" s="25">
        <v>14080002</v>
      </c>
      <c r="AM72" s="28" t="s">
        <v>281</v>
      </c>
      <c r="AN72" s="28">
        <v>7</v>
      </c>
      <c r="AO72" s="28">
        <v>3</v>
      </c>
      <c r="AP72" s="28">
        <v>5</v>
      </c>
      <c r="AQ72" s="3">
        <f t="shared" si="33"/>
        <v>1900</v>
      </c>
      <c r="AS72" s="3">
        <f t="shared" si="37"/>
        <v>0.000384615384615385</v>
      </c>
      <c r="AT72" s="3">
        <f t="shared" si="38"/>
        <v>0.0384615384615385</v>
      </c>
      <c r="AV72" s="3">
        <v>12000004</v>
      </c>
      <c r="AW72" s="3">
        <f t="shared" si="34"/>
        <v>2</v>
      </c>
      <c r="AX72" s="3">
        <v>12000005</v>
      </c>
      <c r="AY72" s="3">
        <f t="shared" si="35"/>
        <v>5</v>
      </c>
      <c r="BA72" s="3" t="str">
        <f t="shared" si="39"/>
        <v>12000004,2;12000005,5</v>
      </c>
    </row>
    <row r="73" ht="20.1" customHeight="1" spans="1:53">
      <c r="A73" s="94"/>
      <c r="B73" s="94"/>
      <c r="C73" s="94"/>
      <c r="D73" s="94"/>
      <c r="E73" s="94"/>
      <c r="F73" s="94"/>
      <c r="G73" s="94"/>
      <c r="H73" s="94"/>
      <c r="S73" s="24">
        <v>10020105</v>
      </c>
      <c r="T73" s="24">
        <v>10023005</v>
      </c>
      <c r="U73" s="26" t="s">
        <v>282</v>
      </c>
      <c r="Z73" s="29">
        <v>10020058</v>
      </c>
      <c r="AA73" s="26" t="s">
        <v>283</v>
      </c>
      <c r="AC73" s="97" t="s">
        <v>230</v>
      </c>
      <c r="AF73" s="29">
        <v>10020061</v>
      </c>
      <c r="AG73" s="26" t="s">
        <v>266</v>
      </c>
      <c r="AI73" s="97" t="s">
        <v>230</v>
      </c>
      <c r="AL73" s="25">
        <v>14080003</v>
      </c>
      <c r="AM73" s="28" t="s">
        <v>284</v>
      </c>
      <c r="AN73" s="28">
        <v>10</v>
      </c>
      <c r="AO73" s="28">
        <v>4</v>
      </c>
      <c r="AP73" s="28">
        <v>5</v>
      </c>
      <c r="AQ73" s="3">
        <f t="shared" si="33"/>
        <v>3135</v>
      </c>
      <c r="AS73" s="3">
        <f t="shared" si="37"/>
        <v>8.33333333333333e-5</v>
      </c>
      <c r="AT73" s="3">
        <f t="shared" si="38"/>
        <v>0.0208333333333333</v>
      </c>
      <c r="AV73" s="3">
        <v>12000004</v>
      </c>
      <c r="AW73" s="3">
        <f t="shared" si="34"/>
        <v>5</v>
      </c>
      <c r="AX73" s="3">
        <v>12000005</v>
      </c>
      <c r="AY73" s="3">
        <f t="shared" si="35"/>
        <v>10</v>
      </c>
      <c r="BA73" s="3" t="str">
        <f t="shared" si="39"/>
        <v>12000004,5;12000005,10</v>
      </c>
    </row>
    <row r="74" ht="20.1" customHeight="1" spans="1:53">
      <c r="A74" s="94"/>
      <c r="B74" s="94"/>
      <c r="C74" s="94"/>
      <c r="D74" s="94"/>
      <c r="E74" s="94"/>
      <c r="F74" s="94"/>
      <c r="G74" s="94"/>
      <c r="H74" s="94"/>
      <c r="S74" s="24">
        <v>10020106</v>
      </c>
      <c r="T74" s="24">
        <v>10023006</v>
      </c>
      <c r="U74" s="26" t="s">
        <v>285</v>
      </c>
      <c r="Z74" s="29">
        <v>10020059</v>
      </c>
      <c r="AA74" s="26" t="s">
        <v>286</v>
      </c>
      <c r="AC74" s="97" t="s">
        <v>230</v>
      </c>
      <c r="AE74" s="3" t="s">
        <v>162</v>
      </c>
      <c r="AG74" s="25" t="s">
        <v>268</v>
      </c>
      <c r="AH74" s="3">
        <v>20</v>
      </c>
      <c r="AI74" s="28">
        <v>4</v>
      </c>
      <c r="AJ74" s="3">
        <f>LOOKUP(AH74,B:B,C:C)*LOOKUP(AI74,$X$10:$X$14,$Z$10:$Z$14)</f>
        <v>240000</v>
      </c>
      <c r="AL74" s="25">
        <v>14090001</v>
      </c>
      <c r="AM74" s="28" t="s">
        <v>287</v>
      </c>
      <c r="AN74" s="28">
        <v>3</v>
      </c>
      <c r="AO74" s="28">
        <v>3</v>
      </c>
      <c r="AP74" s="28">
        <v>3</v>
      </c>
      <c r="AQ74" s="3">
        <f t="shared" si="33"/>
        <v>600</v>
      </c>
      <c r="AS74" s="3">
        <f t="shared" si="37"/>
        <v>0.000384615384615385</v>
      </c>
      <c r="AT74" s="3">
        <f t="shared" si="38"/>
        <v>0.0384615384615385</v>
      </c>
      <c r="AV74" s="3">
        <v>12000004</v>
      </c>
      <c r="AW74" s="3">
        <f t="shared" si="34"/>
        <v>2</v>
      </c>
      <c r="AX74" s="3">
        <v>12000005</v>
      </c>
      <c r="AY74" s="3">
        <f t="shared" si="35"/>
        <v>5</v>
      </c>
      <c r="BA74" s="3" t="str">
        <f t="shared" si="39"/>
        <v>12000004,2;12000005,5</v>
      </c>
    </row>
    <row r="75" ht="20.1" customHeight="1" spans="1:53">
      <c r="A75" s="94"/>
      <c r="B75" s="94"/>
      <c r="C75" s="94"/>
      <c r="D75" s="94"/>
      <c r="E75" s="94"/>
      <c r="F75" s="94"/>
      <c r="G75" s="94"/>
      <c r="H75" s="94"/>
      <c r="S75" s="24">
        <v>10020107</v>
      </c>
      <c r="T75" s="24">
        <v>10023007</v>
      </c>
      <c r="U75" s="26" t="s">
        <v>288</v>
      </c>
      <c r="Z75" s="29">
        <v>10020060</v>
      </c>
      <c r="AA75" s="26" t="s">
        <v>280</v>
      </c>
      <c r="AC75" s="97" t="s">
        <v>230</v>
      </c>
      <c r="AE75" s="3" t="s">
        <v>165</v>
      </c>
      <c r="AG75" s="25" t="s">
        <v>270</v>
      </c>
      <c r="AH75" s="3">
        <v>20</v>
      </c>
      <c r="AI75" s="28">
        <v>4</v>
      </c>
      <c r="AJ75" s="3">
        <f>LOOKUP(AH75,B:B,C:C)*LOOKUP(AI75,$X$10:$X$14,$Z$10:$Z$14)</f>
        <v>240000</v>
      </c>
      <c r="AL75" s="25">
        <v>14090002</v>
      </c>
      <c r="AM75" s="28" t="s">
        <v>289</v>
      </c>
      <c r="AN75" s="28">
        <v>7</v>
      </c>
      <c r="AO75" s="28">
        <v>3</v>
      </c>
      <c r="AP75" s="28">
        <v>3</v>
      </c>
      <c r="AQ75" s="3">
        <f t="shared" si="33"/>
        <v>1200</v>
      </c>
      <c r="AS75" s="3">
        <f t="shared" si="37"/>
        <v>0.000384615384615385</v>
      </c>
      <c r="AT75" s="3">
        <f t="shared" si="38"/>
        <v>0.0384615384615385</v>
      </c>
      <c r="AV75" s="3">
        <v>12000004</v>
      </c>
      <c r="AW75" s="3">
        <f t="shared" si="34"/>
        <v>2</v>
      </c>
      <c r="AX75" s="3">
        <v>12000005</v>
      </c>
      <c r="AY75" s="3">
        <f t="shared" si="35"/>
        <v>5</v>
      </c>
      <c r="BA75" s="3" t="str">
        <f t="shared" si="39"/>
        <v>12000004,2;12000005,5</v>
      </c>
    </row>
    <row r="76" ht="20.1" customHeight="1" spans="1:53">
      <c r="A76" s="94"/>
      <c r="B76" s="94"/>
      <c r="C76" s="94"/>
      <c r="D76" s="94"/>
      <c r="E76" s="94"/>
      <c r="F76" s="94"/>
      <c r="G76" s="94"/>
      <c r="H76" s="94"/>
      <c r="T76" s="24">
        <v>10023008</v>
      </c>
      <c r="U76" s="25" t="s">
        <v>290</v>
      </c>
      <c r="Z76" s="29">
        <v>10020061</v>
      </c>
      <c r="AA76" s="26" t="s">
        <v>266</v>
      </c>
      <c r="AC76" s="97" t="s">
        <v>230</v>
      </c>
      <c r="AL76" s="25">
        <v>14090003</v>
      </c>
      <c r="AM76" s="28" t="s">
        <v>291</v>
      </c>
      <c r="AN76" s="28">
        <v>10</v>
      </c>
      <c r="AO76" s="28">
        <v>4</v>
      </c>
      <c r="AP76" s="28">
        <v>3</v>
      </c>
      <c r="AQ76" s="3">
        <f t="shared" si="33"/>
        <v>1980</v>
      </c>
      <c r="AS76" s="3">
        <f t="shared" si="37"/>
        <v>8.33333333333333e-5</v>
      </c>
      <c r="AT76" s="3">
        <f t="shared" si="38"/>
        <v>0.0208333333333333</v>
      </c>
      <c r="AV76" s="3">
        <v>12000004</v>
      </c>
      <c r="AW76" s="3">
        <f t="shared" si="34"/>
        <v>5</v>
      </c>
      <c r="AX76" s="3">
        <v>12000005</v>
      </c>
      <c r="AY76" s="3">
        <f t="shared" si="35"/>
        <v>10</v>
      </c>
      <c r="BA76" s="3" t="str">
        <f t="shared" si="39"/>
        <v>12000004,5;12000005,10</v>
      </c>
    </row>
    <row r="77" ht="20.1" customHeight="1" spans="1:53">
      <c r="A77" s="94"/>
      <c r="B77" s="94"/>
      <c r="C77" s="94"/>
      <c r="D77" s="94"/>
      <c r="E77" s="94"/>
      <c r="F77" s="94"/>
      <c r="G77" s="94"/>
      <c r="H77" s="94"/>
      <c r="T77" s="24">
        <v>10023009</v>
      </c>
      <c r="U77" s="25" t="s">
        <v>292</v>
      </c>
      <c r="Z77" s="29">
        <v>10020062</v>
      </c>
      <c r="AA77" s="26" t="s">
        <v>293</v>
      </c>
      <c r="AC77" s="97" t="s">
        <v>294</v>
      </c>
      <c r="AL77" s="25">
        <v>14100001</v>
      </c>
      <c r="AM77" s="28" t="s">
        <v>295</v>
      </c>
      <c r="AN77" s="28">
        <v>1</v>
      </c>
      <c r="AO77" s="28">
        <v>2</v>
      </c>
      <c r="AP77" s="28">
        <v>1</v>
      </c>
      <c r="AQ77" s="3">
        <f t="shared" si="33"/>
        <v>600</v>
      </c>
      <c r="AS77" s="3">
        <f t="shared" si="37"/>
        <v>0.000909090909090909</v>
      </c>
      <c r="AT77" s="3">
        <f t="shared" si="38"/>
        <v>0.0454545454545455</v>
      </c>
      <c r="AV77" s="3">
        <v>12000004</v>
      </c>
      <c r="AW77" s="3">
        <f t="shared" si="34"/>
        <v>1</v>
      </c>
      <c r="AX77" s="3">
        <v>12000005</v>
      </c>
      <c r="AY77" s="3">
        <f t="shared" si="35"/>
        <v>2</v>
      </c>
      <c r="BA77" s="3" t="str">
        <f t="shared" si="39"/>
        <v>12000004,1;12000005,2</v>
      </c>
    </row>
    <row r="78" ht="20.1" customHeight="1" spans="1:53">
      <c r="A78" s="94"/>
      <c r="B78" s="94"/>
      <c r="C78" s="94"/>
      <c r="D78" s="94"/>
      <c r="E78" s="94"/>
      <c r="F78" s="94"/>
      <c r="G78" s="94"/>
      <c r="H78" s="94"/>
      <c r="S78" s="24">
        <v>10020151</v>
      </c>
      <c r="T78" s="24">
        <v>10024001</v>
      </c>
      <c r="U78" s="26" t="s">
        <v>296</v>
      </c>
      <c r="Z78" s="29">
        <v>10020063</v>
      </c>
      <c r="AA78" s="100" t="s">
        <v>297</v>
      </c>
      <c r="AC78" s="97" t="s">
        <v>262</v>
      </c>
      <c r="AL78" s="25">
        <v>14100002</v>
      </c>
      <c r="AM78" s="28" t="s">
        <v>298</v>
      </c>
      <c r="AN78" s="28">
        <v>5</v>
      </c>
      <c r="AO78" s="28">
        <v>2</v>
      </c>
      <c r="AP78" s="28">
        <v>1</v>
      </c>
      <c r="AQ78" s="3">
        <f t="shared" si="33"/>
        <v>1800</v>
      </c>
      <c r="AS78" s="3">
        <f t="shared" si="37"/>
        <v>0.000909090909090909</v>
      </c>
      <c r="AT78" s="3">
        <f t="shared" si="38"/>
        <v>0.0454545454545455</v>
      </c>
      <c r="AV78" s="3">
        <v>12000004</v>
      </c>
      <c r="AW78" s="3">
        <f t="shared" si="34"/>
        <v>1</v>
      </c>
      <c r="AX78" s="3">
        <v>12000005</v>
      </c>
      <c r="AY78" s="3">
        <f t="shared" si="35"/>
        <v>2</v>
      </c>
      <c r="BA78" s="3" t="str">
        <f t="shared" si="39"/>
        <v>12000004,1;12000005,2</v>
      </c>
    </row>
    <row r="79" ht="20.1" customHeight="1" spans="1:53">
      <c r="A79" s="94"/>
      <c r="B79" s="94"/>
      <c r="C79" s="94"/>
      <c r="D79" s="94"/>
      <c r="E79" s="94"/>
      <c r="F79" s="94"/>
      <c r="G79" s="94"/>
      <c r="H79" s="94"/>
      <c r="S79" s="24">
        <v>10020152</v>
      </c>
      <c r="T79" s="24">
        <v>10024002</v>
      </c>
      <c r="U79" s="26" t="s">
        <v>299</v>
      </c>
      <c r="AL79" s="25">
        <v>14100003</v>
      </c>
      <c r="AM79" s="28" t="s">
        <v>300</v>
      </c>
      <c r="AN79" s="28">
        <v>9</v>
      </c>
      <c r="AO79" s="28">
        <v>3</v>
      </c>
      <c r="AP79" s="28">
        <v>1</v>
      </c>
      <c r="AQ79" s="3">
        <f t="shared" si="33"/>
        <v>3750</v>
      </c>
      <c r="AS79" s="3">
        <f t="shared" si="37"/>
        <v>0.000384615384615385</v>
      </c>
      <c r="AT79" s="3">
        <f t="shared" si="38"/>
        <v>0.0384615384615385</v>
      </c>
      <c r="AV79" s="3">
        <v>12000004</v>
      </c>
      <c r="AW79" s="3">
        <f t="shared" si="34"/>
        <v>2</v>
      </c>
      <c r="AX79" s="3">
        <v>12000005</v>
      </c>
      <c r="AY79" s="3">
        <f t="shared" si="35"/>
        <v>5</v>
      </c>
      <c r="BA79" s="3" t="str">
        <f t="shared" si="39"/>
        <v>12000004,2;12000005,5</v>
      </c>
    </row>
    <row r="80" ht="20.1" customHeight="1" spans="1:53">
      <c r="A80" s="94"/>
      <c r="B80" s="94"/>
      <c r="C80" s="94"/>
      <c r="D80" s="94"/>
      <c r="E80" s="94"/>
      <c r="F80" s="94"/>
      <c r="G80" s="94"/>
      <c r="H80" s="94"/>
      <c r="S80" s="24">
        <v>10020153</v>
      </c>
      <c r="T80" s="24">
        <v>10024003</v>
      </c>
      <c r="U80" s="26" t="s">
        <v>301</v>
      </c>
      <c r="AF80" s="101" t="s">
        <v>197</v>
      </c>
      <c r="AL80" s="25">
        <v>14100004</v>
      </c>
      <c r="AM80" s="28" t="s">
        <v>302</v>
      </c>
      <c r="AN80" s="28">
        <v>12</v>
      </c>
      <c r="AO80" s="28">
        <v>4</v>
      </c>
      <c r="AP80" s="28">
        <v>1</v>
      </c>
      <c r="AQ80" s="3">
        <f t="shared" si="33"/>
        <v>5850</v>
      </c>
      <c r="AS80" s="3">
        <f t="shared" si="37"/>
        <v>8.33333333333333e-5</v>
      </c>
      <c r="AT80" s="3">
        <f t="shared" si="38"/>
        <v>0.0208333333333333</v>
      </c>
      <c r="AV80" s="3">
        <v>12000004</v>
      </c>
      <c r="AW80" s="3">
        <f t="shared" si="34"/>
        <v>5</v>
      </c>
      <c r="AX80" s="3">
        <v>12000005</v>
      </c>
      <c r="AY80" s="3">
        <f t="shared" si="35"/>
        <v>10</v>
      </c>
      <c r="BA80" s="3" t="str">
        <f t="shared" si="39"/>
        <v>12000004,5;12000005,10</v>
      </c>
    </row>
    <row r="81" ht="20.1" customHeight="1" spans="1:53">
      <c r="A81" s="94"/>
      <c r="B81" s="94"/>
      <c r="C81" s="94"/>
      <c r="D81" s="94"/>
      <c r="E81" s="94"/>
      <c r="F81" s="94"/>
      <c r="G81" s="94"/>
      <c r="H81" s="94"/>
      <c r="S81" s="24">
        <v>10020154</v>
      </c>
      <c r="T81" s="24">
        <v>10024004</v>
      </c>
      <c r="U81" s="26" t="s">
        <v>303</v>
      </c>
      <c r="Z81" s="24">
        <v>10020101</v>
      </c>
      <c r="AA81" s="26" t="s">
        <v>272</v>
      </c>
      <c r="AC81" s="97" t="s">
        <v>230</v>
      </c>
      <c r="AF81" s="24">
        <v>10020101</v>
      </c>
      <c r="AG81" s="26" t="s">
        <v>272</v>
      </c>
      <c r="AI81" s="97" t="s">
        <v>230</v>
      </c>
      <c r="AL81" s="25">
        <v>14100005</v>
      </c>
      <c r="AM81" s="28" t="s">
        <v>304</v>
      </c>
      <c r="AN81" s="28">
        <v>1</v>
      </c>
      <c r="AO81" s="28">
        <v>2</v>
      </c>
      <c r="AP81" s="28">
        <v>1</v>
      </c>
      <c r="AQ81" s="3">
        <f t="shared" si="33"/>
        <v>600</v>
      </c>
      <c r="AS81" s="3">
        <f t="shared" si="37"/>
        <v>0.000909090909090909</v>
      </c>
      <c r="AT81" s="3">
        <f t="shared" si="38"/>
        <v>0.0454545454545455</v>
      </c>
      <c r="AV81" s="3">
        <v>12000004</v>
      </c>
      <c r="AW81" s="3">
        <f t="shared" si="34"/>
        <v>1</v>
      </c>
      <c r="AX81" s="3">
        <v>12000005</v>
      </c>
      <c r="AY81" s="3">
        <f t="shared" si="35"/>
        <v>2</v>
      </c>
      <c r="BA81" s="3" t="str">
        <f t="shared" si="39"/>
        <v>12000004,1;12000005,2</v>
      </c>
    </row>
    <row r="82" ht="20.1" customHeight="1" spans="1:53">
      <c r="A82" s="94"/>
      <c r="B82" s="94"/>
      <c r="C82" s="94"/>
      <c r="D82" s="94"/>
      <c r="E82" s="94"/>
      <c r="F82" s="94"/>
      <c r="G82" s="94"/>
      <c r="H82" s="94"/>
      <c r="S82" s="24">
        <v>10020155</v>
      </c>
      <c r="T82" s="24">
        <v>10024005</v>
      </c>
      <c r="U82" s="26" t="s">
        <v>305</v>
      </c>
      <c r="Z82" s="24">
        <v>10020102</v>
      </c>
      <c r="AA82" s="26" t="s">
        <v>274</v>
      </c>
      <c r="AC82" s="97" t="s">
        <v>230</v>
      </c>
      <c r="AF82" s="24">
        <v>10020102</v>
      </c>
      <c r="AG82" s="26" t="s">
        <v>274</v>
      </c>
      <c r="AI82" s="97" t="s">
        <v>230</v>
      </c>
      <c r="AL82" s="25">
        <v>14100006</v>
      </c>
      <c r="AM82" s="28" t="s">
        <v>306</v>
      </c>
      <c r="AN82" s="28">
        <v>5</v>
      </c>
      <c r="AO82" s="28">
        <v>2</v>
      </c>
      <c r="AP82" s="28">
        <v>1</v>
      </c>
      <c r="AQ82" s="3">
        <f t="shared" si="33"/>
        <v>1800</v>
      </c>
      <c r="AS82" s="3">
        <f t="shared" si="37"/>
        <v>0.000909090909090909</v>
      </c>
      <c r="AT82" s="3">
        <f t="shared" si="38"/>
        <v>0.0454545454545455</v>
      </c>
      <c r="AV82" s="3">
        <v>12000004</v>
      </c>
      <c r="AW82" s="3">
        <f t="shared" si="34"/>
        <v>1</v>
      </c>
      <c r="AX82" s="3">
        <v>12000005</v>
      </c>
      <c r="AY82" s="3">
        <f t="shared" si="35"/>
        <v>2</v>
      </c>
      <c r="BA82" s="3" t="str">
        <f t="shared" si="39"/>
        <v>12000004,1;12000005,2</v>
      </c>
    </row>
    <row r="83" ht="20.1" customHeight="1" spans="1:53">
      <c r="A83" s="94"/>
      <c r="B83" s="94"/>
      <c r="C83" s="94"/>
      <c r="D83" s="94"/>
      <c r="E83" s="94"/>
      <c r="F83" s="94"/>
      <c r="G83" s="94"/>
      <c r="H83" s="94"/>
      <c r="S83" s="24">
        <v>10020156</v>
      </c>
      <c r="T83" s="24">
        <v>10024006</v>
      </c>
      <c r="U83" s="26" t="s">
        <v>307</v>
      </c>
      <c r="Z83" s="24">
        <v>10020103</v>
      </c>
      <c r="AA83" s="26" t="s">
        <v>276</v>
      </c>
      <c r="AC83" s="97" t="s">
        <v>230</v>
      </c>
      <c r="AF83" s="24">
        <v>10020103</v>
      </c>
      <c r="AG83" s="26" t="s">
        <v>276</v>
      </c>
      <c r="AI83" s="97" t="s">
        <v>230</v>
      </c>
      <c r="AL83" s="25">
        <v>14100007</v>
      </c>
      <c r="AM83" s="28" t="s">
        <v>308</v>
      </c>
      <c r="AN83" s="28">
        <v>9</v>
      </c>
      <c r="AO83" s="28">
        <v>3</v>
      </c>
      <c r="AP83" s="28">
        <v>1</v>
      </c>
      <c r="AQ83" s="3">
        <f t="shared" si="33"/>
        <v>3750</v>
      </c>
      <c r="AS83" s="3">
        <f t="shared" si="37"/>
        <v>0.000384615384615385</v>
      </c>
      <c r="AT83" s="3">
        <f t="shared" si="38"/>
        <v>0.0384615384615385</v>
      </c>
      <c r="AV83" s="3">
        <v>12000004</v>
      </c>
      <c r="AW83" s="3">
        <f t="shared" si="34"/>
        <v>2</v>
      </c>
      <c r="AX83" s="3">
        <v>12000005</v>
      </c>
      <c r="AY83" s="3">
        <f t="shared" si="35"/>
        <v>5</v>
      </c>
      <c r="BA83" s="3" t="str">
        <f t="shared" si="39"/>
        <v>12000004,2;12000005,5</v>
      </c>
    </row>
    <row r="84" ht="20.1" customHeight="1" spans="1:53">
      <c r="A84" s="94"/>
      <c r="B84" s="94"/>
      <c r="C84" s="94"/>
      <c r="D84" s="94"/>
      <c r="E84" s="94"/>
      <c r="F84" s="94"/>
      <c r="G84" s="94"/>
      <c r="H84" s="94"/>
      <c r="S84" s="24">
        <v>10020157</v>
      </c>
      <c r="T84" s="24">
        <v>10024007</v>
      </c>
      <c r="U84" s="26" t="s">
        <v>309</v>
      </c>
      <c r="Z84" s="24">
        <v>10020104</v>
      </c>
      <c r="AA84" s="26" t="s">
        <v>278</v>
      </c>
      <c r="AC84" s="97" t="s">
        <v>230</v>
      </c>
      <c r="AF84" s="24">
        <v>10020104</v>
      </c>
      <c r="AG84" s="26" t="s">
        <v>278</v>
      </c>
      <c r="AI84" s="97" t="s">
        <v>230</v>
      </c>
      <c r="AL84" s="25">
        <v>14100008</v>
      </c>
      <c r="AM84" s="28" t="s">
        <v>310</v>
      </c>
      <c r="AN84" s="28">
        <v>12</v>
      </c>
      <c r="AO84" s="28">
        <v>4</v>
      </c>
      <c r="AP84" s="28">
        <v>1</v>
      </c>
      <c r="AQ84" s="3">
        <f t="shared" si="33"/>
        <v>5850</v>
      </c>
      <c r="AS84" s="3">
        <f t="shared" si="37"/>
        <v>8.33333333333333e-5</v>
      </c>
      <c r="AT84" s="3">
        <f t="shared" si="38"/>
        <v>0.0208333333333333</v>
      </c>
      <c r="AV84" s="3">
        <v>12000004</v>
      </c>
      <c r="AW84" s="3">
        <f t="shared" si="34"/>
        <v>5</v>
      </c>
      <c r="AX84" s="3">
        <v>12000005</v>
      </c>
      <c r="AY84" s="3">
        <f t="shared" si="35"/>
        <v>10</v>
      </c>
      <c r="BA84" s="3" t="str">
        <f t="shared" si="39"/>
        <v>12000004,5;12000005,10</v>
      </c>
    </row>
    <row r="85" ht="20.1" customHeight="1" spans="1:53">
      <c r="A85" s="94"/>
      <c r="B85" s="94"/>
      <c r="C85" s="94"/>
      <c r="D85" s="94"/>
      <c r="E85" s="94"/>
      <c r="F85" s="94"/>
      <c r="G85" s="94"/>
      <c r="H85" s="94"/>
      <c r="T85" s="24">
        <v>10024008</v>
      </c>
      <c r="U85" s="25" t="s">
        <v>311</v>
      </c>
      <c r="Z85" s="24">
        <v>10020105</v>
      </c>
      <c r="AA85" s="26" t="s">
        <v>282</v>
      </c>
      <c r="AC85" s="97" t="s">
        <v>230</v>
      </c>
      <c r="AF85" s="24">
        <v>10020105</v>
      </c>
      <c r="AG85" s="26" t="s">
        <v>282</v>
      </c>
      <c r="AI85" s="97" t="s">
        <v>230</v>
      </c>
      <c r="AL85" s="25">
        <v>14110001</v>
      </c>
      <c r="AM85" s="28" t="s">
        <v>312</v>
      </c>
      <c r="AN85" s="28">
        <v>1</v>
      </c>
      <c r="AO85" s="28">
        <v>2</v>
      </c>
      <c r="AP85" s="28">
        <v>1</v>
      </c>
      <c r="AQ85" s="3">
        <f t="shared" si="33"/>
        <v>600</v>
      </c>
      <c r="AS85" s="3">
        <f t="shared" si="37"/>
        <v>0.000909090909090909</v>
      </c>
      <c r="AT85" s="3">
        <f t="shared" si="38"/>
        <v>0.0454545454545455</v>
      </c>
      <c r="AV85" s="3">
        <v>12000004</v>
      </c>
      <c r="AW85" s="3">
        <f t="shared" si="34"/>
        <v>1</v>
      </c>
      <c r="AX85" s="3">
        <v>12000005</v>
      </c>
      <c r="AY85" s="3">
        <f t="shared" si="35"/>
        <v>2</v>
      </c>
      <c r="BA85" s="3" t="str">
        <f t="shared" si="39"/>
        <v>12000004,1;12000005,2</v>
      </c>
    </row>
    <row r="86" ht="20.1" customHeight="1" spans="1:53">
      <c r="A86" s="94"/>
      <c r="B86" s="94"/>
      <c r="C86" s="94"/>
      <c r="D86" s="94"/>
      <c r="E86" s="94"/>
      <c r="F86" s="94"/>
      <c r="G86" s="94"/>
      <c r="H86" s="94"/>
      <c r="T86" s="24">
        <v>10024009</v>
      </c>
      <c r="U86" s="25" t="s">
        <v>313</v>
      </c>
      <c r="Z86" s="24">
        <v>10020106</v>
      </c>
      <c r="AA86" s="26" t="s">
        <v>285</v>
      </c>
      <c r="AC86" s="97" t="s">
        <v>314</v>
      </c>
      <c r="AF86" s="24">
        <v>10020106</v>
      </c>
      <c r="AG86" s="26" t="s">
        <v>285</v>
      </c>
      <c r="AI86" s="97" t="s">
        <v>314</v>
      </c>
      <c r="AL86" s="25">
        <v>14110002</v>
      </c>
      <c r="AM86" s="28" t="s">
        <v>315</v>
      </c>
      <c r="AN86" s="28">
        <v>5</v>
      </c>
      <c r="AO86" s="28">
        <v>2</v>
      </c>
      <c r="AP86" s="28">
        <v>1</v>
      </c>
      <c r="AQ86" s="3">
        <f t="shared" si="33"/>
        <v>1800</v>
      </c>
      <c r="AS86" s="3">
        <f t="shared" si="37"/>
        <v>0.000909090909090909</v>
      </c>
      <c r="AT86" s="3">
        <f t="shared" si="38"/>
        <v>0.0454545454545455</v>
      </c>
      <c r="AV86" s="3">
        <v>12000004</v>
      </c>
      <c r="AW86" s="3">
        <f t="shared" si="34"/>
        <v>1</v>
      </c>
      <c r="AX86" s="3">
        <v>12000005</v>
      </c>
      <c r="AY86" s="3">
        <f t="shared" si="35"/>
        <v>2</v>
      </c>
      <c r="BA86" s="3" t="str">
        <f t="shared" si="39"/>
        <v>12000004,1;12000005,2</v>
      </c>
    </row>
    <row r="87" ht="20.1" customHeight="1" spans="1:53">
      <c r="A87" s="94"/>
      <c r="B87" s="94"/>
      <c r="C87" s="94"/>
      <c r="D87" s="94"/>
      <c r="E87" s="94"/>
      <c r="F87" s="94"/>
      <c r="G87" s="94"/>
      <c r="H87" s="94"/>
      <c r="S87" s="24">
        <v>10020201</v>
      </c>
      <c r="T87" s="24">
        <v>10025001</v>
      </c>
      <c r="U87" s="26" t="s">
        <v>316</v>
      </c>
      <c r="Z87" s="24">
        <v>10020107</v>
      </c>
      <c r="AA87" s="26" t="s">
        <v>288</v>
      </c>
      <c r="AC87" s="97">
        <v>3</v>
      </c>
      <c r="AF87" s="24">
        <v>10020107</v>
      </c>
      <c r="AG87" s="26" t="s">
        <v>288</v>
      </c>
      <c r="AI87" s="97">
        <v>3</v>
      </c>
      <c r="AL87" s="25">
        <v>14110003</v>
      </c>
      <c r="AM87" s="28" t="s">
        <v>317</v>
      </c>
      <c r="AN87" s="28">
        <v>9</v>
      </c>
      <c r="AO87" s="28">
        <v>3</v>
      </c>
      <c r="AP87" s="28">
        <v>1</v>
      </c>
      <c r="AQ87" s="3">
        <f t="shared" si="33"/>
        <v>3750</v>
      </c>
      <c r="AS87" s="3">
        <f t="shared" si="37"/>
        <v>0.000384615384615385</v>
      </c>
      <c r="AT87" s="3">
        <f t="shared" si="38"/>
        <v>0.0384615384615385</v>
      </c>
      <c r="AV87" s="3">
        <v>12000004</v>
      </c>
      <c r="AW87" s="3">
        <f t="shared" si="34"/>
        <v>2</v>
      </c>
      <c r="AX87" s="3">
        <v>12000005</v>
      </c>
      <c r="AY87" s="3">
        <f t="shared" si="35"/>
        <v>5</v>
      </c>
      <c r="BA87" s="3" t="str">
        <f t="shared" si="39"/>
        <v>12000004,2;12000005,5</v>
      </c>
    </row>
    <row r="88" ht="20.1" customHeight="1" spans="1:53">
      <c r="A88" s="94"/>
      <c r="B88" s="94"/>
      <c r="C88" s="94"/>
      <c r="D88" s="94"/>
      <c r="E88" s="94"/>
      <c r="F88" s="94"/>
      <c r="G88" s="94"/>
      <c r="H88" s="94"/>
      <c r="S88" s="24">
        <v>10020202</v>
      </c>
      <c r="T88" s="24">
        <v>10025002</v>
      </c>
      <c r="U88" s="26" t="s">
        <v>318</v>
      </c>
      <c r="Z88" s="24">
        <v>10020108</v>
      </c>
      <c r="AA88" s="26" t="s">
        <v>319</v>
      </c>
      <c r="AC88" s="97" t="s">
        <v>230</v>
      </c>
      <c r="AE88" s="3" t="s">
        <v>162</v>
      </c>
      <c r="AG88" s="25" t="s">
        <v>290</v>
      </c>
      <c r="AH88" s="3">
        <v>20</v>
      </c>
      <c r="AI88" s="28">
        <v>4</v>
      </c>
      <c r="AJ88" s="3">
        <f>LOOKUP(AH88,B:B,C:C)*LOOKUP(AI88,$X$10:$X$14,$Z$10:$Z$14)</f>
        <v>240000</v>
      </c>
      <c r="AL88" s="25">
        <v>14110004</v>
      </c>
      <c r="AM88" s="28" t="s">
        <v>320</v>
      </c>
      <c r="AN88" s="28">
        <v>12</v>
      </c>
      <c r="AO88" s="28">
        <v>4</v>
      </c>
      <c r="AP88" s="28">
        <v>1</v>
      </c>
      <c r="AQ88" s="3">
        <f t="shared" si="33"/>
        <v>5850</v>
      </c>
      <c r="AS88" s="3">
        <f t="shared" si="37"/>
        <v>8.33333333333333e-5</v>
      </c>
      <c r="AT88" s="3">
        <f t="shared" si="38"/>
        <v>0.0208333333333333</v>
      </c>
      <c r="AV88" s="3">
        <v>12000004</v>
      </c>
      <c r="AW88" s="3">
        <f t="shared" si="34"/>
        <v>5</v>
      </c>
      <c r="AX88" s="3">
        <v>12000005</v>
      </c>
      <c r="AY88" s="3">
        <f t="shared" si="35"/>
        <v>10</v>
      </c>
      <c r="BA88" s="3" t="str">
        <f t="shared" si="39"/>
        <v>12000004,5;12000005,10</v>
      </c>
    </row>
    <row r="89" ht="20.1" customHeight="1" spans="1:53">
      <c r="A89" s="94"/>
      <c r="B89" s="94"/>
      <c r="C89" s="94"/>
      <c r="D89" s="94"/>
      <c r="E89" s="94"/>
      <c r="F89" s="94"/>
      <c r="G89" s="94"/>
      <c r="H89" s="94"/>
      <c r="S89" s="24">
        <v>10020203</v>
      </c>
      <c r="T89" s="24">
        <v>10025003</v>
      </c>
      <c r="U89" s="26" t="s">
        <v>321</v>
      </c>
      <c r="Z89" s="24">
        <v>10020109</v>
      </c>
      <c r="AA89" s="26" t="s">
        <v>322</v>
      </c>
      <c r="AC89" s="97" t="s">
        <v>230</v>
      </c>
      <c r="AE89" s="3" t="s">
        <v>165</v>
      </c>
      <c r="AG89" s="25" t="s">
        <v>292</v>
      </c>
      <c r="AH89" s="3">
        <v>20</v>
      </c>
      <c r="AI89" s="28">
        <v>4</v>
      </c>
      <c r="AJ89" s="3">
        <f>LOOKUP(AH89,B:B,C:C)*LOOKUP(AI89,$X$10:$X$14,$Z$10:$Z$14)</f>
        <v>240000</v>
      </c>
      <c r="AL89" s="25">
        <v>14110005</v>
      </c>
      <c r="AM89" s="28" t="s">
        <v>323</v>
      </c>
      <c r="AN89" s="28">
        <v>1</v>
      </c>
      <c r="AO89" s="28">
        <v>2</v>
      </c>
      <c r="AP89" s="28">
        <v>1</v>
      </c>
      <c r="AQ89" s="3">
        <f t="shared" si="33"/>
        <v>600</v>
      </c>
      <c r="AS89" s="3">
        <f t="shared" si="37"/>
        <v>0.000909090909090909</v>
      </c>
      <c r="AT89" s="3">
        <f t="shared" si="38"/>
        <v>0.0454545454545455</v>
      </c>
      <c r="AV89" s="3">
        <v>12000004</v>
      </c>
      <c r="AW89" s="3">
        <f t="shared" si="34"/>
        <v>1</v>
      </c>
      <c r="AX89" s="3">
        <v>12000005</v>
      </c>
      <c r="AY89" s="3">
        <f t="shared" si="35"/>
        <v>2</v>
      </c>
      <c r="BA89" s="3" t="str">
        <f t="shared" si="39"/>
        <v>12000004,1;12000005,2</v>
      </c>
    </row>
    <row r="90" ht="20.1" customHeight="1" spans="1:53">
      <c r="A90" s="94"/>
      <c r="B90" s="94"/>
      <c r="C90" s="94"/>
      <c r="D90" s="94"/>
      <c r="E90" s="94"/>
      <c r="F90" s="94"/>
      <c r="G90" s="94"/>
      <c r="H90" s="94"/>
      <c r="S90" s="24">
        <v>10020204</v>
      </c>
      <c r="T90" s="24">
        <v>10025004</v>
      </c>
      <c r="U90" s="26" t="s">
        <v>324</v>
      </c>
      <c r="Z90" s="24">
        <v>10020110</v>
      </c>
      <c r="AA90" s="100" t="s">
        <v>325</v>
      </c>
      <c r="AC90" s="97" t="s">
        <v>262</v>
      </c>
      <c r="AL90" s="25">
        <v>14110006</v>
      </c>
      <c r="AM90" s="28" t="s">
        <v>326</v>
      </c>
      <c r="AN90" s="28">
        <v>5</v>
      </c>
      <c r="AO90" s="28">
        <v>2</v>
      </c>
      <c r="AP90" s="28">
        <v>1</v>
      </c>
      <c r="AQ90" s="3">
        <f t="shared" si="33"/>
        <v>1800</v>
      </c>
      <c r="AS90" s="3">
        <f t="shared" si="37"/>
        <v>0.000909090909090909</v>
      </c>
      <c r="AT90" s="3">
        <f t="shared" si="38"/>
        <v>0.0454545454545455</v>
      </c>
      <c r="AV90" s="3">
        <v>12000004</v>
      </c>
      <c r="AW90" s="3">
        <f t="shared" si="34"/>
        <v>1</v>
      </c>
      <c r="AX90" s="3">
        <v>12000005</v>
      </c>
      <c r="AY90" s="3">
        <f t="shared" si="35"/>
        <v>2</v>
      </c>
      <c r="BA90" s="3" t="str">
        <f t="shared" si="39"/>
        <v>12000004,1;12000005,2</v>
      </c>
    </row>
    <row r="91" ht="20.1" customHeight="1" spans="1:53">
      <c r="A91" s="94"/>
      <c r="B91" s="94"/>
      <c r="C91" s="94"/>
      <c r="D91" s="94"/>
      <c r="E91" s="94"/>
      <c r="F91" s="94"/>
      <c r="G91" s="94"/>
      <c r="H91" s="94"/>
      <c r="S91" s="24">
        <v>10020205</v>
      </c>
      <c r="T91" s="24">
        <v>10025005</v>
      </c>
      <c r="U91" s="26" t="s">
        <v>327</v>
      </c>
      <c r="AF91" s="101" t="s">
        <v>218</v>
      </c>
      <c r="AL91" s="25">
        <v>14110007</v>
      </c>
      <c r="AM91" s="28" t="s">
        <v>328</v>
      </c>
      <c r="AN91" s="28">
        <v>9</v>
      </c>
      <c r="AO91" s="28">
        <v>3</v>
      </c>
      <c r="AP91" s="28">
        <v>1</v>
      </c>
      <c r="AQ91" s="3">
        <f t="shared" si="33"/>
        <v>3750</v>
      </c>
      <c r="AS91" s="3">
        <f t="shared" si="37"/>
        <v>0.000384615384615385</v>
      </c>
      <c r="AT91" s="3">
        <f t="shared" si="38"/>
        <v>0.0384615384615385</v>
      </c>
      <c r="AV91" s="3">
        <v>12000004</v>
      </c>
      <c r="AW91" s="3">
        <f t="shared" si="34"/>
        <v>2</v>
      </c>
      <c r="AX91" s="3">
        <v>12000005</v>
      </c>
      <c r="AY91" s="3">
        <f t="shared" si="35"/>
        <v>5</v>
      </c>
      <c r="BA91" s="3" t="str">
        <f t="shared" si="39"/>
        <v>12000004,2;12000005,5</v>
      </c>
    </row>
    <row r="92" ht="20.1" customHeight="1" spans="1:53">
      <c r="A92" s="94"/>
      <c r="B92" s="94"/>
      <c r="C92" s="94"/>
      <c r="D92" s="94"/>
      <c r="E92" s="94"/>
      <c r="F92" s="94"/>
      <c r="G92" s="94"/>
      <c r="H92" s="94"/>
      <c r="S92" s="24">
        <v>10020206</v>
      </c>
      <c r="T92" s="24">
        <v>10025006</v>
      </c>
      <c r="U92" s="26" t="s">
        <v>329</v>
      </c>
      <c r="Z92" s="24">
        <v>10020151</v>
      </c>
      <c r="AA92" s="26" t="s">
        <v>296</v>
      </c>
      <c r="AC92" s="97" t="s">
        <v>230</v>
      </c>
      <c r="AF92" s="24">
        <v>10020151</v>
      </c>
      <c r="AG92" s="26" t="s">
        <v>296</v>
      </c>
      <c r="AI92" s="97" t="s">
        <v>230</v>
      </c>
      <c r="AL92" s="25">
        <v>14110008</v>
      </c>
      <c r="AM92" s="28" t="s">
        <v>330</v>
      </c>
      <c r="AN92" s="28">
        <v>12</v>
      </c>
      <c r="AO92" s="28">
        <v>4</v>
      </c>
      <c r="AP92" s="28">
        <v>1</v>
      </c>
      <c r="AQ92" s="3">
        <f t="shared" si="33"/>
        <v>5850</v>
      </c>
      <c r="AS92" s="3">
        <f t="shared" si="37"/>
        <v>8.33333333333333e-5</v>
      </c>
      <c r="AT92" s="3">
        <f t="shared" si="38"/>
        <v>0.0208333333333333</v>
      </c>
      <c r="AV92" s="3">
        <v>12000004</v>
      </c>
      <c r="AW92" s="3">
        <f t="shared" si="34"/>
        <v>5</v>
      </c>
      <c r="AX92" s="3">
        <v>12000005</v>
      </c>
      <c r="AY92" s="3">
        <f t="shared" si="35"/>
        <v>10</v>
      </c>
      <c r="BA92" s="3" t="str">
        <f t="shared" si="39"/>
        <v>12000004,5;12000005,10</v>
      </c>
    </row>
    <row r="93" ht="20.1" customHeight="1" spans="1:53">
      <c r="A93" s="94"/>
      <c r="B93" s="94"/>
      <c r="C93" s="94"/>
      <c r="D93" s="94"/>
      <c r="E93" s="94"/>
      <c r="F93" s="94"/>
      <c r="G93" s="94"/>
      <c r="H93" s="94"/>
      <c r="S93" s="24">
        <v>10020207</v>
      </c>
      <c r="T93" s="24">
        <v>10025007</v>
      </c>
      <c r="U93" s="26" t="s">
        <v>331</v>
      </c>
      <c r="Z93" s="24">
        <v>10020152</v>
      </c>
      <c r="AA93" s="26" t="s">
        <v>299</v>
      </c>
      <c r="AC93" s="97" t="s">
        <v>230</v>
      </c>
      <c r="AF93" s="24">
        <v>10020152</v>
      </c>
      <c r="AG93" s="26" t="s">
        <v>299</v>
      </c>
      <c r="AI93" s="97" t="s">
        <v>230</v>
      </c>
      <c r="AL93" s="25">
        <v>14110009</v>
      </c>
      <c r="AM93" s="28" t="s">
        <v>332</v>
      </c>
      <c r="AN93" s="28">
        <v>1</v>
      </c>
      <c r="AO93" s="28">
        <v>2</v>
      </c>
      <c r="AP93" s="28">
        <v>1</v>
      </c>
      <c r="AQ93" s="3">
        <f t="shared" si="33"/>
        <v>600</v>
      </c>
      <c r="AS93" s="3">
        <f t="shared" si="37"/>
        <v>0.000909090909090909</v>
      </c>
      <c r="AT93" s="3">
        <f t="shared" si="38"/>
        <v>0.0454545454545455</v>
      </c>
      <c r="AV93" s="3">
        <v>12000004</v>
      </c>
      <c r="AW93" s="3">
        <f t="shared" si="34"/>
        <v>1</v>
      </c>
      <c r="AX93" s="3">
        <v>12000005</v>
      </c>
      <c r="AY93" s="3">
        <f t="shared" si="35"/>
        <v>2</v>
      </c>
      <c r="BA93" s="3" t="str">
        <f t="shared" si="39"/>
        <v>12000004,1;12000005,2</v>
      </c>
    </row>
    <row r="94" ht="20.1" customHeight="1" spans="1:53">
      <c r="A94" s="94"/>
      <c r="B94" s="94"/>
      <c r="C94" s="94"/>
      <c r="D94" s="94"/>
      <c r="E94" s="94"/>
      <c r="F94" s="94"/>
      <c r="G94" s="94"/>
      <c r="H94" s="94"/>
      <c r="T94" s="24">
        <v>10025008</v>
      </c>
      <c r="U94" s="25" t="s">
        <v>333</v>
      </c>
      <c r="Z94" s="24">
        <v>10020153</v>
      </c>
      <c r="AA94" s="26" t="s">
        <v>301</v>
      </c>
      <c r="AC94" s="97" t="s">
        <v>230</v>
      </c>
      <c r="AF94" s="24">
        <v>10020153</v>
      </c>
      <c r="AG94" s="26" t="s">
        <v>301</v>
      </c>
      <c r="AI94" s="97" t="s">
        <v>230</v>
      </c>
      <c r="AL94" s="25">
        <v>14110010</v>
      </c>
      <c r="AM94" s="28" t="s">
        <v>334</v>
      </c>
      <c r="AN94" s="28">
        <v>5</v>
      </c>
      <c r="AO94" s="28">
        <v>2</v>
      </c>
      <c r="AP94" s="28">
        <v>1</v>
      </c>
      <c r="AQ94" s="3">
        <f t="shared" si="33"/>
        <v>1800</v>
      </c>
      <c r="AS94" s="3">
        <f t="shared" si="37"/>
        <v>0.000909090909090909</v>
      </c>
      <c r="AT94" s="3">
        <f t="shared" si="38"/>
        <v>0.0454545454545455</v>
      </c>
      <c r="AV94" s="3">
        <v>12000004</v>
      </c>
      <c r="AW94" s="3">
        <f t="shared" si="34"/>
        <v>1</v>
      </c>
      <c r="AX94" s="3">
        <v>12000005</v>
      </c>
      <c r="AY94" s="3">
        <f t="shared" si="35"/>
        <v>2</v>
      </c>
      <c r="BA94" s="3" t="str">
        <f t="shared" si="39"/>
        <v>12000004,1;12000005,2</v>
      </c>
    </row>
    <row r="95" ht="20.1" customHeight="1" spans="1:53">
      <c r="A95" s="94"/>
      <c r="B95" s="94"/>
      <c r="C95" s="94"/>
      <c r="D95" s="94"/>
      <c r="E95" s="94"/>
      <c r="F95" s="94"/>
      <c r="G95" s="94"/>
      <c r="H95" s="94"/>
      <c r="T95" s="24">
        <v>10025009</v>
      </c>
      <c r="U95" s="25" t="s">
        <v>335</v>
      </c>
      <c r="Z95" s="24">
        <v>10020154</v>
      </c>
      <c r="AA95" s="26" t="s">
        <v>303</v>
      </c>
      <c r="AC95" s="97" t="s">
        <v>230</v>
      </c>
      <c r="AF95" s="24">
        <v>10020154</v>
      </c>
      <c r="AG95" s="26" t="s">
        <v>303</v>
      </c>
      <c r="AI95" s="97" t="s">
        <v>230</v>
      </c>
      <c r="AL95" s="25">
        <v>14110011</v>
      </c>
      <c r="AM95" s="28" t="s">
        <v>336</v>
      </c>
      <c r="AN95" s="28">
        <v>9</v>
      </c>
      <c r="AO95" s="28">
        <v>3</v>
      </c>
      <c r="AP95" s="28">
        <v>1</v>
      </c>
      <c r="AQ95" s="3">
        <f t="shared" si="33"/>
        <v>3750</v>
      </c>
      <c r="AS95" s="3">
        <f t="shared" si="37"/>
        <v>0.000384615384615385</v>
      </c>
      <c r="AT95" s="3">
        <f t="shared" si="38"/>
        <v>0.0384615384615385</v>
      </c>
      <c r="AV95" s="3">
        <v>12000004</v>
      </c>
      <c r="AW95" s="3">
        <f t="shared" si="34"/>
        <v>2</v>
      </c>
      <c r="AX95" s="3">
        <v>12000005</v>
      </c>
      <c r="AY95" s="3">
        <f t="shared" si="35"/>
        <v>5</v>
      </c>
      <c r="BA95" s="3" t="str">
        <f t="shared" si="39"/>
        <v>12000004,2;12000005,5</v>
      </c>
    </row>
    <row r="96" ht="20.1" customHeight="1" spans="1:53">
      <c r="A96" s="94"/>
      <c r="B96" s="94"/>
      <c r="C96" s="94"/>
      <c r="D96" s="94"/>
      <c r="E96" s="94"/>
      <c r="F96" s="94"/>
      <c r="G96" s="94"/>
      <c r="H96" s="94"/>
      <c r="Z96" s="24">
        <v>10020155</v>
      </c>
      <c r="AA96" s="26" t="s">
        <v>305</v>
      </c>
      <c r="AC96" s="97" t="s">
        <v>230</v>
      </c>
      <c r="AF96" s="24">
        <v>10020155</v>
      </c>
      <c r="AG96" s="26" t="s">
        <v>305</v>
      </c>
      <c r="AI96" s="97" t="s">
        <v>230</v>
      </c>
      <c r="AL96" s="25">
        <v>14110012</v>
      </c>
      <c r="AM96" s="28" t="s">
        <v>337</v>
      </c>
      <c r="AN96" s="28">
        <v>12</v>
      </c>
      <c r="AO96" s="28">
        <v>4</v>
      </c>
      <c r="AP96" s="28">
        <v>1</v>
      </c>
      <c r="AQ96" s="3">
        <f t="shared" si="33"/>
        <v>5850</v>
      </c>
      <c r="AS96" s="3">
        <f t="shared" si="37"/>
        <v>8.33333333333333e-5</v>
      </c>
      <c r="AT96" s="3">
        <f t="shared" si="38"/>
        <v>0.0208333333333333</v>
      </c>
      <c r="AV96" s="3">
        <v>12000004</v>
      </c>
      <c r="AW96" s="3">
        <f t="shared" si="34"/>
        <v>5</v>
      </c>
      <c r="AX96" s="3">
        <v>12000005</v>
      </c>
      <c r="AY96" s="3">
        <f t="shared" si="35"/>
        <v>10</v>
      </c>
      <c r="BA96" s="3" t="str">
        <f t="shared" si="39"/>
        <v>12000004,5;12000005,10</v>
      </c>
    </row>
    <row r="97" ht="20.1" customHeight="1" spans="1:46">
      <c r="A97" s="94"/>
      <c r="B97" s="94"/>
      <c r="C97" s="94"/>
      <c r="D97" s="94"/>
      <c r="E97" s="94"/>
      <c r="F97" s="94"/>
      <c r="G97" s="94"/>
      <c r="H97" s="94"/>
      <c r="Z97" s="24">
        <v>10020156</v>
      </c>
      <c r="AA97" s="26" t="s">
        <v>307</v>
      </c>
      <c r="AC97" s="97" t="s">
        <v>230</v>
      </c>
      <c r="AF97" s="24">
        <v>10020156</v>
      </c>
      <c r="AG97" s="26" t="s">
        <v>307</v>
      </c>
      <c r="AI97" s="97" t="s">
        <v>230</v>
      </c>
      <c r="AL97" s="101" t="s">
        <v>179</v>
      </c>
      <c r="AQ97"/>
      <c r="AS97" s="3" t="e">
        <f t="shared" si="37"/>
        <v>#N/A</v>
      </c>
      <c r="AT97" s="3" t="e">
        <f t="shared" ref="AT97:AT160" si="40">LOOKUP(AO97,$X$44:$X$46,$AC$44:$AC$46)</f>
        <v>#N/A</v>
      </c>
    </row>
    <row r="98" ht="20.1" customHeight="1" spans="1:53">
      <c r="A98" s="94"/>
      <c r="B98" s="94"/>
      <c r="C98" s="94"/>
      <c r="D98" s="94"/>
      <c r="E98" s="94"/>
      <c r="F98" s="94"/>
      <c r="G98" s="94"/>
      <c r="H98" s="94"/>
      <c r="Z98" s="24">
        <v>10020157</v>
      </c>
      <c r="AA98" s="26" t="s">
        <v>309</v>
      </c>
      <c r="AC98" s="97" t="s">
        <v>314</v>
      </c>
      <c r="AF98" s="24">
        <v>10020157</v>
      </c>
      <c r="AG98" s="26" t="s">
        <v>309</v>
      </c>
      <c r="AI98" s="97" t="s">
        <v>314</v>
      </c>
      <c r="AL98" s="28">
        <v>15201001</v>
      </c>
      <c r="AM98" s="28" t="s">
        <v>338</v>
      </c>
      <c r="AN98" s="28">
        <v>18</v>
      </c>
      <c r="AO98" s="28">
        <v>3</v>
      </c>
      <c r="AP98" s="28">
        <v>10</v>
      </c>
      <c r="AQ98" s="3">
        <f t="shared" ref="AQ98:AQ145" si="41">ROUND(LOOKUP(AN98,A:A,B:B)*LOOKUP(AO98,$X$10:$X$14,$Y$10:$Y$14)*LOOKUP(AP98,$X$16:$X$26,$Y$16:$Y$26),0)</f>
        <v>1306</v>
      </c>
      <c r="AS98" s="3">
        <f t="shared" si="37"/>
        <v>0.000384615384615385</v>
      </c>
      <c r="AT98" s="3">
        <f t="shared" si="40"/>
        <v>0.0652173913043478</v>
      </c>
      <c r="AV98" s="3">
        <v>12000004</v>
      </c>
      <c r="AW98" s="3">
        <f t="shared" ref="AW98:AW145" si="42">LOOKUP(AO98,$X$28:$X$32,$Y$28:$Y$32)</f>
        <v>2</v>
      </c>
      <c r="AX98" s="3">
        <v>12000005</v>
      </c>
      <c r="AY98" s="3">
        <f t="shared" ref="AY98:AY145" si="43">LOOKUP(AO98,$X$28:$X$32,$Z$28:$Z$32)</f>
        <v>5</v>
      </c>
      <c r="BA98" s="3" t="str">
        <f t="shared" si="39"/>
        <v>12000004,2;12000005,5</v>
      </c>
    </row>
    <row r="99" ht="20.1" customHeight="1" spans="1:53">
      <c r="A99" s="94"/>
      <c r="B99" s="94"/>
      <c r="C99" s="94"/>
      <c r="D99" s="94"/>
      <c r="E99" s="94"/>
      <c r="F99" s="94"/>
      <c r="G99" s="94"/>
      <c r="H99" s="94"/>
      <c r="Z99" s="24">
        <v>10020158</v>
      </c>
      <c r="AA99" s="26" t="s">
        <v>339</v>
      </c>
      <c r="AC99" s="97" t="s">
        <v>230</v>
      </c>
      <c r="AE99" s="3" t="s">
        <v>162</v>
      </c>
      <c r="AG99" s="25" t="s">
        <v>311</v>
      </c>
      <c r="AH99" s="3">
        <v>20</v>
      </c>
      <c r="AI99" s="28">
        <v>4</v>
      </c>
      <c r="AJ99" s="3">
        <f>LOOKUP(AH99,B:B,C:C)*LOOKUP(AI99,$X$10:$X$14,$Z$10:$Z$14)</f>
        <v>240000</v>
      </c>
      <c r="AL99" s="28">
        <v>15201002</v>
      </c>
      <c r="AM99" s="28" t="s">
        <v>340</v>
      </c>
      <c r="AN99" s="28">
        <v>20</v>
      </c>
      <c r="AO99" s="28">
        <v>4</v>
      </c>
      <c r="AP99" s="28">
        <v>10</v>
      </c>
      <c r="AQ99" s="3">
        <f t="shared" si="41"/>
        <v>1733</v>
      </c>
      <c r="AS99" s="3">
        <f t="shared" si="37"/>
        <v>8.33333333333333e-5</v>
      </c>
      <c r="AT99" s="3">
        <f t="shared" si="40"/>
        <v>0.0208333333333333</v>
      </c>
      <c r="AV99" s="3">
        <v>12000004</v>
      </c>
      <c r="AW99" s="3">
        <f t="shared" si="42"/>
        <v>5</v>
      </c>
      <c r="AX99" s="3">
        <v>12000005</v>
      </c>
      <c r="AY99" s="3">
        <f t="shared" si="43"/>
        <v>10</v>
      </c>
      <c r="BA99" s="3" t="str">
        <f t="shared" si="39"/>
        <v>12000004,5;12000005,10</v>
      </c>
    </row>
    <row r="100" ht="20.1" customHeight="1" spans="1:53">
      <c r="A100" s="94"/>
      <c r="B100" s="94"/>
      <c r="C100" s="94"/>
      <c r="D100" s="94"/>
      <c r="E100" s="94"/>
      <c r="F100" s="94"/>
      <c r="G100" s="94"/>
      <c r="H100" s="94"/>
      <c r="Z100" s="24">
        <v>10020159</v>
      </c>
      <c r="AA100" s="102" t="s">
        <v>341</v>
      </c>
      <c r="AC100" s="97" t="s">
        <v>230</v>
      </c>
      <c r="AE100" s="3" t="s">
        <v>165</v>
      </c>
      <c r="AG100" s="25" t="s">
        <v>313</v>
      </c>
      <c r="AH100" s="3">
        <v>20</v>
      </c>
      <c r="AI100" s="28">
        <v>4</v>
      </c>
      <c r="AJ100" s="3">
        <f>LOOKUP(AH100,B:B,C:C)*LOOKUP(AI100,$X$10:$X$14,$Z$10:$Z$14)</f>
        <v>240000</v>
      </c>
      <c r="AL100" s="28">
        <v>15201003</v>
      </c>
      <c r="AM100" s="28" t="s">
        <v>342</v>
      </c>
      <c r="AN100" s="28">
        <v>18</v>
      </c>
      <c r="AO100" s="28">
        <v>3</v>
      </c>
      <c r="AP100" s="28">
        <v>10</v>
      </c>
      <c r="AQ100" s="3">
        <f t="shared" si="41"/>
        <v>1306</v>
      </c>
      <c r="AS100" s="3">
        <f t="shared" si="37"/>
        <v>0.000384615384615385</v>
      </c>
      <c r="AT100" s="3">
        <f t="shared" si="40"/>
        <v>0.0652173913043478</v>
      </c>
      <c r="AV100" s="3">
        <v>12000004</v>
      </c>
      <c r="AW100" s="3">
        <f t="shared" si="42"/>
        <v>2</v>
      </c>
      <c r="AX100" s="3">
        <v>12000005</v>
      </c>
      <c r="AY100" s="3">
        <f t="shared" si="43"/>
        <v>5</v>
      </c>
      <c r="BA100" s="3" t="str">
        <f t="shared" si="39"/>
        <v>12000004,2;12000005,5</v>
      </c>
    </row>
    <row r="101" ht="20.1" customHeight="1" spans="1:53">
      <c r="A101" s="94"/>
      <c r="B101" s="94"/>
      <c r="C101" s="94"/>
      <c r="D101" s="94"/>
      <c r="E101" s="94"/>
      <c r="F101" s="94"/>
      <c r="G101" s="94"/>
      <c r="H101" s="94"/>
      <c r="Z101" s="24">
        <v>10020160</v>
      </c>
      <c r="AA101" s="102" t="s">
        <v>343</v>
      </c>
      <c r="AC101" s="97" t="s">
        <v>230</v>
      </c>
      <c r="AL101" s="28">
        <v>15201004</v>
      </c>
      <c r="AM101" s="28" t="s">
        <v>344</v>
      </c>
      <c r="AN101" s="28">
        <v>20</v>
      </c>
      <c r="AO101" s="28">
        <v>4</v>
      </c>
      <c r="AP101" s="28">
        <v>10</v>
      </c>
      <c r="AQ101" s="3">
        <f t="shared" si="41"/>
        <v>1733</v>
      </c>
      <c r="AS101" s="3">
        <f t="shared" si="37"/>
        <v>8.33333333333333e-5</v>
      </c>
      <c r="AT101" s="3">
        <f t="shared" si="40"/>
        <v>0.0208333333333333</v>
      </c>
      <c r="AV101" s="3">
        <v>12000004</v>
      </c>
      <c r="AW101" s="3">
        <f t="shared" si="42"/>
        <v>5</v>
      </c>
      <c r="AX101" s="3">
        <v>12000005</v>
      </c>
      <c r="AY101" s="3">
        <f t="shared" si="43"/>
        <v>10</v>
      </c>
      <c r="BA101" s="3" t="str">
        <f t="shared" si="39"/>
        <v>12000004,5;12000005,10</v>
      </c>
    </row>
    <row r="102" ht="20.1" customHeight="1" spans="1:53">
      <c r="A102" s="94"/>
      <c r="B102" s="94"/>
      <c r="C102" s="94"/>
      <c r="D102" s="94"/>
      <c r="E102" s="94"/>
      <c r="F102" s="94"/>
      <c r="G102" s="94"/>
      <c r="H102" s="94"/>
      <c r="Z102" s="24">
        <v>10020161</v>
      </c>
      <c r="AA102" s="103" t="s">
        <v>345</v>
      </c>
      <c r="AC102" s="97" t="s">
        <v>262</v>
      </c>
      <c r="AL102" s="28">
        <v>15201005</v>
      </c>
      <c r="AM102" s="28" t="s">
        <v>346</v>
      </c>
      <c r="AN102" s="28">
        <v>18</v>
      </c>
      <c r="AO102" s="28">
        <v>3</v>
      </c>
      <c r="AP102" s="28">
        <v>10</v>
      </c>
      <c r="AQ102" s="3">
        <f t="shared" si="41"/>
        <v>1306</v>
      </c>
      <c r="AS102" s="3">
        <f t="shared" si="37"/>
        <v>0.000384615384615385</v>
      </c>
      <c r="AT102" s="3">
        <f t="shared" si="40"/>
        <v>0.0652173913043478</v>
      </c>
      <c r="AV102" s="3">
        <v>12000004</v>
      </c>
      <c r="AW102" s="3">
        <f t="shared" si="42"/>
        <v>2</v>
      </c>
      <c r="AX102" s="3">
        <v>12000005</v>
      </c>
      <c r="AY102" s="3">
        <f t="shared" si="43"/>
        <v>5</v>
      </c>
      <c r="BA102" s="3" t="str">
        <f t="shared" si="39"/>
        <v>12000004,2;12000005,5</v>
      </c>
    </row>
    <row r="103" ht="20.1" customHeight="1" spans="1:53">
      <c r="A103" s="94"/>
      <c r="B103" s="94"/>
      <c r="C103" s="94"/>
      <c r="D103" s="94"/>
      <c r="E103" s="94"/>
      <c r="F103" s="94"/>
      <c r="G103" s="94"/>
      <c r="H103" s="94"/>
      <c r="AL103" s="28">
        <v>15201006</v>
      </c>
      <c r="AM103" s="28" t="s">
        <v>347</v>
      </c>
      <c r="AN103" s="28">
        <v>20</v>
      </c>
      <c r="AO103" s="28">
        <v>4</v>
      </c>
      <c r="AP103" s="28">
        <v>10</v>
      </c>
      <c r="AQ103" s="3">
        <f t="shared" si="41"/>
        <v>1733</v>
      </c>
      <c r="AS103" s="3">
        <f t="shared" si="37"/>
        <v>8.33333333333333e-5</v>
      </c>
      <c r="AT103" s="3">
        <f t="shared" si="40"/>
        <v>0.0208333333333333</v>
      </c>
      <c r="AV103" s="3">
        <v>12000004</v>
      </c>
      <c r="AW103" s="3">
        <f t="shared" si="42"/>
        <v>5</v>
      </c>
      <c r="AX103" s="3">
        <v>12000005</v>
      </c>
      <c r="AY103" s="3">
        <f t="shared" si="43"/>
        <v>10</v>
      </c>
      <c r="BA103" s="3" t="str">
        <f t="shared" si="39"/>
        <v>12000004,5;12000005,10</v>
      </c>
    </row>
    <row r="104" ht="20.1" customHeight="1" spans="1:53">
      <c r="A104" s="94"/>
      <c r="B104" s="94"/>
      <c r="C104" s="94"/>
      <c r="D104" s="94"/>
      <c r="E104" s="94"/>
      <c r="F104" s="94"/>
      <c r="G104" s="94"/>
      <c r="H104" s="94"/>
      <c r="AF104" s="101" t="s">
        <v>348</v>
      </c>
      <c r="AL104" s="28">
        <v>15202001</v>
      </c>
      <c r="AM104" s="28" t="s">
        <v>349</v>
      </c>
      <c r="AN104" s="28">
        <v>18</v>
      </c>
      <c r="AO104" s="28">
        <v>3</v>
      </c>
      <c r="AP104" s="28">
        <v>9</v>
      </c>
      <c r="AQ104" s="3">
        <f t="shared" si="41"/>
        <v>1188</v>
      </c>
      <c r="AS104" s="3">
        <f t="shared" si="37"/>
        <v>0.000384615384615385</v>
      </c>
      <c r="AT104" s="3">
        <f t="shared" si="40"/>
        <v>0.0652173913043478</v>
      </c>
      <c r="AV104" s="3">
        <v>12000004</v>
      </c>
      <c r="AW104" s="3">
        <f t="shared" si="42"/>
        <v>2</v>
      </c>
      <c r="AX104" s="3">
        <v>12000005</v>
      </c>
      <c r="AY104" s="3">
        <f t="shared" si="43"/>
        <v>5</v>
      </c>
      <c r="BA104" s="3" t="str">
        <f t="shared" si="39"/>
        <v>12000004,2;12000005,5</v>
      </c>
    </row>
    <row r="105" ht="20.1" customHeight="1" spans="1:53">
      <c r="A105" s="94"/>
      <c r="B105" s="94"/>
      <c r="C105" s="94"/>
      <c r="D105" s="94"/>
      <c r="E105" s="94"/>
      <c r="F105" s="94"/>
      <c r="G105" s="94"/>
      <c r="H105" s="94"/>
      <c r="Z105" s="24">
        <v>10020201</v>
      </c>
      <c r="AA105" s="26" t="s">
        <v>316</v>
      </c>
      <c r="AC105" s="97" t="s">
        <v>230</v>
      </c>
      <c r="AF105" s="24">
        <v>10020201</v>
      </c>
      <c r="AG105" s="26" t="s">
        <v>316</v>
      </c>
      <c r="AI105" s="97" t="s">
        <v>230</v>
      </c>
      <c r="AL105" s="28">
        <v>15202002</v>
      </c>
      <c r="AM105" s="28" t="s">
        <v>350</v>
      </c>
      <c r="AN105" s="28">
        <v>20</v>
      </c>
      <c r="AO105" s="28">
        <v>4</v>
      </c>
      <c r="AP105" s="28">
        <v>9</v>
      </c>
      <c r="AQ105" s="3">
        <f t="shared" si="41"/>
        <v>1575</v>
      </c>
      <c r="AS105" s="3">
        <f t="shared" si="37"/>
        <v>8.33333333333333e-5</v>
      </c>
      <c r="AT105" s="3">
        <f t="shared" si="40"/>
        <v>0.0208333333333333</v>
      </c>
      <c r="AV105" s="3">
        <v>12000004</v>
      </c>
      <c r="AW105" s="3">
        <f t="shared" si="42"/>
        <v>5</v>
      </c>
      <c r="AX105" s="3">
        <v>12000005</v>
      </c>
      <c r="AY105" s="3">
        <f t="shared" si="43"/>
        <v>10</v>
      </c>
      <c r="BA105" s="3" t="str">
        <f t="shared" si="39"/>
        <v>12000004,5;12000005,10</v>
      </c>
    </row>
    <row r="106" ht="20.1" customHeight="1" spans="1:53">
      <c r="A106" s="94"/>
      <c r="B106" s="94"/>
      <c r="C106" s="94"/>
      <c r="D106" s="94"/>
      <c r="E106" s="94"/>
      <c r="F106" s="94"/>
      <c r="G106" s="94"/>
      <c r="H106" s="94"/>
      <c r="Z106" s="24">
        <v>10020202</v>
      </c>
      <c r="AA106" s="26" t="s">
        <v>318</v>
      </c>
      <c r="AC106" s="97" t="s">
        <v>230</v>
      </c>
      <c r="AF106" s="24">
        <v>10020202</v>
      </c>
      <c r="AG106" s="26" t="s">
        <v>318</v>
      </c>
      <c r="AI106" s="97" t="s">
        <v>230</v>
      </c>
      <c r="AL106" s="28">
        <v>15202003</v>
      </c>
      <c r="AM106" s="28" t="s">
        <v>351</v>
      </c>
      <c r="AN106" s="28">
        <v>18</v>
      </c>
      <c r="AO106" s="28">
        <v>3</v>
      </c>
      <c r="AP106" s="28">
        <v>9</v>
      </c>
      <c r="AQ106" s="3">
        <f t="shared" si="41"/>
        <v>1188</v>
      </c>
      <c r="AS106" s="3">
        <f t="shared" si="37"/>
        <v>0.000384615384615385</v>
      </c>
      <c r="AT106" s="3">
        <f t="shared" si="40"/>
        <v>0.0652173913043478</v>
      </c>
      <c r="AV106" s="3">
        <v>12000004</v>
      </c>
      <c r="AW106" s="3">
        <f t="shared" si="42"/>
        <v>2</v>
      </c>
      <c r="AX106" s="3">
        <v>12000005</v>
      </c>
      <c r="AY106" s="3">
        <f t="shared" si="43"/>
        <v>5</v>
      </c>
      <c r="BA106" s="3" t="str">
        <f t="shared" si="39"/>
        <v>12000004,2;12000005,5</v>
      </c>
    </row>
    <row r="107" ht="20.1" customHeight="1" spans="1:53">
      <c r="A107" s="94"/>
      <c r="B107" s="94"/>
      <c r="C107" s="94"/>
      <c r="D107" s="94"/>
      <c r="E107" s="94"/>
      <c r="F107" s="94"/>
      <c r="G107" s="94"/>
      <c r="H107" s="94"/>
      <c r="Z107" s="24">
        <v>10020203</v>
      </c>
      <c r="AA107" s="26" t="s">
        <v>321</v>
      </c>
      <c r="AC107" s="97" t="s">
        <v>230</v>
      </c>
      <c r="AF107" s="24">
        <v>10020203</v>
      </c>
      <c r="AG107" s="26" t="s">
        <v>321</v>
      </c>
      <c r="AI107" s="97" t="s">
        <v>230</v>
      </c>
      <c r="AL107" s="28">
        <v>15202004</v>
      </c>
      <c r="AM107" s="28" t="s">
        <v>352</v>
      </c>
      <c r="AN107" s="28">
        <v>20</v>
      </c>
      <c r="AO107" s="28">
        <v>4</v>
      </c>
      <c r="AP107" s="28">
        <v>9</v>
      </c>
      <c r="AQ107" s="3">
        <f t="shared" si="41"/>
        <v>1575</v>
      </c>
      <c r="AS107" s="3">
        <f t="shared" si="37"/>
        <v>8.33333333333333e-5</v>
      </c>
      <c r="AT107" s="3">
        <f t="shared" si="40"/>
        <v>0.0208333333333333</v>
      </c>
      <c r="AV107" s="3">
        <v>12000004</v>
      </c>
      <c r="AW107" s="3">
        <f t="shared" si="42"/>
        <v>5</v>
      </c>
      <c r="AX107" s="3">
        <v>12000005</v>
      </c>
      <c r="AY107" s="3">
        <f t="shared" si="43"/>
        <v>10</v>
      </c>
      <c r="BA107" s="3" t="str">
        <f t="shared" si="39"/>
        <v>12000004,5;12000005,10</v>
      </c>
    </row>
    <row r="108" ht="20.1" customHeight="1" spans="1:53">
      <c r="A108" s="94"/>
      <c r="B108" s="94"/>
      <c r="C108" s="94"/>
      <c r="D108" s="94"/>
      <c r="E108" s="94"/>
      <c r="F108" s="94"/>
      <c r="G108" s="94"/>
      <c r="H108" s="94"/>
      <c r="Z108" s="24">
        <v>10020204</v>
      </c>
      <c r="AA108" s="26" t="s">
        <v>324</v>
      </c>
      <c r="AC108" s="97" t="s">
        <v>230</v>
      </c>
      <c r="AF108" s="24">
        <v>10020204</v>
      </c>
      <c r="AG108" s="26" t="s">
        <v>324</v>
      </c>
      <c r="AI108" s="97" t="s">
        <v>230</v>
      </c>
      <c r="AL108" s="28">
        <v>15202005</v>
      </c>
      <c r="AM108" s="28" t="s">
        <v>353</v>
      </c>
      <c r="AN108" s="28">
        <v>18</v>
      </c>
      <c r="AO108" s="28">
        <v>3</v>
      </c>
      <c r="AP108" s="28">
        <v>9</v>
      </c>
      <c r="AQ108" s="3">
        <f t="shared" si="41"/>
        <v>1188</v>
      </c>
      <c r="AS108" s="3">
        <f t="shared" si="37"/>
        <v>0.000384615384615385</v>
      </c>
      <c r="AT108" s="3">
        <f t="shared" si="40"/>
        <v>0.0652173913043478</v>
      </c>
      <c r="AV108" s="3">
        <v>12000004</v>
      </c>
      <c r="AW108" s="3">
        <f t="shared" si="42"/>
        <v>2</v>
      </c>
      <c r="AX108" s="3">
        <v>12000005</v>
      </c>
      <c r="AY108" s="3">
        <f t="shared" si="43"/>
        <v>5</v>
      </c>
      <c r="BA108" s="3" t="str">
        <f t="shared" si="39"/>
        <v>12000004,2;12000005,5</v>
      </c>
    </row>
    <row r="109" ht="20.1" customHeight="1" spans="1:53">
      <c r="A109" s="94"/>
      <c r="B109" s="94"/>
      <c r="C109" s="94"/>
      <c r="D109" s="94"/>
      <c r="E109" s="94"/>
      <c r="F109" s="94"/>
      <c r="G109" s="94"/>
      <c r="H109" s="94"/>
      <c r="Z109" s="24">
        <v>10020205</v>
      </c>
      <c r="AA109" s="26" t="s">
        <v>327</v>
      </c>
      <c r="AC109" s="97" t="s">
        <v>230</v>
      </c>
      <c r="AF109" s="24">
        <v>10020205</v>
      </c>
      <c r="AG109" s="26" t="s">
        <v>327</v>
      </c>
      <c r="AI109" s="97" t="s">
        <v>230</v>
      </c>
      <c r="AL109" s="28">
        <v>15202006</v>
      </c>
      <c r="AM109" s="28" t="s">
        <v>354</v>
      </c>
      <c r="AN109" s="28">
        <v>20</v>
      </c>
      <c r="AO109" s="28">
        <v>4</v>
      </c>
      <c r="AP109" s="28">
        <v>9</v>
      </c>
      <c r="AQ109" s="3">
        <f t="shared" si="41"/>
        <v>1575</v>
      </c>
      <c r="AS109" s="3">
        <f t="shared" si="37"/>
        <v>8.33333333333333e-5</v>
      </c>
      <c r="AT109" s="3">
        <f t="shared" si="40"/>
        <v>0.0208333333333333</v>
      </c>
      <c r="AV109" s="3">
        <v>12000004</v>
      </c>
      <c r="AW109" s="3">
        <f t="shared" si="42"/>
        <v>5</v>
      </c>
      <c r="AX109" s="3">
        <v>12000005</v>
      </c>
      <c r="AY109" s="3">
        <f t="shared" si="43"/>
        <v>10</v>
      </c>
      <c r="BA109" s="3" t="str">
        <f t="shared" si="39"/>
        <v>12000004,5;12000005,10</v>
      </c>
    </row>
    <row r="110" ht="20.1" customHeight="1" spans="1:53">
      <c r="A110" s="94"/>
      <c r="B110" s="94"/>
      <c r="C110" s="94"/>
      <c r="D110" s="94"/>
      <c r="E110" s="94"/>
      <c r="F110" s="94"/>
      <c r="G110" s="94"/>
      <c r="H110" s="94"/>
      <c r="Z110" s="24">
        <v>10020206</v>
      </c>
      <c r="AA110" s="26" t="s">
        <v>329</v>
      </c>
      <c r="AC110" s="97" t="s">
        <v>230</v>
      </c>
      <c r="AF110" s="24">
        <v>10020206</v>
      </c>
      <c r="AG110" s="26" t="s">
        <v>329</v>
      </c>
      <c r="AI110" s="97" t="s">
        <v>230</v>
      </c>
      <c r="AL110" s="28">
        <v>15203001</v>
      </c>
      <c r="AM110" s="28" t="s">
        <v>355</v>
      </c>
      <c r="AN110" s="28">
        <v>18</v>
      </c>
      <c r="AO110" s="28">
        <v>3</v>
      </c>
      <c r="AP110" s="28">
        <v>8</v>
      </c>
      <c r="AQ110" s="3">
        <f t="shared" si="41"/>
        <v>950</v>
      </c>
      <c r="AS110" s="3">
        <f t="shared" si="37"/>
        <v>0.000384615384615385</v>
      </c>
      <c r="AT110" s="3">
        <f t="shared" si="40"/>
        <v>0.0652173913043478</v>
      </c>
      <c r="AV110" s="3">
        <v>12000004</v>
      </c>
      <c r="AW110" s="3">
        <f t="shared" si="42"/>
        <v>2</v>
      </c>
      <c r="AX110" s="3">
        <v>12000005</v>
      </c>
      <c r="AY110" s="3">
        <f t="shared" si="43"/>
        <v>5</v>
      </c>
      <c r="BA110" s="3" t="str">
        <f t="shared" si="39"/>
        <v>12000004,2;12000005,5</v>
      </c>
    </row>
    <row r="111" ht="20.1" customHeight="1" spans="1:53">
      <c r="A111" s="94"/>
      <c r="B111" s="94"/>
      <c r="C111" s="94"/>
      <c r="D111" s="94"/>
      <c r="E111" s="94"/>
      <c r="F111" s="94"/>
      <c r="G111" s="94"/>
      <c r="H111" s="94"/>
      <c r="Z111" s="24">
        <v>10020207</v>
      </c>
      <c r="AA111" s="26" t="s">
        <v>356</v>
      </c>
      <c r="AC111" s="97">
        <v>3</v>
      </c>
      <c r="AF111" s="24">
        <v>10020207</v>
      </c>
      <c r="AG111" s="26" t="s">
        <v>356</v>
      </c>
      <c r="AI111" s="97">
        <v>3</v>
      </c>
      <c r="AL111" s="28">
        <v>15203002</v>
      </c>
      <c r="AM111" s="28" t="s">
        <v>357</v>
      </c>
      <c r="AN111" s="28">
        <v>20</v>
      </c>
      <c r="AO111" s="28">
        <v>4</v>
      </c>
      <c r="AP111" s="28">
        <v>8</v>
      </c>
      <c r="AQ111" s="3">
        <f t="shared" si="41"/>
        <v>1260</v>
      </c>
      <c r="AS111" s="3">
        <f t="shared" si="37"/>
        <v>8.33333333333333e-5</v>
      </c>
      <c r="AT111" s="3">
        <f t="shared" si="40"/>
        <v>0.0208333333333333</v>
      </c>
      <c r="AV111" s="3">
        <v>12000004</v>
      </c>
      <c r="AW111" s="3">
        <f t="shared" si="42"/>
        <v>5</v>
      </c>
      <c r="AX111" s="3">
        <v>12000005</v>
      </c>
      <c r="AY111" s="3">
        <f t="shared" si="43"/>
        <v>10</v>
      </c>
      <c r="BA111" s="3" t="str">
        <f t="shared" si="39"/>
        <v>12000004,5;12000005,10</v>
      </c>
    </row>
    <row r="112" ht="20.1" customHeight="1" spans="1:53">
      <c r="A112" s="94"/>
      <c r="B112" s="94"/>
      <c r="C112" s="94"/>
      <c r="D112" s="94"/>
      <c r="E112" s="94"/>
      <c r="F112" s="94"/>
      <c r="G112" s="94"/>
      <c r="H112" s="94"/>
      <c r="Z112" s="24">
        <v>10020208</v>
      </c>
      <c r="AA112" s="26" t="s">
        <v>331</v>
      </c>
      <c r="AC112" s="97">
        <v>3</v>
      </c>
      <c r="AE112" s="3" t="s">
        <v>162</v>
      </c>
      <c r="AG112" s="25" t="s">
        <v>333</v>
      </c>
      <c r="AH112" s="3">
        <v>20</v>
      </c>
      <c r="AI112" s="28">
        <v>4</v>
      </c>
      <c r="AJ112" s="3">
        <f>LOOKUP(AH112,B:B,C:C)*LOOKUP(AI112,$X$10:$X$14,$Z$10:$Z$14)</f>
        <v>240000</v>
      </c>
      <c r="AL112" s="28">
        <v>15203003</v>
      </c>
      <c r="AM112" s="28" t="s">
        <v>358</v>
      </c>
      <c r="AN112" s="28">
        <v>18</v>
      </c>
      <c r="AO112" s="28">
        <v>3</v>
      </c>
      <c r="AP112" s="28">
        <v>8</v>
      </c>
      <c r="AQ112" s="3">
        <f t="shared" si="41"/>
        <v>950</v>
      </c>
      <c r="AS112" s="3">
        <f t="shared" si="37"/>
        <v>0.000384615384615385</v>
      </c>
      <c r="AT112" s="3">
        <f t="shared" si="40"/>
        <v>0.0652173913043478</v>
      </c>
      <c r="AV112" s="3">
        <v>12000004</v>
      </c>
      <c r="AW112" s="3">
        <f t="shared" si="42"/>
        <v>2</v>
      </c>
      <c r="AX112" s="3">
        <v>12000005</v>
      </c>
      <c r="AY112" s="3">
        <f t="shared" si="43"/>
        <v>5</v>
      </c>
      <c r="BA112" s="3" t="str">
        <f t="shared" si="39"/>
        <v>12000004,2;12000005,5</v>
      </c>
    </row>
    <row r="113" ht="20.1" customHeight="1" spans="1:53">
      <c r="A113" s="94"/>
      <c r="B113" s="94"/>
      <c r="C113" s="94"/>
      <c r="D113" s="94"/>
      <c r="E113" s="94"/>
      <c r="F113" s="94"/>
      <c r="G113" s="94"/>
      <c r="H113" s="94"/>
      <c r="Z113" s="24">
        <v>10020209</v>
      </c>
      <c r="AA113" s="100" t="s">
        <v>359</v>
      </c>
      <c r="AC113" s="29">
        <v>4</v>
      </c>
      <c r="AE113" s="3" t="s">
        <v>165</v>
      </c>
      <c r="AG113" s="25" t="s">
        <v>335</v>
      </c>
      <c r="AH113" s="3">
        <v>20</v>
      </c>
      <c r="AI113" s="28">
        <v>4</v>
      </c>
      <c r="AJ113" s="3">
        <f>LOOKUP(AH113,B:B,C:C)*LOOKUP(AI113,$X$10:$X$14,$Z$10:$Z$14)</f>
        <v>240000</v>
      </c>
      <c r="AL113" s="28">
        <v>15203004</v>
      </c>
      <c r="AM113" s="28" t="s">
        <v>360</v>
      </c>
      <c r="AN113" s="28">
        <v>20</v>
      </c>
      <c r="AO113" s="28">
        <v>4</v>
      </c>
      <c r="AP113" s="28">
        <v>8</v>
      </c>
      <c r="AQ113" s="3">
        <f t="shared" si="41"/>
        <v>1260</v>
      </c>
      <c r="AS113" s="3">
        <f t="shared" si="37"/>
        <v>8.33333333333333e-5</v>
      </c>
      <c r="AT113" s="3">
        <f t="shared" si="40"/>
        <v>0.0208333333333333</v>
      </c>
      <c r="AV113" s="3">
        <v>12000004</v>
      </c>
      <c r="AW113" s="3">
        <f t="shared" si="42"/>
        <v>5</v>
      </c>
      <c r="AX113" s="3">
        <v>12000005</v>
      </c>
      <c r="AY113" s="3">
        <f t="shared" si="43"/>
        <v>10</v>
      </c>
      <c r="BA113" s="3" t="str">
        <f t="shared" si="39"/>
        <v>12000004,5;12000005,10</v>
      </c>
    </row>
    <row r="114" ht="20.1" customHeight="1" spans="1:53">
      <c r="A114" s="94"/>
      <c r="B114" s="94"/>
      <c r="C114" s="94"/>
      <c r="D114" s="94"/>
      <c r="E114" s="94"/>
      <c r="F114" s="94"/>
      <c r="G114" s="94"/>
      <c r="H114" s="94"/>
      <c r="Z114" s="24">
        <v>10020210</v>
      </c>
      <c r="AA114" s="100" t="s">
        <v>361</v>
      </c>
      <c r="AC114" s="29">
        <v>4</v>
      </c>
      <c r="AL114" s="28">
        <v>15203005</v>
      </c>
      <c r="AM114" s="28" t="s">
        <v>362</v>
      </c>
      <c r="AN114" s="28">
        <v>18</v>
      </c>
      <c r="AO114" s="28">
        <v>3</v>
      </c>
      <c r="AP114" s="28">
        <v>8</v>
      </c>
      <c r="AQ114" s="3">
        <f t="shared" si="41"/>
        <v>950</v>
      </c>
      <c r="AS114" s="3">
        <f t="shared" si="37"/>
        <v>0.000384615384615385</v>
      </c>
      <c r="AT114" s="3">
        <f t="shared" si="40"/>
        <v>0.0652173913043478</v>
      </c>
      <c r="AV114" s="3">
        <v>12000004</v>
      </c>
      <c r="AW114" s="3">
        <f t="shared" si="42"/>
        <v>2</v>
      </c>
      <c r="AX114" s="3">
        <v>12000005</v>
      </c>
      <c r="AY114" s="3">
        <f t="shared" si="43"/>
        <v>5</v>
      </c>
      <c r="BA114" s="3" t="str">
        <f t="shared" si="39"/>
        <v>12000004,2;12000005,5</v>
      </c>
    </row>
    <row r="115" ht="20.1" customHeight="1" spans="1:53">
      <c r="A115" s="94"/>
      <c r="B115" s="94"/>
      <c r="C115" s="94"/>
      <c r="D115" s="94"/>
      <c r="E115" s="94"/>
      <c r="F115" s="94"/>
      <c r="G115" s="94"/>
      <c r="H115" s="94"/>
      <c r="Z115" s="24">
        <v>10020211</v>
      </c>
      <c r="AA115" s="100" t="s">
        <v>363</v>
      </c>
      <c r="AC115" s="29">
        <v>4</v>
      </c>
      <c r="AL115" s="28">
        <v>15203006</v>
      </c>
      <c r="AM115" s="28" t="s">
        <v>364</v>
      </c>
      <c r="AN115" s="28">
        <v>20</v>
      </c>
      <c r="AO115" s="28">
        <v>4</v>
      </c>
      <c r="AP115" s="28">
        <v>8</v>
      </c>
      <c r="AQ115" s="3">
        <f t="shared" si="41"/>
        <v>1260</v>
      </c>
      <c r="AS115" s="3">
        <f t="shared" si="37"/>
        <v>8.33333333333333e-5</v>
      </c>
      <c r="AT115" s="3">
        <f t="shared" si="40"/>
        <v>0.0208333333333333</v>
      </c>
      <c r="AV115" s="3">
        <v>12000004</v>
      </c>
      <c r="AW115" s="3">
        <f t="shared" si="42"/>
        <v>5</v>
      </c>
      <c r="AX115" s="3">
        <v>12000005</v>
      </c>
      <c r="AY115" s="3">
        <f t="shared" si="43"/>
        <v>10</v>
      </c>
      <c r="BA115" s="3" t="str">
        <f t="shared" si="39"/>
        <v>12000004,5;12000005,10</v>
      </c>
    </row>
    <row r="116" ht="20.1" customHeight="1" spans="1:53">
      <c r="A116" s="94"/>
      <c r="B116" s="94"/>
      <c r="C116" s="94"/>
      <c r="D116" s="94"/>
      <c r="E116" s="94"/>
      <c r="F116" s="94"/>
      <c r="G116" s="94"/>
      <c r="H116" s="94"/>
      <c r="Z116" s="24">
        <v>10020212</v>
      </c>
      <c r="AA116" s="100" t="s">
        <v>365</v>
      </c>
      <c r="AC116" s="29">
        <v>5</v>
      </c>
      <c r="AL116" s="28">
        <v>15204001</v>
      </c>
      <c r="AM116" s="28" t="s">
        <v>366</v>
      </c>
      <c r="AN116" s="28">
        <v>18</v>
      </c>
      <c r="AO116" s="28">
        <v>3</v>
      </c>
      <c r="AP116" s="28">
        <v>6</v>
      </c>
      <c r="AQ116" s="3">
        <f t="shared" si="41"/>
        <v>950</v>
      </c>
      <c r="AS116" s="3">
        <f t="shared" si="37"/>
        <v>0.000384615384615385</v>
      </c>
      <c r="AT116" s="3">
        <f t="shared" si="40"/>
        <v>0.0652173913043478</v>
      </c>
      <c r="AV116" s="3">
        <v>12000004</v>
      </c>
      <c r="AW116" s="3">
        <f t="shared" si="42"/>
        <v>2</v>
      </c>
      <c r="AX116" s="3">
        <v>12000005</v>
      </c>
      <c r="AY116" s="3">
        <f t="shared" si="43"/>
        <v>5</v>
      </c>
      <c r="BA116" s="3" t="str">
        <f t="shared" si="39"/>
        <v>12000004,2;12000005,5</v>
      </c>
    </row>
    <row r="117" ht="20.1" customHeight="1" spans="1:53">
      <c r="A117" s="94"/>
      <c r="B117" s="94"/>
      <c r="C117" s="94"/>
      <c r="D117" s="94"/>
      <c r="E117" s="94"/>
      <c r="F117" s="94"/>
      <c r="G117" s="94"/>
      <c r="H117" s="94"/>
      <c r="Z117" s="24">
        <v>10020213</v>
      </c>
      <c r="AA117" s="104" t="s">
        <v>367</v>
      </c>
      <c r="AC117" s="29">
        <v>2</v>
      </c>
      <c r="AL117" s="28">
        <v>15204002</v>
      </c>
      <c r="AM117" s="28" t="s">
        <v>368</v>
      </c>
      <c r="AN117" s="28">
        <v>20</v>
      </c>
      <c r="AO117" s="28">
        <v>4</v>
      </c>
      <c r="AP117" s="28">
        <v>6</v>
      </c>
      <c r="AQ117" s="3">
        <f t="shared" si="41"/>
        <v>1260</v>
      </c>
      <c r="AS117" s="3">
        <f t="shared" si="37"/>
        <v>8.33333333333333e-5</v>
      </c>
      <c r="AT117" s="3">
        <f t="shared" si="40"/>
        <v>0.0208333333333333</v>
      </c>
      <c r="AV117" s="3">
        <v>12000004</v>
      </c>
      <c r="AW117" s="3">
        <f t="shared" si="42"/>
        <v>5</v>
      </c>
      <c r="AX117" s="3">
        <v>12000005</v>
      </c>
      <c r="AY117" s="3">
        <f t="shared" si="43"/>
        <v>10</v>
      </c>
      <c r="BA117" s="3" t="str">
        <f t="shared" si="39"/>
        <v>12000004,5;12000005,10</v>
      </c>
    </row>
    <row r="118" ht="20.1" customHeight="1" spans="1:53">
      <c r="A118" s="94"/>
      <c r="B118" s="94"/>
      <c r="C118" s="94"/>
      <c r="D118" s="94"/>
      <c r="E118" s="94"/>
      <c r="F118" s="94"/>
      <c r="G118" s="94"/>
      <c r="H118" s="94"/>
      <c r="Z118" s="24">
        <v>10020214</v>
      </c>
      <c r="AA118" s="104" t="s">
        <v>369</v>
      </c>
      <c r="AC118" s="29">
        <v>2</v>
      </c>
      <c r="AL118" s="28">
        <v>15204003</v>
      </c>
      <c r="AM118" s="28" t="s">
        <v>370</v>
      </c>
      <c r="AN118" s="28">
        <v>18</v>
      </c>
      <c r="AO118" s="28">
        <v>3</v>
      </c>
      <c r="AP118" s="28">
        <v>6</v>
      </c>
      <c r="AQ118" s="3">
        <f t="shared" si="41"/>
        <v>950</v>
      </c>
      <c r="AS118" s="3">
        <f t="shared" si="37"/>
        <v>0.000384615384615385</v>
      </c>
      <c r="AT118" s="3">
        <f t="shared" si="40"/>
        <v>0.0652173913043478</v>
      </c>
      <c r="AV118" s="3">
        <v>12000004</v>
      </c>
      <c r="AW118" s="3">
        <f t="shared" si="42"/>
        <v>2</v>
      </c>
      <c r="AX118" s="3">
        <v>12000005</v>
      </c>
      <c r="AY118" s="3">
        <f t="shared" si="43"/>
        <v>5</v>
      </c>
      <c r="BA118" s="3" t="str">
        <f t="shared" si="39"/>
        <v>12000004,2;12000005,5</v>
      </c>
    </row>
    <row r="119" ht="20.1" customHeight="1" spans="1:53">
      <c r="A119" s="94"/>
      <c r="B119" s="94"/>
      <c r="C119" s="94"/>
      <c r="D119" s="94"/>
      <c r="E119" s="94"/>
      <c r="F119" s="94"/>
      <c r="G119" s="94"/>
      <c r="H119" s="94"/>
      <c r="Z119" s="24">
        <v>10020215</v>
      </c>
      <c r="AA119" s="100" t="s">
        <v>371</v>
      </c>
      <c r="AC119" s="29">
        <v>4</v>
      </c>
      <c r="AL119" s="28">
        <v>15204004</v>
      </c>
      <c r="AM119" s="28" t="s">
        <v>372</v>
      </c>
      <c r="AN119" s="28">
        <v>20</v>
      </c>
      <c r="AO119" s="28">
        <v>4</v>
      </c>
      <c r="AP119" s="28">
        <v>6</v>
      </c>
      <c r="AQ119" s="3">
        <f t="shared" si="41"/>
        <v>1260</v>
      </c>
      <c r="AS119" s="3">
        <f t="shared" si="37"/>
        <v>8.33333333333333e-5</v>
      </c>
      <c r="AT119" s="3">
        <f t="shared" si="40"/>
        <v>0.0208333333333333</v>
      </c>
      <c r="AV119" s="3">
        <v>12000004</v>
      </c>
      <c r="AW119" s="3">
        <f t="shared" si="42"/>
        <v>5</v>
      </c>
      <c r="AX119" s="3">
        <v>12000005</v>
      </c>
      <c r="AY119" s="3">
        <f t="shared" si="43"/>
        <v>10</v>
      </c>
      <c r="BA119" s="3" t="str">
        <f t="shared" si="39"/>
        <v>12000004,5;12000005,10</v>
      </c>
    </row>
    <row r="120" ht="20.1" customHeight="1" spans="1:53">
      <c r="A120" s="94"/>
      <c r="B120" s="94"/>
      <c r="C120" s="94"/>
      <c r="D120" s="94"/>
      <c r="E120" s="94"/>
      <c r="F120" s="94"/>
      <c r="G120" s="94"/>
      <c r="H120" s="94"/>
      <c r="Z120" s="24">
        <v>10020216</v>
      </c>
      <c r="AA120" s="100" t="s">
        <v>373</v>
      </c>
      <c r="AC120" s="29">
        <v>4</v>
      </c>
      <c r="AL120" s="28">
        <v>15204005</v>
      </c>
      <c r="AM120" s="28" t="s">
        <v>374</v>
      </c>
      <c r="AN120" s="28">
        <v>18</v>
      </c>
      <c r="AO120" s="28">
        <v>3</v>
      </c>
      <c r="AP120" s="28">
        <v>6</v>
      </c>
      <c r="AQ120" s="3">
        <f t="shared" si="41"/>
        <v>950</v>
      </c>
      <c r="AS120" s="3">
        <f t="shared" si="37"/>
        <v>0.000384615384615385</v>
      </c>
      <c r="AT120" s="3">
        <f t="shared" si="40"/>
        <v>0.0652173913043478</v>
      </c>
      <c r="AV120" s="3">
        <v>12000004</v>
      </c>
      <c r="AW120" s="3">
        <f t="shared" si="42"/>
        <v>2</v>
      </c>
      <c r="AX120" s="3">
        <v>12000005</v>
      </c>
      <c r="AY120" s="3">
        <f t="shared" si="43"/>
        <v>5</v>
      </c>
      <c r="BA120" s="3" t="str">
        <f t="shared" si="39"/>
        <v>12000004,2;12000005,5</v>
      </c>
    </row>
    <row r="121" ht="20.1" customHeight="1" spans="1:53">
      <c r="A121" s="94"/>
      <c r="B121" s="94"/>
      <c r="C121" s="94"/>
      <c r="D121" s="94"/>
      <c r="E121" s="94"/>
      <c r="F121" s="94"/>
      <c r="G121" s="94"/>
      <c r="H121" s="94"/>
      <c r="AL121" s="28">
        <v>15204006</v>
      </c>
      <c r="AM121" s="28" t="s">
        <v>375</v>
      </c>
      <c r="AN121" s="28">
        <v>20</v>
      </c>
      <c r="AO121" s="28">
        <v>4</v>
      </c>
      <c r="AP121" s="28">
        <v>6</v>
      </c>
      <c r="AQ121" s="3">
        <f t="shared" si="41"/>
        <v>1260</v>
      </c>
      <c r="AS121" s="3">
        <f t="shared" si="37"/>
        <v>8.33333333333333e-5</v>
      </c>
      <c r="AT121" s="3">
        <f t="shared" si="40"/>
        <v>0.0208333333333333</v>
      </c>
      <c r="AV121" s="3">
        <v>12000004</v>
      </c>
      <c r="AW121" s="3">
        <f t="shared" si="42"/>
        <v>5</v>
      </c>
      <c r="AX121" s="3">
        <v>12000005</v>
      </c>
      <c r="AY121" s="3">
        <f t="shared" si="43"/>
        <v>10</v>
      </c>
      <c r="BA121" s="3" t="str">
        <f t="shared" si="39"/>
        <v>12000004,5;12000005,10</v>
      </c>
    </row>
    <row r="122" ht="20.1" customHeight="1" spans="1:53">
      <c r="A122" s="94"/>
      <c r="B122" s="94"/>
      <c r="C122" s="94"/>
      <c r="D122" s="94"/>
      <c r="E122" s="94"/>
      <c r="F122" s="94"/>
      <c r="G122" s="94"/>
      <c r="H122" s="94"/>
      <c r="AL122" s="28">
        <v>15205001</v>
      </c>
      <c r="AM122" s="28" t="s">
        <v>376</v>
      </c>
      <c r="AN122" s="28">
        <v>18</v>
      </c>
      <c r="AO122" s="28">
        <v>3</v>
      </c>
      <c r="AP122" s="28">
        <v>7</v>
      </c>
      <c r="AQ122" s="3">
        <f t="shared" si="41"/>
        <v>1425</v>
      </c>
      <c r="AS122" s="3">
        <f t="shared" si="37"/>
        <v>0.000384615384615385</v>
      </c>
      <c r="AT122" s="3">
        <f t="shared" si="40"/>
        <v>0.0652173913043478</v>
      </c>
      <c r="AV122" s="3">
        <v>12000004</v>
      </c>
      <c r="AW122" s="3">
        <f t="shared" si="42"/>
        <v>2</v>
      </c>
      <c r="AX122" s="3">
        <v>12000005</v>
      </c>
      <c r="AY122" s="3">
        <f t="shared" si="43"/>
        <v>5</v>
      </c>
      <c r="BA122" s="3" t="str">
        <f t="shared" si="39"/>
        <v>12000004,2;12000005,5</v>
      </c>
    </row>
    <row r="123" ht="20.1" customHeight="1" spans="1:53">
      <c r="A123" s="94"/>
      <c r="B123" s="94"/>
      <c r="C123" s="94"/>
      <c r="D123" s="94"/>
      <c r="E123" s="94"/>
      <c r="F123" s="94"/>
      <c r="G123" s="94"/>
      <c r="H123" s="94"/>
      <c r="AL123" s="28">
        <v>15205002</v>
      </c>
      <c r="AM123" s="28" t="s">
        <v>377</v>
      </c>
      <c r="AN123" s="28">
        <v>20</v>
      </c>
      <c r="AO123" s="28">
        <v>4</v>
      </c>
      <c r="AP123" s="28">
        <v>7</v>
      </c>
      <c r="AQ123" s="3">
        <f t="shared" si="41"/>
        <v>1890</v>
      </c>
      <c r="AS123" s="3">
        <f t="shared" si="37"/>
        <v>8.33333333333333e-5</v>
      </c>
      <c r="AT123" s="3">
        <f t="shared" si="40"/>
        <v>0.0208333333333333</v>
      </c>
      <c r="AV123" s="3">
        <v>12000004</v>
      </c>
      <c r="AW123" s="3">
        <f t="shared" si="42"/>
        <v>5</v>
      </c>
      <c r="AX123" s="3">
        <v>12000005</v>
      </c>
      <c r="AY123" s="3">
        <f t="shared" si="43"/>
        <v>10</v>
      </c>
      <c r="BA123" s="3" t="str">
        <f t="shared" si="39"/>
        <v>12000004,5;12000005,10</v>
      </c>
    </row>
    <row r="124" ht="20.1" customHeight="1" spans="1:53">
      <c r="A124" s="94"/>
      <c r="B124" s="94"/>
      <c r="C124" s="94"/>
      <c r="D124" s="94"/>
      <c r="E124" s="94"/>
      <c r="F124" s="94"/>
      <c r="G124" s="94"/>
      <c r="H124" s="94"/>
      <c r="AL124" s="28">
        <v>15205003</v>
      </c>
      <c r="AM124" s="28" t="s">
        <v>378</v>
      </c>
      <c r="AN124" s="28">
        <v>18</v>
      </c>
      <c r="AO124" s="28">
        <v>3</v>
      </c>
      <c r="AP124" s="28">
        <v>7</v>
      </c>
      <c r="AQ124" s="3">
        <f t="shared" si="41"/>
        <v>1425</v>
      </c>
      <c r="AS124" s="3">
        <f t="shared" si="37"/>
        <v>0.000384615384615385</v>
      </c>
      <c r="AT124" s="3">
        <f t="shared" si="40"/>
        <v>0.0652173913043478</v>
      </c>
      <c r="AV124" s="3">
        <v>12000004</v>
      </c>
      <c r="AW124" s="3">
        <f t="shared" si="42"/>
        <v>2</v>
      </c>
      <c r="AX124" s="3">
        <v>12000005</v>
      </c>
      <c r="AY124" s="3">
        <f t="shared" si="43"/>
        <v>5</v>
      </c>
      <c r="BA124" s="3" t="str">
        <f t="shared" si="39"/>
        <v>12000004,2;12000005,5</v>
      </c>
    </row>
    <row r="125" ht="20.1" customHeight="1" spans="1:53">
      <c r="A125" s="94"/>
      <c r="B125" s="94"/>
      <c r="C125" s="94"/>
      <c r="D125" s="94"/>
      <c r="E125" s="94"/>
      <c r="F125" s="94"/>
      <c r="G125" s="94"/>
      <c r="H125" s="94"/>
      <c r="AL125" s="28">
        <v>15205004</v>
      </c>
      <c r="AM125" s="28" t="s">
        <v>379</v>
      </c>
      <c r="AN125" s="28">
        <v>20</v>
      </c>
      <c r="AO125" s="28">
        <v>4</v>
      </c>
      <c r="AP125" s="28">
        <v>7</v>
      </c>
      <c r="AQ125" s="3">
        <f t="shared" si="41"/>
        <v>1890</v>
      </c>
      <c r="AS125" s="3">
        <f t="shared" si="37"/>
        <v>8.33333333333333e-5</v>
      </c>
      <c r="AT125" s="3">
        <f t="shared" si="40"/>
        <v>0.0208333333333333</v>
      </c>
      <c r="AV125" s="3">
        <v>12000004</v>
      </c>
      <c r="AW125" s="3">
        <f t="shared" si="42"/>
        <v>5</v>
      </c>
      <c r="AX125" s="3">
        <v>12000005</v>
      </c>
      <c r="AY125" s="3">
        <f t="shared" si="43"/>
        <v>10</v>
      </c>
      <c r="BA125" s="3" t="str">
        <f t="shared" si="39"/>
        <v>12000004,5;12000005,10</v>
      </c>
    </row>
    <row r="126" ht="20.1" customHeight="1" spans="1:53">
      <c r="A126" s="94"/>
      <c r="B126" s="94"/>
      <c r="C126" s="94"/>
      <c r="D126" s="94"/>
      <c r="E126" s="94"/>
      <c r="F126" s="94"/>
      <c r="G126" s="94"/>
      <c r="H126" s="94"/>
      <c r="AL126" s="28">
        <v>15205005</v>
      </c>
      <c r="AM126" s="28" t="s">
        <v>380</v>
      </c>
      <c r="AN126" s="28">
        <v>18</v>
      </c>
      <c r="AO126" s="28">
        <v>3</v>
      </c>
      <c r="AP126" s="28">
        <v>7</v>
      </c>
      <c r="AQ126" s="3">
        <f t="shared" si="41"/>
        <v>1425</v>
      </c>
      <c r="AS126" s="3">
        <f t="shared" si="37"/>
        <v>0.000384615384615385</v>
      </c>
      <c r="AT126" s="3">
        <f t="shared" si="40"/>
        <v>0.0652173913043478</v>
      </c>
      <c r="AV126" s="3">
        <v>12000004</v>
      </c>
      <c r="AW126" s="3">
        <f t="shared" si="42"/>
        <v>2</v>
      </c>
      <c r="AX126" s="3">
        <v>12000005</v>
      </c>
      <c r="AY126" s="3">
        <f t="shared" si="43"/>
        <v>5</v>
      </c>
      <c r="BA126" s="3" t="str">
        <f t="shared" si="39"/>
        <v>12000004,2;12000005,5</v>
      </c>
    </row>
    <row r="127" ht="20.1" customHeight="1" spans="1:53">
      <c r="A127" s="94"/>
      <c r="B127" s="94"/>
      <c r="C127" s="94"/>
      <c r="D127" s="94"/>
      <c r="E127" s="94"/>
      <c r="F127" s="94"/>
      <c r="G127" s="94"/>
      <c r="H127" s="94"/>
      <c r="AL127" s="28">
        <v>15205006</v>
      </c>
      <c r="AM127" s="28" t="s">
        <v>381</v>
      </c>
      <c r="AN127" s="28">
        <v>20</v>
      </c>
      <c r="AO127" s="28">
        <v>4</v>
      </c>
      <c r="AP127" s="28">
        <v>7</v>
      </c>
      <c r="AQ127" s="3">
        <f t="shared" si="41"/>
        <v>1890</v>
      </c>
      <c r="AS127" s="3">
        <f t="shared" si="37"/>
        <v>8.33333333333333e-5</v>
      </c>
      <c r="AT127" s="3">
        <f t="shared" si="40"/>
        <v>0.0208333333333333</v>
      </c>
      <c r="AV127" s="3">
        <v>12000004</v>
      </c>
      <c r="AW127" s="3">
        <f t="shared" si="42"/>
        <v>5</v>
      </c>
      <c r="AX127" s="3">
        <v>12000005</v>
      </c>
      <c r="AY127" s="3">
        <f t="shared" si="43"/>
        <v>10</v>
      </c>
      <c r="BA127" s="3" t="str">
        <f t="shared" si="39"/>
        <v>12000004,5;12000005,10</v>
      </c>
    </row>
    <row r="128" ht="20.1" customHeight="1" spans="1:53">
      <c r="A128" s="94"/>
      <c r="B128" s="94"/>
      <c r="C128" s="94"/>
      <c r="D128" s="94"/>
      <c r="E128" s="94"/>
      <c r="F128" s="94"/>
      <c r="G128" s="94"/>
      <c r="H128" s="94"/>
      <c r="AL128" s="28">
        <v>15206001</v>
      </c>
      <c r="AM128" s="28" t="s">
        <v>382</v>
      </c>
      <c r="AN128" s="28">
        <v>18</v>
      </c>
      <c r="AO128" s="28">
        <v>3</v>
      </c>
      <c r="AP128" s="28">
        <v>11</v>
      </c>
      <c r="AQ128" s="3">
        <f t="shared" si="41"/>
        <v>1544</v>
      </c>
      <c r="AS128" s="3">
        <f t="shared" si="37"/>
        <v>0.000384615384615385</v>
      </c>
      <c r="AT128" s="3">
        <f t="shared" si="40"/>
        <v>0.0652173913043478</v>
      </c>
      <c r="AV128" s="3">
        <v>12000004</v>
      </c>
      <c r="AW128" s="3">
        <f t="shared" si="42"/>
        <v>2</v>
      </c>
      <c r="AX128" s="3">
        <v>12000005</v>
      </c>
      <c r="AY128" s="3">
        <f t="shared" si="43"/>
        <v>5</v>
      </c>
      <c r="BA128" s="3" t="str">
        <f t="shared" si="39"/>
        <v>12000004,2;12000005,5</v>
      </c>
    </row>
    <row r="129" ht="20.1" customHeight="1" spans="1:53">
      <c r="A129" s="94"/>
      <c r="B129" s="94"/>
      <c r="C129" s="94"/>
      <c r="D129" s="94"/>
      <c r="E129" s="94"/>
      <c r="F129" s="94"/>
      <c r="G129" s="94"/>
      <c r="H129" s="94"/>
      <c r="AL129" s="28">
        <v>15206002</v>
      </c>
      <c r="AM129" s="28" t="s">
        <v>383</v>
      </c>
      <c r="AN129" s="28">
        <v>20</v>
      </c>
      <c r="AO129" s="28">
        <v>4</v>
      </c>
      <c r="AP129" s="28">
        <v>11</v>
      </c>
      <c r="AQ129" s="3">
        <f t="shared" si="41"/>
        <v>2048</v>
      </c>
      <c r="AS129" s="3">
        <f t="shared" si="37"/>
        <v>8.33333333333333e-5</v>
      </c>
      <c r="AT129" s="3">
        <f t="shared" si="40"/>
        <v>0.0208333333333333</v>
      </c>
      <c r="AV129" s="3">
        <v>12000004</v>
      </c>
      <c r="AW129" s="3">
        <f t="shared" si="42"/>
        <v>5</v>
      </c>
      <c r="AX129" s="3">
        <v>12000005</v>
      </c>
      <c r="AY129" s="3">
        <f t="shared" si="43"/>
        <v>10</v>
      </c>
      <c r="BA129" s="3" t="str">
        <f t="shared" si="39"/>
        <v>12000004,5;12000005,10</v>
      </c>
    </row>
    <row r="130" ht="20.1" customHeight="1" spans="1:53">
      <c r="A130" s="94"/>
      <c r="B130" s="94"/>
      <c r="C130" s="94"/>
      <c r="D130" s="94"/>
      <c r="E130" s="94"/>
      <c r="F130" s="94"/>
      <c r="G130" s="94"/>
      <c r="H130" s="94"/>
      <c r="AL130" s="28">
        <v>15207001</v>
      </c>
      <c r="AM130" s="28" t="s">
        <v>384</v>
      </c>
      <c r="AN130" s="28">
        <v>18</v>
      </c>
      <c r="AO130" s="28">
        <v>3</v>
      </c>
      <c r="AP130" s="28">
        <v>4</v>
      </c>
      <c r="AQ130" s="3">
        <f t="shared" si="41"/>
        <v>1900</v>
      </c>
      <c r="AS130" s="3">
        <f t="shared" si="37"/>
        <v>0.000384615384615385</v>
      </c>
      <c r="AT130" s="3">
        <f t="shared" si="40"/>
        <v>0.0652173913043478</v>
      </c>
      <c r="AV130" s="3">
        <v>12000004</v>
      </c>
      <c r="AW130" s="3">
        <f t="shared" si="42"/>
        <v>2</v>
      </c>
      <c r="AX130" s="3">
        <v>12000005</v>
      </c>
      <c r="AY130" s="3">
        <f t="shared" si="43"/>
        <v>5</v>
      </c>
      <c r="BA130" s="3" t="str">
        <f t="shared" si="39"/>
        <v>12000004,2;12000005,5</v>
      </c>
    </row>
    <row r="131" ht="20.1" customHeight="1" spans="1:53">
      <c r="A131" s="94"/>
      <c r="B131" s="94"/>
      <c r="C131" s="94"/>
      <c r="D131" s="94"/>
      <c r="E131" s="94"/>
      <c r="F131" s="94"/>
      <c r="G131" s="94"/>
      <c r="H131" s="94"/>
      <c r="AL131" s="28">
        <v>15207002</v>
      </c>
      <c r="AM131" s="28" t="s">
        <v>385</v>
      </c>
      <c r="AN131" s="28">
        <v>20</v>
      </c>
      <c r="AO131" s="28">
        <v>4</v>
      </c>
      <c r="AP131" s="28">
        <v>4</v>
      </c>
      <c r="AQ131" s="3">
        <f t="shared" si="41"/>
        <v>2520</v>
      </c>
      <c r="AS131" s="3">
        <f t="shared" si="37"/>
        <v>8.33333333333333e-5</v>
      </c>
      <c r="AT131" s="3">
        <f t="shared" si="40"/>
        <v>0.0208333333333333</v>
      </c>
      <c r="AV131" s="3">
        <v>12000004</v>
      </c>
      <c r="AW131" s="3">
        <f t="shared" si="42"/>
        <v>5</v>
      </c>
      <c r="AX131" s="3">
        <v>12000005</v>
      </c>
      <c r="AY131" s="3">
        <f t="shared" si="43"/>
        <v>10</v>
      </c>
      <c r="BA131" s="3" t="str">
        <f t="shared" si="39"/>
        <v>12000004,5;12000005,10</v>
      </c>
    </row>
    <row r="132" ht="20.1" customHeight="1" spans="1:53">
      <c r="A132" s="94"/>
      <c r="B132" s="94"/>
      <c r="C132" s="94"/>
      <c r="D132" s="94"/>
      <c r="E132" s="94"/>
      <c r="F132" s="94"/>
      <c r="G132" s="94"/>
      <c r="H132" s="94"/>
      <c r="AL132" s="28">
        <v>15208001</v>
      </c>
      <c r="AM132" s="28" t="s">
        <v>281</v>
      </c>
      <c r="AN132" s="28">
        <v>18</v>
      </c>
      <c r="AO132" s="28">
        <v>3</v>
      </c>
      <c r="AP132" s="28">
        <v>5</v>
      </c>
      <c r="AQ132" s="3">
        <f t="shared" si="41"/>
        <v>4513</v>
      </c>
      <c r="AS132" s="3">
        <f t="shared" ref="AS132:AS195" si="44">LOOKUP(AO132,$X$39:$X$41,$AB$39:$AB$41)</f>
        <v>0.000384615384615385</v>
      </c>
      <c r="AT132" s="3">
        <f t="shared" si="40"/>
        <v>0.0652173913043478</v>
      </c>
      <c r="AV132" s="3">
        <v>12000004</v>
      </c>
      <c r="AW132" s="3">
        <f t="shared" si="42"/>
        <v>2</v>
      </c>
      <c r="AX132" s="3">
        <v>12000005</v>
      </c>
      <c r="AY132" s="3">
        <f t="shared" si="43"/>
        <v>5</v>
      </c>
      <c r="BA132" s="3" t="str">
        <f t="shared" si="39"/>
        <v>12000004,2;12000005,5</v>
      </c>
    </row>
    <row r="133" ht="20.1" customHeight="1" spans="1:53">
      <c r="A133" s="94"/>
      <c r="B133" s="94"/>
      <c r="C133" s="94"/>
      <c r="D133" s="94"/>
      <c r="E133" s="94"/>
      <c r="F133" s="94"/>
      <c r="G133" s="94"/>
      <c r="H133" s="94"/>
      <c r="AL133" s="28">
        <v>15208002</v>
      </c>
      <c r="AM133" s="28" t="s">
        <v>386</v>
      </c>
      <c r="AN133" s="28">
        <v>20</v>
      </c>
      <c r="AO133" s="28">
        <v>4</v>
      </c>
      <c r="AP133" s="28">
        <v>5</v>
      </c>
      <c r="AQ133" s="3">
        <f t="shared" si="41"/>
        <v>5985</v>
      </c>
      <c r="AS133" s="3">
        <f t="shared" si="44"/>
        <v>8.33333333333333e-5</v>
      </c>
      <c r="AT133" s="3">
        <f t="shared" si="40"/>
        <v>0.0208333333333333</v>
      </c>
      <c r="AV133" s="3">
        <v>12000004</v>
      </c>
      <c r="AW133" s="3">
        <f t="shared" si="42"/>
        <v>5</v>
      </c>
      <c r="AX133" s="3">
        <v>12000005</v>
      </c>
      <c r="AY133" s="3">
        <f t="shared" si="43"/>
        <v>10</v>
      </c>
      <c r="BA133" s="3" t="str">
        <f t="shared" ref="BA133:BA198" si="45">AV133&amp;","&amp;AW133&amp;";"&amp;AX133&amp;","&amp;AY133</f>
        <v>12000004,5;12000005,10</v>
      </c>
    </row>
    <row r="134" ht="20.1" customHeight="1" spans="1:53">
      <c r="A134" s="94"/>
      <c r="B134" s="94"/>
      <c r="C134" s="94"/>
      <c r="D134" s="94"/>
      <c r="E134" s="94"/>
      <c r="F134" s="94"/>
      <c r="G134" s="94"/>
      <c r="H134" s="94"/>
      <c r="AL134" s="28">
        <v>15209001</v>
      </c>
      <c r="AM134" s="28" t="s">
        <v>387</v>
      </c>
      <c r="AN134" s="28">
        <v>1</v>
      </c>
      <c r="AO134" s="28">
        <v>2</v>
      </c>
      <c r="AP134" s="28">
        <v>3</v>
      </c>
      <c r="AQ134" s="3">
        <f t="shared" si="41"/>
        <v>240</v>
      </c>
      <c r="AS134" s="3">
        <f t="shared" si="44"/>
        <v>0.000909090909090909</v>
      </c>
      <c r="AT134" s="3">
        <f t="shared" si="40"/>
        <v>0.0652173913043478</v>
      </c>
      <c r="AV134" s="3">
        <v>12000004</v>
      </c>
      <c r="AW134" s="3">
        <f t="shared" si="42"/>
        <v>1</v>
      </c>
      <c r="AX134" s="3">
        <v>12000005</v>
      </c>
      <c r="AY134" s="3">
        <f t="shared" si="43"/>
        <v>2</v>
      </c>
      <c r="BA134" s="3" t="str">
        <f t="shared" si="45"/>
        <v>12000004,1;12000005,2</v>
      </c>
    </row>
    <row r="135" ht="20.1" customHeight="1" spans="1:53">
      <c r="A135" s="94"/>
      <c r="B135" s="94"/>
      <c r="C135" s="94"/>
      <c r="D135" s="94"/>
      <c r="E135" s="94"/>
      <c r="F135" s="94"/>
      <c r="G135" s="94"/>
      <c r="H135" s="94"/>
      <c r="AL135" s="28">
        <v>15209002</v>
      </c>
      <c r="AM135" s="28" t="s">
        <v>388</v>
      </c>
      <c r="AN135" s="28">
        <v>20</v>
      </c>
      <c r="AO135" s="28">
        <v>4</v>
      </c>
      <c r="AP135" s="28">
        <v>3</v>
      </c>
      <c r="AQ135" s="3">
        <f t="shared" si="41"/>
        <v>3780</v>
      </c>
      <c r="AS135" s="3">
        <f t="shared" si="44"/>
        <v>8.33333333333333e-5</v>
      </c>
      <c r="AT135" s="3">
        <f t="shared" si="40"/>
        <v>0.0208333333333333</v>
      </c>
      <c r="AV135" s="3">
        <v>12000004</v>
      </c>
      <c r="AW135" s="3">
        <f t="shared" si="42"/>
        <v>5</v>
      </c>
      <c r="AX135" s="3">
        <v>12000005</v>
      </c>
      <c r="AY135" s="3">
        <f t="shared" si="43"/>
        <v>10</v>
      </c>
      <c r="BA135" s="3" t="str">
        <f t="shared" si="45"/>
        <v>12000004,5;12000005,10</v>
      </c>
    </row>
    <row r="136" ht="20.1" customHeight="1" spans="1:53">
      <c r="A136" s="94"/>
      <c r="B136" s="94"/>
      <c r="C136" s="94"/>
      <c r="D136" s="94"/>
      <c r="E136" s="94"/>
      <c r="F136" s="94"/>
      <c r="G136" s="94"/>
      <c r="H136" s="94"/>
      <c r="AL136" s="28">
        <v>15210001</v>
      </c>
      <c r="AM136" s="28" t="s">
        <v>389</v>
      </c>
      <c r="AN136" s="28">
        <v>18</v>
      </c>
      <c r="AO136" s="28">
        <v>3</v>
      </c>
      <c r="AP136" s="28">
        <v>1</v>
      </c>
      <c r="AQ136" s="3">
        <f t="shared" si="41"/>
        <v>7125</v>
      </c>
      <c r="AS136" s="3">
        <f t="shared" si="44"/>
        <v>0.000384615384615385</v>
      </c>
      <c r="AT136" s="3">
        <f t="shared" si="40"/>
        <v>0.0652173913043478</v>
      </c>
      <c r="AV136" s="3">
        <v>12000004</v>
      </c>
      <c r="AW136" s="3">
        <f t="shared" si="42"/>
        <v>2</v>
      </c>
      <c r="AX136" s="3">
        <v>12000005</v>
      </c>
      <c r="AY136" s="3">
        <f t="shared" si="43"/>
        <v>5</v>
      </c>
      <c r="BA136" s="3" t="str">
        <f t="shared" si="45"/>
        <v>12000004,2;12000005,5</v>
      </c>
    </row>
    <row r="137" ht="20.1" customHeight="1" spans="1:53">
      <c r="A137" s="94"/>
      <c r="B137" s="94"/>
      <c r="C137" s="94"/>
      <c r="D137" s="94"/>
      <c r="E137" s="94"/>
      <c r="F137" s="94"/>
      <c r="G137" s="94"/>
      <c r="H137" s="94"/>
      <c r="AL137" s="28">
        <v>15210002</v>
      </c>
      <c r="AM137" s="28" t="s">
        <v>390</v>
      </c>
      <c r="AN137" s="28">
        <v>20</v>
      </c>
      <c r="AO137" s="28">
        <v>4</v>
      </c>
      <c r="AP137" s="28">
        <v>1</v>
      </c>
      <c r="AQ137" s="3">
        <f t="shared" si="41"/>
        <v>9450</v>
      </c>
      <c r="AS137" s="3">
        <f t="shared" si="44"/>
        <v>8.33333333333333e-5</v>
      </c>
      <c r="AT137" s="3">
        <f t="shared" si="40"/>
        <v>0.0208333333333333</v>
      </c>
      <c r="AV137" s="3">
        <v>12000004</v>
      </c>
      <c r="AW137" s="3">
        <f t="shared" si="42"/>
        <v>5</v>
      </c>
      <c r="AX137" s="3">
        <v>12000005</v>
      </c>
      <c r="AY137" s="3">
        <f t="shared" si="43"/>
        <v>10</v>
      </c>
      <c r="BA137" s="3" t="str">
        <f t="shared" si="45"/>
        <v>12000004,5;12000005,10</v>
      </c>
    </row>
    <row r="138" ht="20.1" customHeight="1" spans="1:53">
      <c r="A138" s="94"/>
      <c r="B138" s="94"/>
      <c r="C138" s="94"/>
      <c r="D138" s="94"/>
      <c r="E138" s="94"/>
      <c r="F138" s="94"/>
      <c r="G138" s="94"/>
      <c r="H138" s="94"/>
      <c r="AL138" s="28">
        <v>15210003</v>
      </c>
      <c r="AM138" s="28" t="s">
        <v>391</v>
      </c>
      <c r="AN138" s="28">
        <v>18</v>
      </c>
      <c r="AO138" s="28">
        <v>3</v>
      </c>
      <c r="AP138" s="28">
        <v>1</v>
      </c>
      <c r="AQ138" s="3">
        <f t="shared" si="41"/>
        <v>7125</v>
      </c>
      <c r="AS138" s="3">
        <f t="shared" si="44"/>
        <v>0.000384615384615385</v>
      </c>
      <c r="AT138" s="3">
        <f t="shared" si="40"/>
        <v>0.0652173913043478</v>
      </c>
      <c r="AV138" s="3">
        <v>12000004</v>
      </c>
      <c r="AW138" s="3">
        <f t="shared" si="42"/>
        <v>2</v>
      </c>
      <c r="AX138" s="3">
        <v>12000005</v>
      </c>
      <c r="AY138" s="3">
        <f t="shared" si="43"/>
        <v>5</v>
      </c>
      <c r="BA138" s="3" t="str">
        <f t="shared" si="45"/>
        <v>12000004,2;12000005,5</v>
      </c>
    </row>
    <row r="139" ht="20.1" customHeight="1" spans="1:53">
      <c r="A139" s="94"/>
      <c r="B139" s="94"/>
      <c r="C139" s="94"/>
      <c r="D139" s="94"/>
      <c r="E139" s="94"/>
      <c r="F139" s="94"/>
      <c r="G139" s="94"/>
      <c r="H139" s="94"/>
      <c r="AL139" s="28">
        <v>15210004</v>
      </c>
      <c r="AM139" s="28" t="s">
        <v>392</v>
      </c>
      <c r="AN139" s="28">
        <v>20</v>
      </c>
      <c r="AO139" s="28">
        <v>4</v>
      </c>
      <c r="AP139" s="28">
        <v>1</v>
      </c>
      <c r="AQ139" s="3">
        <f t="shared" si="41"/>
        <v>9450</v>
      </c>
      <c r="AS139" s="3">
        <f t="shared" si="44"/>
        <v>8.33333333333333e-5</v>
      </c>
      <c r="AT139" s="3">
        <f t="shared" si="40"/>
        <v>0.0208333333333333</v>
      </c>
      <c r="AV139" s="3">
        <v>12000004</v>
      </c>
      <c r="AW139" s="3">
        <f t="shared" si="42"/>
        <v>5</v>
      </c>
      <c r="AX139" s="3">
        <v>12000005</v>
      </c>
      <c r="AY139" s="3">
        <f t="shared" si="43"/>
        <v>10</v>
      </c>
      <c r="BA139" s="3" t="str">
        <f t="shared" si="45"/>
        <v>12000004,5;12000005,10</v>
      </c>
    </row>
    <row r="140" ht="20.1" customHeight="1" spans="1:53">
      <c r="A140" s="94"/>
      <c r="B140" s="94"/>
      <c r="C140" s="94"/>
      <c r="D140" s="94"/>
      <c r="E140" s="94"/>
      <c r="F140" s="94"/>
      <c r="G140" s="94"/>
      <c r="H140" s="94"/>
      <c r="AL140" s="28">
        <v>15211001</v>
      </c>
      <c r="AM140" s="28" t="s">
        <v>393</v>
      </c>
      <c r="AN140" s="28">
        <v>18</v>
      </c>
      <c r="AO140" s="28">
        <v>3</v>
      </c>
      <c r="AP140" s="28">
        <v>2</v>
      </c>
      <c r="AQ140" s="3">
        <f t="shared" si="41"/>
        <v>3563</v>
      </c>
      <c r="AS140" s="3">
        <f t="shared" si="44"/>
        <v>0.000384615384615385</v>
      </c>
      <c r="AT140" s="3">
        <f t="shared" si="40"/>
        <v>0.0652173913043478</v>
      </c>
      <c r="AV140" s="3">
        <v>12000004</v>
      </c>
      <c r="AW140" s="3">
        <f t="shared" si="42"/>
        <v>2</v>
      </c>
      <c r="AX140" s="3">
        <v>12000005</v>
      </c>
      <c r="AY140" s="3">
        <f t="shared" si="43"/>
        <v>5</v>
      </c>
      <c r="BA140" s="3" t="str">
        <f t="shared" si="45"/>
        <v>12000004,2;12000005,5</v>
      </c>
    </row>
    <row r="141" ht="20.1" customHeight="1" spans="1:53">
      <c r="A141" s="94"/>
      <c r="B141" s="94"/>
      <c r="C141" s="94"/>
      <c r="D141" s="94"/>
      <c r="E141" s="94"/>
      <c r="F141" s="94"/>
      <c r="G141" s="94"/>
      <c r="H141" s="94"/>
      <c r="AL141" s="28">
        <v>15211002</v>
      </c>
      <c r="AM141" s="28" t="s">
        <v>394</v>
      </c>
      <c r="AN141" s="28">
        <v>20</v>
      </c>
      <c r="AO141" s="28">
        <v>4</v>
      </c>
      <c r="AP141" s="28">
        <v>2</v>
      </c>
      <c r="AQ141" s="3">
        <f t="shared" si="41"/>
        <v>4725</v>
      </c>
      <c r="AS141" s="3">
        <f t="shared" si="44"/>
        <v>8.33333333333333e-5</v>
      </c>
      <c r="AT141" s="3">
        <f t="shared" si="40"/>
        <v>0.0208333333333333</v>
      </c>
      <c r="AV141" s="3">
        <v>12000004</v>
      </c>
      <c r="AW141" s="3">
        <f t="shared" si="42"/>
        <v>5</v>
      </c>
      <c r="AX141" s="3">
        <v>12000005</v>
      </c>
      <c r="AY141" s="3">
        <f t="shared" si="43"/>
        <v>10</v>
      </c>
      <c r="BA141" s="3" t="str">
        <f t="shared" si="45"/>
        <v>12000004,5;12000005,10</v>
      </c>
    </row>
    <row r="142" ht="20.1" customHeight="1" spans="1:53">
      <c r="A142" s="94"/>
      <c r="B142" s="94"/>
      <c r="C142" s="94"/>
      <c r="D142" s="94"/>
      <c r="E142" s="94"/>
      <c r="F142" s="94"/>
      <c r="G142" s="94"/>
      <c r="H142" s="94"/>
      <c r="AL142" s="28">
        <v>15211003</v>
      </c>
      <c r="AM142" s="28" t="s">
        <v>395</v>
      </c>
      <c r="AN142" s="28">
        <v>18</v>
      </c>
      <c r="AO142" s="28">
        <v>3</v>
      </c>
      <c r="AP142" s="28">
        <v>2</v>
      </c>
      <c r="AQ142" s="3">
        <f t="shared" si="41"/>
        <v>3563</v>
      </c>
      <c r="AS142" s="3">
        <f t="shared" si="44"/>
        <v>0.000384615384615385</v>
      </c>
      <c r="AT142" s="3">
        <f t="shared" si="40"/>
        <v>0.0652173913043478</v>
      </c>
      <c r="AV142" s="3">
        <v>12000004</v>
      </c>
      <c r="AW142" s="3">
        <f t="shared" si="42"/>
        <v>2</v>
      </c>
      <c r="AX142" s="3">
        <v>12000005</v>
      </c>
      <c r="AY142" s="3">
        <f t="shared" si="43"/>
        <v>5</v>
      </c>
      <c r="BA142" s="3" t="str">
        <f t="shared" si="45"/>
        <v>12000004,2;12000005,5</v>
      </c>
    </row>
    <row r="143" ht="20.1" customHeight="1" spans="1:53">
      <c r="A143" s="94"/>
      <c r="B143" s="94"/>
      <c r="C143" s="94"/>
      <c r="D143" s="94"/>
      <c r="E143" s="94"/>
      <c r="F143" s="94"/>
      <c r="G143" s="94"/>
      <c r="H143" s="94"/>
      <c r="AL143" s="28">
        <v>15211004</v>
      </c>
      <c r="AM143" s="28" t="s">
        <v>396</v>
      </c>
      <c r="AN143" s="28">
        <v>20</v>
      </c>
      <c r="AO143" s="28">
        <v>4</v>
      </c>
      <c r="AP143" s="28">
        <v>2</v>
      </c>
      <c r="AQ143" s="3">
        <f t="shared" si="41"/>
        <v>4725</v>
      </c>
      <c r="AS143" s="3">
        <f t="shared" si="44"/>
        <v>8.33333333333333e-5</v>
      </c>
      <c r="AT143" s="3">
        <f t="shared" si="40"/>
        <v>0.0208333333333333</v>
      </c>
      <c r="AV143" s="3">
        <v>12000004</v>
      </c>
      <c r="AW143" s="3">
        <f t="shared" si="42"/>
        <v>5</v>
      </c>
      <c r="AX143" s="3">
        <v>12000005</v>
      </c>
      <c r="AY143" s="3">
        <f t="shared" si="43"/>
        <v>10</v>
      </c>
      <c r="BA143" s="3" t="str">
        <f t="shared" si="45"/>
        <v>12000004,5;12000005,10</v>
      </c>
    </row>
    <row r="144" ht="20.1" customHeight="1" spans="1:53">
      <c r="A144" s="94"/>
      <c r="B144" s="94"/>
      <c r="C144" s="94"/>
      <c r="D144" s="94"/>
      <c r="E144" s="94"/>
      <c r="F144" s="94"/>
      <c r="G144" s="94"/>
      <c r="H144" s="94"/>
      <c r="AL144" s="28">
        <v>15211005</v>
      </c>
      <c r="AM144" s="28" t="s">
        <v>397</v>
      </c>
      <c r="AN144" s="28">
        <v>18</v>
      </c>
      <c r="AO144" s="28">
        <v>3</v>
      </c>
      <c r="AP144" s="28">
        <v>2</v>
      </c>
      <c r="AQ144" s="3">
        <f t="shared" si="41"/>
        <v>3563</v>
      </c>
      <c r="AS144" s="3">
        <f t="shared" si="44"/>
        <v>0.000384615384615385</v>
      </c>
      <c r="AT144" s="3">
        <f t="shared" si="40"/>
        <v>0.0652173913043478</v>
      </c>
      <c r="AV144" s="3">
        <v>12000004</v>
      </c>
      <c r="AW144" s="3">
        <f t="shared" si="42"/>
        <v>2</v>
      </c>
      <c r="AX144" s="3">
        <v>12000005</v>
      </c>
      <c r="AY144" s="3">
        <f t="shared" si="43"/>
        <v>5</v>
      </c>
      <c r="BA144" s="3" t="str">
        <f t="shared" si="45"/>
        <v>12000004,2;12000005,5</v>
      </c>
    </row>
    <row r="145" ht="20.1" customHeight="1" spans="1:53">
      <c r="A145" s="94"/>
      <c r="B145" s="94"/>
      <c r="C145" s="94"/>
      <c r="D145" s="94"/>
      <c r="E145" s="94"/>
      <c r="F145" s="94"/>
      <c r="G145" s="94"/>
      <c r="H145" s="94"/>
      <c r="AL145" s="28">
        <v>15211006</v>
      </c>
      <c r="AM145" s="28" t="s">
        <v>398</v>
      </c>
      <c r="AN145" s="28">
        <v>20</v>
      </c>
      <c r="AO145" s="28">
        <v>4</v>
      </c>
      <c r="AP145" s="28">
        <v>2</v>
      </c>
      <c r="AQ145" s="3">
        <f t="shared" si="41"/>
        <v>4725</v>
      </c>
      <c r="AS145" s="3">
        <f t="shared" si="44"/>
        <v>8.33333333333333e-5</v>
      </c>
      <c r="AT145" s="3">
        <f t="shared" si="40"/>
        <v>0.0208333333333333</v>
      </c>
      <c r="AV145" s="3">
        <v>12000004</v>
      </c>
      <c r="AW145" s="3">
        <f t="shared" si="42"/>
        <v>5</v>
      </c>
      <c r="AX145" s="3">
        <v>12000005</v>
      </c>
      <c r="AY145" s="3">
        <f t="shared" si="43"/>
        <v>10</v>
      </c>
      <c r="BA145" s="3" t="str">
        <f t="shared" si="45"/>
        <v>12000004,5;12000005,10</v>
      </c>
    </row>
    <row r="146" ht="20.1" customHeight="1" spans="1:46">
      <c r="A146" s="94"/>
      <c r="B146" s="94"/>
      <c r="C146" s="94"/>
      <c r="D146" s="94"/>
      <c r="E146" s="94"/>
      <c r="F146" s="94"/>
      <c r="G146" s="94"/>
      <c r="H146" s="94"/>
      <c r="AL146" s="101" t="s">
        <v>197</v>
      </c>
      <c r="AQ146"/>
      <c r="AS146" s="3" t="e">
        <f t="shared" si="44"/>
        <v>#N/A</v>
      </c>
      <c r="AT146" s="3" t="e">
        <f t="shared" si="40"/>
        <v>#N/A</v>
      </c>
    </row>
    <row r="147" ht="20.1" customHeight="1" spans="1:53">
      <c r="A147" s="94"/>
      <c r="B147" s="94"/>
      <c r="C147" s="94"/>
      <c r="D147" s="94"/>
      <c r="E147" s="94"/>
      <c r="F147" s="94"/>
      <c r="G147" s="94"/>
      <c r="H147" s="94"/>
      <c r="AL147" s="28">
        <v>15301001</v>
      </c>
      <c r="AM147" s="28" t="s">
        <v>399</v>
      </c>
      <c r="AN147" s="28">
        <v>30</v>
      </c>
      <c r="AO147" s="28">
        <v>3</v>
      </c>
      <c r="AP147" s="28">
        <v>10</v>
      </c>
      <c r="AQ147" s="3">
        <f t="shared" ref="AQ147:AQ194" si="46">ROUND(LOOKUP(AN147,A:A,B:B)*LOOKUP(AO147,$X$10:$X$14,$Y$10:$Y$14)*LOOKUP(AP147,$X$16:$X$26,$Y$16:$Y$26),0)</f>
        <v>2131</v>
      </c>
      <c r="AS147" s="3">
        <f t="shared" si="44"/>
        <v>0.000384615384615385</v>
      </c>
      <c r="AT147" s="3">
        <f t="shared" si="40"/>
        <v>0.0652173913043478</v>
      </c>
      <c r="AV147" s="3">
        <v>12000004</v>
      </c>
      <c r="AW147" s="3">
        <f t="shared" ref="AW147:AW194" si="47">LOOKUP(AO147,$X$28:$X$32,$Y$28:$Y$32)</f>
        <v>2</v>
      </c>
      <c r="AX147" s="3">
        <v>12000005</v>
      </c>
      <c r="AY147" s="3">
        <f t="shared" ref="AY147:AY194" si="48">LOOKUP(AO147,$X$28:$X$32,$Z$28:$Z$32)</f>
        <v>5</v>
      </c>
      <c r="BA147" s="3" t="str">
        <f t="shared" si="45"/>
        <v>12000004,2;12000005,5</v>
      </c>
    </row>
    <row r="148" ht="20.1" customHeight="1" spans="1:53">
      <c r="A148" s="94"/>
      <c r="B148" s="94"/>
      <c r="C148" s="94"/>
      <c r="D148" s="94"/>
      <c r="E148" s="94"/>
      <c r="F148" s="94"/>
      <c r="G148" s="94"/>
      <c r="H148" s="94"/>
      <c r="AL148" s="28">
        <v>15301002</v>
      </c>
      <c r="AM148" s="28" t="s">
        <v>400</v>
      </c>
      <c r="AN148" s="28">
        <v>30</v>
      </c>
      <c r="AO148" s="28">
        <v>4</v>
      </c>
      <c r="AP148" s="28">
        <v>10</v>
      </c>
      <c r="AQ148" s="3">
        <f t="shared" si="46"/>
        <v>2558</v>
      </c>
      <c r="AS148" s="3">
        <f t="shared" si="44"/>
        <v>8.33333333333333e-5</v>
      </c>
      <c r="AT148" s="3">
        <f t="shared" si="40"/>
        <v>0.0208333333333333</v>
      </c>
      <c r="AV148" s="3">
        <v>12000004</v>
      </c>
      <c r="AW148" s="3">
        <f t="shared" si="47"/>
        <v>5</v>
      </c>
      <c r="AX148" s="3">
        <v>12000005</v>
      </c>
      <c r="AY148" s="3">
        <f t="shared" si="48"/>
        <v>10</v>
      </c>
      <c r="BA148" s="3" t="str">
        <f t="shared" si="45"/>
        <v>12000004,5;12000005,10</v>
      </c>
    </row>
    <row r="149" ht="20.1" customHeight="1" spans="1:53">
      <c r="A149" s="94"/>
      <c r="B149" s="94"/>
      <c r="C149" s="94"/>
      <c r="D149" s="94"/>
      <c r="E149" s="94"/>
      <c r="F149" s="94"/>
      <c r="G149" s="94"/>
      <c r="H149" s="94"/>
      <c r="AL149" s="28">
        <v>15301003</v>
      </c>
      <c r="AM149" s="28" t="s">
        <v>401</v>
      </c>
      <c r="AN149" s="28">
        <v>30</v>
      </c>
      <c r="AO149" s="28">
        <v>3</v>
      </c>
      <c r="AP149" s="28">
        <v>10</v>
      </c>
      <c r="AQ149" s="3">
        <f t="shared" si="46"/>
        <v>2131</v>
      </c>
      <c r="AS149" s="3">
        <f t="shared" si="44"/>
        <v>0.000384615384615385</v>
      </c>
      <c r="AT149" s="3">
        <f t="shared" si="40"/>
        <v>0.0652173913043478</v>
      </c>
      <c r="AV149" s="3">
        <v>12000004</v>
      </c>
      <c r="AW149" s="3">
        <f t="shared" si="47"/>
        <v>2</v>
      </c>
      <c r="AX149" s="3">
        <v>12000005</v>
      </c>
      <c r="AY149" s="3">
        <f t="shared" si="48"/>
        <v>5</v>
      </c>
      <c r="BA149" s="3" t="str">
        <f t="shared" si="45"/>
        <v>12000004,2;12000005,5</v>
      </c>
    </row>
    <row r="150" ht="20.1" customHeight="1" spans="1:53">
      <c r="A150" s="94"/>
      <c r="B150" s="94"/>
      <c r="C150" s="94"/>
      <c r="D150" s="94"/>
      <c r="E150" s="94"/>
      <c r="F150" s="94"/>
      <c r="G150" s="94"/>
      <c r="H150" s="94"/>
      <c r="AL150" s="28">
        <v>15301004</v>
      </c>
      <c r="AM150" s="28" t="s">
        <v>402</v>
      </c>
      <c r="AN150" s="28">
        <v>30</v>
      </c>
      <c r="AO150" s="28">
        <v>4</v>
      </c>
      <c r="AP150" s="28">
        <v>10</v>
      </c>
      <c r="AQ150" s="3">
        <f t="shared" si="46"/>
        <v>2558</v>
      </c>
      <c r="AS150" s="3">
        <f t="shared" si="44"/>
        <v>8.33333333333333e-5</v>
      </c>
      <c r="AT150" s="3">
        <f t="shared" si="40"/>
        <v>0.0208333333333333</v>
      </c>
      <c r="AV150" s="3">
        <v>12000004</v>
      </c>
      <c r="AW150" s="3">
        <f t="shared" si="47"/>
        <v>5</v>
      </c>
      <c r="AX150" s="3">
        <v>12000005</v>
      </c>
      <c r="AY150" s="3">
        <f t="shared" si="48"/>
        <v>10</v>
      </c>
      <c r="BA150" s="3" t="str">
        <f t="shared" si="45"/>
        <v>12000004,5;12000005,10</v>
      </c>
    </row>
    <row r="151" ht="20.1" customHeight="1" spans="1:53">
      <c r="A151" s="94"/>
      <c r="B151" s="94"/>
      <c r="C151" s="94"/>
      <c r="D151" s="94"/>
      <c r="E151" s="94"/>
      <c r="F151" s="94"/>
      <c r="G151" s="94"/>
      <c r="H151" s="94"/>
      <c r="AL151" s="28">
        <v>15301005</v>
      </c>
      <c r="AM151" s="28" t="s">
        <v>403</v>
      </c>
      <c r="AN151" s="28">
        <v>30</v>
      </c>
      <c r="AO151" s="28">
        <v>3</v>
      </c>
      <c r="AP151" s="28">
        <v>10</v>
      </c>
      <c r="AQ151" s="3">
        <f t="shared" si="46"/>
        <v>2131</v>
      </c>
      <c r="AS151" s="3">
        <f t="shared" si="44"/>
        <v>0.000384615384615385</v>
      </c>
      <c r="AT151" s="3">
        <f t="shared" si="40"/>
        <v>0.0652173913043478</v>
      </c>
      <c r="AV151" s="3">
        <v>12000004</v>
      </c>
      <c r="AW151" s="3">
        <f t="shared" si="47"/>
        <v>2</v>
      </c>
      <c r="AX151" s="3">
        <v>12000005</v>
      </c>
      <c r="AY151" s="3">
        <f t="shared" si="48"/>
        <v>5</v>
      </c>
      <c r="BA151" s="3" t="str">
        <f t="shared" si="45"/>
        <v>12000004,2;12000005,5</v>
      </c>
    </row>
    <row r="152" ht="20.1" customHeight="1" spans="1:53">
      <c r="A152" s="94"/>
      <c r="B152" s="94"/>
      <c r="C152" s="94"/>
      <c r="D152" s="94"/>
      <c r="E152" s="94"/>
      <c r="F152" s="94"/>
      <c r="G152" s="94"/>
      <c r="H152" s="94"/>
      <c r="AL152" s="28">
        <v>15301006</v>
      </c>
      <c r="AM152" s="28" t="s">
        <v>404</v>
      </c>
      <c r="AN152" s="28">
        <v>30</v>
      </c>
      <c r="AO152" s="28">
        <v>4</v>
      </c>
      <c r="AP152" s="28">
        <v>10</v>
      </c>
      <c r="AQ152" s="3">
        <f t="shared" si="46"/>
        <v>2558</v>
      </c>
      <c r="AS152" s="3">
        <f t="shared" si="44"/>
        <v>8.33333333333333e-5</v>
      </c>
      <c r="AT152" s="3">
        <f t="shared" si="40"/>
        <v>0.0208333333333333</v>
      </c>
      <c r="AV152" s="3">
        <v>12000004</v>
      </c>
      <c r="AW152" s="3">
        <f t="shared" si="47"/>
        <v>5</v>
      </c>
      <c r="AX152" s="3">
        <v>12000005</v>
      </c>
      <c r="AY152" s="3">
        <f t="shared" si="48"/>
        <v>10</v>
      </c>
      <c r="BA152" s="3" t="str">
        <f t="shared" si="45"/>
        <v>12000004,5;12000005,10</v>
      </c>
    </row>
    <row r="153" ht="20.1" customHeight="1" spans="1:53">
      <c r="A153" s="94"/>
      <c r="B153" s="94"/>
      <c r="C153" s="94"/>
      <c r="D153" s="94"/>
      <c r="E153" s="94"/>
      <c r="F153" s="94"/>
      <c r="G153" s="94"/>
      <c r="H153" s="94"/>
      <c r="AL153" s="28">
        <v>15302001</v>
      </c>
      <c r="AM153" s="28" t="s">
        <v>405</v>
      </c>
      <c r="AN153" s="28">
        <v>30</v>
      </c>
      <c r="AO153" s="28">
        <v>3</v>
      </c>
      <c r="AP153" s="28">
        <v>9</v>
      </c>
      <c r="AQ153" s="3">
        <f t="shared" si="46"/>
        <v>1938</v>
      </c>
      <c r="AS153" s="3">
        <f t="shared" si="44"/>
        <v>0.000384615384615385</v>
      </c>
      <c r="AT153" s="3">
        <f t="shared" si="40"/>
        <v>0.0652173913043478</v>
      </c>
      <c r="AV153" s="3">
        <v>12000004</v>
      </c>
      <c r="AW153" s="3">
        <f t="shared" si="47"/>
        <v>2</v>
      </c>
      <c r="AX153" s="3">
        <v>12000005</v>
      </c>
      <c r="AY153" s="3">
        <f t="shared" si="48"/>
        <v>5</v>
      </c>
      <c r="BA153" s="3" t="str">
        <f t="shared" si="45"/>
        <v>12000004,2;12000005,5</v>
      </c>
    </row>
    <row r="154" ht="20.1" customHeight="1" spans="1:53">
      <c r="A154" s="94"/>
      <c r="B154" s="94"/>
      <c r="C154" s="94"/>
      <c r="D154" s="94"/>
      <c r="E154" s="94"/>
      <c r="F154" s="94"/>
      <c r="G154" s="94"/>
      <c r="H154" s="94"/>
      <c r="AL154" s="28">
        <v>15302002</v>
      </c>
      <c r="AM154" s="28" t="s">
        <v>406</v>
      </c>
      <c r="AN154" s="28">
        <v>30</v>
      </c>
      <c r="AO154" s="28">
        <v>4</v>
      </c>
      <c r="AP154" s="28">
        <v>9</v>
      </c>
      <c r="AQ154" s="3">
        <f t="shared" si="46"/>
        <v>2325</v>
      </c>
      <c r="AS154" s="3">
        <f t="shared" si="44"/>
        <v>8.33333333333333e-5</v>
      </c>
      <c r="AT154" s="3">
        <f t="shared" si="40"/>
        <v>0.0208333333333333</v>
      </c>
      <c r="AV154" s="3">
        <v>12000004</v>
      </c>
      <c r="AW154" s="3">
        <f t="shared" si="47"/>
        <v>5</v>
      </c>
      <c r="AX154" s="3">
        <v>12000005</v>
      </c>
      <c r="AY154" s="3">
        <f t="shared" si="48"/>
        <v>10</v>
      </c>
      <c r="BA154" s="3" t="str">
        <f t="shared" si="45"/>
        <v>12000004,5;12000005,10</v>
      </c>
    </row>
    <row r="155" ht="20.1" customHeight="1" spans="1:53">
      <c r="A155" s="94"/>
      <c r="B155" s="94"/>
      <c r="C155" s="94"/>
      <c r="D155" s="94"/>
      <c r="E155" s="94"/>
      <c r="F155" s="94"/>
      <c r="G155" s="94"/>
      <c r="H155" s="94"/>
      <c r="AL155" s="28">
        <v>15302003</v>
      </c>
      <c r="AM155" s="28" t="s">
        <v>407</v>
      </c>
      <c r="AN155" s="28">
        <v>30</v>
      </c>
      <c r="AO155" s="28">
        <v>3</v>
      </c>
      <c r="AP155" s="28">
        <v>9</v>
      </c>
      <c r="AQ155" s="3">
        <f t="shared" si="46"/>
        <v>1938</v>
      </c>
      <c r="AS155" s="3">
        <f t="shared" si="44"/>
        <v>0.000384615384615385</v>
      </c>
      <c r="AT155" s="3">
        <f t="shared" si="40"/>
        <v>0.0652173913043478</v>
      </c>
      <c r="AV155" s="3">
        <v>12000004</v>
      </c>
      <c r="AW155" s="3">
        <f t="shared" si="47"/>
        <v>2</v>
      </c>
      <c r="AX155" s="3">
        <v>12000005</v>
      </c>
      <c r="AY155" s="3">
        <f t="shared" si="48"/>
        <v>5</v>
      </c>
      <c r="BA155" s="3" t="str">
        <f t="shared" si="45"/>
        <v>12000004,2;12000005,5</v>
      </c>
    </row>
    <row r="156" ht="20.1" customHeight="1" spans="1:53">
      <c r="A156" s="94"/>
      <c r="B156" s="94"/>
      <c r="C156" s="94"/>
      <c r="D156" s="94"/>
      <c r="E156" s="94"/>
      <c r="F156" s="94"/>
      <c r="G156" s="94"/>
      <c r="H156" s="94"/>
      <c r="AL156" s="28">
        <v>15302004</v>
      </c>
      <c r="AM156" s="28" t="s">
        <v>408</v>
      </c>
      <c r="AN156" s="28">
        <v>30</v>
      </c>
      <c r="AO156" s="28">
        <v>4</v>
      </c>
      <c r="AP156" s="28">
        <v>9</v>
      </c>
      <c r="AQ156" s="3">
        <f t="shared" si="46"/>
        <v>2325</v>
      </c>
      <c r="AS156" s="3">
        <f t="shared" si="44"/>
        <v>8.33333333333333e-5</v>
      </c>
      <c r="AT156" s="3">
        <f t="shared" si="40"/>
        <v>0.0208333333333333</v>
      </c>
      <c r="AV156" s="3">
        <v>12000004</v>
      </c>
      <c r="AW156" s="3">
        <f t="shared" si="47"/>
        <v>5</v>
      </c>
      <c r="AX156" s="3">
        <v>12000005</v>
      </c>
      <c r="AY156" s="3">
        <f t="shared" si="48"/>
        <v>10</v>
      </c>
      <c r="BA156" s="3" t="str">
        <f t="shared" si="45"/>
        <v>12000004,5;12000005,10</v>
      </c>
    </row>
    <row r="157" ht="20.1" customHeight="1" spans="1:53">
      <c r="A157" s="94"/>
      <c r="B157" s="94"/>
      <c r="C157" s="94"/>
      <c r="D157" s="94"/>
      <c r="E157" s="94"/>
      <c r="F157" s="94"/>
      <c r="G157" s="94"/>
      <c r="H157" s="94"/>
      <c r="AL157" s="28">
        <v>15302005</v>
      </c>
      <c r="AM157" s="28" t="s">
        <v>409</v>
      </c>
      <c r="AN157" s="28">
        <v>30</v>
      </c>
      <c r="AO157" s="28">
        <v>3</v>
      </c>
      <c r="AP157" s="28">
        <v>9</v>
      </c>
      <c r="AQ157" s="3">
        <f t="shared" si="46"/>
        <v>1938</v>
      </c>
      <c r="AS157" s="3">
        <f t="shared" si="44"/>
        <v>0.000384615384615385</v>
      </c>
      <c r="AT157" s="3">
        <f t="shared" si="40"/>
        <v>0.0652173913043478</v>
      </c>
      <c r="AV157" s="3">
        <v>12000004</v>
      </c>
      <c r="AW157" s="3">
        <f t="shared" si="47"/>
        <v>2</v>
      </c>
      <c r="AX157" s="3">
        <v>12000005</v>
      </c>
      <c r="AY157" s="3">
        <f t="shared" si="48"/>
        <v>5</v>
      </c>
      <c r="BA157" s="3" t="str">
        <f t="shared" si="45"/>
        <v>12000004,2;12000005,5</v>
      </c>
    </row>
    <row r="158" ht="20.1" customHeight="1" spans="1:53">
      <c r="A158" s="94"/>
      <c r="B158" s="94"/>
      <c r="C158" s="94"/>
      <c r="D158" s="94"/>
      <c r="E158" s="94"/>
      <c r="F158" s="94"/>
      <c r="G158" s="94"/>
      <c r="H158" s="94"/>
      <c r="AL158" s="28">
        <v>15302006</v>
      </c>
      <c r="AM158" s="28" t="s">
        <v>410</v>
      </c>
      <c r="AN158" s="28">
        <v>30</v>
      </c>
      <c r="AO158" s="28">
        <v>4</v>
      </c>
      <c r="AP158" s="28">
        <v>9</v>
      </c>
      <c r="AQ158" s="3">
        <f t="shared" si="46"/>
        <v>2325</v>
      </c>
      <c r="AS158" s="3">
        <f t="shared" si="44"/>
        <v>8.33333333333333e-5</v>
      </c>
      <c r="AT158" s="3">
        <f t="shared" si="40"/>
        <v>0.0208333333333333</v>
      </c>
      <c r="AV158" s="3">
        <v>12000004</v>
      </c>
      <c r="AW158" s="3">
        <f t="shared" si="47"/>
        <v>5</v>
      </c>
      <c r="AX158" s="3">
        <v>12000005</v>
      </c>
      <c r="AY158" s="3">
        <f t="shared" si="48"/>
        <v>10</v>
      </c>
      <c r="BA158" s="3" t="str">
        <f t="shared" si="45"/>
        <v>12000004,5;12000005,10</v>
      </c>
    </row>
    <row r="159" ht="20.1" customHeight="1" spans="1:53">
      <c r="A159" s="94"/>
      <c r="B159" s="94"/>
      <c r="C159" s="94"/>
      <c r="D159" s="94"/>
      <c r="E159" s="94"/>
      <c r="F159" s="94"/>
      <c r="G159" s="94"/>
      <c r="H159" s="94"/>
      <c r="AL159" s="28">
        <v>15303001</v>
      </c>
      <c r="AM159" s="28" t="s">
        <v>411</v>
      </c>
      <c r="AN159" s="28">
        <v>30</v>
      </c>
      <c r="AO159" s="28">
        <v>3</v>
      </c>
      <c r="AP159" s="28">
        <v>8</v>
      </c>
      <c r="AQ159" s="3">
        <f t="shared" si="46"/>
        <v>1550</v>
      </c>
      <c r="AS159" s="3">
        <f t="shared" si="44"/>
        <v>0.000384615384615385</v>
      </c>
      <c r="AT159" s="3">
        <f t="shared" si="40"/>
        <v>0.0652173913043478</v>
      </c>
      <c r="AV159" s="3">
        <v>12000004</v>
      </c>
      <c r="AW159" s="3">
        <f t="shared" si="47"/>
        <v>2</v>
      </c>
      <c r="AX159" s="3">
        <v>12000005</v>
      </c>
      <c r="AY159" s="3">
        <f t="shared" si="48"/>
        <v>5</v>
      </c>
      <c r="BA159" s="3" t="str">
        <f t="shared" si="45"/>
        <v>12000004,2;12000005,5</v>
      </c>
    </row>
    <row r="160" ht="20.1" customHeight="1" spans="1:53">
      <c r="A160" s="94"/>
      <c r="B160" s="94"/>
      <c r="C160" s="94"/>
      <c r="D160" s="94"/>
      <c r="E160" s="94"/>
      <c r="F160" s="94"/>
      <c r="G160" s="94"/>
      <c r="H160" s="94"/>
      <c r="AL160" s="28">
        <v>15303002</v>
      </c>
      <c r="AM160" s="28" t="s">
        <v>412</v>
      </c>
      <c r="AN160" s="28">
        <v>30</v>
      </c>
      <c r="AO160" s="28">
        <v>4</v>
      </c>
      <c r="AP160" s="28">
        <v>8</v>
      </c>
      <c r="AQ160" s="3">
        <f t="shared" si="46"/>
        <v>1860</v>
      </c>
      <c r="AS160" s="3">
        <f t="shared" si="44"/>
        <v>8.33333333333333e-5</v>
      </c>
      <c r="AT160" s="3">
        <f t="shared" si="40"/>
        <v>0.0208333333333333</v>
      </c>
      <c r="AV160" s="3">
        <v>12000004</v>
      </c>
      <c r="AW160" s="3">
        <f t="shared" si="47"/>
        <v>5</v>
      </c>
      <c r="AX160" s="3">
        <v>12000005</v>
      </c>
      <c r="AY160" s="3">
        <f t="shared" si="48"/>
        <v>10</v>
      </c>
      <c r="BA160" s="3" t="str">
        <f t="shared" si="45"/>
        <v>12000004,5;12000005,10</v>
      </c>
    </row>
    <row r="161" ht="20.1" customHeight="1" spans="1:53">
      <c r="A161" s="94"/>
      <c r="B161" s="94"/>
      <c r="C161" s="94"/>
      <c r="D161" s="94"/>
      <c r="E161" s="94"/>
      <c r="F161" s="94"/>
      <c r="G161" s="94"/>
      <c r="H161" s="94"/>
      <c r="AL161" s="28">
        <v>15303003</v>
      </c>
      <c r="AM161" s="28" t="s">
        <v>413</v>
      </c>
      <c r="AN161" s="28">
        <v>30</v>
      </c>
      <c r="AO161" s="28">
        <v>3</v>
      </c>
      <c r="AP161" s="28">
        <v>8</v>
      </c>
      <c r="AQ161" s="3">
        <f t="shared" si="46"/>
        <v>1550</v>
      </c>
      <c r="AS161" s="3">
        <f t="shared" si="44"/>
        <v>0.000384615384615385</v>
      </c>
      <c r="AT161" s="3">
        <f t="shared" ref="AT161:AT224" si="49">LOOKUP(AO161,$X$44:$X$46,$AC$44:$AC$46)</f>
        <v>0.0652173913043478</v>
      </c>
      <c r="AV161" s="3">
        <v>12000004</v>
      </c>
      <c r="AW161" s="3">
        <f t="shared" si="47"/>
        <v>2</v>
      </c>
      <c r="AX161" s="3">
        <v>12000005</v>
      </c>
      <c r="AY161" s="3">
        <f t="shared" si="48"/>
        <v>5</v>
      </c>
      <c r="BA161" s="3" t="str">
        <f t="shared" si="45"/>
        <v>12000004,2;12000005,5</v>
      </c>
    </row>
    <row r="162" ht="20.1" customHeight="1" spans="1:53">
      <c r="A162" s="94"/>
      <c r="B162" s="94"/>
      <c r="C162" s="94"/>
      <c r="D162" s="94"/>
      <c r="E162" s="94"/>
      <c r="F162" s="94"/>
      <c r="G162" s="94"/>
      <c r="H162" s="94"/>
      <c r="AL162" s="28">
        <v>15303004</v>
      </c>
      <c r="AM162" s="28" t="s">
        <v>414</v>
      </c>
      <c r="AN162" s="28">
        <v>30</v>
      </c>
      <c r="AO162" s="28">
        <v>4</v>
      </c>
      <c r="AP162" s="28">
        <v>8</v>
      </c>
      <c r="AQ162" s="3">
        <f t="shared" si="46"/>
        <v>1860</v>
      </c>
      <c r="AS162" s="3">
        <f t="shared" si="44"/>
        <v>8.33333333333333e-5</v>
      </c>
      <c r="AT162" s="3">
        <f t="shared" si="49"/>
        <v>0.0208333333333333</v>
      </c>
      <c r="AV162" s="3">
        <v>12000004</v>
      </c>
      <c r="AW162" s="3">
        <f t="shared" si="47"/>
        <v>5</v>
      </c>
      <c r="AX162" s="3">
        <v>12000005</v>
      </c>
      <c r="AY162" s="3">
        <f t="shared" si="48"/>
        <v>10</v>
      </c>
      <c r="BA162" s="3" t="str">
        <f t="shared" si="45"/>
        <v>12000004,5;12000005,10</v>
      </c>
    </row>
    <row r="163" ht="20.1" customHeight="1" spans="1:53">
      <c r="A163" s="94"/>
      <c r="B163" s="94"/>
      <c r="C163" s="94"/>
      <c r="D163" s="94"/>
      <c r="E163" s="94"/>
      <c r="F163" s="94"/>
      <c r="G163" s="94"/>
      <c r="H163" s="94"/>
      <c r="AL163" s="28">
        <v>15303005</v>
      </c>
      <c r="AM163" s="28" t="s">
        <v>415</v>
      </c>
      <c r="AN163" s="28">
        <v>30</v>
      </c>
      <c r="AO163" s="28">
        <v>3</v>
      </c>
      <c r="AP163" s="28">
        <v>8</v>
      </c>
      <c r="AQ163" s="3">
        <f t="shared" si="46"/>
        <v>1550</v>
      </c>
      <c r="AS163" s="3">
        <f t="shared" si="44"/>
        <v>0.000384615384615385</v>
      </c>
      <c r="AT163" s="3">
        <f t="shared" si="49"/>
        <v>0.0652173913043478</v>
      </c>
      <c r="AV163" s="3">
        <v>12000004</v>
      </c>
      <c r="AW163" s="3">
        <f t="shared" si="47"/>
        <v>2</v>
      </c>
      <c r="AX163" s="3">
        <v>12000005</v>
      </c>
      <c r="AY163" s="3">
        <f t="shared" si="48"/>
        <v>5</v>
      </c>
      <c r="BA163" s="3" t="str">
        <f t="shared" si="45"/>
        <v>12000004,2;12000005,5</v>
      </c>
    </row>
    <row r="164" ht="20.1" customHeight="1" spans="1:53">
      <c r="A164" s="94"/>
      <c r="B164" s="94"/>
      <c r="C164" s="94"/>
      <c r="D164" s="94"/>
      <c r="E164" s="94"/>
      <c r="F164" s="94"/>
      <c r="G164" s="94"/>
      <c r="H164" s="94"/>
      <c r="AL164" s="28">
        <v>15303006</v>
      </c>
      <c r="AM164" s="28" t="s">
        <v>416</v>
      </c>
      <c r="AN164" s="28">
        <v>30</v>
      </c>
      <c r="AO164" s="28">
        <v>4</v>
      </c>
      <c r="AP164" s="28">
        <v>8</v>
      </c>
      <c r="AQ164" s="3">
        <f t="shared" si="46"/>
        <v>1860</v>
      </c>
      <c r="AS164" s="3">
        <f t="shared" si="44"/>
        <v>8.33333333333333e-5</v>
      </c>
      <c r="AT164" s="3">
        <f t="shared" si="49"/>
        <v>0.0208333333333333</v>
      </c>
      <c r="AV164" s="3">
        <v>12000004</v>
      </c>
      <c r="AW164" s="3">
        <f t="shared" si="47"/>
        <v>5</v>
      </c>
      <c r="AX164" s="3">
        <v>12000005</v>
      </c>
      <c r="AY164" s="3">
        <f t="shared" si="48"/>
        <v>10</v>
      </c>
      <c r="BA164" s="3" t="str">
        <f t="shared" si="45"/>
        <v>12000004,5;12000005,10</v>
      </c>
    </row>
    <row r="165" ht="20.1" customHeight="1" spans="1:53">
      <c r="A165" s="94"/>
      <c r="B165" s="94"/>
      <c r="C165" s="94"/>
      <c r="D165" s="94"/>
      <c r="E165" s="94"/>
      <c r="F165" s="94"/>
      <c r="G165" s="94"/>
      <c r="H165" s="94"/>
      <c r="AL165" s="28">
        <v>15304001</v>
      </c>
      <c r="AM165" s="28" t="s">
        <v>417</v>
      </c>
      <c r="AN165" s="28">
        <v>30</v>
      </c>
      <c r="AO165" s="28">
        <v>3</v>
      </c>
      <c r="AP165" s="28">
        <v>6</v>
      </c>
      <c r="AQ165" s="3">
        <f t="shared" si="46"/>
        <v>1550</v>
      </c>
      <c r="AS165" s="3">
        <f t="shared" si="44"/>
        <v>0.000384615384615385</v>
      </c>
      <c r="AT165" s="3">
        <f t="shared" si="49"/>
        <v>0.0652173913043478</v>
      </c>
      <c r="AV165" s="3">
        <v>12000004</v>
      </c>
      <c r="AW165" s="3">
        <f t="shared" si="47"/>
        <v>2</v>
      </c>
      <c r="AX165" s="3">
        <v>12000005</v>
      </c>
      <c r="AY165" s="3">
        <f t="shared" si="48"/>
        <v>5</v>
      </c>
      <c r="BA165" s="3" t="str">
        <f t="shared" si="45"/>
        <v>12000004,2;12000005,5</v>
      </c>
    </row>
    <row r="166" ht="20.1" customHeight="1" spans="1:53">
      <c r="A166" s="94"/>
      <c r="B166" s="94"/>
      <c r="C166" s="94"/>
      <c r="D166" s="94"/>
      <c r="E166" s="94"/>
      <c r="F166" s="94"/>
      <c r="G166" s="94"/>
      <c r="H166" s="94"/>
      <c r="AL166" s="28">
        <v>15304002</v>
      </c>
      <c r="AM166" s="28" t="s">
        <v>418</v>
      </c>
      <c r="AN166" s="28">
        <v>30</v>
      </c>
      <c r="AO166" s="28">
        <v>4</v>
      </c>
      <c r="AP166" s="28">
        <v>6</v>
      </c>
      <c r="AQ166" s="3">
        <f t="shared" si="46"/>
        <v>1860</v>
      </c>
      <c r="AS166" s="3">
        <f t="shared" si="44"/>
        <v>8.33333333333333e-5</v>
      </c>
      <c r="AT166" s="3">
        <f t="shared" si="49"/>
        <v>0.0208333333333333</v>
      </c>
      <c r="AV166" s="3">
        <v>12000004</v>
      </c>
      <c r="AW166" s="3">
        <f t="shared" si="47"/>
        <v>5</v>
      </c>
      <c r="AX166" s="3">
        <v>12000005</v>
      </c>
      <c r="AY166" s="3">
        <f t="shared" si="48"/>
        <v>10</v>
      </c>
      <c r="BA166" s="3" t="str">
        <f t="shared" si="45"/>
        <v>12000004,5;12000005,10</v>
      </c>
    </row>
    <row r="167" ht="20.1" customHeight="1" spans="1:53">
      <c r="A167" s="94"/>
      <c r="B167" s="94"/>
      <c r="C167" s="94"/>
      <c r="D167" s="94"/>
      <c r="E167" s="94"/>
      <c r="F167" s="94"/>
      <c r="G167" s="94"/>
      <c r="H167" s="94"/>
      <c r="AL167" s="28">
        <v>15304003</v>
      </c>
      <c r="AM167" s="28" t="s">
        <v>419</v>
      </c>
      <c r="AN167" s="28">
        <v>30</v>
      </c>
      <c r="AO167" s="28">
        <v>3</v>
      </c>
      <c r="AP167" s="28">
        <v>6</v>
      </c>
      <c r="AQ167" s="3">
        <f t="shared" si="46"/>
        <v>1550</v>
      </c>
      <c r="AS167" s="3">
        <f t="shared" si="44"/>
        <v>0.000384615384615385</v>
      </c>
      <c r="AT167" s="3">
        <f t="shared" si="49"/>
        <v>0.0652173913043478</v>
      </c>
      <c r="AV167" s="3">
        <v>12000004</v>
      </c>
      <c r="AW167" s="3">
        <f t="shared" si="47"/>
        <v>2</v>
      </c>
      <c r="AX167" s="3">
        <v>12000005</v>
      </c>
      <c r="AY167" s="3">
        <f t="shared" si="48"/>
        <v>5</v>
      </c>
      <c r="BA167" s="3" t="str">
        <f t="shared" si="45"/>
        <v>12000004,2;12000005,5</v>
      </c>
    </row>
    <row r="168" ht="20.1" customHeight="1" spans="1:53">
      <c r="A168" s="94"/>
      <c r="B168" s="94"/>
      <c r="C168" s="94"/>
      <c r="D168" s="94"/>
      <c r="E168" s="94"/>
      <c r="F168" s="94"/>
      <c r="G168" s="94"/>
      <c r="H168" s="94"/>
      <c r="AL168" s="28">
        <v>15304004</v>
      </c>
      <c r="AM168" s="28" t="s">
        <v>420</v>
      </c>
      <c r="AN168" s="28">
        <v>30</v>
      </c>
      <c r="AO168" s="28">
        <v>4</v>
      </c>
      <c r="AP168" s="28">
        <v>6</v>
      </c>
      <c r="AQ168" s="3">
        <f t="shared" si="46"/>
        <v>1860</v>
      </c>
      <c r="AS168" s="3">
        <f t="shared" si="44"/>
        <v>8.33333333333333e-5</v>
      </c>
      <c r="AT168" s="3">
        <f t="shared" si="49"/>
        <v>0.0208333333333333</v>
      </c>
      <c r="AV168" s="3">
        <v>12000004</v>
      </c>
      <c r="AW168" s="3">
        <f t="shared" si="47"/>
        <v>5</v>
      </c>
      <c r="AX168" s="3">
        <v>12000005</v>
      </c>
      <c r="AY168" s="3">
        <f t="shared" si="48"/>
        <v>10</v>
      </c>
      <c r="BA168" s="3" t="str">
        <f t="shared" si="45"/>
        <v>12000004,5;12000005,10</v>
      </c>
    </row>
    <row r="169" ht="20.1" customHeight="1" spans="1:53">
      <c r="A169" s="94"/>
      <c r="B169" s="94"/>
      <c r="C169" s="94"/>
      <c r="D169" s="94"/>
      <c r="E169" s="94"/>
      <c r="F169" s="94"/>
      <c r="G169" s="94"/>
      <c r="H169" s="94"/>
      <c r="AL169" s="28">
        <v>15304005</v>
      </c>
      <c r="AM169" s="28" t="s">
        <v>421</v>
      </c>
      <c r="AN169" s="28">
        <v>30</v>
      </c>
      <c r="AO169" s="28">
        <v>3</v>
      </c>
      <c r="AP169" s="28">
        <v>6</v>
      </c>
      <c r="AQ169" s="3">
        <f t="shared" si="46"/>
        <v>1550</v>
      </c>
      <c r="AS169" s="3">
        <f t="shared" si="44"/>
        <v>0.000384615384615385</v>
      </c>
      <c r="AT169" s="3">
        <f t="shared" si="49"/>
        <v>0.0652173913043478</v>
      </c>
      <c r="AV169" s="3">
        <v>12000004</v>
      </c>
      <c r="AW169" s="3">
        <f t="shared" si="47"/>
        <v>2</v>
      </c>
      <c r="AX169" s="3">
        <v>12000005</v>
      </c>
      <c r="AY169" s="3">
        <f t="shared" si="48"/>
        <v>5</v>
      </c>
      <c r="BA169" s="3" t="str">
        <f t="shared" si="45"/>
        <v>12000004,2;12000005,5</v>
      </c>
    </row>
    <row r="170" ht="20.1" customHeight="1" spans="1:53">
      <c r="A170" s="94"/>
      <c r="B170" s="94"/>
      <c r="C170" s="94"/>
      <c r="D170" s="94"/>
      <c r="E170" s="94"/>
      <c r="F170" s="94"/>
      <c r="G170" s="94"/>
      <c r="H170" s="94"/>
      <c r="AL170" s="28">
        <v>15304006</v>
      </c>
      <c r="AM170" s="28" t="s">
        <v>422</v>
      </c>
      <c r="AN170" s="28">
        <v>30</v>
      </c>
      <c r="AO170" s="28">
        <v>4</v>
      </c>
      <c r="AP170" s="28">
        <v>6</v>
      </c>
      <c r="AQ170" s="3">
        <f t="shared" si="46"/>
        <v>1860</v>
      </c>
      <c r="AS170" s="3">
        <f t="shared" si="44"/>
        <v>8.33333333333333e-5</v>
      </c>
      <c r="AT170" s="3">
        <f t="shared" si="49"/>
        <v>0.0208333333333333</v>
      </c>
      <c r="AV170" s="3">
        <v>12000004</v>
      </c>
      <c r="AW170" s="3">
        <f t="shared" si="47"/>
        <v>5</v>
      </c>
      <c r="AX170" s="3">
        <v>12000005</v>
      </c>
      <c r="AY170" s="3">
        <f t="shared" si="48"/>
        <v>10</v>
      </c>
      <c r="BA170" s="3" t="str">
        <f t="shared" si="45"/>
        <v>12000004,5;12000005,10</v>
      </c>
    </row>
    <row r="171" ht="20.1" customHeight="1" spans="1:53">
      <c r="A171" s="94"/>
      <c r="B171" s="94"/>
      <c r="C171" s="94"/>
      <c r="D171" s="94"/>
      <c r="E171" s="94"/>
      <c r="F171" s="94"/>
      <c r="G171" s="94"/>
      <c r="H171" s="94"/>
      <c r="AL171" s="28">
        <v>15305001</v>
      </c>
      <c r="AM171" s="28" t="s">
        <v>423</v>
      </c>
      <c r="AN171" s="28">
        <v>30</v>
      </c>
      <c r="AO171" s="28">
        <v>3</v>
      </c>
      <c r="AP171" s="28">
        <v>7</v>
      </c>
      <c r="AQ171" s="3">
        <f t="shared" si="46"/>
        <v>2325</v>
      </c>
      <c r="AS171" s="3">
        <f t="shared" si="44"/>
        <v>0.000384615384615385</v>
      </c>
      <c r="AT171" s="3">
        <f t="shared" si="49"/>
        <v>0.0652173913043478</v>
      </c>
      <c r="AV171" s="3">
        <v>12000004</v>
      </c>
      <c r="AW171" s="3">
        <f t="shared" si="47"/>
        <v>2</v>
      </c>
      <c r="AX171" s="3">
        <v>12000005</v>
      </c>
      <c r="AY171" s="3">
        <f t="shared" si="48"/>
        <v>5</v>
      </c>
      <c r="BA171" s="3" t="str">
        <f t="shared" si="45"/>
        <v>12000004,2;12000005,5</v>
      </c>
    </row>
    <row r="172" ht="20.1" customHeight="1" spans="1:53">
      <c r="A172" s="94"/>
      <c r="B172" s="94"/>
      <c r="C172" s="94"/>
      <c r="D172" s="94"/>
      <c r="E172" s="94"/>
      <c r="F172" s="94"/>
      <c r="G172" s="94"/>
      <c r="H172" s="94"/>
      <c r="AL172" s="28">
        <v>15305002</v>
      </c>
      <c r="AM172" s="28" t="s">
        <v>424</v>
      </c>
      <c r="AN172" s="28">
        <v>30</v>
      </c>
      <c r="AO172" s="28">
        <v>4</v>
      </c>
      <c r="AP172" s="28">
        <v>7</v>
      </c>
      <c r="AQ172" s="3">
        <f t="shared" si="46"/>
        <v>2790</v>
      </c>
      <c r="AS172" s="3">
        <f t="shared" si="44"/>
        <v>8.33333333333333e-5</v>
      </c>
      <c r="AT172" s="3">
        <f t="shared" si="49"/>
        <v>0.0208333333333333</v>
      </c>
      <c r="AV172" s="3">
        <v>12000004</v>
      </c>
      <c r="AW172" s="3">
        <f t="shared" si="47"/>
        <v>5</v>
      </c>
      <c r="AX172" s="3">
        <v>12000005</v>
      </c>
      <c r="AY172" s="3">
        <f t="shared" si="48"/>
        <v>10</v>
      </c>
      <c r="BA172" s="3" t="str">
        <f t="shared" si="45"/>
        <v>12000004,5;12000005,10</v>
      </c>
    </row>
    <row r="173" ht="20.1" customHeight="1" spans="1:53">
      <c r="A173" s="94"/>
      <c r="B173" s="94"/>
      <c r="C173" s="94"/>
      <c r="D173" s="94"/>
      <c r="E173" s="94"/>
      <c r="F173" s="94"/>
      <c r="G173" s="94"/>
      <c r="H173" s="94"/>
      <c r="AL173" s="28">
        <v>15305003</v>
      </c>
      <c r="AM173" s="28" t="s">
        <v>425</v>
      </c>
      <c r="AN173" s="28">
        <v>30</v>
      </c>
      <c r="AO173" s="28">
        <v>3</v>
      </c>
      <c r="AP173" s="28">
        <v>7</v>
      </c>
      <c r="AQ173" s="3">
        <f t="shared" si="46"/>
        <v>2325</v>
      </c>
      <c r="AS173" s="3">
        <f t="shared" si="44"/>
        <v>0.000384615384615385</v>
      </c>
      <c r="AT173" s="3">
        <f t="shared" si="49"/>
        <v>0.0652173913043478</v>
      </c>
      <c r="AV173" s="3">
        <v>12000004</v>
      </c>
      <c r="AW173" s="3">
        <f t="shared" si="47"/>
        <v>2</v>
      </c>
      <c r="AX173" s="3">
        <v>12000005</v>
      </c>
      <c r="AY173" s="3">
        <f t="shared" si="48"/>
        <v>5</v>
      </c>
      <c r="BA173" s="3" t="str">
        <f t="shared" si="45"/>
        <v>12000004,2;12000005,5</v>
      </c>
    </row>
    <row r="174" ht="20.1" customHeight="1" spans="1:53">
      <c r="A174" s="94"/>
      <c r="B174" s="94"/>
      <c r="C174" s="94"/>
      <c r="D174" s="94"/>
      <c r="E174" s="94"/>
      <c r="F174" s="94"/>
      <c r="G174" s="94"/>
      <c r="H174" s="94"/>
      <c r="AL174" s="28">
        <v>15305004</v>
      </c>
      <c r="AM174" s="28" t="s">
        <v>426</v>
      </c>
      <c r="AN174" s="28">
        <v>30</v>
      </c>
      <c r="AO174" s="28">
        <v>4</v>
      </c>
      <c r="AP174" s="28">
        <v>7</v>
      </c>
      <c r="AQ174" s="3">
        <f t="shared" si="46"/>
        <v>2790</v>
      </c>
      <c r="AS174" s="3">
        <f t="shared" si="44"/>
        <v>8.33333333333333e-5</v>
      </c>
      <c r="AT174" s="3">
        <f t="shared" si="49"/>
        <v>0.0208333333333333</v>
      </c>
      <c r="AV174" s="3">
        <v>12000004</v>
      </c>
      <c r="AW174" s="3">
        <f t="shared" si="47"/>
        <v>5</v>
      </c>
      <c r="AX174" s="3">
        <v>12000005</v>
      </c>
      <c r="AY174" s="3">
        <f t="shared" si="48"/>
        <v>10</v>
      </c>
      <c r="BA174" s="3" t="str">
        <f t="shared" si="45"/>
        <v>12000004,5;12000005,10</v>
      </c>
    </row>
    <row r="175" ht="20.1" customHeight="1" spans="1:53">
      <c r="A175" s="94"/>
      <c r="B175" s="94"/>
      <c r="C175" s="94"/>
      <c r="D175" s="94"/>
      <c r="E175" s="94"/>
      <c r="F175" s="94"/>
      <c r="G175" s="94"/>
      <c r="H175" s="94"/>
      <c r="AL175" s="28">
        <v>15305005</v>
      </c>
      <c r="AM175" s="28" t="s">
        <v>427</v>
      </c>
      <c r="AN175" s="28">
        <v>30</v>
      </c>
      <c r="AO175" s="28">
        <v>3</v>
      </c>
      <c r="AP175" s="28">
        <v>7</v>
      </c>
      <c r="AQ175" s="3">
        <f t="shared" si="46"/>
        <v>2325</v>
      </c>
      <c r="AS175" s="3">
        <f t="shared" si="44"/>
        <v>0.000384615384615385</v>
      </c>
      <c r="AT175" s="3">
        <f t="shared" si="49"/>
        <v>0.0652173913043478</v>
      </c>
      <c r="AV175" s="3">
        <v>12000004</v>
      </c>
      <c r="AW175" s="3">
        <f t="shared" si="47"/>
        <v>2</v>
      </c>
      <c r="AX175" s="3">
        <v>12000005</v>
      </c>
      <c r="AY175" s="3">
        <f t="shared" si="48"/>
        <v>5</v>
      </c>
      <c r="BA175" s="3" t="str">
        <f t="shared" si="45"/>
        <v>12000004,2;12000005,5</v>
      </c>
    </row>
    <row r="176" ht="20.1" customHeight="1" spans="1:53">
      <c r="A176" s="94"/>
      <c r="B176" s="94"/>
      <c r="C176" s="94"/>
      <c r="D176" s="94"/>
      <c r="E176" s="94"/>
      <c r="F176" s="94"/>
      <c r="G176" s="94"/>
      <c r="H176" s="94"/>
      <c r="AL176" s="28">
        <v>15305006</v>
      </c>
      <c r="AM176" s="28" t="s">
        <v>428</v>
      </c>
      <c r="AN176" s="28">
        <v>30</v>
      </c>
      <c r="AO176" s="28">
        <v>4</v>
      </c>
      <c r="AP176" s="28">
        <v>7</v>
      </c>
      <c r="AQ176" s="3">
        <f t="shared" si="46"/>
        <v>2790</v>
      </c>
      <c r="AS176" s="3">
        <f t="shared" si="44"/>
        <v>8.33333333333333e-5</v>
      </c>
      <c r="AT176" s="3">
        <f t="shared" si="49"/>
        <v>0.0208333333333333</v>
      </c>
      <c r="AV176" s="3">
        <v>12000004</v>
      </c>
      <c r="AW176" s="3">
        <f t="shared" si="47"/>
        <v>5</v>
      </c>
      <c r="AX176" s="3">
        <v>12000005</v>
      </c>
      <c r="AY176" s="3">
        <f t="shared" si="48"/>
        <v>10</v>
      </c>
      <c r="BA176" s="3" t="str">
        <f t="shared" si="45"/>
        <v>12000004,5;12000005,10</v>
      </c>
    </row>
    <row r="177" ht="20.1" customHeight="1" spans="1:53">
      <c r="A177" s="94"/>
      <c r="B177" s="94"/>
      <c r="C177" s="94"/>
      <c r="D177" s="94"/>
      <c r="E177" s="94"/>
      <c r="F177" s="94"/>
      <c r="G177" s="94"/>
      <c r="H177" s="94"/>
      <c r="AL177" s="28">
        <v>15306001</v>
      </c>
      <c r="AM177" s="28" t="s">
        <v>265</v>
      </c>
      <c r="AN177" s="28">
        <v>30</v>
      </c>
      <c r="AO177" s="28">
        <v>3</v>
      </c>
      <c r="AP177" s="28">
        <v>11</v>
      </c>
      <c r="AQ177" s="3">
        <f t="shared" si="46"/>
        <v>2519</v>
      </c>
      <c r="AS177" s="3">
        <f t="shared" si="44"/>
        <v>0.000384615384615385</v>
      </c>
      <c r="AT177" s="3">
        <f t="shared" si="49"/>
        <v>0.0652173913043478</v>
      </c>
      <c r="AV177" s="3">
        <v>12000004</v>
      </c>
      <c r="AW177" s="3">
        <f t="shared" si="47"/>
        <v>2</v>
      </c>
      <c r="AX177" s="3">
        <v>12000005</v>
      </c>
      <c r="AY177" s="3">
        <f t="shared" si="48"/>
        <v>5</v>
      </c>
      <c r="BA177" s="3" t="str">
        <f t="shared" si="45"/>
        <v>12000004,2;12000005,5</v>
      </c>
    </row>
    <row r="178" ht="20.1" customHeight="1" spans="1:53">
      <c r="A178" s="94"/>
      <c r="B178" s="94"/>
      <c r="C178" s="94"/>
      <c r="D178" s="94"/>
      <c r="E178" s="94"/>
      <c r="F178" s="94"/>
      <c r="G178" s="94"/>
      <c r="H178" s="94"/>
      <c r="AL178" s="28">
        <v>15306002</v>
      </c>
      <c r="AM178" s="28" t="s">
        <v>429</v>
      </c>
      <c r="AN178" s="28">
        <v>30</v>
      </c>
      <c r="AO178" s="28">
        <v>4</v>
      </c>
      <c r="AP178" s="28">
        <v>11</v>
      </c>
      <c r="AQ178" s="3">
        <f t="shared" si="46"/>
        <v>3023</v>
      </c>
      <c r="AS178" s="3">
        <f t="shared" si="44"/>
        <v>8.33333333333333e-5</v>
      </c>
      <c r="AT178" s="3">
        <f t="shared" si="49"/>
        <v>0.0208333333333333</v>
      </c>
      <c r="AV178" s="3">
        <v>12000004</v>
      </c>
      <c r="AW178" s="3">
        <f t="shared" si="47"/>
        <v>5</v>
      </c>
      <c r="AX178" s="3">
        <v>12000005</v>
      </c>
      <c r="AY178" s="3">
        <f t="shared" si="48"/>
        <v>10</v>
      </c>
      <c r="BA178" s="3" t="str">
        <f t="shared" si="45"/>
        <v>12000004,5;12000005,10</v>
      </c>
    </row>
    <row r="179" ht="20.1" customHeight="1" spans="1:53">
      <c r="A179" s="94"/>
      <c r="B179" s="94"/>
      <c r="C179" s="94"/>
      <c r="D179" s="94"/>
      <c r="E179" s="94"/>
      <c r="F179" s="94"/>
      <c r="G179" s="94"/>
      <c r="H179" s="94"/>
      <c r="AL179" s="28">
        <v>15307001</v>
      </c>
      <c r="AM179" s="28" t="s">
        <v>430</v>
      </c>
      <c r="AN179" s="28">
        <v>30</v>
      </c>
      <c r="AO179" s="28">
        <v>3</v>
      </c>
      <c r="AP179" s="28">
        <v>4</v>
      </c>
      <c r="AQ179" s="3">
        <f t="shared" si="46"/>
        <v>3100</v>
      </c>
      <c r="AS179" s="3">
        <f t="shared" si="44"/>
        <v>0.000384615384615385</v>
      </c>
      <c r="AT179" s="3">
        <f t="shared" si="49"/>
        <v>0.0652173913043478</v>
      </c>
      <c r="AV179" s="3">
        <v>12000004</v>
      </c>
      <c r="AW179" s="3">
        <f t="shared" si="47"/>
        <v>2</v>
      </c>
      <c r="AX179" s="3">
        <v>12000005</v>
      </c>
      <c r="AY179" s="3">
        <f t="shared" si="48"/>
        <v>5</v>
      </c>
      <c r="BA179" s="3" t="str">
        <f t="shared" si="45"/>
        <v>12000004,2;12000005,5</v>
      </c>
    </row>
    <row r="180" ht="20.1" customHeight="1" spans="1:53">
      <c r="A180" s="94"/>
      <c r="B180" s="94"/>
      <c r="C180" s="94"/>
      <c r="D180" s="94"/>
      <c r="E180" s="94"/>
      <c r="F180" s="94"/>
      <c r="G180" s="94"/>
      <c r="H180" s="94"/>
      <c r="AL180" s="28">
        <v>15307002</v>
      </c>
      <c r="AM180" s="28" t="s">
        <v>431</v>
      </c>
      <c r="AN180" s="28">
        <v>30</v>
      </c>
      <c r="AO180" s="28">
        <v>4</v>
      </c>
      <c r="AP180" s="28">
        <v>4</v>
      </c>
      <c r="AQ180" s="3">
        <f t="shared" si="46"/>
        <v>3720</v>
      </c>
      <c r="AS180" s="3">
        <f t="shared" si="44"/>
        <v>8.33333333333333e-5</v>
      </c>
      <c r="AT180" s="3">
        <f t="shared" si="49"/>
        <v>0.0208333333333333</v>
      </c>
      <c r="AV180" s="3">
        <v>12000004</v>
      </c>
      <c r="AW180" s="3">
        <f t="shared" si="47"/>
        <v>5</v>
      </c>
      <c r="AX180" s="3">
        <v>12000005</v>
      </c>
      <c r="AY180" s="3">
        <f t="shared" si="48"/>
        <v>10</v>
      </c>
      <c r="BA180" s="3" t="str">
        <f t="shared" si="45"/>
        <v>12000004,5;12000005,10</v>
      </c>
    </row>
    <row r="181" ht="20.1" customHeight="1" spans="1:53">
      <c r="A181" s="88"/>
      <c r="B181" s="88"/>
      <c r="C181" s="88"/>
      <c r="D181" s="88"/>
      <c r="E181" s="88"/>
      <c r="F181" s="88"/>
      <c r="G181" s="88"/>
      <c r="H181" s="88"/>
      <c r="AL181" s="28">
        <v>15308001</v>
      </c>
      <c r="AM181" s="28" t="s">
        <v>281</v>
      </c>
      <c r="AN181" s="28">
        <v>30</v>
      </c>
      <c r="AO181" s="28">
        <v>3</v>
      </c>
      <c r="AP181" s="28">
        <v>5</v>
      </c>
      <c r="AQ181" s="3">
        <f t="shared" si="46"/>
        <v>7363</v>
      </c>
      <c r="AS181" s="3">
        <f t="shared" si="44"/>
        <v>0.000384615384615385</v>
      </c>
      <c r="AT181" s="3">
        <f t="shared" si="49"/>
        <v>0.0652173913043478</v>
      </c>
      <c r="AV181" s="3">
        <v>12000004</v>
      </c>
      <c r="AW181" s="3">
        <f t="shared" si="47"/>
        <v>2</v>
      </c>
      <c r="AX181" s="3">
        <v>12000005</v>
      </c>
      <c r="AY181" s="3">
        <f t="shared" si="48"/>
        <v>5</v>
      </c>
      <c r="BA181" s="3" t="str">
        <f t="shared" si="45"/>
        <v>12000004,2;12000005,5</v>
      </c>
    </row>
    <row r="182" ht="20.1" customHeight="1" spans="1:53">
      <c r="A182" s="88"/>
      <c r="B182" s="88"/>
      <c r="C182" s="88"/>
      <c r="D182" s="88"/>
      <c r="E182" s="88"/>
      <c r="F182" s="88"/>
      <c r="G182" s="88"/>
      <c r="H182" s="88"/>
      <c r="AL182" s="28">
        <v>15308002</v>
      </c>
      <c r="AM182" s="28" t="s">
        <v>432</v>
      </c>
      <c r="AN182" s="28">
        <v>30</v>
      </c>
      <c r="AO182" s="28">
        <v>4</v>
      </c>
      <c r="AP182" s="28">
        <v>5</v>
      </c>
      <c r="AQ182" s="3">
        <f t="shared" si="46"/>
        <v>8835</v>
      </c>
      <c r="AS182" s="3">
        <f t="shared" si="44"/>
        <v>8.33333333333333e-5</v>
      </c>
      <c r="AT182" s="3">
        <f t="shared" si="49"/>
        <v>0.0208333333333333</v>
      </c>
      <c r="AV182" s="3">
        <v>12000004</v>
      </c>
      <c r="AW182" s="3">
        <f t="shared" si="47"/>
        <v>5</v>
      </c>
      <c r="AX182" s="3">
        <v>12000005</v>
      </c>
      <c r="AY182" s="3">
        <f t="shared" si="48"/>
        <v>10</v>
      </c>
      <c r="BA182" s="3" t="str">
        <f t="shared" si="45"/>
        <v>12000004,5;12000005,10</v>
      </c>
    </row>
    <row r="183" ht="20.1" customHeight="1" spans="1:53">
      <c r="A183" s="88"/>
      <c r="B183" s="88"/>
      <c r="C183" s="88"/>
      <c r="D183" s="88"/>
      <c r="E183" s="88"/>
      <c r="F183" s="88"/>
      <c r="G183" s="88"/>
      <c r="H183" s="88"/>
      <c r="AL183" s="28">
        <v>15309001</v>
      </c>
      <c r="AM183" s="28" t="s">
        <v>289</v>
      </c>
      <c r="AN183" s="28">
        <v>30</v>
      </c>
      <c r="AO183" s="28">
        <v>3</v>
      </c>
      <c r="AP183" s="28">
        <v>3</v>
      </c>
      <c r="AQ183" s="3">
        <f t="shared" si="46"/>
        <v>4650</v>
      </c>
      <c r="AS183" s="3">
        <f t="shared" si="44"/>
        <v>0.000384615384615385</v>
      </c>
      <c r="AT183" s="3">
        <f t="shared" si="49"/>
        <v>0.0652173913043478</v>
      </c>
      <c r="AV183" s="3">
        <v>12000004</v>
      </c>
      <c r="AW183" s="3">
        <f t="shared" si="47"/>
        <v>2</v>
      </c>
      <c r="AX183" s="3">
        <v>12000005</v>
      </c>
      <c r="AY183" s="3">
        <f t="shared" si="48"/>
        <v>5</v>
      </c>
      <c r="BA183" s="3" t="str">
        <f t="shared" si="45"/>
        <v>12000004,2;12000005,5</v>
      </c>
    </row>
    <row r="184" ht="20.1" customHeight="1" spans="1:53">
      <c r="A184" s="88"/>
      <c r="B184" s="88"/>
      <c r="C184" s="88"/>
      <c r="D184" s="88"/>
      <c r="E184" s="88"/>
      <c r="F184" s="88"/>
      <c r="G184" s="88"/>
      <c r="H184" s="88"/>
      <c r="AL184" s="28">
        <v>15309002</v>
      </c>
      <c r="AM184" s="28" t="s">
        <v>433</v>
      </c>
      <c r="AN184" s="28">
        <v>30</v>
      </c>
      <c r="AO184" s="28">
        <v>4</v>
      </c>
      <c r="AP184" s="28">
        <v>3</v>
      </c>
      <c r="AQ184" s="3">
        <f t="shared" si="46"/>
        <v>5580</v>
      </c>
      <c r="AS184" s="3">
        <f t="shared" si="44"/>
        <v>8.33333333333333e-5</v>
      </c>
      <c r="AT184" s="3">
        <f t="shared" si="49"/>
        <v>0.0208333333333333</v>
      </c>
      <c r="AV184" s="3">
        <v>12000004</v>
      </c>
      <c r="AW184" s="3">
        <f t="shared" si="47"/>
        <v>5</v>
      </c>
      <c r="AX184" s="3">
        <v>12000005</v>
      </c>
      <c r="AY184" s="3">
        <f t="shared" si="48"/>
        <v>10</v>
      </c>
      <c r="BA184" s="3" t="str">
        <f t="shared" si="45"/>
        <v>12000004,5;12000005,10</v>
      </c>
    </row>
    <row r="185" ht="20.1" customHeight="1" spans="1:53">
      <c r="A185" s="88"/>
      <c r="B185" s="88"/>
      <c r="C185" s="88"/>
      <c r="D185" s="88"/>
      <c r="E185" s="88"/>
      <c r="F185" s="88"/>
      <c r="G185" s="88"/>
      <c r="H185" s="88"/>
      <c r="AL185" s="28">
        <v>15310001</v>
      </c>
      <c r="AM185" s="28" t="s">
        <v>434</v>
      </c>
      <c r="AN185" s="28">
        <v>30</v>
      </c>
      <c r="AO185" s="28">
        <v>3</v>
      </c>
      <c r="AP185" s="28">
        <v>1</v>
      </c>
      <c r="AQ185" s="3">
        <f t="shared" si="46"/>
        <v>11625</v>
      </c>
      <c r="AS185" s="3">
        <f t="shared" si="44"/>
        <v>0.000384615384615385</v>
      </c>
      <c r="AT185" s="3">
        <f t="shared" si="49"/>
        <v>0.0652173913043478</v>
      </c>
      <c r="AV185" s="3">
        <v>12000004</v>
      </c>
      <c r="AW185" s="3">
        <f t="shared" si="47"/>
        <v>2</v>
      </c>
      <c r="AX185" s="3">
        <v>12000005</v>
      </c>
      <c r="AY185" s="3">
        <f t="shared" si="48"/>
        <v>5</v>
      </c>
      <c r="BA185" s="3" t="str">
        <f t="shared" si="45"/>
        <v>12000004,2;12000005,5</v>
      </c>
    </row>
    <row r="186" ht="20.1" customHeight="1" spans="1:53">
      <c r="A186" s="88"/>
      <c r="B186" s="88"/>
      <c r="C186" s="88"/>
      <c r="D186" s="88"/>
      <c r="E186" s="88"/>
      <c r="F186" s="88"/>
      <c r="G186" s="88"/>
      <c r="H186" s="88"/>
      <c r="AL186" s="28">
        <v>15310002</v>
      </c>
      <c r="AM186" s="28" t="s">
        <v>435</v>
      </c>
      <c r="AN186" s="28">
        <v>30</v>
      </c>
      <c r="AO186" s="28">
        <v>4</v>
      </c>
      <c r="AP186" s="28">
        <v>1</v>
      </c>
      <c r="AQ186" s="3">
        <f t="shared" si="46"/>
        <v>13950</v>
      </c>
      <c r="AS186" s="3">
        <f t="shared" si="44"/>
        <v>8.33333333333333e-5</v>
      </c>
      <c r="AT186" s="3">
        <f t="shared" si="49"/>
        <v>0.0208333333333333</v>
      </c>
      <c r="AV186" s="3">
        <v>12000004</v>
      </c>
      <c r="AW186" s="3">
        <f t="shared" si="47"/>
        <v>5</v>
      </c>
      <c r="AX186" s="3">
        <v>12000005</v>
      </c>
      <c r="AY186" s="3">
        <f t="shared" si="48"/>
        <v>10</v>
      </c>
      <c r="BA186" s="3" t="str">
        <f t="shared" si="45"/>
        <v>12000004,5;12000005,10</v>
      </c>
    </row>
    <row r="187" ht="20.1" customHeight="1" spans="1:53">
      <c r="A187" s="88"/>
      <c r="B187" s="88"/>
      <c r="C187" s="88"/>
      <c r="D187" s="88"/>
      <c r="E187" s="88"/>
      <c r="F187" s="88"/>
      <c r="G187" s="88"/>
      <c r="H187" s="88"/>
      <c r="AL187" s="28">
        <v>15310003</v>
      </c>
      <c r="AM187" s="28" t="s">
        <v>436</v>
      </c>
      <c r="AN187" s="28">
        <v>30</v>
      </c>
      <c r="AO187" s="28">
        <v>3</v>
      </c>
      <c r="AP187" s="28">
        <v>1</v>
      </c>
      <c r="AQ187" s="3">
        <f t="shared" si="46"/>
        <v>11625</v>
      </c>
      <c r="AS187" s="3">
        <f t="shared" si="44"/>
        <v>0.000384615384615385</v>
      </c>
      <c r="AT187" s="3">
        <f t="shared" si="49"/>
        <v>0.0652173913043478</v>
      </c>
      <c r="AV187" s="3">
        <v>12000004</v>
      </c>
      <c r="AW187" s="3">
        <f t="shared" si="47"/>
        <v>2</v>
      </c>
      <c r="AX187" s="3">
        <v>12000005</v>
      </c>
      <c r="AY187" s="3">
        <f t="shared" si="48"/>
        <v>5</v>
      </c>
      <c r="BA187" s="3" t="str">
        <f t="shared" si="45"/>
        <v>12000004,2;12000005,5</v>
      </c>
    </row>
    <row r="188" ht="20.1" customHeight="1" spans="1:53">
      <c r="A188" s="88"/>
      <c r="B188" s="88"/>
      <c r="C188" s="88"/>
      <c r="D188" s="88"/>
      <c r="E188" s="88"/>
      <c r="F188" s="88"/>
      <c r="G188" s="88"/>
      <c r="H188" s="88"/>
      <c r="AL188" s="28">
        <v>15310004</v>
      </c>
      <c r="AM188" s="28" t="s">
        <v>437</v>
      </c>
      <c r="AN188" s="28">
        <v>30</v>
      </c>
      <c r="AO188" s="28">
        <v>4</v>
      </c>
      <c r="AP188" s="28">
        <v>1</v>
      </c>
      <c r="AQ188" s="3">
        <f t="shared" si="46"/>
        <v>13950</v>
      </c>
      <c r="AS188" s="3">
        <f t="shared" si="44"/>
        <v>8.33333333333333e-5</v>
      </c>
      <c r="AT188" s="3">
        <f t="shared" si="49"/>
        <v>0.0208333333333333</v>
      </c>
      <c r="AV188" s="3">
        <v>12000004</v>
      </c>
      <c r="AW188" s="3">
        <f t="shared" si="47"/>
        <v>5</v>
      </c>
      <c r="AX188" s="3">
        <v>12000005</v>
      </c>
      <c r="AY188" s="3">
        <f t="shared" si="48"/>
        <v>10</v>
      </c>
      <c r="BA188" s="3" t="str">
        <f t="shared" si="45"/>
        <v>12000004,5;12000005,10</v>
      </c>
    </row>
    <row r="189" ht="20.1" customHeight="1" spans="1:53">
      <c r="A189" s="88"/>
      <c r="B189" s="88"/>
      <c r="C189" s="88"/>
      <c r="D189" s="88"/>
      <c r="E189" s="88"/>
      <c r="F189" s="88"/>
      <c r="G189" s="88"/>
      <c r="H189" s="88"/>
      <c r="AL189" s="28">
        <v>15311001</v>
      </c>
      <c r="AM189" s="28" t="s">
        <v>438</v>
      </c>
      <c r="AN189" s="28">
        <v>30</v>
      </c>
      <c r="AO189" s="28">
        <v>3</v>
      </c>
      <c r="AP189" s="28">
        <v>2</v>
      </c>
      <c r="AQ189" s="3">
        <f t="shared" si="46"/>
        <v>5813</v>
      </c>
      <c r="AS189" s="3">
        <f t="shared" si="44"/>
        <v>0.000384615384615385</v>
      </c>
      <c r="AT189" s="3">
        <f t="shared" si="49"/>
        <v>0.0652173913043478</v>
      </c>
      <c r="AV189" s="3">
        <v>12000004</v>
      </c>
      <c r="AW189" s="3">
        <f t="shared" si="47"/>
        <v>2</v>
      </c>
      <c r="AX189" s="3">
        <v>12000005</v>
      </c>
      <c r="AY189" s="3">
        <f t="shared" si="48"/>
        <v>5</v>
      </c>
      <c r="BA189" s="3" t="str">
        <f t="shared" si="45"/>
        <v>12000004,2;12000005,5</v>
      </c>
    </row>
    <row r="190" ht="20.1" customHeight="1" spans="1:53">
      <c r="A190" s="88"/>
      <c r="B190" s="88"/>
      <c r="C190" s="88"/>
      <c r="D190" s="88"/>
      <c r="E190" s="88"/>
      <c r="F190" s="88"/>
      <c r="G190" s="88"/>
      <c r="H190" s="88"/>
      <c r="AL190" s="28">
        <v>15311002</v>
      </c>
      <c r="AM190" s="28" t="s">
        <v>439</v>
      </c>
      <c r="AN190" s="28">
        <v>30</v>
      </c>
      <c r="AO190" s="28">
        <v>4</v>
      </c>
      <c r="AP190" s="28">
        <v>2</v>
      </c>
      <c r="AQ190" s="3">
        <f t="shared" si="46"/>
        <v>6975</v>
      </c>
      <c r="AS190" s="3">
        <f t="shared" si="44"/>
        <v>8.33333333333333e-5</v>
      </c>
      <c r="AT190" s="3">
        <f t="shared" si="49"/>
        <v>0.0208333333333333</v>
      </c>
      <c r="AV190" s="3">
        <v>12000004</v>
      </c>
      <c r="AW190" s="3">
        <f t="shared" si="47"/>
        <v>5</v>
      </c>
      <c r="AX190" s="3">
        <v>12000005</v>
      </c>
      <c r="AY190" s="3">
        <f t="shared" si="48"/>
        <v>10</v>
      </c>
      <c r="BA190" s="3" t="str">
        <f t="shared" si="45"/>
        <v>12000004,5;12000005,10</v>
      </c>
    </row>
    <row r="191" ht="20.1" customHeight="1" spans="1:53">
      <c r="A191" s="88"/>
      <c r="B191" s="88"/>
      <c r="C191" s="88"/>
      <c r="D191" s="88"/>
      <c r="E191" s="88"/>
      <c r="F191" s="88"/>
      <c r="G191" s="88"/>
      <c r="H191" s="88"/>
      <c r="AL191" s="28">
        <v>15311003</v>
      </c>
      <c r="AM191" s="28" t="s">
        <v>440</v>
      </c>
      <c r="AN191" s="28">
        <v>30</v>
      </c>
      <c r="AO191" s="28">
        <v>3</v>
      </c>
      <c r="AP191" s="28">
        <v>2</v>
      </c>
      <c r="AQ191" s="3">
        <f t="shared" si="46"/>
        <v>5813</v>
      </c>
      <c r="AS191" s="3">
        <f t="shared" si="44"/>
        <v>0.000384615384615385</v>
      </c>
      <c r="AT191" s="3">
        <f t="shared" si="49"/>
        <v>0.0652173913043478</v>
      </c>
      <c r="AV191" s="3">
        <v>12000004</v>
      </c>
      <c r="AW191" s="3">
        <f t="shared" si="47"/>
        <v>2</v>
      </c>
      <c r="AX191" s="3">
        <v>12000005</v>
      </c>
      <c r="AY191" s="3">
        <f t="shared" si="48"/>
        <v>5</v>
      </c>
      <c r="BA191" s="3" t="str">
        <f t="shared" si="45"/>
        <v>12000004,2;12000005,5</v>
      </c>
    </row>
    <row r="192" ht="20.1" customHeight="1" spans="1:53">
      <c r="A192" s="88"/>
      <c r="B192" s="88"/>
      <c r="C192" s="88"/>
      <c r="D192" s="88"/>
      <c r="E192" s="88"/>
      <c r="F192" s="88"/>
      <c r="G192" s="88"/>
      <c r="H192" s="88"/>
      <c r="AL192" s="28">
        <v>15311004</v>
      </c>
      <c r="AM192" s="28" t="s">
        <v>441</v>
      </c>
      <c r="AN192" s="28">
        <v>30</v>
      </c>
      <c r="AO192" s="28">
        <v>4</v>
      </c>
      <c r="AP192" s="28">
        <v>2</v>
      </c>
      <c r="AQ192" s="3">
        <f t="shared" si="46"/>
        <v>6975</v>
      </c>
      <c r="AS192" s="3">
        <f t="shared" si="44"/>
        <v>8.33333333333333e-5</v>
      </c>
      <c r="AT192" s="3">
        <f t="shared" si="49"/>
        <v>0.0208333333333333</v>
      </c>
      <c r="AV192" s="3">
        <v>12000004</v>
      </c>
      <c r="AW192" s="3">
        <f t="shared" si="47"/>
        <v>5</v>
      </c>
      <c r="AX192" s="3">
        <v>12000005</v>
      </c>
      <c r="AY192" s="3">
        <f t="shared" si="48"/>
        <v>10</v>
      </c>
      <c r="BA192" s="3" t="str">
        <f t="shared" si="45"/>
        <v>12000004,5;12000005,10</v>
      </c>
    </row>
    <row r="193" ht="20.1" customHeight="1" spans="1:53">
      <c r="A193" s="88"/>
      <c r="B193" s="88"/>
      <c r="C193" s="88"/>
      <c r="D193" s="88"/>
      <c r="E193" s="88"/>
      <c r="F193" s="88"/>
      <c r="G193" s="88"/>
      <c r="H193" s="88"/>
      <c r="AL193" s="28">
        <v>15311005</v>
      </c>
      <c r="AM193" s="28" t="s">
        <v>442</v>
      </c>
      <c r="AN193" s="28">
        <v>30</v>
      </c>
      <c r="AO193" s="28">
        <v>3</v>
      </c>
      <c r="AP193" s="28">
        <v>2</v>
      </c>
      <c r="AQ193" s="3">
        <f t="shared" si="46"/>
        <v>5813</v>
      </c>
      <c r="AS193" s="3">
        <f t="shared" si="44"/>
        <v>0.000384615384615385</v>
      </c>
      <c r="AT193" s="3">
        <f t="shared" si="49"/>
        <v>0.0652173913043478</v>
      </c>
      <c r="AV193" s="3">
        <v>12000004</v>
      </c>
      <c r="AW193" s="3">
        <f t="shared" si="47"/>
        <v>2</v>
      </c>
      <c r="AX193" s="3">
        <v>12000005</v>
      </c>
      <c r="AY193" s="3">
        <f t="shared" si="48"/>
        <v>5</v>
      </c>
      <c r="BA193" s="3" t="str">
        <f t="shared" si="45"/>
        <v>12000004,2;12000005,5</v>
      </c>
    </row>
    <row r="194" ht="20.1" customHeight="1" spans="1:53">
      <c r="A194" s="88"/>
      <c r="B194" s="88"/>
      <c r="C194" s="88"/>
      <c r="D194" s="88"/>
      <c r="E194" s="88"/>
      <c r="F194" s="88"/>
      <c r="G194" s="88"/>
      <c r="H194" s="88"/>
      <c r="AL194" s="28">
        <v>15311006</v>
      </c>
      <c r="AM194" s="28" t="s">
        <v>443</v>
      </c>
      <c r="AN194" s="28">
        <v>30</v>
      </c>
      <c r="AO194" s="28">
        <v>4</v>
      </c>
      <c r="AP194" s="28">
        <v>2</v>
      </c>
      <c r="AQ194" s="3">
        <f t="shared" si="46"/>
        <v>6975</v>
      </c>
      <c r="AS194" s="3">
        <f t="shared" si="44"/>
        <v>8.33333333333333e-5</v>
      </c>
      <c r="AT194" s="3">
        <f t="shared" si="49"/>
        <v>0.0208333333333333</v>
      </c>
      <c r="AV194" s="3">
        <v>12000004</v>
      </c>
      <c r="AW194" s="3">
        <f t="shared" si="47"/>
        <v>5</v>
      </c>
      <c r="AX194" s="3">
        <v>12000005</v>
      </c>
      <c r="AY194" s="3">
        <f t="shared" si="48"/>
        <v>10</v>
      </c>
      <c r="BA194" s="3" t="str">
        <f t="shared" si="45"/>
        <v>12000004,5;12000005,10</v>
      </c>
    </row>
    <row r="195" ht="20.1" customHeight="1" spans="1:46">
      <c r="A195" s="88"/>
      <c r="B195" s="88"/>
      <c r="C195" s="88"/>
      <c r="D195" s="88"/>
      <c r="E195" s="88"/>
      <c r="F195" s="88"/>
      <c r="G195" s="88"/>
      <c r="H195" s="88"/>
      <c r="AL195" s="101" t="s">
        <v>218</v>
      </c>
      <c r="AQ195"/>
      <c r="AR195"/>
      <c r="AS195" s="3" t="e">
        <f t="shared" si="44"/>
        <v>#N/A</v>
      </c>
      <c r="AT195" s="3" t="e">
        <f t="shared" si="49"/>
        <v>#N/A</v>
      </c>
    </row>
    <row r="196" ht="20.1" customHeight="1" spans="1:53">
      <c r="A196" s="88"/>
      <c r="B196" s="88"/>
      <c r="C196" s="88"/>
      <c r="D196" s="88"/>
      <c r="E196" s="88"/>
      <c r="F196" s="88"/>
      <c r="G196" s="88"/>
      <c r="H196" s="88"/>
      <c r="AL196" s="28">
        <v>15401001</v>
      </c>
      <c r="AM196" s="28" t="s">
        <v>444</v>
      </c>
      <c r="AN196" s="28">
        <v>40</v>
      </c>
      <c r="AO196" s="28">
        <v>3</v>
      </c>
      <c r="AP196" s="28">
        <v>10</v>
      </c>
      <c r="AQ196" s="3">
        <f t="shared" ref="AQ196:AQ243" si="50">ROUND(LOOKUP(AN196,A:A,B:B)*LOOKUP(AO196,$X$10:$X$14,$Y$10:$Y$14)*LOOKUP(AP196,$X$16:$X$26,$Y$16:$Y$26),0)</f>
        <v>2819</v>
      </c>
      <c r="AS196" s="3">
        <f t="shared" ref="AS196:AS259" si="51">LOOKUP(AO196,$X$39:$X$41,$AB$39:$AB$41)</f>
        <v>0.000384615384615385</v>
      </c>
      <c r="AT196" s="3">
        <f t="shared" si="49"/>
        <v>0.0652173913043478</v>
      </c>
      <c r="AV196" s="3">
        <v>12000004</v>
      </c>
      <c r="AW196" s="3">
        <f t="shared" ref="AW196:AW243" si="52">LOOKUP(AO196,$X$28:$X$32,$Y$28:$Y$32)</f>
        <v>2</v>
      </c>
      <c r="AX196" s="3">
        <v>12000005</v>
      </c>
      <c r="AY196" s="3">
        <f t="shared" ref="AY196:AY243" si="53">LOOKUP(AO196,$X$28:$X$32,$Z$28:$Z$32)</f>
        <v>5</v>
      </c>
      <c r="BA196" s="3" t="str">
        <f t="shared" si="45"/>
        <v>12000004,2;12000005,5</v>
      </c>
    </row>
    <row r="197" ht="20.1" customHeight="1" spans="1:53">
      <c r="A197" s="88"/>
      <c r="B197" s="88"/>
      <c r="C197" s="88"/>
      <c r="D197" s="88"/>
      <c r="E197" s="88"/>
      <c r="F197" s="88"/>
      <c r="G197" s="88"/>
      <c r="H197" s="88"/>
      <c r="AL197" s="28">
        <v>15401002</v>
      </c>
      <c r="AM197" s="28" t="s">
        <v>445</v>
      </c>
      <c r="AN197" s="28">
        <v>40</v>
      </c>
      <c r="AO197" s="28">
        <v>4</v>
      </c>
      <c r="AP197" s="28">
        <v>10</v>
      </c>
      <c r="AQ197" s="3">
        <f t="shared" si="50"/>
        <v>3383</v>
      </c>
      <c r="AS197" s="3">
        <f t="shared" si="51"/>
        <v>8.33333333333333e-5</v>
      </c>
      <c r="AT197" s="3">
        <f t="shared" si="49"/>
        <v>0.0208333333333333</v>
      </c>
      <c r="AV197" s="3">
        <v>12000004</v>
      </c>
      <c r="AW197" s="3">
        <f t="shared" si="52"/>
        <v>5</v>
      </c>
      <c r="AX197" s="3">
        <v>12000005</v>
      </c>
      <c r="AY197" s="3">
        <f t="shared" si="53"/>
        <v>10</v>
      </c>
      <c r="BA197" s="3" t="str">
        <f t="shared" si="45"/>
        <v>12000004,5;12000005,10</v>
      </c>
    </row>
    <row r="198" ht="20.1" customHeight="1" spans="1:53">
      <c r="A198" s="88"/>
      <c r="B198" s="88"/>
      <c r="C198" s="88"/>
      <c r="D198" s="88"/>
      <c r="E198" s="88"/>
      <c r="F198" s="88"/>
      <c r="G198" s="88"/>
      <c r="H198" s="88"/>
      <c r="AL198" s="28">
        <v>15401003</v>
      </c>
      <c r="AM198" s="28" t="s">
        <v>446</v>
      </c>
      <c r="AN198" s="28">
        <v>40</v>
      </c>
      <c r="AO198" s="28">
        <v>3</v>
      </c>
      <c r="AP198" s="28">
        <v>10</v>
      </c>
      <c r="AQ198" s="3">
        <f t="shared" si="50"/>
        <v>2819</v>
      </c>
      <c r="AS198" s="3">
        <f t="shared" si="51"/>
        <v>0.000384615384615385</v>
      </c>
      <c r="AT198" s="3">
        <f t="shared" si="49"/>
        <v>0.0652173913043478</v>
      </c>
      <c r="AV198" s="3">
        <v>12000004</v>
      </c>
      <c r="AW198" s="3">
        <f t="shared" si="52"/>
        <v>2</v>
      </c>
      <c r="AX198" s="3">
        <v>12000005</v>
      </c>
      <c r="AY198" s="3">
        <f t="shared" si="53"/>
        <v>5</v>
      </c>
      <c r="BA198" s="3" t="str">
        <f t="shared" si="45"/>
        <v>12000004,2;12000005,5</v>
      </c>
    </row>
    <row r="199" ht="20.1" customHeight="1" spans="1:53">
      <c r="A199" s="88"/>
      <c r="B199" s="88"/>
      <c r="C199" s="88"/>
      <c r="D199" s="88"/>
      <c r="E199" s="88"/>
      <c r="F199" s="88"/>
      <c r="G199" s="88"/>
      <c r="H199" s="88"/>
      <c r="AL199" s="28">
        <v>15401004</v>
      </c>
      <c r="AM199" s="28" t="s">
        <v>447</v>
      </c>
      <c r="AN199" s="28">
        <v>40</v>
      </c>
      <c r="AO199" s="28">
        <v>4</v>
      </c>
      <c r="AP199" s="28">
        <v>10</v>
      </c>
      <c r="AQ199" s="3">
        <f t="shared" si="50"/>
        <v>3383</v>
      </c>
      <c r="AS199" s="3">
        <f t="shared" si="51"/>
        <v>8.33333333333333e-5</v>
      </c>
      <c r="AT199" s="3">
        <f t="shared" si="49"/>
        <v>0.0208333333333333</v>
      </c>
      <c r="AV199" s="3">
        <v>12000004</v>
      </c>
      <c r="AW199" s="3">
        <f t="shared" si="52"/>
        <v>5</v>
      </c>
      <c r="AX199" s="3">
        <v>12000005</v>
      </c>
      <c r="AY199" s="3">
        <f t="shared" si="53"/>
        <v>10</v>
      </c>
      <c r="BA199" s="3" t="str">
        <f t="shared" ref="BA199:BA263" si="54">AV199&amp;","&amp;AW199&amp;";"&amp;AX199&amp;","&amp;AY199</f>
        <v>12000004,5;12000005,10</v>
      </c>
    </row>
    <row r="200" ht="20.1" customHeight="1" spans="1:53">
      <c r="A200" s="88"/>
      <c r="B200" s="88"/>
      <c r="C200" s="88"/>
      <c r="D200" s="88"/>
      <c r="E200" s="88"/>
      <c r="F200" s="88"/>
      <c r="G200" s="88"/>
      <c r="H200" s="88"/>
      <c r="AL200" s="28">
        <v>15401005</v>
      </c>
      <c r="AM200" s="28" t="s">
        <v>448</v>
      </c>
      <c r="AN200" s="28">
        <v>40</v>
      </c>
      <c r="AO200" s="28">
        <v>3</v>
      </c>
      <c r="AP200" s="28">
        <v>10</v>
      </c>
      <c r="AQ200" s="3">
        <f t="shared" si="50"/>
        <v>2819</v>
      </c>
      <c r="AS200" s="3">
        <f t="shared" si="51"/>
        <v>0.000384615384615385</v>
      </c>
      <c r="AT200" s="3">
        <f t="shared" si="49"/>
        <v>0.0652173913043478</v>
      </c>
      <c r="AV200" s="3">
        <v>12000004</v>
      </c>
      <c r="AW200" s="3">
        <f t="shared" si="52"/>
        <v>2</v>
      </c>
      <c r="AX200" s="3">
        <v>12000005</v>
      </c>
      <c r="AY200" s="3">
        <f t="shared" si="53"/>
        <v>5</v>
      </c>
      <c r="BA200" s="3" t="str">
        <f t="shared" si="54"/>
        <v>12000004,2;12000005,5</v>
      </c>
    </row>
    <row r="201" ht="20.1" customHeight="1" spans="1:53">
      <c r="A201" s="88"/>
      <c r="B201" s="88"/>
      <c r="C201" s="88"/>
      <c r="D201" s="88"/>
      <c r="E201" s="88"/>
      <c r="F201" s="88"/>
      <c r="G201" s="88"/>
      <c r="H201" s="88"/>
      <c r="AL201" s="28">
        <v>15401006</v>
      </c>
      <c r="AM201" s="28" t="s">
        <v>449</v>
      </c>
      <c r="AN201" s="28">
        <v>40</v>
      </c>
      <c r="AO201" s="28">
        <v>4</v>
      </c>
      <c r="AP201" s="28">
        <v>10</v>
      </c>
      <c r="AQ201" s="3">
        <f t="shared" si="50"/>
        <v>3383</v>
      </c>
      <c r="AS201" s="3">
        <f t="shared" si="51"/>
        <v>8.33333333333333e-5</v>
      </c>
      <c r="AT201" s="3">
        <f t="shared" si="49"/>
        <v>0.0208333333333333</v>
      </c>
      <c r="AV201" s="3">
        <v>12000004</v>
      </c>
      <c r="AW201" s="3">
        <f t="shared" si="52"/>
        <v>5</v>
      </c>
      <c r="AX201" s="3">
        <v>12000005</v>
      </c>
      <c r="AY201" s="3">
        <f t="shared" si="53"/>
        <v>10</v>
      </c>
      <c r="BA201" s="3" t="str">
        <f t="shared" si="54"/>
        <v>12000004,5;12000005,10</v>
      </c>
    </row>
    <row r="202" ht="20.1" customHeight="1" spans="1:53">
      <c r="A202" s="88"/>
      <c r="B202" s="88"/>
      <c r="C202" s="88"/>
      <c r="D202" s="88"/>
      <c r="E202" s="88"/>
      <c r="F202" s="88"/>
      <c r="G202" s="88"/>
      <c r="H202" s="88"/>
      <c r="AL202" s="28">
        <v>15402001</v>
      </c>
      <c r="AM202" s="28" t="s">
        <v>450</v>
      </c>
      <c r="AN202" s="28">
        <v>40</v>
      </c>
      <c r="AO202" s="28">
        <v>3</v>
      </c>
      <c r="AP202" s="28">
        <v>9</v>
      </c>
      <c r="AQ202" s="3">
        <f t="shared" si="50"/>
        <v>2563</v>
      </c>
      <c r="AS202" s="3">
        <f t="shared" si="51"/>
        <v>0.000384615384615385</v>
      </c>
      <c r="AT202" s="3">
        <f t="shared" si="49"/>
        <v>0.0652173913043478</v>
      </c>
      <c r="AV202" s="3">
        <v>12000004</v>
      </c>
      <c r="AW202" s="3">
        <f t="shared" si="52"/>
        <v>2</v>
      </c>
      <c r="AX202" s="3">
        <v>12000005</v>
      </c>
      <c r="AY202" s="3">
        <f t="shared" si="53"/>
        <v>5</v>
      </c>
      <c r="BA202" s="3" t="str">
        <f t="shared" si="54"/>
        <v>12000004,2;12000005,5</v>
      </c>
    </row>
    <row r="203" ht="20.1" customHeight="1" spans="1:53">
      <c r="A203" s="88"/>
      <c r="B203" s="88"/>
      <c r="C203" s="88"/>
      <c r="D203" s="88"/>
      <c r="E203" s="88"/>
      <c r="F203" s="88"/>
      <c r="G203" s="88"/>
      <c r="H203" s="88"/>
      <c r="AL203" s="28">
        <v>15402002</v>
      </c>
      <c r="AM203" s="28" t="s">
        <v>451</v>
      </c>
      <c r="AN203" s="28">
        <v>40</v>
      </c>
      <c r="AO203" s="28">
        <v>4</v>
      </c>
      <c r="AP203" s="28">
        <v>9</v>
      </c>
      <c r="AQ203" s="3">
        <f t="shared" si="50"/>
        <v>3075</v>
      </c>
      <c r="AS203" s="3">
        <f t="shared" si="51"/>
        <v>8.33333333333333e-5</v>
      </c>
      <c r="AT203" s="3">
        <f t="shared" si="49"/>
        <v>0.0208333333333333</v>
      </c>
      <c r="AV203" s="3">
        <v>12000004</v>
      </c>
      <c r="AW203" s="3">
        <f t="shared" si="52"/>
        <v>5</v>
      </c>
      <c r="AX203" s="3">
        <v>12000005</v>
      </c>
      <c r="AY203" s="3">
        <f t="shared" si="53"/>
        <v>10</v>
      </c>
      <c r="BA203" s="3" t="str">
        <f t="shared" si="54"/>
        <v>12000004,5;12000005,10</v>
      </c>
    </row>
    <row r="204" ht="20.1" customHeight="1" spans="1:53">
      <c r="A204" s="88"/>
      <c r="B204" s="88"/>
      <c r="C204" s="88"/>
      <c r="D204" s="88"/>
      <c r="E204" s="88"/>
      <c r="F204" s="88"/>
      <c r="G204" s="88"/>
      <c r="H204" s="88"/>
      <c r="AL204" s="28">
        <v>15402003</v>
      </c>
      <c r="AM204" s="28" t="s">
        <v>452</v>
      </c>
      <c r="AN204" s="28">
        <v>40</v>
      </c>
      <c r="AO204" s="28">
        <v>3</v>
      </c>
      <c r="AP204" s="28">
        <v>9</v>
      </c>
      <c r="AQ204" s="3">
        <f t="shared" si="50"/>
        <v>2563</v>
      </c>
      <c r="AS204" s="3">
        <f t="shared" si="51"/>
        <v>0.000384615384615385</v>
      </c>
      <c r="AT204" s="3">
        <f t="shared" si="49"/>
        <v>0.0652173913043478</v>
      </c>
      <c r="AV204" s="3">
        <v>12000004</v>
      </c>
      <c r="AW204" s="3">
        <f t="shared" si="52"/>
        <v>2</v>
      </c>
      <c r="AX204" s="3">
        <v>12000005</v>
      </c>
      <c r="AY204" s="3">
        <f t="shared" si="53"/>
        <v>5</v>
      </c>
      <c r="BA204" s="3" t="str">
        <f t="shared" si="54"/>
        <v>12000004,2;12000005,5</v>
      </c>
    </row>
    <row r="205" ht="20.1" customHeight="1" spans="1:53">
      <c r="A205" s="88"/>
      <c r="B205" s="88"/>
      <c r="C205" s="88"/>
      <c r="D205" s="88"/>
      <c r="E205" s="88"/>
      <c r="F205" s="88"/>
      <c r="G205" s="88"/>
      <c r="H205" s="88"/>
      <c r="AL205" s="28">
        <v>15402004</v>
      </c>
      <c r="AM205" s="28" t="s">
        <v>453</v>
      </c>
      <c r="AN205" s="28">
        <v>40</v>
      </c>
      <c r="AO205" s="28">
        <v>4</v>
      </c>
      <c r="AP205" s="28">
        <v>9</v>
      </c>
      <c r="AQ205" s="3">
        <f t="shared" si="50"/>
        <v>3075</v>
      </c>
      <c r="AS205" s="3">
        <f t="shared" si="51"/>
        <v>8.33333333333333e-5</v>
      </c>
      <c r="AT205" s="3">
        <f t="shared" si="49"/>
        <v>0.0208333333333333</v>
      </c>
      <c r="AV205" s="3">
        <v>12000004</v>
      </c>
      <c r="AW205" s="3">
        <f t="shared" si="52"/>
        <v>5</v>
      </c>
      <c r="AX205" s="3">
        <v>12000005</v>
      </c>
      <c r="AY205" s="3">
        <f t="shared" si="53"/>
        <v>10</v>
      </c>
      <c r="BA205" s="3" t="str">
        <f t="shared" si="54"/>
        <v>12000004,5;12000005,10</v>
      </c>
    </row>
    <row r="206" ht="20.1" customHeight="1" spans="1:53">
      <c r="A206" s="88"/>
      <c r="B206" s="88"/>
      <c r="C206" s="88"/>
      <c r="D206" s="88"/>
      <c r="E206" s="88"/>
      <c r="F206" s="88"/>
      <c r="G206" s="88"/>
      <c r="H206" s="88"/>
      <c r="AL206" s="28">
        <v>15402005</v>
      </c>
      <c r="AM206" s="28" t="s">
        <v>454</v>
      </c>
      <c r="AN206" s="28">
        <v>40</v>
      </c>
      <c r="AO206" s="28">
        <v>3</v>
      </c>
      <c r="AP206" s="28">
        <v>9</v>
      </c>
      <c r="AQ206" s="3">
        <f t="shared" si="50"/>
        <v>2563</v>
      </c>
      <c r="AS206" s="3">
        <f t="shared" si="51"/>
        <v>0.000384615384615385</v>
      </c>
      <c r="AT206" s="3">
        <f t="shared" si="49"/>
        <v>0.0652173913043478</v>
      </c>
      <c r="AV206" s="3">
        <v>12000004</v>
      </c>
      <c r="AW206" s="3">
        <f t="shared" si="52"/>
        <v>2</v>
      </c>
      <c r="AX206" s="3">
        <v>12000005</v>
      </c>
      <c r="AY206" s="3">
        <f t="shared" si="53"/>
        <v>5</v>
      </c>
      <c r="BA206" s="3" t="str">
        <f t="shared" si="54"/>
        <v>12000004,2;12000005,5</v>
      </c>
    </row>
    <row r="207" ht="20.1" customHeight="1" spans="1:53">
      <c r="A207" s="88"/>
      <c r="B207" s="88"/>
      <c r="C207" s="88"/>
      <c r="D207" s="88"/>
      <c r="E207" s="88"/>
      <c r="F207" s="88"/>
      <c r="G207" s="88"/>
      <c r="H207" s="88"/>
      <c r="AL207" s="28">
        <v>15402006</v>
      </c>
      <c r="AM207" s="28" t="s">
        <v>455</v>
      </c>
      <c r="AN207" s="28">
        <v>40</v>
      </c>
      <c r="AO207" s="28">
        <v>4</v>
      </c>
      <c r="AP207" s="28">
        <v>9</v>
      </c>
      <c r="AQ207" s="3">
        <f t="shared" si="50"/>
        <v>3075</v>
      </c>
      <c r="AS207" s="3">
        <f t="shared" si="51"/>
        <v>8.33333333333333e-5</v>
      </c>
      <c r="AT207" s="3">
        <f t="shared" si="49"/>
        <v>0.0208333333333333</v>
      </c>
      <c r="AV207" s="3">
        <v>12000004</v>
      </c>
      <c r="AW207" s="3">
        <f t="shared" si="52"/>
        <v>5</v>
      </c>
      <c r="AX207" s="3">
        <v>12000005</v>
      </c>
      <c r="AY207" s="3">
        <f t="shared" si="53"/>
        <v>10</v>
      </c>
      <c r="BA207" s="3" t="str">
        <f t="shared" si="54"/>
        <v>12000004,5;12000005,10</v>
      </c>
    </row>
    <row r="208" ht="20.1" customHeight="1" spans="1:53">
      <c r="A208" s="88"/>
      <c r="B208" s="88"/>
      <c r="C208" s="88"/>
      <c r="D208" s="88"/>
      <c r="E208" s="88"/>
      <c r="F208" s="88"/>
      <c r="G208" s="88"/>
      <c r="H208" s="88"/>
      <c r="AL208" s="28">
        <v>15403001</v>
      </c>
      <c r="AM208" s="28" t="s">
        <v>456</v>
      </c>
      <c r="AN208" s="28">
        <v>40</v>
      </c>
      <c r="AO208" s="28">
        <v>3</v>
      </c>
      <c r="AP208" s="28">
        <v>8</v>
      </c>
      <c r="AQ208" s="3">
        <f t="shared" si="50"/>
        <v>2050</v>
      </c>
      <c r="AS208" s="3">
        <f t="shared" si="51"/>
        <v>0.000384615384615385</v>
      </c>
      <c r="AT208" s="3">
        <f t="shared" si="49"/>
        <v>0.0652173913043478</v>
      </c>
      <c r="AV208" s="3">
        <v>12000004</v>
      </c>
      <c r="AW208" s="3">
        <f t="shared" si="52"/>
        <v>2</v>
      </c>
      <c r="AX208" s="3">
        <v>12000005</v>
      </c>
      <c r="AY208" s="3">
        <f t="shared" si="53"/>
        <v>5</v>
      </c>
      <c r="BA208" s="3" t="str">
        <f t="shared" si="54"/>
        <v>12000004,2;12000005,5</v>
      </c>
    </row>
    <row r="209" ht="20.1" customHeight="1" spans="1:53">
      <c r="A209" s="88"/>
      <c r="B209" s="88"/>
      <c r="C209" s="88"/>
      <c r="D209" s="88"/>
      <c r="E209" s="88"/>
      <c r="F209" s="88"/>
      <c r="G209" s="88"/>
      <c r="H209" s="88"/>
      <c r="AL209" s="28">
        <v>15403002</v>
      </c>
      <c r="AM209" s="28" t="s">
        <v>457</v>
      </c>
      <c r="AN209" s="28">
        <v>40</v>
      </c>
      <c r="AO209" s="28">
        <v>4</v>
      </c>
      <c r="AP209" s="28">
        <v>8</v>
      </c>
      <c r="AQ209" s="3">
        <f t="shared" si="50"/>
        <v>2460</v>
      </c>
      <c r="AS209" s="3">
        <f t="shared" si="51"/>
        <v>8.33333333333333e-5</v>
      </c>
      <c r="AT209" s="3">
        <f t="shared" si="49"/>
        <v>0.0208333333333333</v>
      </c>
      <c r="AV209" s="3">
        <v>12000004</v>
      </c>
      <c r="AW209" s="3">
        <f t="shared" si="52"/>
        <v>5</v>
      </c>
      <c r="AX209" s="3">
        <v>12000005</v>
      </c>
      <c r="AY209" s="3">
        <f t="shared" si="53"/>
        <v>10</v>
      </c>
      <c r="BA209" s="3" t="str">
        <f t="shared" si="54"/>
        <v>12000004,5;12000005,10</v>
      </c>
    </row>
    <row r="210" ht="20.1" customHeight="1" spans="1:53">
      <c r="A210" s="88"/>
      <c r="B210" s="88"/>
      <c r="C210" s="88"/>
      <c r="D210" s="88"/>
      <c r="E210" s="88"/>
      <c r="F210" s="88"/>
      <c r="G210" s="88"/>
      <c r="H210" s="88"/>
      <c r="AL210" s="28">
        <v>15403003</v>
      </c>
      <c r="AM210" s="28" t="s">
        <v>458</v>
      </c>
      <c r="AN210" s="28">
        <v>40</v>
      </c>
      <c r="AO210" s="28">
        <v>3</v>
      </c>
      <c r="AP210" s="28">
        <v>8</v>
      </c>
      <c r="AQ210" s="3">
        <f t="shared" si="50"/>
        <v>2050</v>
      </c>
      <c r="AS210" s="3">
        <f t="shared" si="51"/>
        <v>0.000384615384615385</v>
      </c>
      <c r="AT210" s="3">
        <f t="shared" si="49"/>
        <v>0.0652173913043478</v>
      </c>
      <c r="AV210" s="3">
        <v>12000004</v>
      </c>
      <c r="AW210" s="3">
        <f t="shared" si="52"/>
        <v>2</v>
      </c>
      <c r="AX210" s="3">
        <v>12000005</v>
      </c>
      <c r="AY210" s="3">
        <f t="shared" si="53"/>
        <v>5</v>
      </c>
      <c r="BA210" s="3" t="str">
        <f t="shared" si="54"/>
        <v>12000004,2;12000005,5</v>
      </c>
    </row>
    <row r="211" ht="20.1" customHeight="1" spans="1:53">
      <c r="A211" s="88"/>
      <c r="B211" s="88"/>
      <c r="C211" s="88"/>
      <c r="D211" s="88"/>
      <c r="E211" s="88"/>
      <c r="F211" s="88"/>
      <c r="G211" s="88"/>
      <c r="H211" s="88"/>
      <c r="AL211" s="28">
        <v>15403004</v>
      </c>
      <c r="AM211" s="28" t="s">
        <v>459</v>
      </c>
      <c r="AN211" s="28">
        <v>40</v>
      </c>
      <c r="AO211" s="28">
        <v>4</v>
      </c>
      <c r="AP211" s="28">
        <v>8</v>
      </c>
      <c r="AQ211" s="3">
        <f t="shared" si="50"/>
        <v>2460</v>
      </c>
      <c r="AS211" s="3">
        <f t="shared" si="51"/>
        <v>8.33333333333333e-5</v>
      </c>
      <c r="AT211" s="3">
        <f t="shared" si="49"/>
        <v>0.0208333333333333</v>
      </c>
      <c r="AV211" s="3">
        <v>12000004</v>
      </c>
      <c r="AW211" s="3">
        <f t="shared" si="52"/>
        <v>5</v>
      </c>
      <c r="AX211" s="3">
        <v>12000005</v>
      </c>
      <c r="AY211" s="3">
        <f t="shared" si="53"/>
        <v>10</v>
      </c>
      <c r="BA211" s="3" t="str">
        <f t="shared" si="54"/>
        <v>12000004,5;12000005,10</v>
      </c>
    </row>
    <row r="212" ht="20.1" customHeight="1" spans="1:53">
      <c r="A212" s="88"/>
      <c r="B212" s="88"/>
      <c r="C212" s="88"/>
      <c r="D212" s="88"/>
      <c r="E212" s="88"/>
      <c r="F212" s="88"/>
      <c r="G212" s="88"/>
      <c r="H212" s="88"/>
      <c r="AL212" s="28">
        <v>15403005</v>
      </c>
      <c r="AM212" s="28" t="s">
        <v>460</v>
      </c>
      <c r="AN212" s="28">
        <v>40</v>
      </c>
      <c r="AO212" s="28">
        <v>3</v>
      </c>
      <c r="AP212" s="28">
        <v>8</v>
      </c>
      <c r="AQ212" s="3">
        <f t="shared" si="50"/>
        <v>2050</v>
      </c>
      <c r="AS212" s="3">
        <f t="shared" si="51"/>
        <v>0.000384615384615385</v>
      </c>
      <c r="AT212" s="3">
        <f t="shared" si="49"/>
        <v>0.0652173913043478</v>
      </c>
      <c r="AV212" s="3">
        <v>12000004</v>
      </c>
      <c r="AW212" s="3">
        <f t="shared" si="52"/>
        <v>2</v>
      </c>
      <c r="AX212" s="3">
        <v>12000005</v>
      </c>
      <c r="AY212" s="3">
        <f t="shared" si="53"/>
        <v>5</v>
      </c>
      <c r="BA212" s="3" t="str">
        <f t="shared" si="54"/>
        <v>12000004,2;12000005,5</v>
      </c>
    </row>
    <row r="213" ht="20.1" customHeight="1" spans="1:53">
      <c r="A213" s="88"/>
      <c r="B213" s="88"/>
      <c r="C213" s="88"/>
      <c r="D213" s="88"/>
      <c r="E213" s="88"/>
      <c r="F213" s="88"/>
      <c r="G213" s="88"/>
      <c r="H213" s="88"/>
      <c r="AL213" s="28">
        <v>15403006</v>
      </c>
      <c r="AM213" s="28" t="s">
        <v>461</v>
      </c>
      <c r="AN213" s="28">
        <v>40</v>
      </c>
      <c r="AO213" s="28">
        <v>4</v>
      </c>
      <c r="AP213" s="28">
        <v>8</v>
      </c>
      <c r="AQ213" s="3">
        <f t="shared" si="50"/>
        <v>2460</v>
      </c>
      <c r="AS213" s="3">
        <f t="shared" si="51"/>
        <v>8.33333333333333e-5</v>
      </c>
      <c r="AT213" s="3">
        <f t="shared" si="49"/>
        <v>0.0208333333333333</v>
      </c>
      <c r="AV213" s="3">
        <v>12000004</v>
      </c>
      <c r="AW213" s="3">
        <f t="shared" si="52"/>
        <v>5</v>
      </c>
      <c r="AX213" s="3">
        <v>12000005</v>
      </c>
      <c r="AY213" s="3">
        <f t="shared" si="53"/>
        <v>10</v>
      </c>
      <c r="BA213" s="3" t="str">
        <f t="shared" si="54"/>
        <v>12000004,5;12000005,10</v>
      </c>
    </row>
    <row r="214" ht="20.1" customHeight="1" spans="1:53">
      <c r="A214" s="88"/>
      <c r="B214" s="88"/>
      <c r="C214" s="88"/>
      <c r="D214" s="88"/>
      <c r="E214" s="88"/>
      <c r="F214" s="88"/>
      <c r="G214" s="88"/>
      <c r="H214" s="88"/>
      <c r="AL214" s="28">
        <v>15404001</v>
      </c>
      <c r="AM214" s="28" t="s">
        <v>462</v>
      </c>
      <c r="AN214" s="28">
        <v>40</v>
      </c>
      <c r="AO214" s="28">
        <v>3</v>
      </c>
      <c r="AP214" s="28">
        <v>6</v>
      </c>
      <c r="AQ214" s="3">
        <f t="shared" si="50"/>
        <v>2050</v>
      </c>
      <c r="AS214" s="3">
        <f t="shared" si="51"/>
        <v>0.000384615384615385</v>
      </c>
      <c r="AT214" s="3">
        <f t="shared" si="49"/>
        <v>0.0652173913043478</v>
      </c>
      <c r="AV214" s="3">
        <v>12000004</v>
      </c>
      <c r="AW214" s="3">
        <f t="shared" si="52"/>
        <v>2</v>
      </c>
      <c r="AX214" s="3">
        <v>12000005</v>
      </c>
      <c r="AY214" s="3">
        <f t="shared" si="53"/>
        <v>5</v>
      </c>
      <c r="BA214" s="3" t="str">
        <f t="shared" si="54"/>
        <v>12000004,2;12000005,5</v>
      </c>
    </row>
    <row r="215" ht="20.1" customHeight="1" spans="1:53">
      <c r="A215" s="88"/>
      <c r="B215" s="88"/>
      <c r="C215" s="88"/>
      <c r="D215" s="88"/>
      <c r="E215" s="88"/>
      <c r="F215" s="88"/>
      <c r="G215" s="88"/>
      <c r="H215" s="88"/>
      <c r="AL215" s="28">
        <v>15404002</v>
      </c>
      <c r="AM215" s="28" t="s">
        <v>463</v>
      </c>
      <c r="AN215" s="28">
        <v>40</v>
      </c>
      <c r="AO215" s="28">
        <v>4</v>
      </c>
      <c r="AP215" s="28">
        <v>6</v>
      </c>
      <c r="AQ215" s="3">
        <f t="shared" si="50"/>
        <v>2460</v>
      </c>
      <c r="AS215" s="3">
        <f t="shared" si="51"/>
        <v>8.33333333333333e-5</v>
      </c>
      <c r="AT215" s="3">
        <f t="shared" si="49"/>
        <v>0.0208333333333333</v>
      </c>
      <c r="AV215" s="3">
        <v>12000004</v>
      </c>
      <c r="AW215" s="3">
        <f t="shared" si="52"/>
        <v>5</v>
      </c>
      <c r="AX215" s="3">
        <v>12000005</v>
      </c>
      <c r="AY215" s="3">
        <f t="shared" si="53"/>
        <v>10</v>
      </c>
      <c r="BA215" s="3" t="str">
        <f t="shared" si="54"/>
        <v>12000004,5;12000005,10</v>
      </c>
    </row>
    <row r="216" ht="20.1" customHeight="1" spans="1:53">
      <c r="A216" s="88"/>
      <c r="B216" s="88"/>
      <c r="C216" s="88"/>
      <c r="D216" s="88"/>
      <c r="E216" s="88"/>
      <c r="F216" s="88"/>
      <c r="G216" s="88"/>
      <c r="H216" s="88"/>
      <c r="AL216" s="28">
        <v>15404003</v>
      </c>
      <c r="AM216" s="28" t="s">
        <v>464</v>
      </c>
      <c r="AN216" s="28">
        <v>40</v>
      </c>
      <c r="AO216" s="28">
        <v>3</v>
      </c>
      <c r="AP216" s="28">
        <v>6</v>
      </c>
      <c r="AQ216" s="3">
        <f t="shared" si="50"/>
        <v>2050</v>
      </c>
      <c r="AS216" s="3">
        <f t="shared" si="51"/>
        <v>0.000384615384615385</v>
      </c>
      <c r="AT216" s="3">
        <f t="shared" si="49"/>
        <v>0.0652173913043478</v>
      </c>
      <c r="AV216" s="3">
        <v>12000004</v>
      </c>
      <c r="AW216" s="3">
        <f t="shared" si="52"/>
        <v>2</v>
      </c>
      <c r="AX216" s="3">
        <v>12000005</v>
      </c>
      <c r="AY216" s="3">
        <f t="shared" si="53"/>
        <v>5</v>
      </c>
      <c r="BA216" s="3" t="str">
        <f t="shared" si="54"/>
        <v>12000004,2;12000005,5</v>
      </c>
    </row>
    <row r="217" ht="20.1" customHeight="1" spans="1:53">
      <c r="A217" s="3"/>
      <c r="B217" s="3"/>
      <c r="C217" s="3"/>
      <c r="D217" s="3"/>
      <c r="E217" s="3"/>
      <c r="F217" s="3"/>
      <c r="G217" s="3"/>
      <c r="H217" s="3"/>
      <c r="AL217" s="28">
        <v>15404004</v>
      </c>
      <c r="AM217" s="28" t="s">
        <v>465</v>
      </c>
      <c r="AN217" s="28">
        <v>40</v>
      </c>
      <c r="AO217" s="28">
        <v>4</v>
      </c>
      <c r="AP217" s="28">
        <v>6</v>
      </c>
      <c r="AQ217" s="3">
        <f t="shared" si="50"/>
        <v>2460</v>
      </c>
      <c r="AS217" s="3">
        <f t="shared" si="51"/>
        <v>8.33333333333333e-5</v>
      </c>
      <c r="AT217" s="3">
        <f t="shared" si="49"/>
        <v>0.0208333333333333</v>
      </c>
      <c r="AV217" s="3">
        <v>12000004</v>
      </c>
      <c r="AW217" s="3">
        <f t="shared" si="52"/>
        <v>5</v>
      </c>
      <c r="AX217" s="3">
        <v>12000005</v>
      </c>
      <c r="AY217" s="3">
        <f t="shared" si="53"/>
        <v>10</v>
      </c>
      <c r="BA217" s="3" t="str">
        <f t="shared" si="54"/>
        <v>12000004,5;12000005,10</v>
      </c>
    </row>
    <row r="218" ht="20.1" customHeight="1" spans="1:53">
      <c r="A218" s="3"/>
      <c r="B218" s="3"/>
      <c r="C218" s="3"/>
      <c r="D218" s="3"/>
      <c r="E218" s="3"/>
      <c r="F218" s="3"/>
      <c r="G218" s="3"/>
      <c r="H218" s="3"/>
      <c r="AL218" s="28">
        <v>15404005</v>
      </c>
      <c r="AM218" s="28" t="s">
        <v>466</v>
      </c>
      <c r="AN218" s="28">
        <v>40</v>
      </c>
      <c r="AO218" s="28">
        <v>3</v>
      </c>
      <c r="AP218" s="28">
        <v>6</v>
      </c>
      <c r="AQ218" s="3">
        <f t="shared" si="50"/>
        <v>2050</v>
      </c>
      <c r="AS218" s="3">
        <f t="shared" si="51"/>
        <v>0.000384615384615385</v>
      </c>
      <c r="AT218" s="3">
        <f t="shared" si="49"/>
        <v>0.0652173913043478</v>
      </c>
      <c r="AV218" s="3">
        <v>12000004</v>
      </c>
      <c r="AW218" s="3">
        <f t="shared" si="52"/>
        <v>2</v>
      </c>
      <c r="AX218" s="3">
        <v>12000005</v>
      </c>
      <c r="AY218" s="3">
        <f t="shared" si="53"/>
        <v>5</v>
      </c>
      <c r="BA218" s="3" t="str">
        <f t="shared" si="54"/>
        <v>12000004,2;12000005,5</v>
      </c>
    </row>
    <row r="219" ht="20.1" customHeight="1" spans="1:53">
      <c r="A219" s="3"/>
      <c r="B219" s="3"/>
      <c r="C219" s="3"/>
      <c r="D219" s="3"/>
      <c r="E219" s="3"/>
      <c r="F219" s="3"/>
      <c r="G219" s="3"/>
      <c r="H219" s="3"/>
      <c r="AL219" s="28">
        <v>15404006</v>
      </c>
      <c r="AM219" s="28" t="s">
        <v>467</v>
      </c>
      <c r="AN219" s="28">
        <v>40</v>
      </c>
      <c r="AO219" s="28">
        <v>4</v>
      </c>
      <c r="AP219" s="28">
        <v>6</v>
      </c>
      <c r="AQ219" s="3">
        <f t="shared" si="50"/>
        <v>2460</v>
      </c>
      <c r="AS219" s="3">
        <f t="shared" si="51"/>
        <v>8.33333333333333e-5</v>
      </c>
      <c r="AT219" s="3">
        <f t="shared" si="49"/>
        <v>0.0208333333333333</v>
      </c>
      <c r="AV219" s="3">
        <v>12000004</v>
      </c>
      <c r="AW219" s="3">
        <f t="shared" si="52"/>
        <v>5</v>
      </c>
      <c r="AX219" s="3">
        <v>12000005</v>
      </c>
      <c r="AY219" s="3">
        <f t="shared" si="53"/>
        <v>10</v>
      </c>
      <c r="BA219" s="3" t="str">
        <f t="shared" si="54"/>
        <v>12000004,5;12000005,10</v>
      </c>
    </row>
    <row r="220" ht="20.1" customHeight="1" spans="1:53">
      <c r="A220" s="3"/>
      <c r="B220" s="3"/>
      <c r="C220" s="3"/>
      <c r="D220" s="3"/>
      <c r="E220" s="3"/>
      <c r="F220" s="3"/>
      <c r="G220" s="3"/>
      <c r="H220" s="3"/>
      <c r="AL220" s="28">
        <v>15405001</v>
      </c>
      <c r="AM220" s="28" t="s">
        <v>468</v>
      </c>
      <c r="AN220" s="28">
        <v>40</v>
      </c>
      <c r="AO220" s="28">
        <v>3</v>
      </c>
      <c r="AP220" s="28">
        <v>7</v>
      </c>
      <c r="AQ220" s="3">
        <f t="shared" si="50"/>
        <v>3075</v>
      </c>
      <c r="AS220" s="3">
        <f t="shared" si="51"/>
        <v>0.000384615384615385</v>
      </c>
      <c r="AT220" s="3">
        <f t="shared" si="49"/>
        <v>0.0652173913043478</v>
      </c>
      <c r="AV220" s="3">
        <v>12000004</v>
      </c>
      <c r="AW220" s="3">
        <f t="shared" si="52"/>
        <v>2</v>
      </c>
      <c r="AX220" s="3">
        <v>12000005</v>
      </c>
      <c r="AY220" s="3">
        <f t="shared" si="53"/>
        <v>5</v>
      </c>
      <c r="BA220" s="3" t="str">
        <f t="shared" si="54"/>
        <v>12000004,2;12000005,5</v>
      </c>
    </row>
    <row r="221" ht="20.1" customHeight="1" spans="1:53">
      <c r="A221" s="3"/>
      <c r="B221" s="3"/>
      <c r="C221" s="3"/>
      <c r="D221" s="3"/>
      <c r="E221" s="3"/>
      <c r="F221" s="3"/>
      <c r="G221" s="3"/>
      <c r="H221" s="3"/>
      <c r="AL221" s="28">
        <v>15405002</v>
      </c>
      <c r="AM221" s="28" t="s">
        <v>469</v>
      </c>
      <c r="AN221" s="28">
        <v>40</v>
      </c>
      <c r="AO221" s="28">
        <v>4</v>
      </c>
      <c r="AP221" s="28">
        <v>7</v>
      </c>
      <c r="AQ221" s="3">
        <f t="shared" si="50"/>
        <v>3690</v>
      </c>
      <c r="AS221" s="3">
        <f t="shared" si="51"/>
        <v>8.33333333333333e-5</v>
      </c>
      <c r="AT221" s="3">
        <f t="shared" si="49"/>
        <v>0.0208333333333333</v>
      </c>
      <c r="AV221" s="3">
        <v>12000004</v>
      </c>
      <c r="AW221" s="3">
        <f t="shared" si="52"/>
        <v>5</v>
      </c>
      <c r="AX221" s="3">
        <v>12000005</v>
      </c>
      <c r="AY221" s="3">
        <f t="shared" si="53"/>
        <v>10</v>
      </c>
      <c r="BA221" s="3" t="str">
        <f t="shared" si="54"/>
        <v>12000004,5;12000005,10</v>
      </c>
    </row>
    <row r="222" ht="20.1" customHeight="1" spans="1:53">
      <c r="A222" s="3"/>
      <c r="B222" s="3"/>
      <c r="C222" s="3"/>
      <c r="D222" s="3"/>
      <c r="E222" s="3"/>
      <c r="F222" s="3"/>
      <c r="G222" s="3"/>
      <c r="H222" s="3"/>
      <c r="AL222" s="28">
        <v>15405003</v>
      </c>
      <c r="AM222" s="28" t="s">
        <v>470</v>
      </c>
      <c r="AN222" s="28">
        <v>40</v>
      </c>
      <c r="AO222" s="28">
        <v>3</v>
      </c>
      <c r="AP222" s="28">
        <v>7</v>
      </c>
      <c r="AQ222" s="3">
        <f t="shared" si="50"/>
        <v>3075</v>
      </c>
      <c r="AS222" s="3">
        <f t="shared" si="51"/>
        <v>0.000384615384615385</v>
      </c>
      <c r="AT222" s="3">
        <f t="shared" si="49"/>
        <v>0.0652173913043478</v>
      </c>
      <c r="AV222" s="3">
        <v>12000004</v>
      </c>
      <c r="AW222" s="3">
        <f t="shared" si="52"/>
        <v>2</v>
      </c>
      <c r="AX222" s="3">
        <v>12000005</v>
      </c>
      <c r="AY222" s="3">
        <f t="shared" si="53"/>
        <v>5</v>
      </c>
      <c r="BA222" s="3" t="str">
        <f t="shared" si="54"/>
        <v>12000004,2;12000005,5</v>
      </c>
    </row>
    <row r="223" ht="20.1" customHeight="1" spans="1:53">
      <c r="A223" s="3"/>
      <c r="B223" s="3"/>
      <c r="C223" s="3"/>
      <c r="D223" s="3"/>
      <c r="E223" s="3"/>
      <c r="F223" s="3"/>
      <c r="G223" s="3"/>
      <c r="H223" s="3"/>
      <c r="AL223" s="28">
        <v>15405004</v>
      </c>
      <c r="AM223" s="28" t="s">
        <v>471</v>
      </c>
      <c r="AN223" s="28">
        <v>40</v>
      </c>
      <c r="AO223" s="28">
        <v>4</v>
      </c>
      <c r="AP223" s="28">
        <v>7</v>
      </c>
      <c r="AQ223" s="3">
        <f t="shared" si="50"/>
        <v>3690</v>
      </c>
      <c r="AS223" s="3">
        <f t="shared" si="51"/>
        <v>8.33333333333333e-5</v>
      </c>
      <c r="AT223" s="3">
        <f t="shared" si="49"/>
        <v>0.0208333333333333</v>
      </c>
      <c r="AV223" s="3">
        <v>12000004</v>
      </c>
      <c r="AW223" s="3">
        <f t="shared" si="52"/>
        <v>5</v>
      </c>
      <c r="AX223" s="3">
        <v>12000005</v>
      </c>
      <c r="AY223" s="3">
        <f t="shared" si="53"/>
        <v>10</v>
      </c>
      <c r="BA223" s="3" t="str">
        <f t="shared" si="54"/>
        <v>12000004,5;12000005,10</v>
      </c>
    </row>
    <row r="224" ht="20.1" customHeight="1" spans="1:53">
      <c r="A224" s="3"/>
      <c r="B224" s="3"/>
      <c r="C224" s="3"/>
      <c r="D224" s="3"/>
      <c r="E224" s="3"/>
      <c r="F224" s="3"/>
      <c r="G224" s="3"/>
      <c r="H224" s="3"/>
      <c r="AL224" s="28">
        <v>15405005</v>
      </c>
      <c r="AM224" s="28" t="s">
        <v>472</v>
      </c>
      <c r="AN224" s="28">
        <v>40</v>
      </c>
      <c r="AO224" s="28">
        <v>3</v>
      </c>
      <c r="AP224" s="28">
        <v>7</v>
      </c>
      <c r="AQ224" s="3">
        <f t="shared" si="50"/>
        <v>3075</v>
      </c>
      <c r="AS224" s="3">
        <f t="shared" si="51"/>
        <v>0.000384615384615385</v>
      </c>
      <c r="AT224" s="3">
        <f t="shared" si="49"/>
        <v>0.0652173913043478</v>
      </c>
      <c r="AV224" s="3">
        <v>12000004</v>
      </c>
      <c r="AW224" s="3">
        <f t="shared" si="52"/>
        <v>2</v>
      </c>
      <c r="AX224" s="3">
        <v>12000005</v>
      </c>
      <c r="AY224" s="3">
        <f t="shared" si="53"/>
        <v>5</v>
      </c>
      <c r="BA224" s="3" t="str">
        <f t="shared" si="54"/>
        <v>12000004,2;12000005,5</v>
      </c>
    </row>
    <row r="225" ht="20.1" customHeight="1" spans="1:53">
      <c r="A225" s="3"/>
      <c r="B225" s="3"/>
      <c r="C225" s="3"/>
      <c r="D225" s="3"/>
      <c r="E225" s="3"/>
      <c r="F225" s="3"/>
      <c r="G225" s="3"/>
      <c r="H225" s="3"/>
      <c r="AL225" s="28">
        <v>15405006</v>
      </c>
      <c r="AM225" s="28" t="s">
        <v>473</v>
      </c>
      <c r="AN225" s="28">
        <v>40</v>
      </c>
      <c r="AO225" s="28">
        <v>4</v>
      </c>
      <c r="AP225" s="28">
        <v>7</v>
      </c>
      <c r="AQ225" s="3">
        <f t="shared" si="50"/>
        <v>3690</v>
      </c>
      <c r="AS225" s="3">
        <f t="shared" si="51"/>
        <v>8.33333333333333e-5</v>
      </c>
      <c r="AT225" s="3">
        <f t="shared" ref="AT225:AT288" si="55">LOOKUP(AO225,$X$44:$X$46,$AC$44:$AC$46)</f>
        <v>0.0208333333333333</v>
      </c>
      <c r="AV225" s="3">
        <v>12000004</v>
      </c>
      <c r="AW225" s="3">
        <f t="shared" si="52"/>
        <v>5</v>
      </c>
      <c r="AX225" s="3">
        <v>12000005</v>
      </c>
      <c r="AY225" s="3">
        <f t="shared" si="53"/>
        <v>10</v>
      </c>
      <c r="BA225" s="3" t="str">
        <f t="shared" si="54"/>
        <v>12000004,5;12000005,10</v>
      </c>
    </row>
    <row r="226" ht="20.1" customHeight="1" spans="1:53">
      <c r="A226" s="3"/>
      <c r="B226" s="3"/>
      <c r="C226" s="3"/>
      <c r="D226" s="3"/>
      <c r="E226" s="3"/>
      <c r="F226" s="3"/>
      <c r="G226" s="3"/>
      <c r="H226" s="3"/>
      <c r="AL226" s="28">
        <v>15406001</v>
      </c>
      <c r="AM226" s="28" t="s">
        <v>474</v>
      </c>
      <c r="AN226" s="28">
        <v>40</v>
      </c>
      <c r="AO226" s="28">
        <v>3</v>
      </c>
      <c r="AP226" s="28">
        <v>11</v>
      </c>
      <c r="AQ226" s="3">
        <f t="shared" si="50"/>
        <v>3331</v>
      </c>
      <c r="AS226" s="3">
        <f t="shared" si="51"/>
        <v>0.000384615384615385</v>
      </c>
      <c r="AT226" s="3">
        <f t="shared" si="55"/>
        <v>0.0652173913043478</v>
      </c>
      <c r="AV226" s="3">
        <v>12000004</v>
      </c>
      <c r="AW226" s="3">
        <f t="shared" si="52"/>
        <v>2</v>
      </c>
      <c r="AX226" s="3">
        <v>12000005</v>
      </c>
      <c r="AY226" s="3">
        <f t="shared" si="53"/>
        <v>5</v>
      </c>
      <c r="BA226" s="3" t="str">
        <f t="shared" si="54"/>
        <v>12000004,2;12000005,5</v>
      </c>
    </row>
    <row r="227" ht="20.1" customHeight="1" spans="1:53">
      <c r="A227" s="3"/>
      <c r="B227" s="3"/>
      <c r="C227" s="3"/>
      <c r="D227" s="3"/>
      <c r="E227" s="3"/>
      <c r="F227" s="3"/>
      <c r="G227" s="3"/>
      <c r="H227" s="3"/>
      <c r="AL227" s="28">
        <v>15406002</v>
      </c>
      <c r="AM227" s="28" t="s">
        <v>475</v>
      </c>
      <c r="AN227" s="28">
        <v>40</v>
      </c>
      <c r="AO227" s="28">
        <v>4</v>
      </c>
      <c r="AP227" s="28">
        <v>11</v>
      </c>
      <c r="AQ227" s="3">
        <f t="shared" si="50"/>
        <v>3998</v>
      </c>
      <c r="AS227" s="3">
        <f t="shared" si="51"/>
        <v>8.33333333333333e-5</v>
      </c>
      <c r="AT227" s="3">
        <f t="shared" si="55"/>
        <v>0.0208333333333333</v>
      </c>
      <c r="AV227" s="3">
        <v>12000004</v>
      </c>
      <c r="AW227" s="3">
        <f t="shared" si="52"/>
        <v>5</v>
      </c>
      <c r="AX227" s="3">
        <v>12000005</v>
      </c>
      <c r="AY227" s="3">
        <f t="shared" si="53"/>
        <v>10</v>
      </c>
      <c r="BA227" s="3" t="str">
        <f t="shared" si="54"/>
        <v>12000004,5;12000005,10</v>
      </c>
    </row>
    <row r="228" ht="20.1" customHeight="1" spans="1:53">
      <c r="A228" s="3"/>
      <c r="B228" s="3"/>
      <c r="C228" s="3"/>
      <c r="D228" s="3"/>
      <c r="E228" s="3"/>
      <c r="F228" s="3"/>
      <c r="G228" s="3"/>
      <c r="H228" s="3"/>
      <c r="AL228" s="28">
        <v>15407001</v>
      </c>
      <c r="AM228" s="28" t="s">
        <v>476</v>
      </c>
      <c r="AN228" s="28">
        <v>40</v>
      </c>
      <c r="AO228" s="28">
        <v>3</v>
      </c>
      <c r="AP228" s="28">
        <v>4</v>
      </c>
      <c r="AQ228" s="3">
        <f t="shared" si="50"/>
        <v>4100</v>
      </c>
      <c r="AS228" s="3">
        <f t="shared" si="51"/>
        <v>0.000384615384615385</v>
      </c>
      <c r="AT228" s="3">
        <f t="shared" si="55"/>
        <v>0.0652173913043478</v>
      </c>
      <c r="AV228" s="3">
        <v>12000004</v>
      </c>
      <c r="AW228" s="3">
        <f t="shared" si="52"/>
        <v>2</v>
      </c>
      <c r="AX228" s="3">
        <v>12000005</v>
      </c>
      <c r="AY228" s="3">
        <f t="shared" si="53"/>
        <v>5</v>
      </c>
      <c r="BA228" s="3" t="str">
        <f t="shared" si="54"/>
        <v>12000004,2;12000005,5</v>
      </c>
    </row>
    <row r="229" ht="20.1" customHeight="1" spans="1:53">
      <c r="A229" s="3"/>
      <c r="B229" s="3"/>
      <c r="C229" s="3"/>
      <c r="D229" s="3"/>
      <c r="E229" s="3"/>
      <c r="F229" s="3"/>
      <c r="G229" s="3"/>
      <c r="H229" s="3"/>
      <c r="AL229" s="28">
        <v>15407002</v>
      </c>
      <c r="AM229" s="28" t="s">
        <v>477</v>
      </c>
      <c r="AN229" s="28">
        <v>40</v>
      </c>
      <c r="AO229" s="28">
        <v>4</v>
      </c>
      <c r="AP229" s="28">
        <v>4</v>
      </c>
      <c r="AQ229" s="3">
        <f t="shared" si="50"/>
        <v>4920</v>
      </c>
      <c r="AS229" s="3">
        <f t="shared" si="51"/>
        <v>8.33333333333333e-5</v>
      </c>
      <c r="AT229" s="3">
        <f t="shared" si="55"/>
        <v>0.0208333333333333</v>
      </c>
      <c r="AV229" s="3">
        <v>12000004</v>
      </c>
      <c r="AW229" s="3">
        <f t="shared" si="52"/>
        <v>5</v>
      </c>
      <c r="AX229" s="3">
        <v>12000005</v>
      </c>
      <c r="AY229" s="3">
        <f t="shared" si="53"/>
        <v>10</v>
      </c>
      <c r="BA229" s="3" t="str">
        <f t="shared" si="54"/>
        <v>12000004,5;12000005,10</v>
      </c>
    </row>
    <row r="230" ht="20.1" customHeight="1" spans="1:53">
      <c r="A230" s="3"/>
      <c r="B230" s="3"/>
      <c r="C230" s="3"/>
      <c r="D230" s="3"/>
      <c r="E230" s="3"/>
      <c r="F230" s="3"/>
      <c r="G230" s="3"/>
      <c r="H230" s="3"/>
      <c r="AL230" s="28">
        <v>15408001</v>
      </c>
      <c r="AM230" s="28" t="s">
        <v>281</v>
      </c>
      <c r="AN230" s="28">
        <v>40</v>
      </c>
      <c r="AO230" s="28">
        <v>3</v>
      </c>
      <c r="AP230" s="28">
        <v>5</v>
      </c>
      <c r="AQ230" s="3">
        <f t="shared" si="50"/>
        <v>9738</v>
      </c>
      <c r="AS230" s="3">
        <f t="shared" si="51"/>
        <v>0.000384615384615385</v>
      </c>
      <c r="AT230" s="3">
        <f t="shared" si="55"/>
        <v>0.0652173913043478</v>
      </c>
      <c r="AV230" s="3">
        <v>12000004</v>
      </c>
      <c r="AW230" s="3">
        <f t="shared" si="52"/>
        <v>2</v>
      </c>
      <c r="AX230" s="3">
        <v>12000005</v>
      </c>
      <c r="AY230" s="3">
        <f t="shared" si="53"/>
        <v>5</v>
      </c>
      <c r="BA230" s="3" t="str">
        <f t="shared" si="54"/>
        <v>12000004,2;12000005,5</v>
      </c>
    </row>
    <row r="231" ht="20.1" customHeight="1" spans="1:53">
      <c r="A231" s="3"/>
      <c r="B231" s="3"/>
      <c r="C231" s="3"/>
      <c r="D231" s="3"/>
      <c r="E231" s="3"/>
      <c r="F231" s="3"/>
      <c r="G231" s="3"/>
      <c r="H231" s="3"/>
      <c r="AL231" s="28">
        <v>15408002</v>
      </c>
      <c r="AM231" s="28" t="s">
        <v>478</v>
      </c>
      <c r="AN231" s="28">
        <v>40</v>
      </c>
      <c r="AO231" s="28">
        <v>4</v>
      </c>
      <c r="AP231" s="28">
        <v>5</v>
      </c>
      <c r="AQ231" s="3">
        <f t="shared" si="50"/>
        <v>11685</v>
      </c>
      <c r="AS231" s="3">
        <f t="shared" si="51"/>
        <v>8.33333333333333e-5</v>
      </c>
      <c r="AT231" s="3">
        <f t="shared" si="55"/>
        <v>0.0208333333333333</v>
      </c>
      <c r="AV231" s="3">
        <v>12000004</v>
      </c>
      <c r="AW231" s="3">
        <f t="shared" si="52"/>
        <v>5</v>
      </c>
      <c r="AX231" s="3">
        <v>12000005</v>
      </c>
      <c r="AY231" s="3">
        <f t="shared" si="53"/>
        <v>10</v>
      </c>
      <c r="BA231" s="3" t="str">
        <f t="shared" si="54"/>
        <v>12000004,5;12000005,10</v>
      </c>
    </row>
    <row r="232" ht="20.1" customHeight="1" spans="1:53">
      <c r="A232" s="3"/>
      <c r="B232" s="3"/>
      <c r="C232" s="3"/>
      <c r="D232" s="3"/>
      <c r="E232" s="3"/>
      <c r="F232" s="3"/>
      <c r="G232" s="3"/>
      <c r="H232" s="3"/>
      <c r="AL232" s="28">
        <v>15409001</v>
      </c>
      <c r="AM232" s="28" t="s">
        <v>479</v>
      </c>
      <c r="AN232" s="28">
        <v>40</v>
      </c>
      <c r="AO232" s="28">
        <v>3</v>
      </c>
      <c r="AP232" s="28">
        <v>3</v>
      </c>
      <c r="AQ232" s="3">
        <f t="shared" si="50"/>
        <v>6150</v>
      </c>
      <c r="AS232" s="3">
        <f t="shared" si="51"/>
        <v>0.000384615384615385</v>
      </c>
      <c r="AT232" s="3">
        <f t="shared" si="55"/>
        <v>0.0652173913043478</v>
      </c>
      <c r="AV232" s="3">
        <v>12000004</v>
      </c>
      <c r="AW232" s="3">
        <f t="shared" si="52"/>
        <v>2</v>
      </c>
      <c r="AX232" s="3">
        <v>12000005</v>
      </c>
      <c r="AY232" s="3">
        <f t="shared" si="53"/>
        <v>5</v>
      </c>
      <c r="BA232" s="3" t="str">
        <f t="shared" si="54"/>
        <v>12000004,2;12000005,5</v>
      </c>
    </row>
    <row r="233" ht="20.1" customHeight="1" spans="1:53">
      <c r="A233" s="3"/>
      <c r="B233" s="3"/>
      <c r="C233" s="3"/>
      <c r="D233" s="3"/>
      <c r="E233" s="3"/>
      <c r="F233" s="3"/>
      <c r="G233" s="3"/>
      <c r="H233" s="3"/>
      <c r="AL233" s="28">
        <v>15409002</v>
      </c>
      <c r="AM233" s="28" t="s">
        <v>480</v>
      </c>
      <c r="AN233" s="28">
        <v>40</v>
      </c>
      <c r="AO233" s="28">
        <v>4</v>
      </c>
      <c r="AP233" s="28">
        <v>3</v>
      </c>
      <c r="AQ233" s="3">
        <f t="shared" si="50"/>
        <v>7380</v>
      </c>
      <c r="AS233" s="3">
        <f t="shared" si="51"/>
        <v>8.33333333333333e-5</v>
      </c>
      <c r="AT233" s="3">
        <f t="shared" si="55"/>
        <v>0.0208333333333333</v>
      </c>
      <c r="AV233" s="3">
        <v>12000004</v>
      </c>
      <c r="AW233" s="3">
        <f t="shared" si="52"/>
        <v>5</v>
      </c>
      <c r="AX233" s="3">
        <v>12000005</v>
      </c>
      <c r="AY233" s="3">
        <f t="shared" si="53"/>
        <v>10</v>
      </c>
      <c r="BA233" s="3" t="str">
        <f t="shared" si="54"/>
        <v>12000004,5;12000005,10</v>
      </c>
    </row>
    <row r="234" ht="20.1" customHeight="1" spans="38:53">
      <c r="AL234" s="28">
        <v>15410001</v>
      </c>
      <c r="AM234" s="28" t="s">
        <v>481</v>
      </c>
      <c r="AN234" s="28">
        <v>40</v>
      </c>
      <c r="AO234" s="28">
        <v>3</v>
      </c>
      <c r="AP234" s="28">
        <v>1</v>
      </c>
      <c r="AQ234" s="3">
        <f t="shared" si="50"/>
        <v>15375</v>
      </c>
      <c r="AS234" s="3">
        <f t="shared" si="51"/>
        <v>0.000384615384615385</v>
      </c>
      <c r="AT234" s="3">
        <f t="shared" si="55"/>
        <v>0.0652173913043478</v>
      </c>
      <c r="AV234" s="3">
        <v>12000004</v>
      </c>
      <c r="AW234" s="3">
        <f t="shared" si="52"/>
        <v>2</v>
      </c>
      <c r="AX234" s="3">
        <v>12000005</v>
      </c>
      <c r="AY234" s="3">
        <f t="shared" si="53"/>
        <v>5</v>
      </c>
      <c r="BA234" s="3" t="str">
        <f t="shared" si="54"/>
        <v>12000004,2;12000005,5</v>
      </c>
    </row>
    <row r="235" ht="20.1" customHeight="1" spans="38:53">
      <c r="AL235" s="28">
        <v>15410002</v>
      </c>
      <c r="AM235" s="28" t="s">
        <v>482</v>
      </c>
      <c r="AN235" s="28">
        <v>40</v>
      </c>
      <c r="AO235" s="28">
        <v>4</v>
      </c>
      <c r="AP235" s="28">
        <v>1</v>
      </c>
      <c r="AQ235" s="3">
        <f t="shared" si="50"/>
        <v>18450</v>
      </c>
      <c r="AS235" s="3">
        <f t="shared" si="51"/>
        <v>8.33333333333333e-5</v>
      </c>
      <c r="AT235" s="3">
        <f t="shared" si="55"/>
        <v>0.0208333333333333</v>
      </c>
      <c r="AV235" s="3">
        <v>12000004</v>
      </c>
      <c r="AW235" s="3">
        <f t="shared" si="52"/>
        <v>5</v>
      </c>
      <c r="AX235" s="3">
        <v>12000005</v>
      </c>
      <c r="AY235" s="3">
        <f t="shared" si="53"/>
        <v>10</v>
      </c>
      <c r="BA235" s="3" t="str">
        <f t="shared" si="54"/>
        <v>12000004,5;12000005,10</v>
      </c>
    </row>
    <row r="236" ht="20.1" customHeight="1" spans="38:53">
      <c r="AL236" s="28">
        <v>15410003</v>
      </c>
      <c r="AM236" s="28" t="s">
        <v>483</v>
      </c>
      <c r="AN236" s="28">
        <v>40</v>
      </c>
      <c r="AO236" s="28">
        <v>3</v>
      </c>
      <c r="AP236" s="28">
        <v>1</v>
      </c>
      <c r="AQ236" s="3">
        <f t="shared" si="50"/>
        <v>15375</v>
      </c>
      <c r="AS236" s="3">
        <f t="shared" si="51"/>
        <v>0.000384615384615385</v>
      </c>
      <c r="AT236" s="3">
        <f t="shared" si="55"/>
        <v>0.0652173913043478</v>
      </c>
      <c r="AV236" s="3">
        <v>12000004</v>
      </c>
      <c r="AW236" s="3">
        <f t="shared" si="52"/>
        <v>2</v>
      </c>
      <c r="AX236" s="3">
        <v>12000005</v>
      </c>
      <c r="AY236" s="3">
        <f t="shared" si="53"/>
        <v>5</v>
      </c>
      <c r="BA236" s="3" t="str">
        <f t="shared" si="54"/>
        <v>12000004,2;12000005,5</v>
      </c>
    </row>
    <row r="237" ht="20.1" customHeight="1" spans="38:53">
      <c r="AL237" s="28">
        <v>15410004</v>
      </c>
      <c r="AM237" s="28" t="s">
        <v>482</v>
      </c>
      <c r="AN237" s="28">
        <v>40</v>
      </c>
      <c r="AO237" s="28">
        <v>4</v>
      </c>
      <c r="AP237" s="28">
        <v>1</v>
      </c>
      <c r="AQ237" s="3">
        <f t="shared" si="50"/>
        <v>18450</v>
      </c>
      <c r="AS237" s="3">
        <f t="shared" si="51"/>
        <v>8.33333333333333e-5</v>
      </c>
      <c r="AT237" s="3">
        <f t="shared" si="55"/>
        <v>0.0208333333333333</v>
      </c>
      <c r="AV237" s="3">
        <v>12000004</v>
      </c>
      <c r="AW237" s="3">
        <f t="shared" si="52"/>
        <v>5</v>
      </c>
      <c r="AX237" s="3">
        <v>12000005</v>
      </c>
      <c r="AY237" s="3">
        <f t="shared" si="53"/>
        <v>10</v>
      </c>
      <c r="BA237" s="3" t="str">
        <f t="shared" si="54"/>
        <v>12000004,5;12000005,10</v>
      </c>
    </row>
    <row r="238" ht="20.1" customHeight="1" spans="38:53">
      <c r="AL238" s="28">
        <v>15411001</v>
      </c>
      <c r="AM238" s="28" t="s">
        <v>484</v>
      </c>
      <c r="AN238" s="28">
        <v>40</v>
      </c>
      <c r="AO238" s="28">
        <v>3</v>
      </c>
      <c r="AP238" s="28">
        <v>2</v>
      </c>
      <c r="AQ238" s="3">
        <f t="shared" si="50"/>
        <v>7688</v>
      </c>
      <c r="AS238" s="3">
        <f t="shared" si="51"/>
        <v>0.000384615384615385</v>
      </c>
      <c r="AT238" s="3">
        <f t="shared" si="55"/>
        <v>0.0652173913043478</v>
      </c>
      <c r="AV238" s="3">
        <v>12000004</v>
      </c>
      <c r="AW238" s="3">
        <f t="shared" si="52"/>
        <v>2</v>
      </c>
      <c r="AX238" s="3">
        <v>12000005</v>
      </c>
      <c r="AY238" s="3">
        <f t="shared" si="53"/>
        <v>5</v>
      </c>
      <c r="BA238" s="3" t="str">
        <f t="shared" si="54"/>
        <v>12000004,2;12000005,5</v>
      </c>
    </row>
    <row r="239" ht="20.1" customHeight="1" spans="38:53">
      <c r="AL239" s="28">
        <v>15411002</v>
      </c>
      <c r="AM239" s="28" t="s">
        <v>485</v>
      </c>
      <c r="AN239" s="28">
        <v>40</v>
      </c>
      <c r="AO239" s="28">
        <v>4</v>
      </c>
      <c r="AP239" s="28">
        <v>2</v>
      </c>
      <c r="AQ239" s="3">
        <f t="shared" si="50"/>
        <v>9225</v>
      </c>
      <c r="AS239" s="3">
        <f t="shared" si="51"/>
        <v>8.33333333333333e-5</v>
      </c>
      <c r="AT239" s="3">
        <f t="shared" si="55"/>
        <v>0.0208333333333333</v>
      </c>
      <c r="AV239" s="3">
        <v>12000004</v>
      </c>
      <c r="AW239" s="3">
        <f t="shared" si="52"/>
        <v>5</v>
      </c>
      <c r="AX239" s="3">
        <v>12000005</v>
      </c>
      <c r="AY239" s="3">
        <f t="shared" si="53"/>
        <v>10</v>
      </c>
      <c r="BA239" s="3" t="str">
        <f t="shared" si="54"/>
        <v>12000004,5;12000005,10</v>
      </c>
    </row>
    <row r="240" ht="20.1" customHeight="1" spans="38:53">
      <c r="AL240" s="28">
        <v>15411003</v>
      </c>
      <c r="AM240" s="28" t="s">
        <v>486</v>
      </c>
      <c r="AN240" s="28">
        <v>40</v>
      </c>
      <c r="AO240" s="28">
        <v>3</v>
      </c>
      <c r="AP240" s="28">
        <v>2</v>
      </c>
      <c r="AQ240" s="3">
        <f t="shared" si="50"/>
        <v>7688</v>
      </c>
      <c r="AS240" s="3">
        <f t="shared" si="51"/>
        <v>0.000384615384615385</v>
      </c>
      <c r="AT240" s="3">
        <f t="shared" si="55"/>
        <v>0.0652173913043478</v>
      </c>
      <c r="AV240" s="3">
        <v>12000004</v>
      </c>
      <c r="AW240" s="3">
        <f t="shared" si="52"/>
        <v>2</v>
      </c>
      <c r="AX240" s="3">
        <v>12000005</v>
      </c>
      <c r="AY240" s="3">
        <f t="shared" si="53"/>
        <v>5</v>
      </c>
      <c r="BA240" s="3" t="str">
        <f t="shared" si="54"/>
        <v>12000004,2;12000005,5</v>
      </c>
    </row>
    <row r="241" ht="20.1" customHeight="1" spans="38:53">
      <c r="AL241" s="28">
        <v>15411004</v>
      </c>
      <c r="AM241" s="28" t="s">
        <v>487</v>
      </c>
      <c r="AN241" s="28">
        <v>40</v>
      </c>
      <c r="AO241" s="28">
        <v>4</v>
      </c>
      <c r="AP241" s="28">
        <v>2</v>
      </c>
      <c r="AQ241" s="3">
        <f t="shared" si="50"/>
        <v>9225</v>
      </c>
      <c r="AS241" s="3">
        <f t="shared" si="51"/>
        <v>8.33333333333333e-5</v>
      </c>
      <c r="AT241" s="3">
        <f t="shared" si="55"/>
        <v>0.0208333333333333</v>
      </c>
      <c r="AV241" s="3">
        <v>12000004</v>
      </c>
      <c r="AW241" s="3">
        <f t="shared" si="52"/>
        <v>5</v>
      </c>
      <c r="AX241" s="3">
        <v>12000005</v>
      </c>
      <c r="AY241" s="3">
        <f t="shared" si="53"/>
        <v>10</v>
      </c>
      <c r="BA241" s="3" t="str">
        <f t="shared" si="54"/>
        <v>12000004,5;12000005,10</v>
      </c>
    </row>
    <row r="242" ht="20.1" customHeight="1" spans="38:53">
      <c r="AL242" s="28">
        <v>15411005</v>
      </c>
      <c r="AM242" s="28" t="s">
        <v>488</v>
      </c>
      <c r="AN242" s="28">
        <v>40</v>
      </c>
      <c r="AO242" s="28">
        <v>3</v>
      </c>
      <c r="AP242" s="28">
        <v>2</v>
      </c>
      <c r="AQ242" s="3">
        <f t="shared" si="50"/>
        <v>7688</v>
      </c>
      <c r="AS242" s="3">
        <f t="shared" si="51"/>
        <v>0.000384615384615385</v>
      </c>
      <c r="AT242" s="3">
        <f t="shared" si="55"/>
        <v>0.0652173913043478</v>
      </c>
      <c r="AV242" s="3">
        <v>12000004</v>
      </c>
      <c r="AW242" s="3">
        <f t="shared" si="52"/>
        <v>2</v>
      </c>
      <c r="AX242" s="3">
        <v>12000005</v>
      </c>
      <c r="AY242" s="3">
        <f t="shared" si="53"/>
        <v>5</v>
      </c>
      <c r="BA242" s="3" t="str">
        <f t="shared" si="54"/>
        <v>12000004,2;12000005,5</v>
      </c>
    </row>
    <row r="243" ht="20.1" customHeight="1" spans="38:53">
      <c r="AL243" s="28">
        <v>15411006</v>
      </c>
      <c r="AM243" s="28" t="s">
        <v>489</v>
      </c>
      <c r="AN243" s="28">
        <v>40</v>
      </c>
      <c r="AO243" s="28">
        <v>4</v>
      </c>
      <c r="AP243" s="28">
        <v>2</v>
      </c>
      <c r="AQ243" s="3">
        <f t="shared" si="50"/>
        <v>9225</v>
      </c>
      <c r="AS243" s="3">
        <f t="shared" si="51"/>
        <v>8.33333333333333e-5</v>
      </c>
      <c r="AT243" s="3">
        <f t="shared" si="55"/>
        <v>0.0208333333333333</v>
      </c>
      <c r="AV243" s="3">
        <v>12000004</v>
      </c>
      <c r="AW243" s="3">
        <f t="shared" si="52"/>
        <v>5</v>
      </c>
      <c r="AX243" s="3">
        <v>12000005</v>
      </c>
      <c r="AY243" s="3">
        <f t="shared" si="53"/>
        <v>10</v>
      </c>
      <c r="BA243" s="3" t="str">
        <f t="shared" si="54"/>
        <v>12000004,5;12000005,10</v>
      </c>
    </row>
    <row r="244" ht="20.1" customHeight="1" spans="38:46">
      <c r="AL244" s="101" t="s">
        <v>348</v>
      </c>
      <c r="AQ244"/>
      <c r="AS244" s="3" t="e">
        <f t="shared" si="51"/>
        <v>#N/A</v>
      </c>
      <c r="AT244" s="3" t="e">
        <f t="shared" si="55"/>
        <v>#N/A</v>
      </c>
    </row>
    <row r="245" ht="20.1" customHeight="1" spans="38:53">
      <c r="AL245" s="28">
        <v>15501001</v>
      </c>
      <c r="AM245" s="28" t="s">
        <v>490</v>
      </c>
      <c r="AN245" s="28">
        <v>50</v>
      </c>
      <c r="AO245" s="28">
        <v>3</v>
      </c>
      <c r="AP245" s="28">
        <v>10</v>
      </c>
      <c r="AQ245" s="3">
        <f t="shared" ref="AQ245:AQ292" si="56">ROUND(LOOKUP(AN245,A:A,B:B)*LOOKUP(AO245,$X$10:$X$14,$Y$10:$Y$14)*LOOKUP(AP245,$X$16:$X$26,$Y$16:$Y$26),0)</f>
        <v>3506</v>
      </c>
      <c r="AS245" s="3">
        <f t="shared" si="51"/>
        <v>0.000384615384615385</v>
      </c>
      <c r="AT245" s="3">
        <f t="shared" si="55"/>
        <v>0.0652173913043478</v>
      </c>
      <c r="AV245" s="3">
        <v>12000004</v>
      </c>
      <c r="AW245" s="3">
        <f t="shared" ref="AW245:AW292" si="57">LOOKUP(AO245,$X$28:$X$32,$Y$28:$Y$32)</f>
        <v>2</v>
      </c>
      <c r="AX245" s="3">
        <v>12000005</v>
      </c>
      <c r="AY245" s="3">
        <f t="shared" ref="AY245:AY292" si="58">LOOKUP(AO245,$X$28:$X$32,$Z$28:$Z$32)</f>
        <v>5</v>
      </c>
      <c r="BA245" s="3" t="str">
        <f t="shared" si="54"/>
        <v>12000004,2;12000005,5</v>
      </c>
    </row>
    <row r="246" ht="20.1" customHeight="1" spans="38:53">
      <c r="AL246" s="28">
        <v>15501002</v>
      </c>
      <c r="AM246" s="28" t="s">
        <v>491</v>
      </c>
      <c r="AN246" s="28">
        <v>50</v>
      </c>
      <c r="AO246" s="28">
        <v>4</v>
      </c>
      <c r="AP246" s="28">
        <v>10</v>
      </c>
      <c r="AQ246" s="3">
        <f t="shared" si="56"/>
        <v>4208</v>
      </c>
      <c r="AS246" s="3">
        <f t="shared" si="51"/>
        <v>8.33333333333333e-5</v>
      </c>
      <c r="AT246" s="3">
        <f t="shared" si="55"/>
        <v>0.0208333333333333</v>
      </c>
      <c r="AV246" s="3">
        <v>12000004</v>
      </c>
      <c r="AW246" s="3">
        <f t="shared" si="57"/>
        <v>5</v>
      </c>
      <c r="AX246" s="3">
        <v>12000005</v>
      </c>
      <c r="AY246" s="3">
        <f t="shared" si="58"/>
        <v>10</v>
      </c>
      <c r="BA246" s="3" t="str">
        <f t="shared" si="54"/>
        <v>12000004,5;12000005,10</v>
      </c>
    </row>
    <row r="247" ht="20.1" customHeight="1" spans="38:53">
      <c r="AL247" s="28">
        <v>15501003</v>
      </c>
      <c r="AM247" s="28" t="s">
        <v>492</v>
      </c>
      <c r="AN247" s="28">
        <v>50</v>
      </c>
      <c r="AO247" s="28">
        <v>3</v>
      </c>
      <c r="AP247" s="28">
        <v>10</v>
      </c>
      <c r="AQ247" s="3">
        <f t="shared" si="56"/>
        <v>3506</v>
      </c>
      <c r="AS247" s="3">
        <f t="shared" si="51"/>
        <v>0.000384615384615385</v>
      </c>
      <c r="AT247" s="3">
        <f t="shared" si="55"/>
        <v>0.0652173913043478</v>
      </c>
      <c r="AV247" s="3">
        <v>12000004</v>
      </c>
      <c r="AW247" s="3">
        <f t="shared" si="57"/>
        <v>2</v>
      </c>
      <c r="AX247" s="3">
        <v>12000005</v>
      </c>
      <c r="AY247" s="3">
        <f t="shared" si="58"/>
        <v>5</v>
      </c>
      <c r="BA247" s="3" t="str">
        <f t="shared" si="54"/>
        <v>12000004,2;12000005,5</v>
      </c>
    </row>
    <row r="248" ht="20.1" customHeight="1" spans="38:53">
      <c r="AL248" s="28">
        <v>15501004</v>
      </c>
      <c r="AM248" s="28" t="s">
        <v>493</v>
      </c>
      <c r="AN248" s="28">
        <v>50</v>
      </c>
      <c r="AO248" s="28">
        <v>4</v>
      </c>
      <c r="AP248" s="28">
        <v>10</v>
      </c>
      <c r="AQ248" s="3">
        <f t="shared" si="56"/>
        <v>4208</v>
      </c>
      <c r="AS248" s="3">
        <f t="shared" si="51"/>
        <v>8.33333333333333e-5</v>
      </c>
      <c r="AT248" s="3">
        <f t="shared" si="55"/>
        <v>0.0208333333333333</v>
      </c>
      <c r="AV248" s="3">
        <v>12000004</v>
      </c>
      <c r="AW248" s="3">
        <f t="shared" si="57"/>
        <v>5</v>
      </c>
      <c r="AX248" s="3">
        <v>12000005</v>
      </c>
      <c r="AY248" s="3">
        <f t="shared" si="58"/>
        <v>10</v>
      </c>
      <c r="BA248" s="3" t="str">
        <f t="shared" si="54"/>
        <v>12000004,5;12000005,10</v>
      </c>
    </row>
    <row r="249" ht="20.1" customHeight="1" spans="38:53">
      <c r="AL249" s="28">
        <v>15501005</v>
      </c>
      <c r="AM249" s="28" t="s">
        <v>494</v>
      </c>
      <c r="AN249" s="28">
        <v>50</v>
      </c>
      <c r="AO249" s="28">
        <v>3</v>
      </c>
      <c r="AP249" s="28">
        <v>10</v>
      </c>
      <c r="AQ249" s="3">
        <f t="shared" si="56"/>
        <v>3506</v>
      </c>
      <c r="AS249" s="3">
        <f t="shared" si="51"/>
        <v>0.000384615384615385</v>
      </c>
      <c r="AT249" s="3">
        <f t="shared" si="55"/>
        <v>0.0652173913043478</v>
      </c>
      <c r="AV249" s="3">
        <v>12000004</v>
      </c>
      <c r="AW249" s="3">
        <f t="shared" si="57"/>
        <v>2</v>
      </c>
      <c r="AX249" s="3">
        <v>12000005</v>
      </c>
      <c r="AY249" s="3">
        <f t="shared" si="58"/>
        <v>5</v>
      </c>
      <c r="BA249" s="3" t="str">
        <f t="shared" si="54"/>
        <v>12000004,2;12000005,5</v>
      </c>
    </row>
    <row r="250" ht="20.1" customHeight="1" spans="38:53">
      <c r="AL250" s="28">
        <v>15501006</v>
      </c>
      <c r="AM250" s="28" t="s">
        <v>495</v>
      </c>
      <c r="AN250" s="28">
        <v>50</v>
      </c>
      <c r="AO250" s="28">
        <v>4</v>
      </c>
      <c r="AP250" s="28">
        <v>10</v>
      </c>
      <c r="AQ250" s="3">
        <f t="shared" si="56"/>
        <v>4208</v>
      </c>
      <c r="AS250" s="3">
        <f t="shared" si="51"/>
        <v>8.33333333333333e-5</v>
      </c>
      <c r="AT250" s="3">
        <f t="shared" si="55"/>
        <v>0.0208333333333333</v>
      </c>
      <c r="AV250" s="3">
        <v>12000004</v>
      </c>
      <c r="AW250" s="3">
        <f t="shared" si="57"/>
        <v>5</v>
      </c>
      <c r="AX250" s="3">
        <v>12000005</v>
      </c>
      <c r="AY250" s="3">
        <f t="shared" si="58"/>
        <v>10</v>
      </c>
      <c r="BA250" s="3" t="str">
        <f t="shared" si="54"/>
        <v>12000004,5;12000005,10</v>
      </c>
    </row>
    <row r="251" ht="20.1" customHeight="1" spans="38:53">
      <c r="AL251" s="28">
        <v>15502001</v>
      </c>
      <c r="AM251" s="28" t="s">
        <v>496</v>
      </c>
      <c r="AN251" s="28">
        <v>50</v>
      </c>
      <c r="AO251" s="28">
        <v>3</v>
      </c>
      <c r="AP251" s="28">
        <v>9</v>
      </c>
      <c r="AQ251" s="3">
        <f t="shared" si="56"/>
        <v>3188</v>
      </c>
      <c r="AS251" s="3">
        <f t="shared" si="51"/>
        <v>0.000384615384615385</v>
      </c>
      <c r="AT251" s="3">
        <f t="shared" si="55"/>
        <v>0.0652173913043478</v>
      </c>
      <c r="AV251" s="3">
        <v>12000004</v>
      </c>
      <c r="AW251" s="3">
        <f t="shared" si="57"/>
        <v>2</v>
      </c>
      <c r="AX251" s="3">
        <v>12000005</v>
      </c>
      <c r="AY251" s="3">
        <f t="shared" si="58"/>
        <v>5</v>
      </c>
      <c r="BA251" s="3" t="str">
        <f t="shared" si="54"/>
        <v>12000004,2;12000005,5</v>
      </c>
    </row>
    <row r="252" ht="20.1" customHeight="1" spans="38:53">
      <c r="AL252" s="28">
        <v>15502002</v>
      </c>
      <c r="AM252" s="28" t="s">
        <v>497</v>
      </c>
      <c r="AN252" s="28">
        <v>50</v>
      </c>
      <c r="AO252" s="28">
        <v>4</v>
      </c>
      <c r="AP252" s="28">
        <v>9</v>
      </c>
      <c r="AQ252" s="3">
        <f t="shared" si="56"/>
        <v>3825</v>
      </c>
      <c r="AS252" s="3">
        <f t="shared" si="51"/>
        <v>8.33333333333333e-5</v>
      </c>
      <c r="AT252" s="3">
        <f t="shared" si="55"/>
        <v>0.0208333333333333</v>
      </c>
      <c r="AV252" s="3">
        <v>12000004</v>
      </c>
      <c r="AW252" s="3">
        <f t="shared" si="57"/>
        <v>5</v>
      </c>
      <c r="AX252" s="3">
        <v>12000005</v>
      </c>
      <c r="AY252" s="3">
        <f t="shared" si="58"/>
        <v>10</v>
      </c>
      <c r="BA252" s="3" t="str">
        <f t="shared" si="54"/>
        <v>12000004,5;12000005,10</v>
      </c>
    </row>
    <row r="253" ht="20.1" customHeight="1" spans="38:53">
      <c r="AL253" s="28">
        <v>15502003</v>
      </c>
      <c r="AM253" s="28" t="s">
        <v>498</v>
      </c>
      <c r="AN253" s="28">
        <v>50</v>
      </c>
      <c r="AO253" s="28">
        <v>3</v>
      </c>
      <c r="AP253" s="28">
        <v>9</v>
      </c>
      <c r="AQ253" s="3">
        <f t="shared" si="56"/>
        <v>3188</v>
      </c>
      <c r="AS253" s="3">
        <f t="shared" si="51"/>
        <v>0.000384615384615385</v>
      </c>
      <c r="AT253" s="3">
        <f t="shared" si="55"/>
        <v>0.0652173913043478</v>
      </c>
      <c r="AV253" s="3">
        <v>12000004</v>
      </c>
      <c r="AW253" s="3">
        <f t="shared" si="57"/>
        <v>2</v>
      </c>
      <c r="AX253" s="3">
        <v>12000005</v>
      </c>
      <c r="AY253" s="3">
        <f t="shared" si="58"/>
        <v>5</v>
      </c>
      <c r="BA253" s="3" t="str">
        <f t="shared" si="54"/>
        <v>12000004,2;12000005,5</v>
      </c>
    </row>
    <row r="254" ht="20.1" customHeight="1" spans="38:53">
      <c r="AL254" s="28">
        <v>15502004</v>
      </c>
      <c r="AM254" s="28" t="s">
        <v>499</v>
      </c>
      <c r="AN254" s="28">
        <v>50</v>
      </c>
      <c r="AO254" s="28">
        <v>4</v>
      </c>
      <c r="AP254" s="28">
        <v>9</v>
      </c>
      <c r="AQ254" s="3">
        <f t="shared" si="56"/>
        <v>3825</v>
      </c>
      <c r="AS254" s="3">
        <f t="shared" si="51"/>
        <v>8.33333333333333e-5</v>
      </c>
      <c r="AT254" s="3">
        <f t="shared" si="55"/>
        <v>0.0208333333333333</v>
      </c>
      <c r="AV254" s="3">
        <v>12000004</v>
      </c>
      <c r="AW254" s="3">
        <f t="shared" si="57"/>
        <v>5</v>
      </c>
      <c r="AX254" s="3">
        <v>12000005</v>
      </c>
      <c r="AY254" s="3">
        <f t="shared" si="58"/>
        <v>10</v>
      </c>
      <c r="BA254" s="3" t="str">
        <f t="shared" si="54"/>
        <v>12000004,5;12000005,10</v>
      </c>
    </row>
    <row r="255" ht="20.1" customHeight="1" spans="38:53">
      <c r="AL255" s="28">
        <v>15502005</v>
      </c>
      <c r="AM255" s="28" t="s">
        <v>500</v>
      </c>
      <c r="AN255" s="28">
        <v>50</v>
      </c>
      <c r="AO255" s="28">
        <v>3</v>
      </c>
      <c r="AP255" s="28">
        <v>9</v>
      </c>
      <c r="AQ255" s="3">
        <f t="shared" si="56"/>
        <v>3188</v>
      </c>
      <c r="AS255" s="3">
        <f t="shared" si="51"/>
        <v>0.000384615384615385</v>
      </c>
      <c r="AT255" s="3">
        <f t="shared" si="55"/>
        <v>0.0652173913043478</v>
      </c>
      <c r="AV255" s="3">
        <v>12000004</v>
      </c>
      <c r="AW255" s="3">
        <f t="shared" si="57"/>
        <v>2</v>
      </c>
      <c r="AX255" s="3">
        <v>12000005</v>
      </c>
      <c r="AY255" s="3">
        <f t="shared" si="58"/>
        <v>5</v>
      </c>
      <c r="BA255" s="3" t="str">
        <f t="shared" si="54"/>
        <v>12000004,2;12000005,5</v>
      </c>
    </row>
    <row r="256" ht="20.1" customHeight="1" spans="38:53">
      <c r="AL256" s="28">
        <v>15502006</v>
      </c>
      <c r="AM256" s="28" t="s">
        <v>501</v>
      </c>
      <c r="AN256" s="28">
        <v>50</v>
      </c>
      <c r="AO256" s="28">
        <v>4</v>
      </c>
      <c r="AP256" s="28">
        <v>9</v>
      </c>
      <c r="AQ256" s="3">
        <f t="shared" si="56"/>
        <v>3825</v>
      </c>
      <c r="AS256" s="3">
        <f t="shared" si="51"/>
        <v>8.33333333333333e-5</v>
      </c>
      <c r="AT256" s="3">
        <f t="shared" si="55"/>
        <v>0.0208333333333333</v>
      </c>
      <c r="AV256" s="3">
        <v>12000004</v>
      </c>
      <c r="AW256" s="3">
        <f t="shared" si="57"/>
        <v>5</v>
      </c>
      <c r="AX256" s="3">
        <v>12000005</v>
      </c>
      <c r="AY256" s="3">
        <f t="shared" si="58"/>
        <v>10</v>
      </c>
      <c r="BA256" s="3" t="str">
        <f t="shared" si="54"/>
        <v>12000004,5;12000005,10</v>
      </c>
    </row>
    <row r="257" ht="20.1" customHeight="1" spans="38:53">
      <c r="AL257" s="28">
        <v>15503001</v>
      </c>
      <c r="AM257" s="28" t="s">
        <v>502</v>
      </c>
      <c r="AN257" s="28">
        <v>50</v>
      </c>
      <c r="AO257" s="28">
        <v>3</v>
      </c>
      <c r="AP257" s="28">
        <v>8</v>
      </c>
      <c r="AQ257" s="3">
        <f t="shared" si="56"/>
        <v>2550</v>
      </c>
      <c r="AS257" s="3">
        <f t="shared" si="51"/>
        <v>0.000384615384615385</v>
      </c>
      <c r="AT257" s="3">
        <f t="shared" si="55"/>
        <v>0.0652173913043478</v>
      </c>
      <c r="AV257" s="3">
        <v>12000004</v>
      </c>
      <c r="AW257" s="3">
        <f t="shared" si="57"/>
        <v>2</v>
      </c>
      <c r="AX257" s="3">
        <v>12000005</v>
      </c>
      <c r="AY257" s="3">
        <f t="shared" si="58"/>
        <v>5</v>
      </c>
      <c r="BA257" s="3" t="str">
        <f t="shared" si="54"/>
        <v>12000004,2;12000005,5</v>
      </c>
    </row>
    <row r="258" ht="20.1" customHeight="1" spans="38:53">
      <c r="AL258" s="28">
        <v>15503002</v>
      </c>
      <c r="AM258" s="28" t="s">
        <v>503</v>
      </c>
      <c r="AN258" s="28">
        <v>50</v>
      </c>
      <c r="AO258" s="28">
        <v>4</v>
      </c>
      <c r="AP258" s="28">
        <v>8</v>
      </c>
      <c r="AQ258" s="3">
        <f t="shared" si="56"/>
        <v>3060</v>
      </c>
      <c r="AS258" s="3">
        <f t="shared" si="51"/>
        <v>8.33333333333333e-5</v>
      </c>
      <c r="AT258" s="3">
        <f t="shared" si="55"/>
        <v>0.0208333333333333</v>
      </c>
      <c r="AV258" s="3">
        <v>12000004</v>
      </c>
      <c r="AW258" s="3">
        <f t="shared" si="57"/>
        <v>5</v>
      </c>
      <c r="AX258" s="3">
        <v>12000005</v>
      </c>
      <c r="AY258" s="3">
        <f t="shared" si="58"/>
        <v>10</v>
      </c>
      <c r="BA258" s="3" t="str">
        <f t="shared" si="54"/>
        <v>12000004,5;12000005,10</v>
      </c>
    </row>
    <row r="259" ht="20.1" customHeight="1" spans="38:53">
      <c r="AL259" s="28">
        <v>15503003</v>
      </c>
      <c r="AM259" s="28" t="s">
        <v>504</v>
      </c>
      <c r="AN259" s="28">
        <v>50</v>
      </c>
      <c r="AO259" s="28">
        <v>3</v>
      </c>
      <c r="AP259" s="28">
        <v>8</v>
      </c>
      <c r="AQ259" s="3">
        <f t="shared" si="56"/>
        <v>2550</v>
      </c>
      <c r="AS259" s="3">
        <f t="shared" si="51"/>
        <v>0.000384615384615385</v>
      </c>
      <c r="AT259" s="3">
        <f t="shared" si="55"/>
        <v>0.0652173913043478</v>
      </c>
      <c r="AV259" s="3">
        <v>12000004</v>
      </c>
      <c r="AW259" s="3">
        <f t="shared" si="57"/>
        <v>2</v>
      </c>
      <c r="AX259" s="3">
        <v>12000005</v>
      </c>
      <c r="AY259" s="3">
        <f t="shared" si="58"/>
        <v>5</v>
      </c>
      <c r="BA259" s="3" t="str">
        <f t="shared" si="54"/>
        <v>12000004,2;12000005,5</v>
      </c>
    </row>
    <row r="260" ht="20.1" customHeight="1" spans="38:53">
      <c r="AL260" s="28">
        <v>15503004</v>
      </c>
      <c r="AM260" s="28" t="s">
        <v>505</v>
      </c>
      <c r="AN260" s="28">
        <v>50</v>
      </c>
      <c r="AO260" s="28">
        <v>4</v>
      </c>
      <c r="AP260" s="28">
        <v>8</v>
      </c>
      <c r="AQ260" s="3">
        <f t="shared" si="56"/>
        <v>3060</v>
      </c>
      <c r="AS260" s="3">
        <f t="shared" ref="AS260:AS292" si="59">LOOKUP(AO260,$X$39:$X$41,$AB$39:$AB$41)</f>
        <v>8.33333333333333e-5</v>
      </c>
      <c r="AT260" s="3">
        <f t="shared" si="55"/>
        <v>0.0208333333333333</v>
      </c>
      <c r="AV260" s="3">
        <v>12000004</v>
      </c>
      <c r="AW260" s="3">
        <f t="shared" si="57"/>
        <v>5</v>
      </c>
      <c r="AX260" s="3">
        <v>12000005</v>
      </c>
      <c r="AY260" s="3">
        <f t="shared" si="58"/>
        <v>10</v>
      </c>
      <c r="BA260" s="3" t="str">
        <f t="shared" si="54"/>
        <v>12000004,5;12000005,10</v>
      </c>
    </row>
    <row r="261" ht="20.1" customHeight="1" spans="38:53">
      <c r="AL261" s="28">
        <v>15503005</v>
      </c>
      <c r="AM261" s="28" t="s">
        <v>506</v>
      </c>
      <c r="AN261" s="28">
        <v>50</v>
      </c>
      <c r="AO261" s="28">
        <v>3</v>
      </c>
      <c r="AP261" s="28">
        <v>8</v>
      </c>
      <c r="AQ261" s="3">
        <f t="shared" si="56"/>
        <v>2550</v>
      </c>
      <c r="AS261" s="3">
        <f t="shared" si="59"/>
        <v>0.000384615384615385</v>
      </c>
      <c r="AT261" s="3">
        <f t="shared" si="55"/>
        <v>0.0652173913043478</v>
      </c>
      <c r="AV261" s="3">
        <v>12000004</v>
      </c>
      <c r="AW261" s="3">
        <f t="shared" si="57"/>
        <v>2</v>
      </c>
      <c r="AX261" s="3">
        <v>12000005</v>
      </c>
      <c r="AY261" s="3">
        <f t="shared" si="58"/>
        <v>5</v>
      </c>
      <c r="BA261" s="3" t="str">
        <f t="shared" si="54"/>
        <v>12000004,2;12000005,5</v>
      </c>
    </row>
    <row r="262" ht="20.1" customHeight="1" spans="38:53">
      <c r="AL262" s="28">
        <v>15503006</v>
      </c>
      <c r="AM262" s="28" t="s">
        <v>507</v>
      </c>
      <c r="AN262" s="28">
        <v>50</v>
      </c>
      <c r="AO262" s="28">
        <v>4</v>
      </c>
      <c r="AP262" s="28">
        <v>8</v>
      </c>
      <c r="AQ262" s="3">
        <f t="shared" si="56"/>
        <v>3060</v>
      </c>
      <c r="AS262" s="3">
        <f t="shared" si="59"/>
        <v>8.33333333333333e-5</v>
      </c>
      <c r="AT262" s="3">
        <f t="shared" si="55"/>
        <v>0.0208333333333333</v>
      </c>
      <c r="AV262" s="3">
        <v>12000004</v>
      </c>
      <c r="AW262" s="3">
        <f t="shared" si="57"/>
        <v>5</v>
      </c>
      <c r="AX262" s="3">
        <v>12000005</v>
      </c>
      <c r="AY262" s="3">
        <f t="shared" si="58"/>
        <v>10</v>
      </c>
      <c r="BA262" s="3" t="str">
        <f t="shared" si="54"/>
        <v>12000004,5;12000005,10</v>
      </c>
    </row>
    <row r="263" ht="20.1" customHeight="1" spans="38:53">
      <c r="AL263" s="28">
        <v>15504001</v>
      </c>
      <c r="AM263" s="28" t="s">
        <v>508</v>
      </c>
      <c r="AN263" s="28">
        <v>50</v>
      </c>
      <c r="AO263" s="28">
        <v>3</v>
      </c>
      <c r="AP263" s="28">
        <v>6</v>
      </c>
      <c r="AQ263" s="3">
        <f t="shared" si="56"/>
        <v>2550</v>
      </c>
      <c r="AS263" s="3">
        <f t="shared" si="59"/>
        <v>0.000384615384615385</v>
      </c>
      <c r="AT263" s="3">
        <f t="shared" si="55"/>
        <v>0.0652173913043478</v>
      </c>
      <c r="AV263" s="3">
        <v>12000004</v>
      </c>
      <c r="AW263" s="3">
        <f t="shared" si="57"/>
        <v>2</v>
      </c>
      <c r="AX263" s="3">
        <v>12000005</v>
      </c>
      <c r="AY263" s="3">
        <f t="shared" si="58"/>
        <v>5</v>
      </c>
      <c r="BA263" s="3" t="str">
        <f t="shared" si="54"/>
        <v>12000004,2;12000005,5</v>
      </c>
    </row>
    <row r="264" ht="20.1" customHeight="1" spans="38:53">
      <c r="AL264" s="28">
        <v>15504002</v>
      </c>
      <c r="AM264" s="28" t="s">
        <v>509</v>
      </c>
      <c r="AN264" s="28">
        <v>50</v>
      </c>
      <c r="AO264" s="28">
        <v>4</v>
      </c>
      <c r="AP264" s="28">
        <v>6</v>
      </c>
      <c r="AQ264" s="3">
        <f t="shared" si="56"/>
        <v>3060</v>
      </c>
      <c r="AS264" s="3">
        <f t="shared" si="59"/>
        <v>8.33333333333333e-5</v>
      </c>
      <c r="AT264" s="3">
        <f t="shared" si="55"/>
        <v>0.0208333333333333</v>
      </c>
      <c r="AV264" s="3">
        <v>12000004</v>
      </c>
      <c r="AW264" s="3">
        <f t="shared" si="57"/>
        <v>5</v>
      </c>
      <c r="AX264" s="3">
        <v>12000005</v>
      </c>
      <c r="AY264" s="3">
        <f t="shared" si="58"/>
        <v>10</v>
      </c>
      <c r="BA264" s="3" t="str">
        <f t="shared" ref="BA264:BA292" si="60">AV264&amp;","&amp;AW264&amp;";"&amp;AX264&amp;","&amp;AY264</f>
        <v>12000004,5;12000005,10</v>
      </c>
    </row>
    <row r="265" ht="20.1" customHeight="1" spans="38:53">
      <c r="AL265" s="28">
        <v>15504003</v>
      </c>
      <c r="AM265" s="28" t="s">
        <v>510</v>
      </c>
      <c r="AN265" s="28">
        <v>50</v>
      </c>
      <c r="AO265" s="28">
        <v>3</v>
      </c>
      <c r="AP265" s="28">
        <v>6</v>
      </c>
      <c r="AQ265" s="3">
        <f t="shared" si="56"/>
        <v>2550</v>
      </c>
      <c r="AS265" s="3">
        <f t="shared" si="59"/>
        <v>0.000384615384615385</v>
      </c>
      <c r="AT265" s="3">
        <f t="shared" si="55"/>
        <v>0.0652173913043478</v>
      </c>
      <c r="AV265" s="3">
        <v>12000004</v>
      </c>
      <c r="AW265" s="3">
        <f t="shared" si="57"/>
        <v>2</v>
      </c>
      <c r="AX265" s="3">
        <v>12000005</v>
      </c>
      <c r="AY265" s="3">
        <f t="shared" si="58"/>
        <v>5</v>
      </c>
      <c r="BA265" s="3" t="str">
        <f t="shared" si="60"/>
        <v>12000004,2;12000005,5</v>
      </c>
    </row>
    <row r="266" ht="20.1" customHeight="1" spans="38:53">
      <c r="AL266" s="28">
        <v>15504004</v>
      </c>
      <c r="AM266" s="28" t="s">
        <v>511</v>
      </c>
      <c r="AN266" s="28">
        <v>50</v>
      </c>
      <c r="AO266" s="28">
        <v>4</v>
      </c>
      <c r="AP266" s="28">
        <v>6</v>
      </c>
      <c r="AQ266" s="3">
        <f t="shared" si="56"/>
        <v>3060</v>
      </c>
      <c r="AS266" s="3">
        <f t="shared" si="59"/>
        <v>8.33333333333333e-5</v>
      </c>
      <c r="AT266" s="3">
        <f t="shared" si="55"/>
        <v>0.0208333333333333</v>
      </c>
      <c r="AV266" s="3">
        <v>12000004</v>
      </c>
      <c r="AW266" s="3">
        <f t="shared" si="57"/>
        <v>5</v>
      </c>
      <c r="AX266" s="3">
        <v>12000005</v>
      </c>
      <c r="AY266" s="3">
        <f t="shared" si="58"/>
        <v>10</v>
      </c>
      <c r="BA266" s="3" t="str">
        <f t="shared" si="60"/>
        <v>12000004,5;12000005,10</v>
      </c>
    </row>
    <row r="267" ht="20.1" customHeight="1" spans="38:53">
      <c r="AL267" s="28">
        <v>15504005</v>
      </c>
      <c r="AM267" s="28" t="s">
        <v>512</v>
      </c>
      <c r="AN267" s="28">
        <v>50</v>
      </c>
      <c r="AO267" s="28">
        <v>3</v>
      </c>
      <c r="AP267" s="28">
        <v>6</v>
      </c>
      <c r="AQ267" s="3">
        <f t="shared" si="56"/>
        <v>2550</v>
      </c>
      <c r="AS267" s="3">
        <f t="shared" si="59"/>
        <v>0.000384615384615385</v>
      </c>
      <c r="AT267" s="3">
        <f t="shared" si="55"/>
        <v>0.0652173913043478</v>
      </c>
      <c r="AV267" s="3">
        <v>12000004</v>
      </c>
      <c r="AW267" s="3">
        <f t="shared" si="57"/>
        <v>2</v>
      </c>
      <c r="AX267" s="3">
        <v>12000005</v>
      </c>
      <c r="AY267" s="3">
        <f t="shared" si="58"/>
        <v>5</v>
      </c>
      <c r="BA267" s="3" t="str">
        <f t="shared" si="60"/>
        <v>12000004,2;12000005,5</v>
      </c>
    </row>
    <row r="268" ht="20.1" customHeight="1" spans="38:53">
      <c r="AL268" s="28">
        <v>15504006</v>
      </c>
      <c r="AM268" s="28" t="s">
        <v>513</v>
      </c>
      <c r="AN268" s="28">
        <v>50</v>
      </c>
      <c r="AO268" s="28">
        <v>4</v>
      </c>
      <c r="AP268" s="28">
        <v>6</v>
      </c>
      <c r="AQ268" s="3">
        <f t="shared" si="56"/>
        <v>3060</v>
      </c>
      <c r="AS268" s="3">
        <f t="shared" si="59"/>
        <v>8.33333333333333e-5</v>
      </c>
      <c r="AT268" s="3">
        <f t="shared" si="55"/>
        <v>0.0208333333333333</v>
      </c>
      <c r="AV268" s="3">
        <v>12000004</v>
      </c>
      <c r="AW268" s="3">
        <f t="shared" si="57"/>
        <v>5</v>
      </c>
      <c r="AX268" s="3">
        <v>12000005</v>
      </c>
      <c r="AY268" s="3">
        <f t="shared" si="58"/>
        <v>10</v>
      </c>
      <c r="BA268" s="3" t="str">
        <f t="shared" si="60"/>
        <v>12000004,5;12000005,10</v>
      </c>
    </row>
    <row r="269" ht="20.1" customHeight="1" spans="38:53">
      <c r="AL269" s="28">
        <v>15505001</v>
      </c>
      <c r="AM269" s="28" t="s">
        <v>514</v>
      </c>
      <c r="AN269" s="28">
        <v>50</v>
      </c>
      <c r="AO269" s="28">
        <v>3</v>
      </c>
      <c r="AP269" s="28">
        <v>7</v>
      </c>
      <c r="AQ269" s="3">
        <f t="shared" si="56"/>
        <v>3825</v>
      </c>
      <c r="AS269" s="3">
        <f t="shared" si="59"/>
        <v>0.000384615384615385</v>
      </c>
      <c r="AT269" s="3">
        <f t="shared" si="55"/>
        <v>0.0652173913043478</v>
      </c>
      <c r="AV269" s="3">
        <v>12000004</v>
      </c>
      <c r="AW269" s="3">
        <f t="shared" si="57"/>
        <v>2</v>
      </c>
      <c r="AX269" s="3">
        <v>12000005</v>
      </c>
      <c r="AY269" s="3">
        <f t="shared" si="58"/>
        <v>5</v>
      </c>
      <c r="BA269" s="3" t="str">
        <f t="shared" si="60"/>
        <v>12000004,2;12000005,5</v>
      </c>
    </row>
    <row r="270" ht="20.1" customHeight="1" spans="38:53">
      <c r="AL270" s="28">
        <v>15505002</v>
      </c>
      <c r="AM270" s="28" t="s">
        <v>515</v>
      </c>
      <c r="AN270" s="28">
        <v>50</v>
      </c>
      <c r="AO270" s="28">
        <v>4</v>
      </c>
      <c r="AP270" s="28">
        <v>7</v>
      </c>
      <c r="AQ270" s="3">
        <f t="shared" si="56"/>
        <v>4590</v>
      </c>
      <c r="AS270" s="3">
        <f t="shared" si="59"/>
        <v>8.33333333333333e-5</v>
      </c>
      <c r="AT270" s="3">
        <f t="shared" si="55"/>
        <v>0.0208333333333333</v>
      </c>
      <c r="AV270" s="3">
        <v>12000004</v>
      </c>
      <c r="AW270" s="3">
        <f t="shared" si="57"/>
        <v>5</v>
      </c>
      <c r="AX270" s="3">
        <v>12000005</v>
      </c>
      <c r="AY270" s="3">
        <f t="shared" si="58"/>
        <v>10</v>
      </c>
      <c r="BA270" s="3" t="str">
        <f t="shared" si="60"/>
        <v>12000004,5;12000005,10</v>
      </c>
    </row>
    <row r="271" ht="20.1" customHeight="1" spans="38:53">
      <c r="AL271" s="28">
        <v>15505003</v>
      </c>
      <c r="AM271" s="28" t="s">
        <v>516</v>
      </c>
      <c r="AN271" s="28">
        <v>50</v>
      </c>
      <c r="AO271" s="28">
        <v>3</v>
      </c>
      <c r="AP271" s="28">
        <v>7</v>
      </c>
      <c r="AQ271" s="3">
        <f t="shared" si="56"/>
        <v>3825</v>
      </c>
      <c r="AS271" s="3">
        <f t="shared" si="59"/>
        <v>0.000384615384615385</v>
      </c>
      <c r="AT271" s="3">
        <f t="shared" si="55"/>
        <v>0.0652173913043478</v>
      </c>
      <c r="AV271" s="3">
        <v>12000004</v>
      </c>
      <c r="AW271" s="3">
        <f t="shared" si="57"/>
        <v>2</v>
      </c>
      <c r="AX271" s="3">
        <v>12000005</v>
      </c>
      <c r="AY271" s="3">
        <f t="shared" si="58"/>
        <v>5</v>
      </c>
      <c r="BA271" s="3" t="str">
        <f t="shared" si="60"/>
        <v>12000004,2;12000005,5</v>
      </c>
    </row>
    <row r="272" ht="20.1" customHeight="1" spans="38:53">
      <c r="AL272" s="28">
        <v>15505004</v>
      </c>
      <c r="AM272" s="28" t="s">
        <v>517</v>
      </c>
      <c r="AN272" s="28">
        <v>50</v>
      </c>
      <c r="AO272" s="28">
        <v>4</v>
      </c>
      <c r="AP272" s="28">
        <v>7</v>
      </c>
      <c r="AQ272" s="3">
        <f t="shared" si="56"/>
        <v>4590</v>
      </c>
      <c r="AS272" s="3">
        <f t="shared" si="59"/>
        <v>8.33333333333333e-5</v>
      </c>
      <c r="AT272" s="3">
        <f t="shared" si="55"/>
        <v>0.0208333333333333</v>
      </c>
      <c r="AV272" s="3">
        <v>12000004</v>
      </c>
      <c r="AW272" s="3">
        <f t="shared" si="57"/>
        <v>5</v>
      </c>
      <c r="AX272" s="3">
        <v>12000005</v>
      </c>
      <c r="AY272" s="3">
        <f t="shared" si="58"/>
        <v>10</v>
      </c>
      <c r="BA272" s="3" t="str">
        <f t="shared" si="60"/>
        <v>12000004,5;12000005,10</v>
      </c>
    </row>
    <row r="273" ht="20.1" customHeight="1" spans="38:53">
      <c r="AL273" s="28">
        <v>15505005</v>
      </c>
      <c r="AM273" s="28" t="s">
        <v>518</v>
      </c>
      <c r="AN273" s="28">
        <v>50</v>
      </c>
      <c r="AO273" s="28">
        <v>3</v>
      </c>
      <c r="AP273" s="28">
        <v>7</v>
      </c>
      <c r="AQ273" s="3">
        <f t="shared" si="56"/>
        <v>3825</v>
      </c>
      <c r="AS273" s="3">
        <f t="shared" si="59"/>
        <v>0.000384615384615385</v>
      </c>
      <c r="AT273" s="3">
        <f t="shared" si="55"/>
        <v>0.0652173913043478</v>
      </c>
      <c r="AV273" s="3">
        <v>12000004</v>
      </c>
      <c r="AW273" s="3">
        <f t="shared" si="57"/>
        <v>2</v>
      </c>
      <c r="AX273" s="3">
        <v>12000005</v>
      </c>
      <c r="AY273" s="3">
        <f t="shared" si="58"/>
        <v>5</v>
      </c>
      <c r="BA273" s="3" t="str">
        <f t="shared" si="60"/>
        <v>12000004,2;12000005,5</v>
      </c>
    </row>
    <row r="274" ht="20.1" customHeight="1" spans="38:53">
      <c r="AL274" s="28">
        <v>15505006</v>
      </c>
      <c r="AM274" s="28" t="s">
        <v>519</v>
      </c>
      <c r="AN274" s="28">
        <v>50</v>
      </c>
      <c r="AO274" s="28">
        <v>4</v>
      </c>
      <c r="AP274" s="28">
        <v>7</v>
      </c>
      <c r="AQ274" s="3">
        <f t="shared" si="56"/>
        <v>4590</v>
      </c>
      <c r="AS274" s="3">
        <f t="shared" si="59"/>
        <v>8.33333333333333e-5</v>
      </c>
      <c r="AT274" s="3">
        <f t="shared" si="55"/>
        <v>0.0208333333333333</v>
      </c>
      <c r="AV274" s="3">
        <v>12000004</v>
      </c>
      <c r="AW274" s="3">
        <f t="shared" si="57"/>
        <v>5</v>
      </c>
      <c r="AX274" s="3">
        <v>12000005</v>
      </c>
      <c r="AY274" s="3">
        <f t="shared" si="58"/>
        <v>10</v>
      </c>
      <c r="BA274" s="3" t="str">
        <f t="shared" si="60"/>
        <v>12000004,5;12000005,10</v>
      </c>
    </row>
    <row r="275" ht="20.1" customHeight="1" spans="38:53">
      <c r="AL275" s="28">
        <v>15506001</v>
      </c>
      <c r="AM275" s="28" t="s">
        <v>520</v>
      </c>
      <c r="AN275" s="28">
        <v>50</v>
      </c>
      <c r="AO275" s="28">
        <v>3</v>
      </c>
      <c r="AP275" s="28">
        <v>11</v>
      </c>
      <c r="AQ275" s="3">
        <f t="shared" si="56"/>
        <v>4144</v>
      </c>
      <c r="AS275" s="3">
        <f t="shared" si="59"/>
        <v>0.000384615384615385</v>
      </c>
      <c r="AT275" s="3">
        <f t="shared" si="55"/>
        <v>0.0652173913043478</v>
      </c>
      <c r="AV275" s="3">
        <v>12000004</v>
      </c>
      <c r="AW275" s="3">
        <f t="shared" si="57"/>
        <v>2</v>
      </c>
      <c r="AX275" s="3">
        <v>12000005</v>
      </c>
      <c r="AY275" s="3">
        <f t="shared" si="58"/>
        <v>5</v>
      </c>
      <c r="BA275" s="3" t="str">
        <f t="shared" si="60"/>
        <v>12000004,2;12000005,5</v>
      </c>
    </row>
    <row r="276" ht="20.1" customHeight="1" spans="38:53">
      <c r="AL276" s="28">
        <v>15506002</v>
      </c>
      <c r="AM276" s="28" t="s">
        <v>521</v>
      </c>
      <c r="AN276" s="28">
        <v>50</v>
      </c>
      <c r="AO276" s="28">
        <v>4</v>
      </c>
      <c r="AP276" s="28">
        <v>11</v>
      </c>
      <c r="AQ276" s="3">
        <f t="shared" si="56"/>
        <v>4973</v>
      </c>
      <c r="AS276" s="3">
        <f t="shared" si="59"/>
        <v>8.33333333333333e-5</v>
      </c>
      <c r="AT276" s="3">
        <f t="shared" si="55"/>
        <v>0.0208333333333333</v>
      </c>
      <c r="AV276" s="3">
        <v>12000004</v>
      </c>
      <c r="AW276" s="3">
        <f t="shared" si="57"/>
        <v>5</v>
      </c>
      <c r="AX276" s="3">
        <v>12000005</v>
      </c>
      <c r="AY276" s="3">
        <f t="shared" si="58"/>
        <v>10</v>
      </c>
      <c r="BA276" s="3" t="str">
        <f t="shared" si="60"/>
        <v>12000004,5;12000005,10</v>
      </c>
    </row>
    <row r="277" ht="20.1" customHeight="1" spans="38:53">
      <c r="AL277" s="28">
        <v>15507001</v>
      </c>
      <c r="AM277" s="28" t="s">
        <v>522</v>
      </c>
      <c r="AN277" s="28">
        <v>50</v>
      </c>
      <c r="AO277" s="28">
        <v>3</v>
      </c>
      <c r="AP277" s="28">
        <v>4</v>
      </c>
      <c r="AQ277" s="3">
        <f t="shared" si="56"/>
        <v>5100</v>
      </c>
      <c r="AS277" s="3">
        <f t="shared" si="59"/>
        <v>0.000384615384615385</v>
      </c>
      <c r="AT277" s="3">
        <f t="shared" si="55"/>
        <v>0.0652173913043478</v>
      </c>
      <c r="AV277" s="3">
        <v>12000004</v>
      </c>
      <c r="AW277" s="3">
        <f t="shared" si="57"/>
        <v>2</v>
      </c>
      <c r="AX277" s="3">
        <v>12000005</v>
      </c>
      <c r="AY277" s="3">
        <f t="shared" si="58"/>
        <v>5</v>
      </c>
      <c r="BA277" s="3" t="str">
        <f t="shared" si="60"/>
        <v>12000004,2;12000005,5</v>
      </c>
    </row>
    <row r="278" ht="20.1" customHeight="1" spans="38:53">
      <c r="AL278" s="28">
        <v>15507002</v>
      </c>
      <c r="AM278" s="28" t="s">
        <v>523</v>
      </c>
      <c r="AN278" s="28">
        <v>50</v>
      </c>
      <c r="AO278" s="28">
        <v>4</v>
      </c>
      <c r="AP278" s="28">
        <v>4</v>
      </c>
      <c r="AQ278" s="3">
        <f t="shared" si="56"/>
        <v>6120</v>
      </c>
      <c r="AS278" s="3">
        <f t="shared" si="59"/>
        <v>8.33333333333333e-5</v>
      </c>
      <c r="AT278" s="3">
        <f t="shared" si="55"/>
        <v>0.0208333333333333</v>
      </c>
      <c r="AV278" s="3">
        <v>12000004</v>
      </c>
      <c r="AW278" s="3">
        <f t="shared" si="57"/>
        <v>5</v>
      </c>
      <c r="AX278" s="3">
        <v>12000005</v>
      </c>
      <c r="AY278" s="3">
        <f t="shared" si="58"/>
        <v>10</v>
      </c>
      <c r="BA278" s="3" t="str">
        <f t="shared" si="60"/>
        <v>12000004,5;12000005,10</v>
      </c>
    </row>
    <row r="279" ht="20.1" customHeight="1" spans="38:53">
      <c r="AL279" s="28">
        <v>15508001</v>
      </c>
      <c r="AM279" s="28" t="s">
        <v>281</v>
      </c>
      <c r="AN279" s="28">
        <v>50</v>
      </c>
      <c r="AO279" s="28">
        <v>3</v>
      </c>
      <c r="AP279" s="28">
        <v>5</v>
      </c>
      <c r="AQ279" s="3">
        <f t="shared" si="56"/>
        <v>12113</v>
      </c>
      <c r="AS279" s="3">
        <f t="shared" si="59"/>
        <v>0.000384615384615385</v>
      </c>
      <c r="AT279" s="3">
        <f t="shared" si="55"/>
        <v>0.0652173913043478</v>
      </c>
      <c r="AV279" s="3">
        <v>12000004</v>
      </c>
      <c r="AW279" s="3">
        <f t="shared" si="57"/>
        <v>2</v>
      </c>
      <c r="AX279" s="3">
        <v>12000005</v>
      </c>
      <c r="AY279" s="3">
        <f t="shared" si="58"/>
        <v>5</v>
      </c>
      <c r="BA279" s="3" t="str">
        <f t="shared" si="60"/>
        <v>12000004,2;12000005,5</v>
      </c>
    </row>
    <row r="280" ht="20.1" customHeight="1" spans="38:53">
      <c r="AL280" s="28">
        <v>15508002</v>
      </c>
      <c r="AM280" s="28" t="s">
        <v>524</v>
      </c>
      <c r="AN280" s="28">
        <v>50</v>
      </c>
      <c r="AO280" s="28">
        <v>4</v>
      </c>
      <c r="AP280" s="28">
        <v>5</v>
      </c>
      <c r="AQ280" s="3">
        <f t="shared" si="56"/>
        <v>14535</v>
      </c>
      <c r="AS280" s="3">
        <f t="shared" si="59"/>
        <v>8.33333333333333e-5</v>
      </c>
      <c r="AT280" s="3">
        <f t="shared" si="55"/>
        <v>0.0208333333333333</v>
      </c>
      <c r="AV280" s="3">
        <v>12000004</v>
      </c>
      <c r="AW280" s="3">
        <f t="shared" si="57"/>
        <v>5</v>
      </c>
      <c r="AX280" s="3">
        <v>12000005</v>
      </c>
      <c r="AY280" s="3">
        <f t="shared" si="58"/>
        <v>10</v>
      </c>
      <c r="BA280" s="3" t="str">
        <f t="shared" si="60"/>
        <v>12000004,5;12000005,10</v>
      </c>
    </row>
    <row r="281" ht="20.1" customHeight="1" spans="38:53">
      <c r="AL281" s="28">
        <v>15509001</v>
      </c>
      <c r="AM281" s="28" t="s">
        <v>525</v>
      </c>
      <c r="AN281" s="28">
        <v>50</v>
      </c>
      <c r="AO281" s="28">
        <v>3</v>
      </c>
      <c r="AP281" s="28">
        <v>3</v>
      </c>
      <c r="AQ281" s="3">
        <f t="shared" si="56"/>
        <v>7650</v>
      </c>
      <c r="AS281" s="3">
        <f t="shared" si="59"/>
        <v>0.000384615384615385</v>
      </c>
      <c r="AT281" s="3">
        <f t="shared" si="55"/>
        <v>0.0652173913043478</v>
      </c>
      <c r="AV281" s="3">
        <v>12000004</v>
      </c>
      <c r="AW281" s="3">
        <f t="shared" si="57"/>
        <v>2</v>
      </c>
      <c r="AX281" s="3">
        <v>12000005</v>
      </c>
      <c r="AY281" s="3">
        <f t="shared" si="58"/>
        <v>5</v>
      </c>
      <c r="BA281" s="3" t="str">
        <f t="shared" si="60"/>
        <v>12000004,2;12000005,5</v>
      </c>
    </row>
    <row r="282" ht="20.1" customHeight="1" spans="38:53">
      <c r="AL282" s="28">
        <v>15509002</v>
      </c>
      <c r="AM282" s="28" t="s">
        <v>526</v>
      </c>
      <c r="AN282" s="28">
        <v>50</v>
      </c>
      <c r="AO282" s="28">
        <v>4</v>
      </c>
      <c r="AP282" s="28">
        <v>3</v>
      </c>
      <c r="AQ282" s="3">
        <f t="shared" si="56"/>
        <v>9180</v>
      </c>
      <c r="AS282" s="3">
        <f t="shared" si="59"/>
        <v>8.33333333333333e-5</v>
      </c>
      <c r="AT282" s="3">
        <f t="shared" si="55"/>
        <v>0.0208333333333333</v>
      </c>
      <c r="AV282" s="3">
        <v>12000004</v>
      </c>
      <c r="AW282" s="3">
        <f t="shared" si="57"/>
        <v>5</v>
      </c>
      <c r="AX282" s="3">
        <v>12000005</v>
      </c>
      <c r="AY282" s="3">
        <f t="shared" si="58"/>
        <v>10</v>
      </c>
      <c r="BA282" s="3" t="str">
        <f t="shared" si="60"/>
        <v>12000004,5;12000005,10</v>
      </c>
    </row>
    <row r="283" ht="20.1" customHeight="1" spans="38:53">
      <c r="AL283" s="28">
        <v>15510001</v>
      </c>
      <c r="AM283" s="28" t="s">
        <v>527</v>
      </c>
      <c r="AN283" s="28">
        <v>50</v>
      </c>
      <c r="AO283" s="28">
        <v>3</v>
      </c>
      <c r="AP283" s="28">
        <v>1</v>
      </c>
      <c r="AQ283" s="3">
        <f t="shared" si="56"/>
        <v>19125</v>
      </c>
      <c r="AS283" s="3">
        <f t="shared" si="59"/>
        <v>0.000384615384615385</v>
      </c>
      <c r="AT283" s="3">
        <f t="shared" si="55"/>
        <v>0.0652173913043478</v>
      </c>
      <c r="AV283" s="3">
        <v>12000004</v>
      </c>
      <c r="AW283" s="3">
        <f t="shared" si="57"/>
        <v>2</v>
      </c>
      <c r="AX283" s="3">
        <v>12000005</v>
      </c>
      <c r="AY283" s="3">
        <f t="shared" si="58"/>
        <v>5</v>
      </c>
      <c r="BA283" s="3" t="str">
        <f t="shared" si="60"/>
        <v>12000004,2;12000005,5</v>
      </c>
    </row>
    <row r="284" ht="20.1" customHeight="1" spans="38:53">
      <c r="AL284" s="28">
        <v>15510002</v>
      </c>
      <c r="AM284" s="28" t="s">
        <v>528</v>
      </c>
      <c r="AN284" s="28">
        <v>50</v>
      </c>
      <c r="AO284" s="28">
        <v>4</v>
      </c>
      <c r="AP284" s="28">
        <v>1</v>
      </c>
      <c r="AQ284" s="3">
        <f t="shared" si="56"/>
        <v>22950</v>
      </c>
      <c r="AS284" s="3">
        <f t="shared" si="59"/>
        <v>8.33333333333333e-5</v>
      </c>
      <c r="AT284" s="3">
        <f t="shared" si="55"/>
        <v>0.0208333333333333</v>
      </c>
      <c r="AV284" s="3">
        <v>12000004</v>
      </c>
      <c r="AW284" s="3">
        <f t="shared" si="57"/>
        <v>5</v>
      </c>
      <c r="AX284" s="3">
        <v>12000005</v>
      </c>
      <c r="AY284" s="3">
        <f t="shared" si="58"/>
        <v>10</v>
      </c>
      <c r="BA284" s="3" t="str">
        <f t="shared" si="60"/>
        <v>12000004,5;12000005,10</v>
      </c>
    </row>
    <row r="285" ht="20.1" customHeight="1" spans="38:53">
      <c r="AL285" s="28">
        <v>15510003</v>
      </c>
      <c r="AM285" s="28" t="s">
        <v>529</v>
      </c>
      <c r="AN285" s="28">
        <v>50</v>
      </c>
      <c r="AO285" s="28">
        <v>3</v>
      </c>
      <c r="AP285" s="28">
        <v>1</v>
      </c>
      <c r="AQ285" s="3">
        <f t="shared" si="56"/>
        <v>19125</v>
      </c>
      <c r="AS285" s="3">
        <f t="shared" si="59"/>
        <v>0.000384615384615385</v>
      </c>
      <c r="AT285" s="3">
        <f t="shared" si="55"/>
        <v>0.0652173913043478</v>
      </c>
      <c r="AV285" s="3">
        <v>12000004</v>
      </c>
      <c r="AW285" s="3">
        <f t="shared" si="57"/>
        <v>2</v>
      </c>
      <c r="AX285" s="3">
        <v>12000005</v>
      </c>
      <c r="AY285" s="3">
        <f t="shared" si="58"/>
        <v>5</v>
      </c>
      <c r="BA285" s="3" t="str">
        <f t="shared" si="60"/>
        <v>12000004,2;12000005,5</v>
      </c>
    </row>
    <row r="286" ht="20.1" customHeight="1" spans="38:53">
      <c r="AL286" s="28">
        <v>15510004</v>
      </c>
      <c r="AM286" s="28" t="s">
        <v>530</v>
      </c>
      <c r="AN286" s="28">
        <v>50</v>
      </c>
      <c r="AO286" s="28">
        <v>4</v>
      </c>
      <c r="AP286" s="28">
        <v>1</v>
      </c>
      <c r="AQ286" s="3">
        <f t="shared" si="56"/>
        <v>22950</v>
      </c>
      <c r="AS286" s="3">
        <f t="shared" si="59"/>
        <v>8.33333333333333e-5</v>
      </c>
      <c r="AT286" s="3">
        <f t="shared" si="55"/>
        <v>0.0208333333333333</v>
      </c>
      <c r="AV286" s="3">
        <v>12000004</v>
      </c>
      <c r="AW286" s="3">
        <f t="shared" si="57"/>
        <v>5</v>
      </c>
      <c r="AX286" s="3">
        <v>12000005</v>
      </c>
      <c r="AY286" s="3">
        <f t="shared" si="58"/>
        <v>10</v>
      </c>
      <c r="BA286" s="3" t="str">
        <f t="shared" si="60"/>
        <v>12000004,5;12000005,10</v>
      </c>
    </row>
    <row r="287" ht="20.1" customHeight="1" spans="38:53">
      <c r="AL287" s="28">
        <v>15511001</v>
      </c>
      <c r="AM287" s="28" t="s">
        <v>531</v>
      </c>
      <c r="AN287" s="28">
        <v>50</v>
      </c>
      <c r="AO287" s="28">
        <v>3</v>
      </c>
      <c r="AP287" s="28">
        <v>2</v>
      </c>
      <c r="AQ287" s="3">
        <f t="shared" si="56"/>
        <v>9563</v>
      </c>
      <c r="AS287" s="3">
        <f t="shared" si="59"/>
        <v>0.000384615384615385</v>
      </c>
      <c r="AT287" s="3">
        <f t="shared" si="55"/>
        <v>0.0652173913043478</v>
      </c>
      <c r="AV287" s="3">
        <v>12000004</v>
      </c>
      <c r="AW287" s="3">
        <f t="shared" si="57"/>
        <v>2</v>
      </c>
      <c r="AX287" s="3">
        <v>12000005</v>
      </c>
      <c r="AY287" s="3">
        <f t="shared" si="58"/>
        <v>5</v>
      </c>
      <c r="BA287" s="3" t="str">
        <f t="shared" si="60"/>
        <v>12000004,2;12000005,5</v>
      </c>
    </row>
    <row r="288" ht="20.1" customHeight="1" spans="38:53">
      <c r="AL288" s="28">
        <v>15511002</v>
      </c>
      <c r="AM288" s="28" t="s">
        <v>532</v>
      </c>
      <c r="AN288" s="28">
        <v>50</v>
      </c>
      <c r="AO288" s="28">
        <v>4</v>
      </c>
      <c r="AP288" s="28">
        <v>2</v>
      </c>
      <c r="AQ288" s="3">
        <f t="shared" si="56"/>
        <v>11475</v>
      </c>
      <c r="AS288" s="3">
        <f t="shared" si="59"/>
        <v>8.33333333333333e-5</v>
      </c>
      <c r="AT288" s="3">
        <f t="shared" si="55"/>
        <v>0.0208333333333333</v>
      </c>
      <c r="AV288" s="3">
        <v>12000004</v>
      </c>
      <c r="AW288" s="3">
        <f t="shared" si="57"/>
        <v>5</v>
      </c>
      <c r="AX288" s="3">
        <v>12000005</v>
      </c>
      <c r="AY288" s="3">
        <f t="shared" si="58"/>
        <v>10</v>
      </c>
      <c r="BA288" s="3" t="str">
        <f t="shared" si="60"/>
        <v>12000004,5;12000005,10</v>
      </c>
    </row>
    <row r="289" ht="20.1" customHeight="1" spans="38:53">
      <c r="AL289" s="28">
        <v>15511003</v>
      </c>
      <c r="AM289" s="28" t="s">
        <v>533</v>
      </c>
      <c r="AN289" s="28">
        <v>50</v>
      </c>
      <c r="AO289" s="28">
        <v>3</v>
      </c>
      <c r="AP289" s="28">
        <v>2</v>
      </c>
      <c r="AQ289" s="3">
        <f t="shared" si="56"/>
        <v>9563</v>
      </c>
      <c r="AS289" s="3">
        <f t="shared" si="59"/>
        <v>0.000384615384615385</v>
      </c>
      <c r="AT289" s="3">
        <f t="shared" ref="AT289:AT292" si="61">LOOKUP(AO289,$X$44:$X$46,$AC$44:$AC$46)</f>
        <v>0.0652173913043478</v>
      </c>
      <c r="AV289" s="3">
        <v>12000004</v>
      </c>
      <c r="AW289" s="3">
        <f t="shared" si="57"/>
        <v>2</v>
      </c>
      <c r="AX289" s="3">
        <v>12000005</v>
      </c>
      <c r="AY289" s="3">
        <f t="shared" si="58"/>
        <v>5</v>
      </c>
      <c r="BA289" s="3" t="str">
        <f t="shared" si="60"/>
        <v>12000004,2;12000005,5</v>
      </c>
    </row>
    <row r="290" ht="20.1" customHeight="1" spans="38:53">
      <c r="AL290" s="28">
        <v>15511004</v>
      </c>
      <c r="AM290" s="28" t="s">
        <v>534</v>
      </c>
      <c r="AN290" s="28">
        <v>50</v>
      </c>
      <c r="AO290" s="28">
        <v>4</v>
      </c>
      <c r="AP290" s="28">
        <v>2</v>
      </c>
      <c r="AQ290" s="3">
        <f t="shared" si="56"/>
        <v>11475</v>
      </c>
      <c r="AS290" s="3">
        <f t="shared" si="59"/>
        <v>8.33333333333333e-5</v>
      </c>
      <c r="AT290" s="3">
        <f t="shared" si="61"/>
        <v>0.0208333333333333</v>
      </c>
      <c r="AV290" s="3">
        <v>12000004</v>
      </c>
      <c r="AW290" s="3">
        <f t="shared" si="57"/>
        <v>5</v>
      </c>
      <c r="AX290" s="3">
        <v>12000005</v>
      </c>
      <c r="AY290" s="3">
        <f t="shared" si="58"/>
        <v>10</v>
      </c>
      <c r="BA290" s="3" t="str">
        <f t="shared" si="60"/>
        <v>12000004,5;12000005,10</v>
      </c>
    </row>
    <row r="291" ht="20.1" customHeight="1" spans="38:53">
      <c r="AL291" s="28">
        <v>15511005</v>
      </c>
      <c r="AM291" s="28" t="s">
        <v>535</v>
      </c>
      <c r="AN291" s="28">
        <v>50</v>
      </c>
      <c r="AO291" s="28">
        <v>3</v>
      </c>
      <c r="AP291" s="28">
        <v>2</v>
      </c>
      <c r="AQ291" s="3">
        <f t="shared" si="56"/>
        <v>9563</v>
      </c>
      <c r="AS291" s="3">
        <f t="shared" si="59"/>
        <v>0.000384615384615385</v>
      </c>
      <c r="AT291" s="3">
        <f t="shared" si="61"/>
        <v>0.0652173913043478</v>
      </c>
      <c r="AV291" s="3">
        <v>12000004</v>
      </c>
      <c r="AW291" s="3">
        <f t="shared" si="57"/>
        <v>2</v>
      </c>
      <c r="AX291" s="3">
        <v>12000005</v>
      </c>
      <c r="AY291" s="3">
        <f t="shared" si="58"/>
        <v>5</v>
      </c>
      <c r="BA291" s="3" t="str">
        <f t="shared" si="60"/>
        <v>12000004,2;12000005,5</v>
      </c>
    </row>
    <row r="292" ht="20.1" customHeight="1" spans="38:53">
      <c r="AL292" s="28">
        <v>15511006</v>
      </c>
      <c r="AM292" s="28" t="s">
        <v>536</v>
      </c>
      <c r="AN292" s="28">
        <v>50</v>
      </c>
      <c r="AO292" s="28">
        <v>4</v>
      </c>
      <c r="AP292" s="28">
        <v>2</v>
      </c>
      <c r="AQ292" s="3">
        <f t="shared" si="56"/>
        <v>11475</v>
      </c>
      <c r="AS292" s="3">
        <f t="shared" si="59"/>
        <v>8.33333333333333e-5</v>
      </c>
      <c r="AT292" s="3">
        <f t="shared" si="61"/>
        <v>0.0208333333333333</v>
      </c>
      <c r="AV292" s="3">
        <v>12000004</v>
      </c>
      <c r="AW292" s="3">
        <f t="shared" si="57"/>
        <v>5</v>
      </c>
      <c r="AX292" s="3">
        <v>12000005</v>
      </c>
      <c r="AY292" s="3">
        <f t="shared" si="58"/>
        <v>10</v>
      </c>
      <c r="BA292" s="3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160"/>
  <sheetViews>
    <sheetView topLeftCell="J108" workbookViewId="0">
      <selection activeCell="AC114" sqref="AC114:AE128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="3" customFormat="1" ht="20.1" customHeight="1" spans="2:9">
      <c r="B1" s="73" t="s">
        <v>537</v>
      </c>
      <c r="C1" s="73" t="s">
        <v>538</v>
      </c>
      <c r="D1" s="73" t="s">
        <v>539</v>
      </c>
      <c r="E1" s="73" t="s">
        <v>540</v>
      </c>
      <c r="F1" s="73" t="s">
        <v>541</v>
      </c>
      <c r="G1" s="73" t="s">
        <v>542</v>
      </c>
      <c r="H1" s="73" t="s">
        <v>543</v>
      </c>
      <c r="I1" s="73" t="s">
        <v>544</v>
      </c>
    </row>
    <row r="2" s="3" customFormat="1" ht="20.1" customHeight="1" spans="2:19">
      <c r="B2" s="3">
        <v>70001001</v>
      </c>
      <c r="C2" s="3" t="s">
        <v>545</v>
      </c>
      <c r="D2" s="3">
        <v>1</v>
      </c>
      <c r="E2" s="31">
        <v>601000101</v>
      </c>
      <c r="F2" s="31">
        <v>600010101</v>
      </c>
      <c r="G2" s="31">
        <v>601100101</v>
      </c>
      <c r="H2" s="81">
        <v>601300101</v>
      </c>
      <c r="I2" s="113" t="s">
        <v>546</v>
      </c>
      <c r="J2" s="26" t="s">
        <v>204</v>
      </c>
      <c r="P2" s="3" t="str">
        <f>IF(K2="","",IF(M2="",K2,K2&amp;","&amp;M2))</f>
        <v/>
      </c>
      <c r="S2" s="3" t="str">
        <f>E2&amp;","&amp;F2&amp;","&amp;G2&amp;","&amp;H2&amp;","&amp;I2&amp;IF(P2="","",","&amp;P2)</f>
        <v>601000101,600010101,601100101,601300101,601100001,601100110</v>
      </c>
    </row>
    <row r="3" s="3" customFormat="1" ht="20.1" customHeight="1" spans="2:19">
      <c r="B3" s="3">
        <v>70001002</v>
      </c>
      <c r="C3" s="3" t="s">
        <v>547</v>
      </c>
      <c r="D3" s="3">
        <v>1</v>
      </c>
      <c r="E3" s="31">
        <v>601000101</v>
      </c>
      <c r="F3" s="31">
        <v>600010101</v>
      </c>
      <c r="G3" s="31">
        <v>601100101</v>
      </c>
      <c r="H3" s="81">
        <v>601300101</v>
      </c>
      <c r="I3" s="113" t="s">
        <v>546</v>
      </c>
      <c r="J3" s="26" t="s">
        <v>204</v>
      </c>
      <c r="P3" s="3" t="str">
        <f t="shared" ref="P3:P66" si="0">IF(K3="","",IF(M3="",K3,K3&amp;","&amp;M3))</f>
        <v/>
      </c>
      <c r="S3" s="3" t="str">
        <f t="shared" ref="S3:S66" si="1">E3&amp;","&amp;F3&amp;","&amp;G3&amp;","&amp;H3&amp;","&amp;I3&amp;IF(P3="","",","&amp;P3)</f>
        <v>601000101,600010101,601100101,601300101,601100001,601100110</v>
      </c>
    </row>
    <row r="4" s="3" customFormat="1" ht="20.1" customHeight="1" spans="2:19">
      <c r="B4" s="3">
        <v>70001003</v>
      </c>
      <c r="C4" s="3" t="s">
        <v>548</v>
      </c>
      <c r="D4" s="3">
        <v>2</v>
      </c>
      <c r="E4" s="31">
        <v>601000101</v>
      </c>
      <c r="F4" s="31">
        <v>600010101</v>
      </c>
      <c r="G4" s="31">
        <v>601100101</v>
      </c>
      <c r="H4" s="81">
        <v>601300101</v>
      </c>
      <c r="I4" s="113" t="s">
        <v>546</v>
      </c>
      <c r="J4" s="26" t="s">
        <v>204</v>
      </c>
      <c r="P4" s="3" t="str">
        <f t="shared" si="0"/>
        <v/>
      </c>
      <c r="S4" s="3" t="str">
        <f t="shared" si="1"/>
        <v>601000101,600010101,601100101,601300101,601100001,601100110</v>
      </c>
    </row>
    <row r="5" s="3" customFormat="1" ht="20.1" customHeight="1" spans="2:19">
      <c r="B5" s="3">
        <v>70001004</v>
      </c>
      <c r="C5" s="3" t="s">
        <v>549</v>
      </c>
      <c r="D5" s="3">
        <v>3</v>
      </c>
      <c r="E5" s="31">
        <v>601000111</v>
      </c>
      <c r="F5" s="31">
        <v>600010251</v>
      </c>
      <c r="G5" s="31">
        <v>601100101</v>
      </c>
      <c r="H5" s="81">
        <v>601300101</v>
      </c>
      <c r="I5" s="113" t="s">
        <v>546</v>
      </c>
      <c r="J5" s="26" t="s">
        <v>204</v>
      </c>
      <c r="P5" s="3" t="str">
        <f t="shared" si="0"/>
        <v/>
      </c>
      <c r="S5" s="3" t="str">
        <f t="shared" si="1"/>
        <v>601000111,600010251,601100101,601300101,601100001,601100110</v>
      </c>
    </row>
    <row r="6" s="3" customFormat="1" ht="20.1" customHeight="1" spans="2:19">
      <c r="B6" s="3">
        <v>70001005</v>
      </c>
      <c r="C6" s="3" t="s">
        <v>550</v>
      </c>
      <c r="D6" s="3">
        <v>1</v>
      </c>
      <c r="E6" s="31">
        <v>601000111</v>
      </c>
      <c r="F6" s="31">
        <v>600010101</v>
      </c>
      <c r="G6" s="31">
        <v>601100103</v>
      </c>
      <c r="H6" s="81">
        <v>601300101</v>
      </c>
      <c r="I6" s="113" t="s">
        <v>546</v>
      </c>
      <c r="J6" s="26" t="s">
        <v>232</v>
      </c>
      <c r="P6" s="3" t="str">
        <f t="shared" si="0"/>
        <v/>
      </c>
      <c r="S6" s="3" t="str">
        <f t="shared" si="1"/>
        <v>601000111,600010101,601100103,601300101,601100001,601100110</v>
      </c>
    </row>
    <row r="7" s="3" customFormat="1" ht="20.1" customHeight="1" spans="2:19">
      <c r="B7" s="3">
        <v>70001006</v>
      </c>
      <c r="C7" s="3" t="s">
        <v>551</v>
      </c>
      <c r="D7" s="3">
        <v>1</v>
      </c>
      <c r="E7" s="31">
        <v>601000101</v>
      </c>
      <c r="F7" s="31">
        <v>600010101</v>
      </c>
      <c r="G7" s="31">
        <v>601100103</v>
      </c>
      <c r="H7" s="81">
        <v>601300101</v>
      </c>
      <c r="I7" s="113" t="s">
        <v>546</v>
      </c>
      <c r="J7" s="26" t="s">
        <v>232</v>
      </c>
      <c r="P7" s="3" t="str">
        <f t="shared" si="0"/>
        <v/>
      </c>
      <c r="S7" s="3" t="str">
        <f t="shared" si="1"/>
        <v>601000101,600010101,601100103,601300101,601100001,601100110</v>
      </c>
    </row>
    <row r="8" s="3" customFormat="1" ht="20.1" customHeight="1" spans="2:19">
      <c r="B8" s="3">
        <v>70001007</v>
      </c>
      <c r="C8" s="3" t="s">
        <v>552</v>
      </c>
      <c r="D8" s="3">
        <v>1</v>
      </c>
      <c r="E8" s="31">
        <v>601000101</v>
      </c>
      <c r="F8" s="31">
        <v>600010101</v>
      </c>
      <c r="G8" s="31">
        <v>601100103</v>
      </c>
      <c r="H8" s="81">
        <v>601300101</v>
      </c>
      <c r="I8" s="113" t="s">
        <v>546</v>
      </c>
      <c r="J8" s="26" t="s">
        <v>232</v>
      </c>
      <c r="P8" s="3" t="str">
        <f t="shared" si="0"/>
        <v/>
      </c>
      <c r="S8" s="3" t="str">
        <f t="shared" si="1"/>
        <v>601000101,600010101,601100103,601300101,601100001,601100110</v>
      </c>
    </row>
    <row r="9" s="3" customFormat="1" ht="20.1" customHeight="1" spans="2:19">
      <c r="B9" s="3">
        <v>70001010</v>
      </c>
      <c r="C9" s="3" t="s">
        <v>553</v>
      </c>
      <c r="D9" s="3">
        <v>1</v>
      </c>
      <c r="E9" s="31">
        <v>601000101</v>
      </c>
      <c r="F9" s="31">
        <v>600010101</v>
      </c>
      <c r="G9" s="31">
        <v>601100102</v>
      </c>
      <c r="H9" s="81">
        <v>601300101</v>
      </c>
      <c r="I9" s="113" t="s">
        <v>546</v>
      </c>
      <c r="J9" s="26" t="s">
        <v>229</v>
      </c>
      <c r="P9" s="3" t="str">
        <f t="shared" si="0"/>
        <v/>
      </c>
      <c r="S9" s="3" t="str">
        <f t="shared" si="1"/>
        <v>601000101,600010101,601100102,601300101,601100001,601100110</v>
      </c>
    </row>
    <row r="10" s="3" customFormat="1" ht="20.1" customHeight="1" spans="2:19">
      <c r="B10" s="3">
        <v>70001011</v>
      </c>
      <c r="C10" s="3" t="s">
        <v>554</v>
      </c>
      <c r="D10" s="3">
        <v>3</v>
      </c>
      <c r="E10" s="31">
        <v>601000111</v>
      </c>
      <c r="F10" s="31">
        <v>600010251</v>
      </c>
      <c r="G10" s="31">
        <v>601100103</v>
      </c>
      <c r="H10" s="81">
        <v>601300101</v>
      </c>
      <c r="I10" s="113" t="s">
        <v>546</v>
      </c>
      <c r="J10" s="26" t="s">
        <v>232</v>
      </c>
      <c r="P10" s="3" t="str">
        <f t="shared" si="0"/>
        <v/>
      </c>
      <c r="S10" s="3" t="str">
        <f t="shared" si="1"/>
        <v>601000111,600010251,601100103,601300101,601100001,601100110</v>
      </c>
    </row>
    <row r="11" s="3" customFormat="1" ht="20.1" customHeight="1" spans="2:19">
      <c r="B11" s="3">
        <v>70001101</v>
      </c>
      <c r="C11" s="3" t="s">
        <v>555</v>
      </c>
      <c r="D11" s="3">
        <v>1</v>
      </c>
      <c r="E11" s="31">
        <v>601000101</v>
      </c>
      <c r="F11" s="31">
        <v>600010101</v>
      </c>
      <c r="G11" s="31">
        <v>601100104</v>
      </c>
      <c r="H11" s="81">
        <v>601300101</v>
      </c>
      <c r="I11" s="113" t="s">
        <v>546</v>
      </c>
      <c r="J11" s="26" t="s">
        <v>234</v>
      </c>
      <c r="P11" s="3" t="str">
        <f t="shared" si="0"/>
        <v/>
      </c>
      <c r="S11" s="3" t="str">
        <f t="shared" si="1"/>
        <v>601000101,600010101,601100104,601300101,601100001,601100110</v>
      </c>
    </row>
    <row r="12" s="3" customFormat="1" ht="20.1" customHeight="1" spans="2:19">
      <c r="B12" s="3">
        <v>70001102</v>
      </c>
      <c r="C12" s="3" t="s">
        <v>556</v>
      </c>
      <c r="D12" s="3">
        <v>1</v>
      </c>
      <c r="E12" s="31">
        <v>601000101</v>
      </c>
      <c r="F12" s="31">
        <v>600010101</v>
      </c>
      <c r="G12" s="31">
        <v>601100101</v>
      </c>
      <c r="H12" s="81">
        <v>601300101</v>
      </c>
      <c r="I12" s="113" t="s">
        <v>546</v>
      </c>
      <c r="J12" s="26" t="s">
        <v>204</v>
      </c>
      <c r="P12" s="3" t="str">
        <f t="shared" si="0"/>
        <v/>
      </c>
      <c r="S12" s="3" t="str">
        <f t="shared" si="1"/>
        <v>601000101,600010101,601100101,601300101,601100001,601100110</v>
      </c>
    </row>
    <row r="13" s="3" customFormat="1" ht="20.1" customHeight="1" spans="2:19">
      <c r="B13" s="3">
        <v>70001103</v>
      </c>
      <c r="C13" s="3" t="s">
        <v>557</v>
      </c>
      <c r="D13" s="3">
        <v>1</v>
      </c>
      <c r="E13" s="31">
        <v>601000101</v>
      </c>
      <c r="F13" s="31">
        <v>600010101</v>
      </c>
      <c r="G13" s="31">
        <v>601100105</v>
      </c>
      <c r="H13" s="81">
        <v>601300101</v>
      </c>
      <c r="I13" s="113" t="s">
        <v>546</v>
      </c>
      <c r="J13" s="26" t="s">
        <v>237</v>
      </c>
      <c r="P13" s="3" t="str">
        <f t="shared" si="0"/>
        <v/>
      </c>
      <c r="S13" s="3" t="str">
        <f t="shared" si="1"/>
        <v>601000101,600010101,601100105,601300101,601100001,601100110</v>
      </c>
    </row>
    <row r="14" s="3" customFormat="1" ht="20.1" customHeight="1" spans="2:19">
      <c r="B14" s="3">
        <v>70001104</v>
      </c>
      <c r="C14" s="3" t="s">
        <v>558</v>
      </c>
      <c r="D14" s="3">
        <v>3</v>
      </c>
      <c r="E14" s="31">
        <v>601000111</v>
      </c>
      <c r="F14" s="31">
        <v>600010201</v>
      </c>
      <c r="G14" s="31">
        <v>601100105</v>
      </c>
      <c r="H14" s="81">
        <v>601400101</v>
      </c>
      <c r="I14" s="113" t="s">
        <v>546</v>
      </c>
      <c r="J14" s="26" t="s">
        <v>237</v>
      </c>
      <c r="K14" s="31">
        <v>601100108</v>
      </c>
      <c r="L14" s="25" t="s">
        <v>246</v>
      </c>
      <c r="P14" s="3">
        <f t="shared" si="0"/>
        <v>601100108</v>
      </c>
      <c r="S14" s="3" t="str">
        <f t="shared" si="1"/>
        <v>601000111,600010201,601100105,601400101,601100001,601100110,601100108</v>
      </c>
    </row>
    <row r="15" s="3" customFormat="1" ht="20.1" customHeight="1" spans="2:19">
      <c r="B15" s="3">
        <v>70001201</v>
      </c>
      <c r="C15" s="3" t="s">
        <v>559</v>
      </c>
      <c r="D15" s="3">
        <v>1</v>
      </c>
      <c r="E15" s="31">
        <v>601000101</v>
      </c>
      <c r="F15" s="31">
        <v>600010101</v>
      </c>
      <c r="G15" s="31">
        <v>601100107</v>
      </c>
      <c r="H15" s="81">
        <v>601300101</v>
      </c>
      <c r="I15" s="113" t="s">
        <v>546</v>
      </c>
      <c r="J15" s="26" t="s">
        <v>243</v>
      </c>
      <c r="P15" s="3" t="str">
        <f t="shared" si="0"/>
        <v/>
      </c>
      <c r="S15" s="3" t="str">
        <f t="shared" si="1"/>
        <v>601000101,600010101,601100107,601300101,601100001,601100110</v>
      </c>
    </row>
    <row r="16" s="3" customFormat="1" ht="20.1" customHeight="1" spans="2:19">
      <c r="B16" s="3">
        <v>70001202</v>
      </c>
      <c r="C16" s="3" t="s">
        <v>560</v>
      </c>
      <c r="D16" s="3">
        <v>1</v>
      </c>
      <c r="E16" s="31">
        <v>601000101</v>
      </c>
      <c r="F16" s="31">
        <v>600010101</v>
      </c>
      <c r="G16" s="31">
        <v>601100107</v>
      </c>
      <c r="H16" s="81">
        <v>601300101</v>
      </c>
      <c r="I16" s="113" t="s">
        <v>546</v>
      </c>
      <c r="J16" s="26" t="s">
        <v>243</v>
      </c>
      <c r="P16" s="3" t="str">
        <f t="shared" si="0"/>
        <v/>
      </c>
      <c r="S16" s="3" t="str">
        <f t="shared" si="1"/>
        <v>601000101,600010101,601100107,601300101,601100001,601100110</v>
      </c>
    </row>
    <row r="17" s="3" customFormat="1" ht="20.1" customHeight="1" spans="2:19">
      <c r="B17" s="3">
        <v>70001203</v>
      </c>
      <c r="C17" s="3" t="s">
        <v>561</v>
      </c>
      <c r="D17" s="3">
        <v>1</v>
      </c>
      <c r="E17" s="31">
        <v>601000101</v>
      </c>
      <c r="F17" s="31">
        <v>600010101</v>
      </c>
      <c r="G17" s="31">
        <v>601100107</v>
      </c>
      <c r="H17" s="81">
        <v>601300101</v>
      </c>
      <c r="I17" s="113" t="s">
        <v>546</v>
      </c>
      <c r="J17" s="26" t="s">
        <v>243</v>
      </c>
      <c r="P17" s="3" t="str">
        <f t="shared" si="0"/>
        <v/>
      </c>
      <c r="S17" s="3" t="str">
        <f t="shared" si="1"/>
        <v>601000101,600010101,601100107,601300101,601100001,601100110</v>
      </c>
    </row>
    <row r="18" s="3" customFormat="1" ht="20.1" customHeight="1" spans="2:19">
      <c r="B18" s="3">
        <v>70001204</v>
      </c>
      <c r="C18" s="3" t="s">
        <v>562</v>
      </c>
      <c r="D18" s="3">
        <v>1</v>
      </c>
      <c r="E18" s="31">
        <v>601000101</v>
      </c>
      <c r="F18" s="31">
        <v>600010101</v>
      </c>
      <c r="G18" s="31">
        <v>601100107</v>
      </c>
      <c r="H18" s="81">
        <v>601300101</v>
      </c>
      <c r="I18" s="113" t="s">
        <v>546</v>
      </c>
      <c r="J18" s="26" t="s">
        <v>243</v>
      </c>
      <c r="P18" s="3" t="str">
        <f t="shared" si="0"/>
        <v/>
      </c>
      <c r="S18" s="3" t="str">
        <f t="shared" si="1"/>
        <v>601000101,600010101,601100107,601300101,601100001,601100110</v>
      </c>
    </row>
    <row r="19" s="3" customFormat="1" ht="20.1" customHeight="1" spans="2:19">
      <c r="B19" s="3">
        <v>70001205</v>
      </c>
      <c r="C19" s="3" t="s">
        <v>563</v>
      </c>
      <c r="D19" s="3">
        <v>1</v>
      </c>
      <c r="E19" s="31">
        <v>601000101</v>
      </c>
      <c r="F19" s="31">
        <v>600010101</v>
      </c>
      <c r="G19" s="31">
        <v>601100107</v>
      </c>
      <c r="H19" s="81">
        <v>601300101</v>
      </c>
      <c r="I19" s="113" t="s">
        <v>546</v>
      </c>
      <c r="J19" s="26" t="s">
        <v>243</v>
      </c>
      <c r="P19" s="3" t="str">
        <f t="shared" si="0"/>
        <v/>
      </c>
      <c r="S19" s="3" t="str">
        <f t="shared" si="1"/>
        <v>601000101,600010101,601100107,601300101,601100001,601100110</v>
      </c>
    </row>
    <row r="20" s="3" customFormat="1" ht="20.1" customHeight="1" spans="2:19">
      <c r="B20" s="3">
        <v>70001206</v>
      </c>
      <c r="C20" s="3" t="s">
        <v>564</v>
      </c>
      <c r="D20" s="3">
        <v>3</v>
      </c>
      <c r="E20" s="31">
        <v>601000111</v>
      </c>
      <c r="F20" s="31">
        <v>600010201</v>
      </c>
      <c r="G20" s="31">
        <v>601100107</v>
      </c>
      <c r="H20" s="81">
        <v>601400101</v>
      </c>
      <c r="I20" s="113" t="s">
        <v>546</v>
      </c>
      <c r="J20" s="26" t="s">
        <v>243</v>
      </c>
      <c r="K20" s="31">
        <v>601100108</v>
      </c>
      <c r="L20" s="25" t="s">
        <v>246</v>
      </c>
      <c r="M20" s="31">
        <v>601100109</v>
      </c>
      <c r="N20" s="25" t="s">
        <v>249</v>
      </c>
      <c r="P20" s="3" t="str">
        <f t="shared" si="0"/>
        <v>601100108,601100109</v>
      </c>
      <c r="S20" s="3" t="str">
        <f t="shared" si="1"/>
        <v>601000111,600010201,601100107,601400101,601100001,601100110,601100108,601100109</v>
      </c>
    </row>
    <row r="21" s="3" customFormat="1" ht="20.1" customHeight="1" spans="2:19">
      <c r="B21" s="3">
        <v>70001207</v>
      </c>
      <c r="C21" s="3" t="s">
        <v>565</v>
      </c>
      <c r="D21" s="3">
        <v>1</v>
      </c>
      <c r="E21" s="31">
        <v>601000101</v>
      </c>
      <c r="F21" s="31">
        <v>600010101</v>
      </c>
      <c r="G21" s="31">
        <v>601100106</v>
      </c>
      <c r="H21" s="81">
        <v>601300101</v>
      </c>
      <c r="I21" s="113" t="s">
        <v>546</v>
      </c>
      <c r="J21" s="26" t="s">
        <v>240</v>
      </c>
      <c r="P21" s="3" t="str">
        <f t="shared" si="0"/>
        <v/>
      </c>
      <c r="S21" s="3" t="str">
        <f t="shared" si="1"/>
        <v>601000101,600010101,601100106,601300101,601100001,601100110</v>
      </c>
    </row>
    <row r="22" s="3" customFormat="1" ht="20.1" customHeight="1" spans="2:19">
      <c r="B22" s="3">
        <v>70001208</v>
      </c>
      <c r="C22" s="3" t="s">
        <v>566</v>
      </c>
      <c r="D22" s="3">
        <v>1</v>
      </c>
      <c r="E22" s="31">
        <v>601000101</v>
      </c>
      <c r="F22" s="31">
        <v>600010101</v>
      </c>
      <c r="G22" s="31">
        <v>601100106</v>
      </c>
      <c r="H22" s="81">
        <v>601300101</v>
      </c>
      <c r="I22" s="113" t="s">
        <v>546</v>
      </c>
      <c r="J22" s="26" t="s">
        <v>240</v>
      </c>
      <c r="P22" s="3" t="str">
        <f t="shared" si="0"/>
        <v/>
      </c>
      <c r="S22" s="3" t="str">
        <f t="shared" si="1"/>
        <v>601000101,600010101,601100106,601300101,601100001,601100110</v>
      </c>
    </row>
    <row r="23" s="3" customFormat="1" ht="20.1" customHeight="1" spans="2:19">
      <c r="B23" s="3">
        <v>70001209</v>
      </c>
      <c r="C23" s="3" t="s">
        <v>567</v>
      </c>
      <c r="D23" s="3">
        <v>3</v>
      </c>
      <c r="E23" s="31">
        <v>601000111</v>
      </c>
      <c r="F23" s="31">
        <v>600010201</v>
      </c>
      <c r="G23" s="31">
        <v>601100106</v>
      </c>
      <c r="H23" s="81">
        <v>601400101</v>
      </c>
      <c r="I23" s="113" t="s">
        <v>546</v>
      </c>
      <c r="J23" s="26" t="s">
        <v>240</v>
      </c>
      <c r="K23" s="31">
        <v>601100108</v>
      </c>
      <c r="L23" s="25" t="s">
        <v>246</v>
      </c>
      <c r="M23" s="31">
        <v>601100109</v>
      </c>
      <c r="N23" s="25" t="s">
        <v>249</v>
      </c>
      <c r="P23" s="3" t="str">
        <f t="shared" si="0"/>
        <v>601100108,601100109</v>
      </c>
      <c r="S23" s="3" t="str">
        <f t="shared" si="1"/>
        <v>601000111,600010201,601100106,601400101,601100001,601100110,601100108,601100109</v>
      </c>
    </row>
    <row r="24" s="3" customFormat="1" ht="20.1" customHeight="1" spans="2:19">
      <c r="B24" s="3">
        <v>70002001</v>
      </c>
      <c r="C24" s="3" t="s">
        <v>568</v>
      </c>
      <c r="D24" s="3">
        <v>1</v>
      </c>
      <c r="E24" s="31">
        <v>601000201</v>
      </c>
      <c r="F24" s="31">
        <v>600020101</v>
      </c>
      <c r="G24" s="31">
        <v>601100202</v>
      </c>
      <c r="H24" s="81">
        <v>601300101</v>
      </c>
      <c r="I24" s="114" t="s">
        <v>569</v>
      </c>
      <c r="J24" s="26" t="s">
        <v>254</v>
      </c>
      <c r="P24" s="3" t="str">
        <f t="shared" si="0"/>
        <v/>
      </c>
      <c r="S24" s="3" t="str">
        <f t="shared" si="1"/>
        <v>601000201,600020101,601100202,601300101,601100001,601100210</v>
      </c>
    </row>
    <row r="25" s="3" customFormat="1" ht="20.1" customHeight="1" spans="2:19">
      <c r="B25" s="3">
        <v>70002002</v>
      </c>
      <c r="C25" s="3" t="s">
        <v>570</v>
      </c>
      <c r="D25" s="3">
        <v>1</v>
      </c>
      <c r="E25" s="31">
        <v>601000201</v>
      </c>
      <c r="F25" s="31">
        <v>600020101</v>
      </c>
      <c r="G25" s="31">
        <v>601100201</v>
      </c>
      <c r="H25" s="81">
        <v>601300101</v>
      </c>
      <c r="I25" s="114" t="s">
        <v>569</v>
      </c>
      <c r="J25" s="26" t="s">
        <v>252</v>
      </c>
      <c r="P25" s="3" t="str">
        <f t="shared" si="0"/>
        <v/>
      </c>
      <c r="S25" s="3" t="str">
        <f t="shared" si="1"/>
        <v>601000201,600020101,601100201,601300101,601100001,601100210</v>
      </c>
    </row>
    <row r="26" s="3" customFormat="1" ht="20.1" customHeight="1" spans="2:19">
      <c r="B26" s="3">
        <v>70002003</v>
      </c>
      <c r="C26" s="3" t="s">
        <v>571</v>
      </c>
      <c r="D26" s="3">
        <v>3</v>
      </c>
      <c r="E26" s="31">
        <v>601000211</v>
      </c>
      <c r="F26" s="31">
        <v>600020201</v>
      </c>
      <c r="G26" s="31">
        <v>601100202</v>
      </c>
      <c r="H26" s="81">
        <v>601400101</v>
      </c>
      <c r="I26" s="114" t="s">
        <v>569</v>
      </c>
      <c r="J26" s="26" t="s">
        <v>254</v>
      </c>
      <c r="K26" s="31">
        <v>601100208</v>
      </c>
      <c r="L26" s="25" t="s">
        <v>268</v>
      </c>
      <c r="M26" s="31"/>
      <c r="N26" s="25"/>
      <c r="P26" s="3">
        <f t="shared" si="0"/>
        <v>601100208</v>
      </c>
      <c r="S26" s="3" t="str">
        <f t="shared" si="1"/>
        <v>601000211,600020201,601100202,601400101,601100001,601100210,601100208</v>
      </c>
    </row>
    <row r="27" s="3" customFormat="1" ht="20.1" customHeight="1" spans="2:19">
      <c r="B27" s="3">
        <v>70002004</v>
      </c>
      <c r="C27" s="3" t="s">
        <v>572</v>
      </c>
      <c r="D27" s="3">
        <v>1</v>
      </c>
      <c r="E27" s="31">
        <v>601000201</v>
      </c>
      <c r="F27" s="31">
        <v>600020101</v>
      </c>
      <c r="G27" s="31">
        <v>601100203</v>
      </c>
      <c r="H27" s="81">
        <v>601300101</v>
      </c>
      <c r="I27" s="114" t="s">
        <v>569</v>
      </c>
      <c r="J27" s="26" t="s">
        <v>256</v>
      </c>
      <c r="P27" s="3" t="str">
        <f t="shared" si="0"/>
        <v/>
      </c>
      <c r="S27" s="3" t="str">
        <f t="shared" si="1"/>
        <v>601000201,600020101,601100203,601300101,601100001,601100210</v>
      </c>
    </row>
    <row r="28" s="3" customFormat="1" ht="20.1" customHeight="1" spans="2:19">
      <c r="B28" s="3">
        <v>70002005</v>
      </c>
      <c r="C28" s="3" t="s">
        <v>573</v>
      </c>
      <c r="D28" s="3">
        <v>1</v>
      </c>
      <c r="E28" s="31">
        <v>601000201</v>
      </c>
      <c r="F28" s="31">
        <v>600020101</v>
      </c>
      <c r="G28" s="31">
        <v>601100207</v>
      </c>
      <c r="H28" s="81">
        <v>601300101</v>
      </c>
      <c r="I28" s="114" t="s">
        <v>569</v>
      </c>
      <c r="J28" s="26" t="s">
        <v>266</v>
      </c>
      <c r="L28" s="73"/>
      <c r="P28" s="3" t="str">
        <f t="shared" si="0"/>
        <v/>
      </c>
      <c r="S28" s="3" t="str">
        <f t="shared" si="1"/>
        <v>601000201,600020101,601100207,601300101,601100001,601100210</v>
      </c>
    </row>
    <row r="29" s="3" customFormat="1" ht="20.1" customHeight="1" spans="2:19">
      <c r="B29" s="3">
        <v>70002006</v>
      </c>
      <c r="C29" s="3" t="s">
        <v>574</v>
      </c>
      <c r="D29" s="3">
        <v>3</v>
      </c>
      <c r="E29" s="31">
        <v>0</v>
      </c>
      <c r="F29" s="31">
        <v>0</v>
      </c>
      <c r="G29" s="31">
        <v>0</v>
      </c>
      <c r="H29" s="81">
        <v>0</v>
      </c>
      <c r="I29" s="114" t="s">
        <v>569</v>
      </c>
      <c r="J29" s="26" t="s">
        <v>575</v>
      </c>
      <c r="L29" s="73"/>
      <c r="M29" s="73"/>
      <c r="N29" s="73"/>
      <c r="P29" s="3" t="str">
        <f t="shared" si="0"/>
        <v/>
      </c>
      <c r="S29" s="3" t="str">
        <f t="shared" si="1"/>
        <v>0,0,0,0,601100001,601100210</v>
      </c>
    </row>
    <row r="30" s="3" customFormat="1" ht="20.1" customHeight="1" spans="2:19">
      <c r="B30" s="3">
        <v>70002007</v>
      </c>
      <c r="C30" s="3" t="s">
        <v>576</v>
      </c>
      <c r="D30" s="3">
        <v>3</v>
      </c>
      <c r="E30" s="31">
        <v>601000211</v>
      </c>
      <c r="F30" s="31">
        <v>600020201</v>
      </c>
      <c r="G30" s="31">
        <v>601100203</v>
      </c>
      <c r="H30" s="81">
        <v>601400101</v>
      </c>
      <c r="I30" s="114" t="s">
        <v>569</v>
      </c>
      <c r="J30" s="26" t="s">
        <v>256</v>
      </c>
      <c r="K30" s="31">
        <v>601100208</v>
      </c>
      <c r="L30" s="25" t="s">
        <v>268</v>
      </c>
      <c r="M30" s="31">
        <v>601100209</v>
      </c>
      <c r="N30" s="25" t="s">
        <v>270</v>
      </c>
      <c r="P30" s="3" t="str">
        <f t="shared" si="0"/>
        <v>601100208,601100209</v>
      </c>
      <c r="S30" s="3" t="str">
        <f t="shared" si="1"/>
        <v>601000211,600020201,601100203,601400101,601100001,601100210,601100208,601100209</v>
      </c>
    </row>
    <row r="31" s="3" customFormat="1" ht="20.1" customHeight="1" spans="2:19">
      <c r="B31" s="3">
        <v>70002008</v>
      </c>
      <c r="C31" s="3" t="s">
        <v>577</v>
      </c>
      <c r="D31" s="3">
        <v>1</v>
      </c>
      <c r="E31" s="31">
        <v>601000201</v>
      </c>
      <c r="F31" s="31">
        <v>600020101</v>
      </c>
      <c r="G31" s="31">
        <v>601100204</v>
      </c>
      <c r="H31" s="81">
        <v>601400101</v>
      </c>
      <c r="I31" s="114" t="s">
        <v>569</v>
      </c>
      <c r="J31" s="26" t="s">
        <v>258</v>
      </c>
      <c r="N31" s="73"/>
      <c r="P31" s="3" t="str">
        <f t="shared" si="0"/>
        <v/>
      </c>
      <c r="S31" s="3" t="str">
        <f t="shared" si="1"/>
        <v>601000201,600020101,601100204,601400101,601100001,601100210</v>
      </c>
    </row>
    <row r="32" s="3" customFormat="1" ht="20.1" customHeight="1" spans="2:19">
      <c r="B32" s="3">
        <v>70002009</v>
      </c>
      <c r="C32" s="3" t="s">
        <v>578</v>
      </c>
      <c r="D32" s="3">
        <v>1</v>
      </c>
      <c r="E32" s="31">
        <v>601000201</v>
      </c>
      <c r="F32" s="31">
        <v>600020101</v>
      </c>
      <c r="G32" s="31">
        <v>601100204</v>
      </c>
      <c r="H32" s="81">
        <v>601300101</v>
      </c>
      <c r="I32" s="114" t="s">
        <v>569</v>
      </c>
      <c r="J32" s="26" t="s">
        <v>258</v>
      </c>
      <c r="N32" s="73"/>
      <c r="P32" s="3" t="str">
        <f t="shared" si="0"/>
        <v/>
      </c>
      <c r="S32" s="3" t="str">
        <f t="shared" si="1"/>
        <v>601000201,600020101,601100204,601300101,601100001,601100210</v>
      </c>
    </row>
    <row r="33" s="3" customFormat="1" ht="20.1" customHeight="1" spans="2:19">
      <c r="B33" s="3">
        <v>70002010</v>
      </c>
      <c r="C33" s="3" t="s">
        <v>579</v>
      </c>
      <c r="D33" s="3">
        <v>1</v>
      </c>
      <c r="E33" s="31">
        <v>601000201</v>
      </c>
      <c r="F33" s="31">
        <v>600020101</v>
      </c>
      <c r="G33" s="31">
        <v>601100206</v>
      </c>
      <c r="H33" s="81">
        <v>601300101</v>
      </c>
      <c r="I33" s="114" t="s">
        <v>569</v>
      </c>
      <c r="J33" s="31" t="s">
        <v>264</v>
      </c>
      <c r="P33" s="3" t="str">
        <f t="shared" si="0"/>
        <v/>
      </c>
      <c r="S33" s="3" t="str">
        <f t="shared" si="1"/>
        <v>601000201,600020101,601100206,601300101,601100001,601100210</v>
      </c>
    </row>
    <row r="34" s="3" customFormat="1" ht="20.1" customHeight="1" spans="2:19">
      <c r="B34" s="3">
        <v>70002011</v>
      </c>
      <c r="C34" s="3" t="s">
        <v>580</v>
      </c>
      <c r="D34" s="3">
        <v>1</v>
      </c>
      <c r="E34" s="31">
        <v>601000201</v>
      </c>
      <c r="F34" s="31">
        <v>600020101</v>
      </c>
      <c r="G34" s="31">
        <v>601100205</v>
      </c>
      <c r="H34" s="81">
        <v>601300101</v>
      </c>
      <c r="I34" s="114" t="s">
        <v>569</v>
      </c>
      <c r="J34" s="26" t="s">
        <v>260</v>
      </c>
      <c r="P34" s="3" t="str">
        <f t="shared" si="0"/>
        <v/>
      </c>
      <c r="S34" s="3" t="str">
        <f t="shared" si="1"/>
        <v>601000201,600020101,601100205,601300101,601100001,601100210</v>
      </c>
    </row>
    <row r="35" s="3" customFormat="1" ht="20.1" customHeight="1" spans="2:19">
      <c r="B35" s="3">
        <v>70002012</v>
      </c>
      <c r="C35" s="3" t="s">
        <v>581</v>
      </c>
      <c r="D35" s="3">
        <v>3</v>
      </c>
      <c r="E35" s="31">
        <v>601000211</v>
      </c>
      <c r="F35" s="31">
        <v>600020201</v>
      </c>
      <c r="G35" s="31">
        <v>601100205</v>
      </c>
      <c r="H35" s="81">
        <v>601400101</v>
      </c>
      <c r="I35" s="114" t="s">
        <v>582</v>
      </c>
      <c r="J35" s="26" t="s">
        <v>260</v>
      </c>
      <c r="K35" s="31">
        <v>601100208</v>
      </c>
      <c r="L35" s="25" t="s">
        <v>268</v>
      </c>
      <c r="M35" s="31">
        <v>601100209</v>
      </c>
      <c r="N35" s="25" t="s">
        <v>270</v>
      </c>
      <c r="P35" s="3" t="str">
        <f t="shared" si="0"/>
        <v>601100208,601100209</v>
      </c>
      <c r="S35" s="3" t="str">
        <f t="shared" si="1"/>
        <v>601000211,600020201,601100205,601400101,601100001,601100310,601100208,601100209</v>
      </c>
    </row>
    <row r="36" s="3" customFormat="1" ht="20.1" customHeight="1" spans="2:19">
      <c r="B36" s="3">
        <v>70003001</v>
      </c>
      <c r="C36" s="3" t="s">
        <v>583</v>
      </c>
      <c r="D36" s="3">
        <v>1</v>
      </c>
      <c r="E36" s="31">
        <v>601000301</v>
      </c>
      <c r="F36" s="31">
        <v>600030101</v>
      </c>
      <c r="G36" s="31">
        <v>601100301</v>
      </c>
      <c r="H36" s="81">
        <v>601300201</v>
      </c>
      <c r="I36" s="114" t="s">
        <v>582</v>
      </c>
      <c r="J36" s="26" t="s">
        <v>272</v>
      </c>
      <c r="P36" s="3" t="str">
        <f t="shared" si="0"/>
        <v/>
      </c>
      <c r="S36" s="3" t="str">
        <f t="shared" si="1"/>
        <v>601000301,600030101,601100301,601300201,601100001,601100310</v>
      </c>
    </row>
    <row r="37" s="3" customFormat="1" ht="20.1" customHeight="1" spans="2:19">
      <c r="B37" s="3">
        <v>70003002</v>
      </c>
      <c r="C37" s="3" t="s">
        <v>584</v>
      </c>
      <c r="D37" s="3">
        <v>1</v>
      </c>
      <c r="E37" s="31">
        <v>601000301</v>
      </c>
      <c r="F37" s="31">
        <v>600030101</v>
      </c>
      <c r="G37" s="31">
        <v>601100302</v>
      </c>
      <c r="H37" s="81">
        <v>601300201</v>
      </c>
      <c r="I37" s="114" t="s">
        <v>582</v>
      </c>
      <c r="J37" s="26" t="s">
        <v>274</v>
      </c>
      <c r="P37" s="3" t="str">
        <f t="shared" si="0"/>
        <v/>
      </c>
      <c r="S37" s="3" t="str">
        <f t="shared" si="1"/>
        <v>601000301,600030101,601100302,601300201,601100001,601100310</v>
      </c>
    </row>
    <row r="38" s="3" customFormat="1" ht="20.1" customHeight="1" spans="2:19">
      <c r="B38" s="3">
        <v>70003003</v>
      </c>
      <c r="C38" s="3" t="s">
        <v>585</v>
      </c>
      <c r="D38" s="3">
        <v>3</v>
      </c>
      <c r="E38" s="31">
        <v>601000311</v>
      </c>
      <c r="F38" s="31">
        <v>600030201</v>
      </c>
      <c r="G38" s="31">
        <v>601100301</v>
      </c>
      <c r="H38" s="81">
        <v>601400101</v>
      </c>
      <c r="I38" s="114" t="s">
        <v>582</v>
      </c>
      <c r="J38" s="26" t="s">
        <v>272</v>
      </c>
      <c r="K38" s="31">
        <v>601100308</v>
      </c>
      <c r="L38" s="25" t="s">
        <v>290</v>
      </c>
      <c r="P38" s="3">
        <f t="shared" si="0"/>
        <v>601100308</v>
      </c>
      <c r="S38" s="3" t="str">
        <f t="shared" si="1"/>
        <v>601000311,600030201,601100301,601400101,601100001,601100310,601100308</v>
      </c>
    </row>
    <row r="39" s="3" customFormat="1" ht="20.1" customHeight="1" spans="2:19">
      <c r="B39" s="3">
        <v>70003004</v>
      </c>
      <c r="C39" s="3" t="s">
        <v>586</v>
      </c>
      <c r="D39" s="3">
        <v>1</v>
      </c>
      <c r="E39" s="31">
        <v>601000301</v>
      </c>
      <c r="F39" s="31">
        <v>600030101</v>
      </c>
      <c r="G39" s="31">
        <v>601100303</v>
      </c>
      <c r="H39" s="81">
        <v>601300201</v>
      </c>
      <c r="I39" s="114" t="s">
        <v>582</v>
      </c>
      <c r="J39" s="26" t="s">
        <v>276</v>
      </c>
      <c r="P39" s="3" t="str">
        <f t="shared" si="0"/>
        <v/>
      </c>
      <c r="S39" s="3" t="str">
        <f t="shared" si="1"/>
        <v>601000301,600030101,601100303,601300201,601100001,601100310</v>
      </c>
    </row>
    <row r="40" s="3" customFormat="1" ht="20.1" customHeight="1" spans="2:19">
      <c r="B40" s="3">
        <v>70003005</v>
      </c>
      <c r="C40" s="3" t="s">
        <v>587</v>
      </c>
      <c r="D40" s="3">
        <v>1</v>
      </c>
      <c r="E40" s="31">
        <v>601000301</v>
      </c>
      <c r="F40" s="31">
        <v>600030101</v>
      </c>
      <c r="G40" s="31">
        <v>601100303</v>
      </c>
      <c r="H40" s="81">
        <v>601300201</v>
      </c>
      <c r="I40" s="114" t="s">
        <v>582</v>
      </c>
      <c r="J40" s="26" t="s">
        <v>276</v>
      </c>
      <c r="P40" s="3" t="str">
        <f t="shared" si="0"/>
        <v/>
      </c>
      <c r="S40" s="3" t="str">
        <f t="shared" si="1"/>
        <v>601000301,600030101,601100303,601300201,601100001,601100310</v>
      </c>
    </row>
    <row r="41" s="3" customFormat="1" ht="20.1" customHeight="1" spans="2:19">
      <c r="B41" s="3">
        <v>70003006</v>
      </c>
      <c r="C41" s="3" t="s">
        <v>588</v>
      </c>
      <c r="D41" s="3">
        <v>3</v>
      </c>
      <c r="E41" s="31">
        <v>601000311</v>
      </c>
      <c r="F41" s="31">
        <v>600030201</v>
      </c>
      <c r="G41" s="31">
        <v>601100303</v>
      </c>
      <c r="H41" s="81">
        <v>601400201</v>
      </c>
      <c r="I41" s="114" t="s">
        <v>582</v>
      </c>
      <c r="J41" s="26" t="s">
        <v>276</v>
      </c>
      <c r="K41" s="31">
        <v>601100308</v>
      </c>
      <c r="L41" s="25" t="s">
        <v>290</v>
      </c>
      <c r="M41" s="31">
        <v>601100309</v>
      </c>
      <c r="N41" s="25" t="s">
        <v>292</v>
      </c>
      <c r="P41" s="3" t="str">
        <f t="shared" si="0"/>
        <v>601100308,601100309</v>
      </c>
      <c r="S41" s="3" t="str">
        <f t="shared" si="1"/>
        <v>601000311,600030201,601100303,601400201,601100001,601100310,601100308,601100309</v>
      </c>
    </row>
    <row r="42" s="3" customFormat="1" ht="20.1" customHeight="1" spans="2:19">
      <c r="B42" s="3">
        <v>70003007</v>
      </c>
      <c r="C42" s="3" t="s">
        <v>589</v>
      </c>
      <c r="D42" s="3">
        <v>1</v>
      </c>
      <c r="E42" s="31">
        <v>601000301</v>
      </c>
      <c r="F42" s="31">
        <v>600030101</v>
      </c>
      <c r="G42" s="31">
        <v>601100301</v>
      </c>
      <c r="H42" s="81">
        <v>601300201</v>
      </c>
      <c r="I42" s="114" t="s">
        <v>582</v>
      </c>
      <c r="J42" s="26" t="s">
        <v>272</v>
      </c>
      <c r="P42" s="3" t="str">
        <f t="shared" si="0"/>
        <v/>
      </c>
      <c r="S42" s="3" t="str">
        <f t="shared" si="1"/>
        <v>601000301,600030101,601100301,601300201,601100001,601100310</v>
      </c>
    </row>
    <row r="43" s="3" customFormat="1" ht="20.1" customHeight="1" spans="2:19">
      <c r="B43" s="3">
        <v>70003008</v>
      </c>
      <c r="C43" s="3" t="s">
        <v>590</v>
      </c>
      <c r="D43" s="3">
        <v>1</v>
      </c>
      <c r="E43" s="31">
        <v>601000301</v>
      </c>
      <c r="F43" s="31">
        <v>600030101</v>
      </c>
      <c r="G43" s="31">
        <v>601100302</v>
      </c>
      <c r="H43" s="81">
        <v>601300201</v>
      </c>
      <c r="I43" s="114" t="s">
        <v>582</v>
      </c>
      <c r="J43" s="26" t="s">
        <v>274</v>
      </c>
      <c r="P43" s="3" t="str">
        <f t="shared" si="0"/>
        <v/>
      </c>
      <c r="S43" s="3" t="str">
        <f t="shared" si="1"/>
        <v>601000301,600030101,601100302,601300201,601100001,601100310</v>
      </c>
    </row>
    <row r="44" s="3" customFormat="1" ht="20.1" customHeight="1" spans="2:19">
      <c r="B44" s="3">
        <v>70003009</v>
      </c>
      <c r="C44" s="3" t="s">
        <v>591</v>
      </c>
      <c r="D44" s="3">
        <v>1</v>
      </c>
      <c r="E44" s="31">
        <v>601000301</v>
      </c>
      <c r="F44" s="31">
        <v>600030101</v>
      </c>
      <c r="G44" s="31">
        <v>601100301</v>
      </c>
      <c r="H44" s="81">
        <v>601300201</v>
      </c>
      <c r="I44" s="114" t="s">
        <v>582</v>
      </c>
      <c r="J44" s="26" t="s">
        <v>272</v>
      </c>
      <c r="P44" s="3" t="str">
        <f t="shared" si="0"/>
        <v/>
      </c>
      <c r="S44" s="3" t="str">
        <f t="shared" si="1"/>
        <v>601000301,600030101,601100301,601300201,601100001,601100310</v>
      </c>
    </row>
    <row r="45" s="3" customFormat="1" ht="20.1" customHeight="1" spans="2:19">
      <c r="B45" s="3">
        <v>70003010</v>
      </c>
      <c r="C45" s="3" t="s">
        <v>592</v>
      </c>
      <c r="D45" s="3">
        <v>1</v>
      </c>
      <c r="E45" s="31">
        <v>601000301</v>
      </c>
      <c r="F45" s="31">
        <v>600030101</v>
      </c>
      <c r="G45" s="31">
        <v>601100302</v>
      </c>
      <c r="H45" s="81">
        <v>601300201</v>
      </c>
      <c r="I45" s="114" t="s">
        <v>582</v>
      </c>
      <c r="J45" s="26" t="s">
        <v>274</v>
      </c>
      <c r="P45" s="3" t="str">
        <f t="shared" si="0"/>
        <v/>
      </c>
      <c r="S45" s="3" t="str">
        <f t="shared" si="1"/>
        <v>601000301,600030101,601100302,601300201,601100001,601100310</v>
      </c>
    </row>
    <row r="46" s="3" customFormat="1" ht="20.1" customHeight="1" spans="2:19">
      <c r="B46" s="3">
        <v>70003011</v>
      </c>
      <c r="C46" s="3" t="s">
        <v>593</v>
      </c>
      <c r="D46" s="3">
        <v>2</v>
      </c>
      <c r="E46" s="31">
        <v>601000301</v>
      </c>
      <c r="F46" s="31">
        <v>600030101</v>
      </c>
      <c r="G46" s="31">
        <v>601100305</v>
      </c>
      <c r="H46" s="81">
        <v>601300201</v>
      </c>
      <c r="I46" s="114" t="s">
        <v>582</v>
      </c>
      <c r="J46" s="26" t="s">
        <v>282</v>
      </c>
      <c r="P46" s="3" t="str">
        <f t="shared" si="0"/>
        <v/>
      </c>
      <c r="S46" s="3" t="str">
        <f t="shared" si="1"/>
        <v>601000301,600030101,601100305,601300201,601100001,601100310</v>
      </c>
    </row>
    <row r="47" s="3" customFormat="1" ht="20.1" customHeight="1" spans="2:19">
      <c r="B47" s="3">
        <v>70003012</v>
      </c>
      <c r="C47" s="3" t="s">
        <v>594</v>
      </c>
      <c r="D47" s="3">
        <v>3</v>
      </c>
      <c r="E47" s="31">
        <v>601000311</v>
      </c>
      <c r="F47" s="31">
        <v>600030201</v>
      </c>
      <c r="G47" s="31">
        <v>601100306</v>
      </c>
      <c r="H47" s="81">
        <v>601400201</v>
      </c>
      <c r="I47" s="114" t="s">
        <v>582</v>
      </c>
      <c r="J47" s="26" t="s">
        <v>285</v>
      </c>
      <c r="K47" s="31">
        <v>601100308</v>
      </c>
      <c r="L47" s="25" t="s">
        <v>290</v>
      </c>
      <c r="M47" s="31">
        <v>601100309</v>
      </c>
      <c r="N47" s="25" t="s">
        <v>292</v>
      </c>
      <c r="P47" s="3" t="str">
        <f t="shared" si="0"/>
        <v>601100308,601100309</v>
      </c>
      <c r="S47" s="3" t="str">
        <f t="shared" si="1"/>
        <v>601000311,600030201,601100306,601400201,601100001,601100310,601100308,601100309</v>
      </c>
    </row>
    <row r="48" s="3" customFormat="1" ht="20.1" customHeight="1" spans="2:19">
      <c r="B48" s="3">
        <v>70003013</v>
      </c>
      <c r="C48" s="3" t="s">
        <v>595</v>
      </c>
      <c r="D48" s="3">
        <v>2</v>
      </c>
      <c r="E48" s="31">
        <v>601000301</v>
      </c>
      <c r="F48" s="31">
        <v>600030101</v>
      </c>
      <c r="G48" s="31">
        <v>601100305</v>
      </c>
      <c r="H48" s="81">
        <v>601300201</v>
      </c>
      <c r="I48" s="114" t="s">
        <v>582</v>
      </c>
      <c r="J48" s="26" t="s">
        <v>282</v>
      </c>
      <c r="P48" s="3" t="str">
        <f t="shared" si="0"/>
        <v/>
      </c>
      <c r="S48" s="3" t="str">
        <f t="shared" si="1"/>
        <v>601000301,600030101,601100305,601300201,601100001,601100310</v>
      </c>
    </row>
    <row r="49" s="3" customFormat="1" ht="20.1" customHeight="1" spans="2:19">
      <c r="B49" s="3">
        <v>70003014</v>
      </c>
      <c r="C49" s="3" t="s">
        <v>596</v>
      </c>
      <c r="D49" s="3">
        <v>1</v>
      </c>
      <c r="E49" s="31">
        <v>601000301</v>
      </c>
      <c r="F49" s="31">
        <v>600030101</v>
      </c>
      <c r="G49" s="31">
        <v>601100306</v>
      </c>
      <c r="H49" s="81">
        <v>601300201</v>
      </c>
      <c r="I49" s="114" t="s">
        <v>582</v>
      </c>
      <c r="J49" s="26" t="s">
        <v>285</v>
      </c>
      <c r="P49" s="3" t="str">
        <f t="shared" si="0"/>
        <v/>
      </c>
      <c r="S49" s="3" t="str">
        <f t="shared" si="1"/>
        <v>601000301,600030101,601100306,601300201,601100001,601100310</v>
      </c>
    </row>
    <row r="50" s="3" customFormat="1" ht="20.1" customHeight="1" spans="2:19">
      <c r="B50" s="3">
        <v>70003015</v>
      </c>
      <c r="C50" s="3" t="s">
        <v>597</v>
      </c>
      <c r="D50" s="3">
        <v>1</v>
      </c>
      <c r="E50" s="31">
        <v>601000301</v>
      </c>
      <c r="F50" s="31">
        <v>600030101</v>
      </c>
      <c r="G50" s="31">
        <v>601100307</v>
      </c>
      <c r="H50" s="81">
        <v>601300201</v>
      </c>
      <c r="I50" s="114" t="s">
        <v>582</v>
      </c>
      <c r="J50" s="26" t="s">
        <v>288</v>
      </c>
      <c r="P50" s="3" t="str">
        <f t="shared" si="0"/>
        <v/>
      </c>
      <c r="S50" s="3" t="str">
        <f t="shared" si="1"/>
        <v>601000301,600030101,601100307,601300201,601100001,601100310</v>
      </c>
    </row>
    <row r="51" s="3" customFormat="1" ht="20.1" customHeight="1" spans="2:19">
      <c r="B51" s="3">
        <v>70003016</v>
      </c>
      <c r="C51" s="3" t="s">
        <v>598</v>
      </c>
      <c r="D51" s="3">
        <v>3</v>
      </c>
      <c r="E51" s="31">
        <v>601000311</v>
      </c>
      <c r="F51" s="31">
        <v>600030201</v>
      </c>
      <c r="G51" s="31">
        <v>601100307</v>
      </c>
      <c r="H51" s="81">
        <v>601400201</v>
      </c>
      <c r="I51" s="114" t="s">
        <v>582</v>
      </c>
      <c r="J51" s="26" t="s">
        <v>288</v>
      </c>
      <c r="K51" s="31">
        <v>601100308</v>
      </c>
      <c r="L51" s="25" t="s">
        <v>290</v>
      </c>
      <c r="M51" s="31">
        <v>601100309</v>
      </c>
      <c r="N51" s="25" t="s">
        <v>292</v>
      </c>
      <c r="P51" s="3" t="str">
        <f t="shared" si="0"/>
        <v>601100308,601100309</v>
      </c>
      <c r="S51" s="3" t="str">
        <f t="shared" si="1"/>
        <v>601000311,600030201,601100307,601400201,601100001,601100310,601100308,601100309</v>
      </c>
    </row>
    <row r="52" s="3" customFormat="1" ht="20.1" customHeight="1" spans="2:19">
      <c r="B52" s="3">
        <v>70004001</v>
      </c>
      <c r="C52" s="3" t="s">
        <v>599</v>
      </c>
      <c r="D52" s="3">
        <v>1</v>
      </c>
      <c r="E52" s="31">
        <v>601000401</v>
      </c>
      <c r="F52" s="31">
        <v>600040101</v>
      </c>
      <c r="G52" s="31">
        <v>601100401</v>
      </c>
      <c r="H52" s="31">
        <v>601300301</v>
      </c>
      <c r="I52" s="114" t="s">
        <v>600</v>
      </c>
      <c r="J52" s="26" t="s">
        <v>296</v>
      </c>
      <c r="P52" s="3" t="str">
        <f t="shared" si="0"/>
        <v/>
      </c>
      <c r="S52" s="3" t="str">
        <f t="shared" si="1"/>
        <v>601000401,600040101,601100401,601300301,601100001,601100410</v>
      </c>
    </row>
    <row r="53" s="3" customFormat="1" ht="20.1" customHeight="1" spans="2:19">
      <c r="B53" s="3">
        <v>70004002</v>
      </c>
      <c r="C53" s="3" t="s">
        <v>595</v>
      </c>
      <c r="D53" s="3">
        <v>1</v>
      </c>
      <c r="E53" s="31">
        <v>601000401</v>
      </c>
      <c r="F53" s="31">
        <v>600040101</v>
      </c>
      <c r="G53" s="31">
        <v>601100402</v>
      </c>
      <c r="H53" s="31">
        <v>601300301</v>
      </c>
      <c r="I53" s="114" t="s">
        <v>600</v>
      </c>
      <c r="J53" s="26" t="s">
        <v>299</v>
      </c>
      <c r="P53" s="3" t="str">
        <f t="shared" si="0"/>
        <v/>
      </c>
      <c r="S53" s="3" t="str">
        <f t="shared" si="1"/>
        <v>601000401,600040101,601100402,601300301,601100001,601100410</v>
      </c>
    </row>
    <row r="54" s="3" customFormat="1" ht="20.1" customHeight="1" spans="2:19">
      <c r="B54" s="3">
        <v>70004003</v>
      </c>
      <c r="C54" s="3" t="s">
        <v>601</v>
      </c>
      <c r="D54" s="3">
        <v>3</v>
      </c>
      <c r="E54" s="31">
        <v>601000411</v>
      </c>
      <c r="F54" s="31">
        <v>600040201</v>
      </c>
      <c r="G54" s="31">
        <v>601100403</v>
      </c>
      <c r="H54" s="31">
        <v>601400301</v>
      </c>
      <c r="I54" s="114" t="s">
        <v>600</v>
      </c>
      <c r="J54" s="26" t="s">
        <v>301</v>
      </c>
      <c r="K54" s="31">
        <v>601100408</v>
      </c>
      <c r="L54" s="25" t="s">
        <v>311</v>
      </c>
      <c r="M54" s="31"/>
      <c r="N54" s="25"/>
      <c r="P54" s="3">
        <f t="shared" si="0"/>
        <v>601100408</v>
      </c>
      <c r="S54" s="3" t="str">
        <f t="shared" si="1"/>
        <v>601000411,600040201,601100403,601400301,601100001,601100410,601100408</v>
      </c>
    </row>
    <row r="55" s="3" customFormat="1" ht="20.1" customHeight="1" spans="2:19">
      <c r="B55" s="3">
        <v>70004004</v>
      </c>
      <c r="C55" s="3" t="s">
        <v>602</v>
      </c>
      <c r="D55" s="3">
        <v>1</v>
      </c>
      <c r="E55" s="31">
        <v>601000401</v>
      </c>
      <c r="F55" s="31">
        <v>600040101</v>
      </c>
      <c r="G55" s="31">
        <v>601100401</v>
      </c>
      <c r="H55" s="31">
        <v>601300301</v>
      </c>
      <c r="I55" s="114" t="s">
        <v>600</v>
      </c>
      <c r="J55" s="26" t="s">
        <v>296</v>
      </c>
      <c r="P55" s="3" t="str">
        <f t="shared" si="0"/>
        <v/>
      </c>
      <c r="S55" s="3" t="str">
        <f t="shared" si="1"/>
        <v>601000401,600040101,601100401,601300301,601100001,601100410</v>
      </c>
    </row>
    <row r="56" s="3" customFormat="1" ht="20.1" customHeight="1" spans="2:19">
      <c r="B56" s="3">
        <v>70004005</v>
      </c>
      <c r="C56" s="3" t="s">
        <v>603</v>
      </c>
      <c r="D56" s="3">
        <v>1</v>
      </c>
      <c r="E56" s="31">
        <v>601000401</v>
      </c>
      <c r="F56" s="31">
        <v>600040101</v>
      </c>
      <c r="G56" s="31">
        <v>601100402</v>
      </c>
      <c r="H56" s="31">
        <v>601300301</v>
      </c>
      <c r="I56" s="114" t="s">
        <v>600</v>
      </c>
      <c r="J56" s="26" t="s">
        <v>299</v>
      </c>
      <c r="P56" s="3" t="str">
        <f t="shared" si="0"/>
        <v/>
      </c>
      <c r="S56" s="3" t="str">
        <f t="shared" si="1"/>
        <v>601000401,600040101,601100402,601300301,601100001,601100410</v>
      </c>
    </row>
    <row r="57" s="3" customFormat="1" ht="20.1" customHeight="1" spans="2:19">
      <c r="B57" s="3">
        <v>70004006</v>
      </c>
      <c r="C57" s="3" t="s">
        <v>604</v>
      </c>
      <c r="D57" s="3">
        <v>3</v>
      </c>
      <c r="E57" s="31">
        <v>601000411</v>
      </c>
      <c r="F57" s="31">
        <v>600040201</v>
      </c>
      <c r="G57" s="31">
        <v>601100403</v>
      </c>
      <c r="H57" s="31">
        <v>601400301</v>
      </c>
      <c r="I57" s="114" t="s">
        <v>600</v>
      </c>
      <c r="J57" s="26" t="s">
        <v>301</v>
      </c>
      <c r="K57" s="31">
        <v>601100408</v>
      </c>
      <c r="L57" s="25" t="s">
        <v>311</v>
      </c>
      <c r="M57" s="31">
        <v>601100409</v>
      </c>
      <c r="N57" s="25" t="s">
        <v>313</v>
      </c>
      <c r="P57" s="3" t="str">
        <f t="shared" si="0"/>
        <v>601100408,601100409</v>
      </c>
      <c r="S57" s="3" t="str">
        <f t="shared" si="1"/>
        <v>601000411,600040201,601100403,601400301,601100001,601100410,601100408,601100409</v>
      </c>
    </row>
    <row r="58" s="3" customFormat="1" ht="20.1" customHeight="1" spans="2:19">
      <c r="B58" s="3">
        <v>70004007</v>
      </c>
      <c r="C58" s="3" t="s">
        <v>605</v>
      </c>
      <c r="D58" s="3">
        <v>1</v>
      </c>
      <c r="E58" s="31">
        <v>601000501</v>
      </c>
      <c r="F58" s="31">
        <v>600040101</v>
      </c>
      <c r="G58" s="31">
        <v>601100403</v>
      </c>
      <c r="H58" s="31">
        <v>601300301</v>
      </c>
      <c r="I58" s="114" t="s">
        <v>600</v>
      </c>
      <c r="J58" s="26" t="s">
        <v>301</v>
      </c>
      <c r="P58" s="3" t="str">
        <f t="shared" si="0"/>
        <v/>
      </c>
      <c r="S58" s="3" t="str">
        <f t="shared" si="1"/>
        <v>601000501,600040101,601100403,601300301,601100001,601100410</v>
      </c>
    </row>
    <row r="59" s="3" customFormat="1" ht="20.1" customHeight="1" spans="2:19">
      <c r="B59" s="3">
        <v>70004008</v>
      </c>
      <c r="C59" s="3" t="s">
        <v>606</v>
      </c>
      <c r="D59" s="3">
        <v>1</v>
      </c>
      <c r="E59" s="31">
        <v>601000501</v>
      </c>
      <c r="F59" s="31">
        <v>600040101</v>
      </c>
      <c r="G59" s="31">
        <v>601100405</v>
      </c>
      <c r="H59" s="31">
        <v>601300301</v>
      </c>
      <c r="I59" s="114" t="s">
        <v>600</v>
      </c>
      <c r="J59" s="26" t="s">
        <v>305</v>
      </c>
      <c r="P59" s="3" t="str">
        <f t="shared" si="0"/>
        <v/>
      </c>
      <c r="S59" s="3" t="str">
        <f t="shared" si="1"/>
        <v>601000501,600040101,601100405,601300301,601100001,601100410</v>
      </c>
    </row>
    <row r="60" s="3" customFormat="1" ht="20.1" customHeight="1" spans="2:19">
      <c r="B60" s="3">
        <v>70004009</v>
      </c>
      <c r="C60" s="3" t="s">
        <v>607</v>
      </c>
      <c r="D60" s="3">
        <v>1</v>
      </c>
      <c r="E60" s="31">
        <v>601000501</v>
      </c>
      <c r="F60" s="31">
        <v>600040101</v>
      </c>
      <c r="G60" s="31">
        <v>601100406</v>
      </c>
      <c r="H60" s="31">
        <v>601300301</v>
      </c>
      <c r="I60" s="114" t="s">
        <v>600</v>
      </c>
      <c r="J60" s="26" t="s">
        <v>307</v>
      </c>
      <c r="P60" s="3" t="str">
        <f t="shared" si="0"/>
        <v/>
      </c>
      <c r="S60" s="3" t="str">
        <f t="shared" si="1"/>
        <v>601000501,600040101,601100406,601300301,601100001,601100410</v>
      </c>
    </row>
    <row r="61" s="3" customFormat="1" ht="20.1" customHeight="1" spans="2:19">
      <c r="B61" s="3">
        <v>70004010</v>
      </c>
      <c r="C61" s="3" t="s">
        <v>608</v>
      </c>
      <c r="D61" s="3">
        <v>3</v>
      </c>
      <c r="E61" s="31">
        <v>601000411</v>
      </c>
      <c r="F61" s="31">
        <v>600040201</v>
      </c>
      <c r="G61" s="31">
        <v>601100405</v>
      </c>
      <c r="H61" s="31">
        <v>601400301</v>
      </c>
      <c r="I61" s="114" t="s">
        <v>600</v>
      </c>
      <c r="J61" s="26" t="s">
        <v>305</v>
      </c>
      <c r="K61" s="31">
        <v>601100408</v>
      </c>
      <c r="L61" s="25" t="s">
        <v>311</v>
      </c>
      <c r="M61" s="31">
        <v>601100409</v>
      </c>
      <c r="N61" s="25" t="s">
        <v>313</v>
      </c>
      <c r="P61" s="3" t="str">
        <f t="shared" si="0"/>
        <v>601100408,601100409</v>
      </c>
      <c r="S61" s="3" t="str">
        <f t="shared" si="1"/>
        <v>601000411,600040201,601100405,601400301,601100001,601100410,601100408,601100409</v>
      </c>
    </row>
    <row r="62" s="3" customFormat="1" ht="20.1" customHeight="1" spans="2:19">
      <c r="B62" s="3">
        <v>70004011</v>
      </c>
      <c r="C62" s="3" t="s">
        <v>609</v>
      </c>
      <c r="D62" s="3">
        <v>1</v>
      </c>
      <c r="E62" s="31">
        <v>601000401</v>
      </c>
      <c r="F62" s="31">
        <v>600040101</v>
      </c>
      <c r="G62" s="31">
        <v>601100404</v>
      </c>
      <c r="H62" s="31">
        <v>601300301</v>
      </c>
      <c r="I62" s="114" t="s">
        <v>600</v>
      </c>
      <c r="J62" s="26" t="s">
        <v>303</v>
      </c>
      <c r="P62" s="3" t="str">
        <f t="shared" si="0"/>
        <v/>
      </c>
      <c r="S62" s="3" t="str">
        <f t="shared" si="1"/>
        <v>601000401,600040101,601100404,601300301,601100001,601100410</v>
      </c>
    </row>
    <row r="63" s="3" customFormat="1" ht="20.1" customHeight="1" spans="2:19">
      <c r="B63" s="3">
        <v>70004012</v>
      </c>
      <c r="C63" s="3" t="s">
        <v>610</v>
      </c>
      <c r="D63" s="3">
        <v>1</v>
      </c>
      <c r="E63" s="31">
        <v>601000401</v>
      </c>
      <c r="F63" s="31">
        <v>600040101</v>
      </c>
      <c r="G63" s="31">
        <v>601100404</v>
      </c>
      <c r="H63" s="31">
        <v>601300301</v>
      </c>
      <c r="I63" s="114" t="s">
        <v>600</v>
      </c>
      <c r="J63" s="26" t="s">
        <v>303</v>
      </c>
      <c r="P63" s="3" t="str">
        <f t="shared" si="0"/>
        <v/>
      </c>
      <c r="S63" s="3" t="str">
        <f t="shared" si="1"/>
        <v>601000401,600040101,601100404,601300301,601100001,601100410</v>
      </c>
    </row>
    <row r="64" s="3" customFormat="1" ht="20.1" customHeight="1" spans="2:19">
      <c r="B64" s="3">
        <v>70004013</v>
      </c>
      <c r="C64" s="3" t="s">
        <v>611</v>
      </c>
      <c r="D64" s="3">
        <v>3</v>
      </c>
      <c r="E64" s="31">
        <v>601000411</v>
      </c>
      <c r="F64" s="31">
        <v>600040201</v>
      </c>
      <c r="G64" s="31">
        <v>601100404</v>
      </c>
      <c r="H64" s="31">
        <v>601400301</v>
      </c>
      <c r="I64" s="114" t="s">
        <v>600</v>
      </c>
      <c r="J64" s="26" t="s">
        <v>303</v>
      </c>
      <c r="K64" s="31">
        <v>601100408</v>
      </c>
      <c r="L64" s="25" t="s">
        <v>311</v>
      </c>
      <c r="M64" s="31">
        <v>601100409</v>
      </c>
      <c r="N64" s="25" t="s">
        <v>313</v>
      </c>
      <c r="P64" s="3" t="str">
        <f t="shared" si="0"/>
        <v>601100408,601100409</v>
      </c>
      <c r="S64" s="3" t="str">
        <f t="shared" si="1"/>
        <v>601000411,600040201,601100404,601400301,601100001,601100410,601100408,601100409</v>
      </c>
    </row>
    <row r="65" s="3" customFormat="1" ht="20.1" customHeight="1" spans="2:19">
      <c r="B65" s="3">
        <v>70005001</v>
      </c>
      <c r="C65" s="3" t="s">
        <v>612</v>
      </c>
      <c r="D65" s="3">
        <v>1</v>
      </c>
      <c r="E65" s="31">
        <v>601000501</v>
      </c>
      <c r="F65" s="31">
        <v>600050101</v>
      </c>
      <c r="G65" s="31">
        <v>601100501</v>
      </c>
      <c r="H65" s="31">
        <v>601300401</v>
      </c>
      <c r="I65" s="114" t="s">
        <v>613</v>
      </c>
      <c r="J65" s="26" t="s">
        <v>316</v>
      </c>
      <c r="P65" s="3" t="str">
        <f t="shared" si="0"/>
        <v/>
      </c>
      <c r="S65" s="3" t="str">
        <f t="shared" si="1"/>
        <v>601000501,600050101,601100501,601300401,601100001,601100510</v>
      </c>
    </row>
    <row r="66" s="3" customFormat="1" ht="20.1" customHeight="1" spans="2:19">
      <c r="B66" s="3">
        <v>70005002</v>
      </c>
      <c r="C66" s="3" t="s">
        <v>614</v>
      </c>
      <c r="D66" s="3">
        <v>1</v>
      </c>
      <c r="E66" s="31">
        <v>601000501</v>
      </c>
      <c r="F66" s="31">
        <v>600050101</v>
      </c>
      <c r="G66" s="31">
        <v>601100502</v>
      </c>
      <c r="H66" s="31">
        <v>601300401</v>
      </c>
      <c r="I66" s="114" t="s">
        <v>613</v>
      </c>
      <c r="J66" s="26" t="s">
        <v>318</v>
      </c>
      <c r="P66" s="3" t="str">
        <f t="shared" si="0"/>
        <v/>
      </c>
      <c r="S66" s="3" t="str">
        <f t="shared" si="1"/>
        <v>601000501,600050101,601100502,601300401,601100001,601100510</v>
      </c>
    </row>
    <row r="67" s="3" customFormat="1" ht="20.1" customHeight="1" spans="2:19">
      <c r="B67" s="3">
        <v>70005003</v>
      </c>
      <c r="C67" s="3" t="s">
        <v>615</v>
      </c>
      <c r="D67" s="3">
        <v>3</v>
      </c>
      <c r="E67" s="31">
        <v>601000511</v>
      </c>
      <c r="F67" s="31">
        <v>600050201</v>
      </c>
      <c r="G67" s="31">
        <v>601100503</v>
      </c>
      <c r="H67" s="31">
        <v>601400401</v>
      </c>
      <c r="I67" s="114" t="s">
        <v>613</v>
      </c>
      <c r="J67" s="26" t="s">
        <v>321</v>
      </c>
      <c r="K67" s="31">
        <v>601100508</v>
      </c>
      <c r="L67" s="25" t="s">
        <v>333</v>
      </c>
      <c r="P67" s="3">
        <f t="shared" ref="P67:P76" si="2">IF(K67="","",IF(M67="",K67,K67&amp;","&amp;M67))</f>
        <v>601100508</v>
      </c>
      <c r="S67" s="3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="3" customFormat="1" ht="20.1" customHeight="1" spans="2:19">
      <c r="B68" s="3">
        <v>70005004</v>
      </c>
      <c r="C68" s="3" t="s">
        <v>616</v>
      </c>
      <c r="D68" s="3">
        <v>3</v>
      </c>
      <c r="E68" s="31">
        <v>601000511</v>
      </c>
      <c r="F68" s="31">
        <v>600050201</v>
      </c>
      <c r="G68" s="31">
        <v>601100504</v>
      </c>
      <c r="H68" s="31">
        <v>601400401</v>
      </c>
      <c r="I68" s="114" t="s">
        <v>613</v>
      </c>
      <c r="J68" s="26" t="s">
        <v>324</v>
      </c>
      <c r="K68" s="31">
        <v>601100508</v>
      </c>
      <c r="L68" s="25" t="s">
        <v>333</v>
      </c>
      <c r="M68" s="31">
        <v>601100509</v>
      </c>
      <c r="N68" s="25" t="s">
        <v>335</v>
      </c>
      <c r="P68" s="3" t="str">
        <f t="shared" si="2"/>
        <v>601100508,601100509</v>
      </c>
      <c r="S68" s="3" t="str">
        <f t="shared" si="3"/>
        <v>601000511,600050201,601100504,601400401,601100001,601100510,601100508,601100509</v>
      </c>
    </row>
    <row r="69" s="3" customFormat="1" ht="20.1" customHeight="1" spans="2:19">
      <c r="B69" s="3">
        <v>70005006</v>
      </c>
      <c r="C69" s="3" t="s">
        <v>617</v>
      </c>
      <c r="D69" s="3">
        <v>1</v>
      </c>
      <c r="E69" s="31">
        <v>601000501</v>
      </c>
      <c r="F69" s="31">
        <v>600050101</v>
      </c>
      <c r="G69" s="31">
        <v>601100503</v>
      </c>
      <c r="H69" s="31">
        <v>601300401</v>
      </c>
      <c r="I69" s="114" t="s">
        <v>613</v>
      </c>
      <c r="J69" s="26" t="s">
        <v>321</v>
      </c>
      <c r="P69" s="3" t="str">
        <f t="shared" si="2"/>
        <v/>
      </c>
      <c r="S69" s="3" t="str">
        <f t="shared" si="3"/>
        <v>601000501,600050101,601100503,601300401,601100001,601100510</v>
      </c>
    </row>
    <row r="70" s="3" customFormat="1" ht="20.1" customHeight="1" spans="2:19">
      <c r="B70" s="3">
        <v>70005007</v>
      </c>
      <c r="C70" s="3" t="s">
        <v>618</v>
      </c>
      <c r="D70" s="3">
        <v>1</v>
      </c>
      <c r="E70" s="31">
        <v>601000501</v>
      </c>
      <c r="F70" s="31">
        <v>600050101</v>
      </c>
      <c r="G70" s="31">
        <v>601100505</v>
      </c>
      <c r="H70" s="31">
        <v>601300401</v>
      </c>
      <c r="I70" s="114" t="s">
        <v>613</v>
      </c>
      <c r="J70" s="26" t="s">
        <v>327</v>
      </c>
      <c r="S70" s="3" t="str">
        <f t="shared" si="3"/>
        <v>601000501,600050101,601100505,601300401,601100001,601100510</v>
      </c>
    </row>
    <row r="71" s="3" customFormat="1" ht="20.1" customHeight="1" spans="2:19">
      <c r="B71" s="3">
        <v>70005008</v>
      </c>
      <c r="C71" s="3" t="s">
        <v>619</v>
      </c>
      <c r="D71" s="3">
        <v>1</v>
      </c>
      <c r="E71" s="31">
        <v>601000501</v>
      </c>
      <c r="F71" s="31">
        <v>600050101</v>
      </c>
      <c r="G71" s="31">
        <v>601100506</v>
      </c>
      <c r="H71" s="31">
        <v>601300401</v>
      </c>
      <c r="I71" s="114" t="s">
        <v>613</v>
      </c>
      <c r="J71" s="26" t="s">
        <v>329</v>
      </c>
      <c r="S71" s="3" t="str">
        <f t="shared" si="3"/>
        <v>601000501,600050101,601100506,601300401,601100001,601100510</v>
      </c>
    </row>
    <row r="72" s="3" customFormat="1" ht="20.1" customHeight="1" spans="2:19">
      <c r="B72" s="3">
        <v>70005009</v>
      </c>
      <c r="C72" s="3" t="s">
        <v>620</v>
      </c>
      <c r="D72" s="3">
        <v>1</v>
      </c>
      <c r="E72" s="31">
        <v>601000501</v>
      </c>
      <c r="F72" s="31">
        <v>600050101</v>
      </c>
      <c r="G72" s="31">
        <v>601100507</v>
      </c>
      <c r="H72" s="31">
        <v>601300401</v>
      </c>
      <c r="I72" s="114" t="s">
        <v>613</v>
      </c>
      <c r="J72" s="26" t="s">
        <v>331</v>
      </c>
      <c r="S72" s="3" t="str">
        <f t="shared" si="3"/>
        <v>601000501,600050101,601100507,601300401,601100001,601100510</v>
      </c>
    </row>
    <row r="73" s="3" customFormat="1" ht="20.1" customHeight="1" spans="2:19">
      <c r="B73" s="3">
        <v>70005010</v>
      </c>
      <c r="C73" s="3" t="s">
        <v>621</v>
      </c>
      <c r="D73" s="3">
        <v>1</v>
      </c>
      <c r="E73" s="31">
        <v>601000501</v>
      </c>
      <c r="F73" s="31">
        <v>600050101</v>
      </c>
      <c r="G73" s="31">
        <v>601100504</v>
      </c>
      <c r="H73" s="31">
        <v>601300401</v>
      </c>
      <c r="I73" s="114" t="s">
        <v>613</v>
      </c>
      <c r="J73" s="26" t="s">
        <v>324</v>
      </c>
      <c r="P73" s="3" t="str">
        <f t="shared" si="2"/>
        <v/>
      </c>
      <c r="S73" s="3" t="str">
        <f t="shared" si="3"/>
        <v>601000501,600050101,601100504,601300401,601100001,601100510</v>
      </c>
    </row>
    <row r="74" s="3" customFormat="1" ht="20.1" customHeight="1" spans="2:19">
      <c r="B74" s="3">
        <v>70005011</v>
      </c>
      <c r="C74" s="3" t="s">
        <v>622</v>
      </c>
      <c r="D74" s="3">
        <v>3</v>
      </c>
      <c r="E74" s="31">
        <v>601000511</v>
      </c>
      <c r="F74" s="31">
        <v>600050201</v>
      </c>
      <c r="G74" s="31">
        <v>601100503</v>
      </c>
      <c r="H74" s="81">
        <v>601400401</v>
      </c>
      <c r="I74" s="114" t="s">
        <v>613</v>
      </c>
      <c r="J74" s="26" t="s">
        <v>321</v>
      </c>
      <c r="K74" s="31">
        <v>601100508</v>
      </c>
      <c r="L74" s="25" t="s">
        <v>333</v>
      </c>
      <c r="M74" s="31">
        <v>601100509</v>
      </c>
      <c r="N74" s="25" t="s">
        <v>335</v>
      </c>
      <c r="P74" s="3" t="str">
        <f t="shared" si="2"/>
        <v>601100508,601100509</v>
      </c>
      <c r="S74" s="3" t="str">
        <f t="shared" si="3"/>
        <v>601000511,600050201,601100503,601400401,601100001,601100510,601100508,601100509</v>
      </c>
    </row>
    <row r="75" s="3" customFormat="1" ht="20.1" customHeight="1" spans="2:19">
      <c r="B75" s="3">
        <v>70005012</v>
      </c>
      <c r="C75" s="3" t="s">
        <v>623</v>
      </c>
      <c r="D75" s="3">
        <v>3</v>
      </c>
      <c r="E75" s="31">
        <v>601000511</v>
      </c>
      <c r="F75" s="31">
        <v>600050201</v>
      </c>
      <c r="G75" s="31">
        <v>601100504</v>
      </c>
      <c r="H75" s="81">
        <v>601400401</v>
      </c>
      <c r="I75" s="114" t="s">
        <v>613</v>
      </c>
      <c r="J75" s="26" t="s">
        <v>324</v>
      </c>
      <c r="K75" s="31">
        <v>601100508</v>
      </c>
      <c r="L75" s="25" t="s">
        <v>333</v>
      </c>
      <c r="M75" s="31">
        <v>601100509</v>
      </c>
      <c r="N75" s="25" t="s">
        <v>335</v>
      </c>
      <c r="P75" s="3" t="str">
        <f t="shared" si="2"/>
        <v>601100508,601100509</v>
      </c>
      <c r="S75" s="3" t="str">
        <f t="shared" si="3"/>
        <v>601000511,600050201,601100504,601400401,601100001,601100510,601100508,601100509</v>
      </c>
    </row>
    <row r="76" s="3" customFormat="1" ht="20.1" customHeight="1" spans="2:19">
      <c r="B76" s="3">
        <v>70005013</v>
      </c>
      <c r="C76" s="3" t="s">
        <v>624</v>
      </c>
      <c r="D76" s="3">
        <v>3</v>
      </c>
      <c r="E76" s="31">
        <v>601000511</v>
      </c>
      <c r="F76" s="31">
        <v>600050201</v>
      </c>
      <c r="G76" s="31">
        <v>601100504</v>
      </c>
      <c r="H76" s="81">
        <v>601400401</v>
      </c>
      <c r="I76" s="114" t="s">
        <v>613</v>
      </c>
      <c r="J76" s="26" t="s">
        <v>324</v>
      </c>
      <c r="K76" s="31">
        <v>601100508</v>
      </c>
      <c r="L76" s="25" t="s">
        <v>333</v>
      </c>
      <c r="M76" s="31">
        <v>601100509</v>
      </c>
      <c r="N76" s="25" t="s">
        <v>335</v>
      </c>
      <c r="P76" s="3" t="str">
        <f t="shared" si="2"/>
        <v>601100508,601100509</v>
      </c>
      <c r="S76" s="3" t="str">
        <f t="shared" si="3"/>
        <v>601000511,600050201,601100504,601400401,601100001,601100510,601100508,601100509</v>
      </c>
    </row>
    <row r="77" s="3" customFormat="1" ht="20.1" customHeight="1"/>
    <row r="78" s="3" customFormat="1" ht="20.1" customHeight="1"/>
    <row r="79" s="3" customFormat="1" ht="20.1" customHeight="1"/>
    <row r="80" s="3" customFormat="1" ht="20.1" customHeight="1" spans="2:2">
      <c r="B80" s="3" t="s">
        <v>625</v>
      </c>
    </row>
    <row r="81" s="3" customFormat="1" ht="20.1" customHeight="1"/>
    <row r="82" s="3" customFormat="1" ht="20.1" customHeight="1" spans="2:19">
      <c r="B82" s="3">
        <v>72001001</v>
      </c>
      <c r="C82" s="3" t="s">
        <v>626</v>
      </c>
      <c r="D82" s="3">
        <v>1</v>
      </c>
      <c r="E82" s="31">
        <v>601000201</v>
      </c>
      <c r="F82" s="31">
        <v>600020101</v>
      </c>
      <c r="G82" s="31"/>
      <c r="H82" s="81">
        <v>601300101</v>
      </c>
      <c r="I82" s="113" t="s">
        <v>546</v>
      </c>
      <c r="P82" s="3" t="str">
        <f t="shared" ref="P82:P111" si="4">IF(K82="","",IF(M82="",K82,K82&amp;","&amp;M82))</f>
        <v/>
      </c>
      <c r="S82" s="3" t="str">
        <f>E82&amp;","&amp;F82&amp;","&amp;G2&amp;","&amp;H2&amp;IF(P82="","",","&amp;P82)</f>
        <v>601000201,600020101,601100101,601300101</v>
      </c>
    </row>
    <row r="83" s="3" customFormat="1" ht="20.1" customHeight="1" spans="2:19">
      <c r="B83" s="3">
        <v>72001002</v>
      </c>
      <c r="C83" s="3" t="s">
        <v>627</v>
      </c>
      <c r="D83" s="3">
        <v>1</v>
      </c>
      <c r="E83" s="31">
        <v>601000201</v>
      </c>
      <c r="F83" s="31">
        <v>600020101</v>
      </c>
      <c r="H83" s="81">
        <v>601300101</v>
      </c>
      <c r="I83" s="113" t="s">
        <v>546</v>
      </c>
      <c r="P83" s="3" t="str">
        <f t="shared" si="4"/>
        <v/>
      </c>
      <c r="S83" s="3" t="str">
        <f t="shared" ref="S83:S111" si="5">E83&amp;","&amp;F83&amp;","&amp;G3&amp;","&amp;H3&amp;IF(P83="","",","&amp;P83)</f>
        <v>601000201,600020101,601100101,601300101</v>
      </c>
    </row>
    <row r="84" s="3" customFormat="1" ht="20.1" customHeight="1" spans="2:19">
      <c r="B84" s="3">
        <v>72001003</v>
      </c>
      <c r="C84" s="3" t="s">
        <v>628</v>
      </c>
      <c r="D84" s="3">
        <v>1</v>
      </c>
      <c r="E84" s="31">
        <v>601000201</v>
      </c>
      <c r="F84" s="31">
        <v>600020101</v>
      </c>
      <c r="H84" s="81">
        <v>601300101</v>
      </c>
      <c r="I84" s="113" t="s">
        <v>546</v>
      </c>
      <c r="P84" s="3" t="str">
        <f t="shared" si="4"/>
        <v/>
      </c>
      <c r="S84" s="3" t="str">
        <f t="shared" si="5"/>
        <v>601000201,600020101,601100101,601300101</v>
      </c>
    </row>
    <row r="85" s="3" customFormat="1" ht="20.1" customHeight="1" spans="2:19">
      <c r="B85" s="3">
        <v>72001004</v>
      </c>
      <c r="C85" s="3" t="s">
        <v>629</v>
      </c>
      <c r="D85" s="3">
        <v>1</v>
      </c>
      <c r="E85" s="31">
        <v>601000201</v>
      </c>
      <c r="F85" s="31">
        <v>600020101</v>
      </c>
      <c r="H85" s="81">
        <v>601300101</v>
      </c>
      <c r="I85" s="113" t="s">
        <v>546</v>
      </c>
      <c r="P85" s="3" t="str">
        <f t="shared" si="4"/>
        <v/>
      </c>
      <c r="S85" s="3" t="str">
        <f t="shared" si="5"/>
        <v>601000201,600020101,601100101,601300101</v>
      </c>
    </row>
    <row r="86" s="3" customFormat="1" ht="20.1" customHeight="1" spans="2:19">
      <c r="B86" s="3">
        <v>72001011</v>
      </c>
      <c r="C86" s="3" t="s">
        <v>630</v>
      </c>
      <c r="D86" s="3">
        <v>3</v>
      </c>
      <c r="E86" s="31">
        <v>601000211</v>
      </c>
      <c r="F86" s="31">
        <v>600020201</v>
      </c>
      <c r="G86" s="31"/>
      <c r="H86" s="81">
        <v>601400101</v>
      </c>
      <c r="I86" s="113" t="s">
        <v>546</v>
      </c>
      <c r="J86" s="25"/>
      <c r="K86" s="31">
        <v>601100208</v>
      </c>
      <c r="L86" s="25" t="s">
        <v>268</v>
      </c>
      <c r="M86" s="31"/>
      <c r="N86" s="25"/>
      <c r="P86" s="3">
        <f t="shared" si="4"/>
        <v>601100208</v>
      </c>
      <c r="S86" s="3" t="str">
        <f t="shared" si="5"/>
        <v>601000211,600020201,601100103,601300101,601100208</v>
      </c>
    </row>
    <row r="87" s="3" customFormat="1" ht="20.1" customHeight="1" spans="2:19">
      <c r="B87" s="3">
        <v>72001012</v>
      </c>
      <c r="C87" s="3" t="s">
        <v>631</v>
      </c>
      <c r="D87" s="3">
        <v>3</v>
      </c>
      <c r="E87" s="31">
        <v>601000211</v>
      </c>
      <c r="F87" s="31">
        <v>600020201</v>
      </c>
      <c r="G87" s="31"/>
      <c r="H87" s="81">
        <v>601400101</v>
      </c>
      <c r="I87" s="113" t="s">
        <v>546</v>
      </c>
      <c r="J87" s="25"/>
      <c r="K87" s="31">
        <v>601100208</v>
      </c>
      <c r="L87" s="25" t="s">
        <v>268</v>
      </c>
      <c r="M87" s="31">
        <v>601100209</v>
      </c>
      <c r="N87" s="25" t="s">
        <v>270</v>
      </c>
      <c r="P87" s="3" t="str">
        <f t="shared" si="4"/>
        <v>601100208,601100209</v>
      </c>
      <c r="S87" s="3" t="str">
        <f t="shared" si="5"/>
        <v>601000211,600020201,601100103,601300101,601100208,601100209</v>
      </c>
    </row>
    <row r="88" s="3" customFormat="1" ht="20.1" customHeight="1" spans="2:19">
      <c r="B88" s="3">
        <v>72001013</v>
      </c>
      <c r="C88" s="3" t="s">
        <v>632</v>
      </c>
      <c r="D88" s="3">
        <v>3</v>
      </c>
      <c r="E88" s="31">
        <v>601000211</v>
      </c>
      <c r="F88" s="31">
        <v>600020201</v>
      </c>
      <c r="G88" s="31"/>
      <c r="H88" s="81">
        <v>601400101</v>
      </c>
      <c r="I88" s="113" t="s">
        <v>546</v>
      </c>
      <c r="J88" s="25"/>
      <c r="K88" s="31">
        <v>601100208</v>
      </c>
      <c r="L88" s="25" t="s">
        <v>268</v>
      </c>
      <c r="M88" s="31">
        <v>601100209</v>
      </c>
      <c r="N88" s="25" t="s">
        <v>270</v>
      </c>
      <c r="P88" s="3" t="str">
        <f t="shared" si="4"/>
        <v>601100208,601100209</v>
      </c>
      <c r="S88" s="3" t="str">
        <f t="shared" si="5"/>
        <v>601000211,600020201,601100103,601300101,601100208,601100209</v>
      </c>
    </row>
    <row r="89" s="3" customFormat="1" ht="20.1" customHeight="1" spans="2:19">
      <c r="B89" s="3">
        <v>72002001</v>
      </c>
      <c r="C89" s="3" t="s">
        <v>633</v>
      </c>
      <c r="D89" s="3">
        <v>1</v>
      </c>
      <c r="E89" s="31">
        <v>601000301</v>
      </c>
      <c r="F89" s="31">
        <v>600030101</v>
      </c>
      <c r="H89" s="81">
        <v>601300201</v>
      </c>
      <c r="I89" s="113" t="s">
        <v>569</v>
      </c>
      <c r="P89" s="3" t="str">
        <f t="shared" si="4"/>
        <v/>
      </c>
      <c r="S89" s="3" t="str">
        <f t="shared" si="5"/>
        <v>601000301,600030101,601100102,601300101</v>
      </c>
    </row>
    <row r="90" s="3" customFormat="1" ht="20.1" customHeight="1" spans="2:19">
      <c r="B90" s="3">
        <v>72002002</v>
      </c>
      <c r="C90" s="3" t="s">
        <v>634</v>
      </c>
      <c r="D90" s="3">
        <v>1</v>
      </c>
      <c r="E90" s="31">
        <v>601000301</v>
      </c>
      <c r="F90" s="31">
        <v>600030101</v>
      </c>
      <c r="H90" s="81">
        <v>601300201</v>
      </c>
      <c r="I90" s="113" t="s">
        <v>569</v>
      </c>
      <c r="P90" s="3" t="str">
        <f t="shared" si="4"/>
        <v/>
      </c>
      <c r="S90" s="3" t="str">
        <f t="shared" si="5"/>
        <v>601000301,600030101,601100103,601300101</v>
      </c>
    </row>
    <row r="91" s="3" customFormat="1" ht="20.1" customHeight="1" spans="2:19">
      <c r="B91" s="3">
        <v>72002003</v>
      </c>
      <c r="C91" s="3" t="s">
        <v>635</v>
      </c>
      <c r="D91" s="3">
        <v>1</v>
      </c>
      <c r="E91" s="31">
        <v>601000301</v>
      </c>
      <c r="F91" s="31">
        <v>600030101</v>
      </c>
      <c r="H91" s="81">
        <v>601300201</v>
      </c>
      <c r="I91" s="113" t="s">
        <v>569</v>
      </c>
      <c r="P91" s="3" t="str">
        <f t="shared" si="4"/>
        <v/>
      </c>
      <c r="S91" s="3" t="str">
        <f t="shared" si="5"/>
        <v>601000301,600030101,601100104,601300101</v>
      </c>
    </row>
    <row r="92" s="3" customFormat="1" ht="20.1" customHeight="1" spans="2:19">
      <c r="B92" s="3">
        <v>72002004</v>
      </c>
      <c r="C92" s="3" t="s">
        <v>636</v>
      </c>
      <c r="D92" s="3">
        <v>1</v>
      </c>
      <c r="E92" s="31">
        <v>601000301</v>
      </c>
      <c r="F92" s="31">
        <v>600030101</v>
      </c>
      <c r="H92" s="81">
        <v>601300201</v>
      </c>
      <c r="I92" s="113" t="s">
        <v>569</v>
      </c>
      <c r="P92" s="3" t="str">
        <f t="shared" si="4"/>
        <v/>
      </c>
      <c r="S92" s="3" t="str">
        <f t="shared" si="5"/>
        <v>601000301,600030101,601100101,601300101</v>
      </c>
    </row>
    <row r="93" s="3" customFormat="1" ht="20.1" customHeight="1" spans="2:19">
      <c r="B93" s="3">
        <v>72002005</v>
      </c>
      <c r="C93" s="3" t="s">
        <v>637</v>
      </c>
      <c r="D93" s="3">
        <v>1</v>
      </c>
      <c r="E93" s="31">
        <v>601000301</v>
      </c>
      <c r="F93" s="31">
        <v>600030101</v>
      </c>
      <c r="H93" s="81">
        <v>601300201</v>
      </c>
      <c r="I93" s="113" t="s">
        <v>569</v>
      </c>
      <c r="P93" s="3" t="str">
        <f t="shared" si="4"/>
        <v/>
      </c>
      <c r="S93" s="3" t="str">
        <f t="shared" si="5"/>
        <v>601000301,600030101,601100105,601300101</v>
      </c>
    </row>
    <row r="94" s="3" customFormat="1" ht="20.1" customHeight="1" spans="2:19">
      <c r="B94" s="3">
        <v>72002011</v>
      </c>
      <c r="C94" s="3" t="s">
        <v>638</v>
      </c>
      <c r="D94" s="3">
        <v>3</v>
      </c>
      <c r="E94" s="31">
        <v>601000311</v>
      </c>
      <c r="F94" s="31">
        <v>600030201</v>
      </c>
      <c r="G94" s="31"/>
      <c r="H94" s="81">
        <v>601400201</v>
      </c>
      <c r="I94" s="113" t="s">
        <v>569</v>
      </c>
      <c r="J94" s="25"/>
      <c r="K94" s="31">
        <v>601100308</v>
      </c>
      <c r="L94" s="25" t="s">
        <v>290</v>
      </c>
      <c r="M94" s="31"/>
      <c r="N94" s="25"/>
      <c r="P94" s="3">
        <f t="shared" si="4"/>
        <v>601100308</v>
      </c>
      <c r="S94" s="3" t="str">
        <f t="shared" si="5"/>
        <v>601000311,600030201,601100105,601400101,601100308</v>
      </c>
    </row>
    <row r="95" s="3" customFormat="1" ht="20.1" customHeight="1" spans="2:19">
      <c r="B95" s="3">
        <v>72002012</v>
      </c>
      <c r="C95" s="3" t="s">
        <v>639</v>
      </c>
      <c r="D95" s="3">
        <v>3</v>
      </c>
      <c r="E95" s="31">
        <v>601000311</v>
      </c>
      <c r="F95" s="31">
        <v>600030201</v>
      </c>
      <c r="G95" s="31"/>
      <c r="H95" s="81">
        <v>601400201</v>
      </c>
      <c r="I95" s="113" t="s">
        <v>569</v>
      </c>
      <c r="J95" s="25"/>
      <c r="K95" s="31">
        <v>601100308</v>
      </c>
      <c r="L95" s="25" t="s">
        <v>290</v>
      </c>
      <c r="M95" s="31">
        <v>601100309</v>
      </c>
      <c r="N95" s="25" t="s">
        <v>292</v>
      </c>
      <c r="P95" s="3" t="str">
        <f t="shared" si="4"/>
        <v>601100308,601100309</v>
      </c>
      <c r="S95" s="3" t="str">
        <f t="shared" si="5"/>
        <v>601000311,600030201,601100107,601300101,601100308,601100309</v>
      </c>
    </row>
    <row r="96" s="3" customFormat="1" ht="20.1" customHeight="1" spans="2:19">
      <c r="B96" s="3">
        <v>72002013</v>
      </c>
      <c r="C96" s="3" t="s">
        <v>640</v>
      </c>
      <c r="D96" s="3">
        <v>3</v>
      </c>
      <c r="E96" s="31">
        <v>601000311</v>
      </c>
      <c r="F96" s="31">
        <v>600030201</v>
      </c>
      <c r="G96" s="31"/>
      <c r="H96" s="81">
        <v>601400201</v>
      </c>
      <c r="I96" s="113" t="s">
        <v>569</v>
      </c>
      <c r="J96" s="25"/>
      <c r="K96" s="31">
        <v>601100308</v>
      </c>
      <c r="L96" s="25" t="s">
        <v>290</v>
      </c>
      <c r="M96" s="31">
        <v>601100309</v>
      </c>
      <c r="N96" s="25" t="s">
        <v>292</v>
      </c>
      <c r="P96" s="3" t="str">
        <f t="shared" si="4"/>
        <v>601100308,601100309</v>
      </c>
      <c r="S96" s="3" t="str">
        <f t="shared" si="5"/>
        <v>601000311,600030201,601100107,601300101,601100308,601100309</v>
      </c>
    </row>
    <row r="97" s="3" customFormat="1" ht="20.1" customHeight="1" spans="2:19">
      <c r="B97" s="3">
        <v>72003001</v>
      </c>
      <c r="C97" s="3" t="s">
        <v>641</v>
      </c>
      <c r="D97" s="3">
        <v>1</v>
      </c>
      <c r="E97" s="31">
        <v>601000401</v>
      </c>
      <c r="F97" s="31">
        <v>600040101</v>
      </c>
      <c r="H97" s="81">
        <v>601300301</v>
      </c>
      <c r="I97" s="113" t="s">
        <v>582</v>
      </c>
      <c r="P97" s="3" t="str">
        <f t="shared" si="4"/>
        <v/>
      </c>
      <c r="S97" s="3" t="str">
        <f t="shared" si="5"/>
        <v>601000401,600040101,601100107,601300101</v>
      </c>
    </row>
    <row r="98" s="3" customFormat="1" ht="20.1" customHeight="1" spans="2:19">
      <c r="B98" s="3">
        <v>72003002</v>
      </c>
      <c r="C98" s="3" t="s">
        <v>642</v>
      </c>
      <c r="D98" s="3">
        <v>1</v>
      </c>
      <c r="E98" s="31">
        <v>601000401</v>
      </c>
      <c r="F98" s="31">
        <v>600040101</v>
      </c>
      <c r="H98" s="81">
        <v>601300301</v>
      </c>
      <c r="I98" s="113" t="s">
        <v>582</v>
      </c>
      <c r="P98" s="3" t="str">
        <f t="shared" si="4"/>
        <v/>
      </c>
      <c r="S98" s="3" t="str">
        <f t="shared" si="5"/>
        <v>601000401,600040101,601100107,601300101</v>
      </c>
    </row>
    <row r="99" s="3" customFormat="1" ht="20.1" customHeight="1" spans="2:19">
      <c r="B99" s="3">
        <v>72003003</v>
      </c>
      <c r="C99" s="3" t="s">
        <v>643</v>
      </c>
      <c r="D99" s="3">
        <v>1</v>
      </c>
      <c r="E99" s="31">
        <v>601000401</v>
      </c>
      <c r="F99" s="31">
        <v>600040101</v>
      </c>
      <c r="H99" s="81">
        <v>601300301</v>
      </c>
      <c r="I99" s="113" t="s">
        <v>582</v>
      </c>
      <c r="P99" s="3" t="str">
        <f t="shared" si="4"/>
        <v/>
      </c>
      <c r="S99" s="3" t="str">
        <f t="shared" si="5"/>
        <v>601000401,600040101,601100107,601300101</v>
      </c>
    </row>
    <row r="100" s="3" customFormat="1" ht="20.1" customHeight="1" spans="2:19">
      <c r="B100" s="3">
        <v>72003004</v>
      </c>
      <c r="C100" s="3" t="s">
        <v>644</v>
      </c>
      <c r="D100" s="3">
        <v>1</v>
      </c>
      <c r="E100" s="31">
        <v>601000401</v>
      </c>
      <c r="F100" s="31">
        <v>600040101</v>
      </c>
      <c r="H100" s="81">
        <v>601300301</v>
      </c>
      <c r="I100" s="113" t="s">
        <v>582</v>
      </c>
      <c r="P100" s="3" t="str">
        <f t="shared" si="4"/>
        <v/>
      </c>
      <c r="S100" s="3" t="str">
        <f t="shared" si="5"/>
        <v>601000401,600040101,601100107,601400101</v>
      </c>
    </row>
    <row r="101" s="3" customFormat="1" ht="20.1" customHeight="1" spans="2:19">
      <c r="B101" s="3">
        <v>72003005</v>
      </c>
      <c r="C101" s="3" t="s">
        <v>645</v>
      </c>
      <c r="D101" s="3">
        <v>1</v>
      </c>
      <c r="E101" s="31">
        <v>601000401</v>
      </c>
      <c r="F101" s="31">
        <v>600040101</v>
      </c>
      <c r="H101" s="81">
        <v>601300301</v>
      </c>
      <c r="I101" s="113" t="s">
        <v>582</v>
      </c>
      <c r="P101" s="3" t="str">
        <f t="shared" si="4"/>
        <v/>
      </c>
      <c r="S101" s="3" t="str">
        <f t="shared" si="5"/>
        <v>601000401,600040101,601100106,601300101</v>
      </c>
    </row>
    <row r="102" s="3" customFormat="1" ht="20.1" customHeight="1" spans="2:19">
      <c r="B102" s="3">
        <v>72003011</v>
      </c>
      <c r="C102" s="3" t="s">
        <v>646</v>
      </c>
      <c r="D102" s="3">
        <v>3</v>
      </c>
      <c r="E102" s="31">
        <v>601000411</v>
      </c>
      <c r="F102" s="31">
        <v>600040201</v>
      </c>
      <c r="G102" s="31"/>
      <c r="H102" s="81">
        <v>601400301</v>
      </c>
      <c r="I102" s="113" t="s">
        <v>582</v>
      </c>
      <c r="J102" s="25"/>
      <c r="K102" s="31">
        <v>601100408</v>
      </c>
      <c r="L102" s="25" t="s">
        <v>311</v>
      </c>
      <c r="M102" s="31"/>
      <c r="N102" s="25"/>
      <c r="P102" s="3">
        <f t="shared" si="4"/>
        <v>601100408</v>
      </c>
      <c r="S102" s="3" t="str">
        <f t="shared" si="5"/>
        <v>601000411,600040201,601100106,601300101,601100408</v>
      </c>
    </row>
    <row r="103" s="3" customFormat="1" ht="20.1" customHeight="1" spans="2:19">
      <c r="B103" s="3">
        <v>72003012</v>
      </c>
      <c r="C103" s="3" t="s">
        <v>647</v>
      </c>
      <c r="D103" s="3">
        <v>3</v>
      </c>
      <c r="E103" s="31">
        <v>601000411</v>
      </c>
      <c r="F103" s="31">
        <v>600040201</v>
      </c>
      <c r="G103" s="31"/>
      <c r="H103" s="81">
        <v>601400301</v>
      </c>
      <c r="I103" s="113" t="s">
        <v>582</v>
      </c>
      <c r="J103" s="25"/>
      <c r="K103" s="31">
        <v>601100408</v>
      </c>
      <c r="L103" s="25" t="s">
        <v>311</v>
      </c>
      <c r="M103" s="31">
        <v>601100409</v>
      </c>
      <c r="N103" s="25" t="s">
        <v>313</v>
      </c>
      <c r="P103" s="3" t="str">
        <f t="shared" si="4"/>
        <v>601100408,601100409</v>
      </c>
      <c r="S103" s="3" t="str">
        <f t="shared" si="5"/>
        <v>601000411,600040201,601100106,601400101,601100408,601100409</v>
      </c>
    </row>
    <row r="104" s="3" customFormat="1" ht="20.1" customHeight="1" spans="2:19">
      <c r="B104" s="3">
        <v>72003013</v>
      </c>
      <c r="C104" s="3" t="s">
        <v>648</v>
      </c>
      <c r="D104" s="3">
        <v>3</v>
      </c>
      <c r="E104" s="31">
        <v>601000411</v>
      </c>
      <c r="F104" s="31">
        <v>600040201</v>
      </c>
      <c r="G104" s="31"/>
      <c r="H104" s="81">
        <v>601400301</v>
      </c>
      <c r="I104" s="113" t="s">
        <v>582</v>
      </c>
      <c r="J104" s="25"/>
      <c r="K104" s="31">
        <v>601100408</v>
      </c>
      <c r="L104" s="25" t="s">
        <v>311</v>
      </c>
      <c r="M104" s="31">
        <v>601100409</v>
      </c>
      <c r="N104" s="25" t="s">
        <v>313</v>
      </c>
      <c r="P104" s="3" t="str">
        <f t="shared" si="4"/>
        <v>601100408,601100409</v>
      </c>
      <c r="S104" s="3" t="str">
        <f t="shared" si="5"/>
        <v>601000411,600040201,601100202,601300101,601100408,601100409</v>
      </c>
    </row>
    <row r="105" s="3" customFormat="1" ht="20.1" customHeight="1" spans="2:19">
      <c r="B105" s="3">
        <v>72004001</v>
      </c>
      <c r="C105" s="3" t="s">
        <v>649</v>
      </c>
      <c r="D105" s="3">
        <v>1</v>
      </c>
      <c r="E105" s="31">
        <v>601000501</v>
      </c>
      <c r="F105" s="31">
        <v>600050101</v>
      </c>
      <c r="H105" s="81">
        <v>601300401</v>
      </c>
      <c r="I105" s="113" t="s">
        <v>600</v>
      </c>
      <c r="P105" s="3" t="str">
        <f t="shared" si="4"/>
        <v/>
      </c>
      <c r="S105" s="3" t="str">
        <f t="shared" si="5"/>
        <v>601000501,600050101,601100201,601300101</v>
      </c>
    </row>
    <row r="106" s="3" customFormat="1" ht="20.1" customHeight="1" spans="2:19">
      <c r="B106" s="3">
        <v>72004002</v>
      </c>
      <c r="C106" s="3" t="s">
        <v>650</v>
      </c>
      <c r="D106" s="3">
        <v>1</v>
      </c>
      <c r="E106" s="31">
        <v>601000501</v>
      </c>
      <c r="F106" s="31">
        <v>600050101</v>
      </c>
      <c r="H106" s="81">
        <v>601300401</v>
      </c>
      <c r="I106" s="113" t="s">
        <v>600</v>
      </c>
      <c r="P106" s="3" t="str">
        <f t="shared" si="4"/>
        <v/>
      </c>
      <c r="S106" s="3" t="str">
        <f t="shared" si="5"/>
        <v>601000501,600050101,601100202,601400101</v>
      </c>
    </row>
    <row r="107" s="3" customFormat="1" ht="20.1" customHeight="1" spans="2:19">
      <c r="B107" s="3">
        <v>72004003</v>
      </c>
      <c r="C107" s="3" t="s">
        <v>651</v>
      </c>
      <c r="D107" s="3">
        <v>1</v>
      </c>
      <c r="E107" s="31">
        <v>601000501</v>
      </c>
      <c r="F107" s="31">
        <v>600050101</v>
      </c>
      <c r="H107" s="81">
        <v>601300401</v>
      </c>
      <c r="I107" s="113" t="s">
        <v>600</v>
      </c>
      <c r="P107" s="3" t="str">
        <f t="shared" si="4"/>
        <v/>
      </c>
      <c r="S107" s="3" t="str">
        <f t="shared" si="5"/>
        <v>601000501,600050101,601100203,601300101</v>
      </c>
    </row>
    <row r="108" s="3" customFormat="1" ht="20.1" customHeight="1" spans="2:19">
      <c r="B108" s="3">
        <v>72004004</v>
      </c>
      <c r="C108" s="3" t="s">
        <v>652</v>
      </c>
      <c r="D108" s="3">
        <v>1</v>
      </c>
      <c r="E108" s="31">
        <v>601000501</v>
      </c>
      <c r="F108" s="31">
        <v>600050101</v>
      </c>
      <c r="H108" s="81">
        <v>601300401</v>
      </c>
      <c r="I108" s="113" t="s">
        <v>600</v>
      </c>
      <c r="P108" s="3" t="str">
        <f t="shared" si="4"/>
        <v/>
      </c>
      <c r="S108" s="3" t="str">
        <f t="shared" si="5"/>
        <v>601000501,600050101,601100207,601300101</v>
      </c>
    </row>
    <row r="109" s="3" customFormat="1" ht="20.1" customHeight="1" spans="2:19">
      <c r="B109" s="3">
        <v>72004011</v>
      </c>
      <c r="C109" s="3" t="s">
        <v>653</v>
      </c>
      <c r="D109" s="3">
        <v>3</v>
      </c>
      <c r="E109" s="31">
        <v>601000501</v>
      </c>
      <c r="F109" s="31">
        <v>600050101</v>
      </c>
      <c r="G109" s="31"/>
      <c r="H109" s="81">
        <v>601400401</v>
      </c>
      <c r="I109" s="113" t="s">
        <v>600</v>
      </c>
      <c r="J109" s="25"/>
      <c r="K109" s="31">
        <v>601100508</v>
      </c>
      <c r="L109" s="25" t="s">
        <v>333</v>
      </c>
      <c r="M109" s="31"/>
      <c r="N109" s="25"/>
      <c r="P109" s="3">
        <f t="shared" si="4"/>
        <v>601100508</v>
      </c>
      <c r="S109" s="3" t="str">
        <f t="shared" si="5"/>
        <v>601000501,600050101,0,0,601100508</v>
      </c>
    </row>
    <row r="110" s="3" customFormat="1" ht="20.1" customHeight="1" spans="2:19">
      <c r="B110" s="3">
        <v>72004012</v>
      </c>
      <c r="C110" s="3" t="s">
        <v>654</v>
      </c>
      <c r="D110" s="3">
        <v>3</v>
      </c>
      <c r="E110" s="31">
        <v>601000511</v>
      </c>
      <c r="F110" s="31">
        <v>600050201</v>
      </c>
      <c r="G110" s="31"/>
      <c r="H110" s="81">
        <v>601400401</v>
      </c>
      <c r="I110" s="113" t="s">
        <v>600</v>
      </c>
      <c r="J110" s="25"/>
      <c r="K110" s="31">
        <v>601100508</v>
      </c>
      <c r="L110" s="25" t="s">
        <v>333</v>
      </c>
      <c r="M110" s="31">
        <v>601100509</v>
      </c>
      <c r="N110" s="25" t="s">
        <v>335</v>
      </c>
      <c r="P110" s="3" t="str">
        <f t="shared" si="4"/>
        <v>601100508,601100509</v>
      </c>
      <c r="S110" s="3" t="str">
        <f t="shared" si="5"/>
        <v>601000511,600050201,601100203,601400101,601100508,601100509</v>
      </c>
    </row>
    <row r="111" s="3" customFormat="1" ht="20.1" customHeight="1" spans="2:19">
      <c r="B111" s="3">
        <v>72004013</v>
      </c>
      <c r="C111" s="3" t="s">
        <v>655</v>
      </c>
      <c r="D111" s="3">
        <v>3</v>
      </c>
      <c r="E111" s="31">
        <v>601000511</v>
      </c>
      <c r="F111" s="31">
        <v>600050201</v>
      </c>
      <c r="G111" s="31"/>
      <c r="H111" s="81">
        <v>601400401</v>
      </c>
      <c r="I111" s="113" t="s">
        <v>600</v>
      </c>
      <c r="J111" s="25"/>
      <c r="K111" s="31">
        <v>601100508</v>
      </c>
      <c r="L111" s="25" t="s">
        <v>333</v>
      </c>
      <c r="M111" s="31">
        <v>601100509</v>
      </c>
      <c r="N111" s="25" t="s">
        <v>335</v>
      </c>
      <c r="P111" s="3" t="str">
        <f t="shared" si="4"/>
        <v>601100508,601100509</v>
      </c>
      <c r="S111" s="3" t="str">
        <f t="shared" si="5"/>
        <v>601000511,600050201,601100204,601400101,601100508,601100509</v>
      </c>
    </row>
    <row r="112" s="3" customFormat="1" ht="20.1" customHeight="1"/>
    <row r="113" s="3" customFormat="1" ht="20.1" customHeight="1" spans="10:37">
      <c r="J113" s="3" t="s">
        <v>656</v>
      </c>
      <c r="M113" s="3" t="s">
        <v>657</v>
      </c>
      <c r="N113" s="3" t="s">
        <v>658</v>
      </c>
      <c r="O113" s="3" t="s">
        <v>658</v>
      </c>
      <c r="AK113" s="3" t="s">
        <v>659</v>
      </c>
    </row>
    <row r="114" s="3" customFormat="1" ht="20.1" customHeight="1" spans="5:38">
      <c r="E114" s="83">
        <v>14020013</v>
      </c>
      <c r="F114" s="84" t="s">
        <v>660</v>
      </c>
      <c r="H114" s="3">
        <v>0.025</v>
      </c>
      <c r="J114" s="3">
        <v>1</v>
      </c>
      <c r="K114" s="5">
        <v>10000131</v>
      </c>
      <c r="L114" s="6" t="s">
        <v>661</v>
      </c>
      <c r="M114" s="3">
        <v>0.3</v>
      </c>
      <c r="N114" s="3">
        <v>1</v>
      </c>
      <c r="O114" s="3">
        <v>5</v>
      </c>
      <c r="R114" s="3">
        <v>2</v>
      </c>
      <c r="S114" s="5">
        <v>10000131</v>
      </c>
      <c r="T114" s="6" t="s">
        <v>661</v>
      </c>
      <c r="U114" s="3">
        <v>0.25</v>
      </c>
      <c r="V114" s="3">
        <v>5</v>
      </c>
      <c r="W114" s="3">
        <v>10</v>
      </c>
      <c r="Z114" s="3">
        <v>3</v>
      </c>
      <c r="AA114" s="5">
        <v>10000131</v>
      </c>
      <c r="AB114" s="6" t="s">
        <v>661</v>
      </c>
      <c r="AC114" s="3">
        <v>0.25</v>
      </c>
      <c r="AD114" s="3">
        <v>10</v>
      </c>
      <c r="AE114" s="3">
        <v>20</v>
      </c>
      <c r="AH114" s="3" t="s">
        <v>662</v>
      </c>
      <c r="AI114" s="3">
        <v>1</v>
      </c>
      <c r="AJ114" s="3">
        <v>10</v>
      </c>
      <c r="AL114" s="3">
        <v>2</v>
      </c>
    </row>
    <row r="115" s="3" customFormat="1" ht="20.1" customHeight="1" spans="5:36">
      <c r="E115" s="83">
        <v>14030013</v>
      </c>
      <c r="F115" s="84" t="s">
        <v>663</v>
      </c>
      <c r="H115" s="3">
        <v>0.025</v>
      </c>
      <c r="K115" s="5">
        <v>10000132</v>
      </c>
      <c r="L115" s="6" t="s">
        <v>114</v>
      </c>
      <c r="M115" s="3">
        <v>0.1</v>
      </c>
      <c r="N115" s="3">
        <v>1</v>
      </c>
      <c r="O115" s="3">
        <v>3</v>
      </c>
      <c r="S115" s="5">
        <v>10000132</v>
      </c>
      <c r="T115" s="6" t="s">
        <v>114</v>
      </c>
      <c r="U115" s="3">
        <v>0.09</v>
      </c>
      <c r="V115" s="3">
        <v>2</v>
      </c>
      <c r="W115" s="3">
        <v>6</v>
      </c>
      <c r="AA115" s="5">
        <v>10000132</v>
      </c>
      <c r="AB115" s="6" t="s">
        <v>114</v>
      </c>
      <c r="AC115" s="3">
        <v>0.1</v>
      </c>
      <c r="AD115" s="3">
        <v>5</v>
      </c>
      <c r="AE115" s="3">
        <v>10</v>
      </c>
      <c r="AI115" s="3">
        <v>2</v>
      </c>
      <c r="AJ115" s="3">
        <v>2</v>
      </c>
    </row>
    <row r="116" s="3" customFormat="1" ht="20.1" customHeight="1" spans="5:36">
      <c r="E116" s="83">
        <v>14080004</v>
      </c>
      <c r="F116" s="84" t="s">
        <v>664</v>
      </c>
      <c r="H116" s="3">
        <v>0.025</v>
      </c>
      <c r="K116" s="5">
        <v>10010091</v>
      </c>
      <c r="L116" s="27" t="s">
        <v>665</v>
      </c>
      <c r="M116" s="3">
        <v>0.075</v>
      </c>
      <c r="N116" s="3">
        <v>1</v>
      </c>
      <c r="O116" s="3">
        <v>1</v>
      </c>
      <c r="S116" s="5">
        <v>10010091</v>
      </c>
      <c r="T116" s="27" t="s">
        <v>665</v>
      </c>
      <c r="U116" s="3">
        <v>0.05</v>
      </c>
      <c r="V116" s="3">
        <v>1</v>
      </c>
      <c r="W116" s="3">
        <v>1</v>
      </c>
      <c r="AA116" s="5">
        <v>10010092</v>
      </c>
      <c r="AB116" s="27" t="s">
        <v>666</v>
      </c>
      <c r="AC116" s="3">
        <v>0.1</v>
      </c>
      <c r="AD116" s="3">
        <v>1</v>
      </c>
      <c r="AE116" s="3">
        <v>1</v>
      </c>
      <c r="AI116" s="3">
        <v>3</v>
      </c>
      <c r="AJ116" s="3">
        <v>1</v>
      </c>
    </row>
    <row r="117" s="3" customFormat="1" ht="20.1" customHeight="1" spans="5:31">
      <c r="E117" s="83">
        <v>14090004</v>
      </c>
      <c r="F117" s="84" t="s">
        <v>667</v>
      </c>
      <c r="H117" s="3">
        <v>0.025</v>
      </c>
      <c r="K117" s="5">
        <v>10010092</v>
      </c>
      <c r="L117" s="27" t="s">
        <v>666</v>
      </c>
      <c r="M117" s="3">
        <v>0.025</v>
      </c>
      <c r="N117" s="3">
        <v>1</v>
      </c>
      <c r="O117" s="3">
        <v>1</v>
      </c>
      <c r="S117" s="5">
        <v>10010092</v>
      </c>
      <c r="T117" s="27" t="s">
        <v>666</v>
      </c>
      <c r="U117" s="3">
        <v>0.05</v>
      </c>
      <c r="V117" s="3">
        <v>1</v>
      </c>
      <c r="W117" s="3">
        <v>1</v>
      </c>
      <c r="AA117" s="5">
        <v>10010093</v>
      </c>
      <c r="AB117" s="27" t="s">
        <v>668</v>
      </c>
      <c r="AC117" s="3">
        <v>0.1</v>
      </c>
      <c r="AD117" s="3">
        <v>1</v>
      </c>
      <c r="AE117" s="3">
        <v>1</v>
      </c>
    </row>
    <row r="118" s="3" customFormat="1" ht="20.1" customHeight="1" spans="11:31">
      <c r="K118" s="8">
        <v>10010098</v>
      </c>
      <c r="L118" s="9" t="s">
        <v>669</v>
      </c>
      <c r="M118" s="3">
        <v>0.3</v>
      </c>
      <c r="N118" s="3">
        <v>1</v>
      </c>
      <c r="O118" s="3">
        <v>3</v>
      </c>
      <c r="S118" s="5">
        <v>10010093</v>
      </c>
      <c r="T118" s="27" t="s">
        <v>668</v>
      </c>
      <c r="U118" s="3">
        <v>0.01</v>
      </c>
      <c r="V118" s="3">
        <v>1</v>
      </c>
      <c r="W118" s="3">
        <v>1</v>
      </c>
      <c r="AA118" s="8">
        <v>10010098</v>
      </c>
      <c r="AB118" s="9" t="s">
        <v>669</v>
      </c>
      <c r="AC118" s="3">
        <v>0.1</v>
      </c>
      <c r="AD118" s="3">
        <v>3</v>
      </c>
      <c r="AE118" s="3">
        <v>10</v>
      </c>
    </row>
    <row r="119" s="3" customFormat="1" ht="20.1" customHeight="1" spans="11:31">
      <c r="K119" s="5">
        <v>10031001</v>
      </c>
      <c r="L119" s="27" t="s">
        <v>670</v>
      </c>
      <c r="M119" s="3">
        <v>0.04</v>
      </c>
      <c r="N119" s="3">
        <v>1</v>
      </c>
      <c r="O119" s="3">
        <v>1</v>
      </c>
      <c r="S119" s="8">
        <v>10010098</v>
      </c>
      <c r="T119" s="9" t="s">
        <v>669</v>
      </c>
      <c r="U119" s="3">
        <v>0.2</v>
      </c>
      <c r="V119" s="3">
        <v>1</v>
      </c>
      <c r="W119" s="3">
        <v>5</v>
      </c>
      <c r="Z119"/>
      <c r="AA119" s="8">
        <v>10010099</v>
      </c>
      <c r="AB119" s="9" t="s">
        <v>671</v>
      </c>
      <c r="AC119" s="3">
        <v>0.05</v>
      </c>
      <c r="AD119" s="3">
        <v>1</v>
      </c>
      <c r="AE119" s="3">
        <v>1</v>
      </c>
    </row>
    <row r="120" s="3" customFormat="1" ht="20.1" customHeight="1" spans="5:31">
      <c r="E120" s="83">
        <v>15205007</v>
      </c>
      <c r="F120" s="84" t="s">
        <v>672</v>
      </c>
      <c r="H120" s="3">
        <v>0.025</v>
      </c>
      <c r="K120" s="5">
        <v>10031002</v>
      </c>
      <c r="L120" s="27" t="s">
        <v>673</v>
      </c>
      <c r="M120" s="3">
        <v>0.04</v>
      </c>
      <c r="N120" s="3">
        <v>1</v>
      </c>
      <c r="O120" s="3">
        <v>1</v>
      </c>
      <c r="S120" s="8">
        <v>10010099</v>
      </c>
      <c r="T120" s="9" t="s">
        <v>671</v>
      </c>
      <c r="U120" s="3">
        <v>0.05</v>
      </c>
      <c r="V120" s="3">
        <v>1</v>
      </c>
      <c r="W120" s="3">
        <v>5</v>
      </c>
      <c r="Z120"/>
      <c r="AA120" s="5">
        <v>10010086</v>
      </c>
      <c r="AB120" s="27" t="s">
        <v>674</v>
      </c>
      <c r="AC120" s="3">
        <v>0.1</v>
      </c>
      <c r="AD120" s="3">
        <v>1</v>
      </c>
      <c r="AE120" s="3">
        <v>1</v>
      </c>
    </row>
    <row r="121" s="3" customFormat="1" ht="20.1" customHeight="1" spans="5:31">
      <c r="E121" s="83">
        <v>15207003</v>
      </c>
      <c r="F121" s="84" t="s">
        <v>675</v>
      </c>
      <c r="H121" s="3">
        <v>0.025</v>
      </c>
      <c r="K121" s="5">
        <v>10031003</v>
      </c>
      <c r="L121" s="27" t="s">
        <v>676</v>
      </c>
      <c r="M121" s="3">
        <v>0.04</v>
      </c>
      <c r="N121" s="3">
        <v>1</v>
      </c>
      <c r="O121" s="3">
        <v>1</v>
      </c>
      <c r="S121" s="5">
        <v>10010086</v>
      </c>
      <c r="T121" s="27" t="s">
        <v>674</v>
      </c>
      <c r="U121" s="3">
        <v>0.1</v>
      </c>
      <c r="V121" s="3">
        <v>1</v>
      </c>
      <c r="W121" s="3">
        <v>5</v>
      </c>
      <c r="Z121"/>
      <c r="AA121" s="5">
        <v>10031004</v>
      </c>
      <c r="AB121" s="27" t="s">
        <v>677</v>
      </c>
      <c r="AC121" s="3">
        <v>0.025</v>
      </c>
      <c r="AD121" s="3">
        <v>1</v>
      </c>
      <c r="AE121" s="3">
        <v>1</v>
      </c>
    </row>
    <row r="122" s="3" customFormat="1" ht="20.1" customHeight="1" spans="5:31">
      <c r="E122" s="83">
        <v>15208003</v>
      </c>
      <c r="F122" s="84" t="s">
        <v>678</v>
      </c>
      <c r="H122" s="3">
        <v>0.025</v>
      </c>
      <c r="K122" s="5">
        <v>10031004</v>
      </c>
      <c r="L122" s="27" t="s">
        <v>677</v>
      </c>
      <c r="M122" s="3">
        <v>0.04</v>
      </c>
      <c r="N122" s="3">
        <v>1</v>
      </c>
      <c r="O122" s="3">
        <v>1</v>
      </c>
      <c r="S122" s="5">
        <v>10031001</v>
      </c>
      <c r="T122" s="27" t="s">
        <v>670</v>
      </c>
      <c r="U122" s="3">
        <v>0.02</v>
      </c>
      <c r="V122" s="3">
        <v>1</v>
      </c>
      <c r="W122" s="3">
        <v>1</v>
      </c>
      <c r="AA122" s="5">
        <v>10031005</v>
      </c>
      <c r="AB122" s="27" t="s">
        <v>679</v>
      </c>
      <c r="AC122" s="3">
        <v>0.025</v>
      </c>
      <c r="AD122" s="3">
        <v>1</v>
      </c>
      <c r="AE122" s="3">
        <v>1</v>
      </c>
    </row>
    <row r="123" s="3" customFormat="1" ht="20.1" customHeight="1" spans="11:31">
      <c r="K123" s="5">
        <v>10031005</v>
      </c>
      <c r="L123" s="27" t="s">
        <v>679</v>
      </c>
      <c r="M123" s="3">
        <v>0.04</v>
      </c>
      <c r="N123" s="3">
        <v>1</v>
      </c>
      <c r="O123" s="3">
        <v>1</v>
      </c>
      <c r="S123" s="5">
        <v>10031002</v>
      </c>
      <c r="T123" s="27" t="s">
        <v>673</v>
      </c>
      <c r="U123" s="3">
        <v>0.03</v>
      </c>
      <c r="V123" s="3">
        <v>1</v>
      </c>
      <c r="W123" s="3">
        <v>1</v>
      </c>
      <c r="AA123" s="5">
        <v>10031006</v>
      </c>
      <c r="AB123" s="27" t="s">
        <v>680</v>
      </c>
      <c r="AC123" s="3">
        <v>0.025</v>
      </c>
      <c r="AD123" s="3">
        <v>1</v>
      </c>
      <c r="AE123" s="3">
        <v>1</v>
      </c>
    </row>
    <row r="124" s="3" customFormat="1" ht="20.1" customHeight="1" spans="19:31">
      <c r="S124" s="5">
        <v>10031003</v>
      </c>
      <c r="T124" s="27" t="s">
        <v>676</v>
      </c>
      <c r="U124" s="3">
        <v>0.03</v>
      </c>
      <c r="V124" s="3">
        <v>1</v>
      </c>
      <c r="W124" s="3">
        <v>1</v>
      </c>
      <c r="AA124" s="5">
        <v>10031007</v>
      </c>
      <c r="AB124" s="27" t="s">
        <v>681</v>
      </c>
      <c r="AC124" s="3">
        <v>0.025</v>
      </c>
      <c r="AD124" s="3">
        <v>1</v>
      </c>
      <c r="AE124" s="3">
        <v>1</v>
      </c>
    </row>
    <row r="125" s="3" customFormat="1" ht="20.1" customHeight="1" spans="5:31">
      <c r="E125" s="83">
        <v>15302007</v>
      </c>
      <c r="F125" s="84" t="s">
        <v>682</v>
      </c>
      <c r="H125" s="3">
        <v>0.025</v>
      </c>
      <c r="S125" s="5">
        <v>10031004</v>
      </c>
      <c r="T125" s="27" t="s">
        <v>677</v>
      </c>
      <c r="U125" s="3">
        <v>0.03</v>
      </c>
      <c r="V125" s="3">
        <v>1</v>
      </c>
      <c r="W125" s="3">
        <v>1</v>
      </c>
      <c r="AA125" s="5">
        <v>10031008</v>
      </c>
      <c r="AB125" s="27" t="s">
        <v>683</v>
      </c>
      <c r="AC125" s="3">
        <v>0.025</v>
      </c>
      <c r="AD125" s="3">
        <v>1</v>
      </c>
      <c r="AE125" s="3">
        <v>1</v>
      </c>
    </row>
    <row r="126" s="3" customFormat="1" ht="20.1" customHeight="1" spans="5:31">
      <c r="E126" s="83">
        <v>15308003</v>
      </c>
      <c r="F126" s="84" t="s">
        <v>684</v>
      </c>
      <c r="H126" s="3">
        <v>0.025</v>
      </c>
      <c r="S126" s="5">
        <v>10031005</v>
      </c>
      <c r="T126" s="27" t="s">
        <v>679</v>
      </c>
      <c r="U126" s="3">
        <v>0.03</v>
      </c>
      <c r="V126" s="3">
        <v>1</v>
      </c>
      <c r="W126" s="3">
        <v>1</v>
      </c>
      <c r="AA126" s="5">
        <v>10031009</v>
      </c>
      <c r="AB126" s="27" t="s">
        <v>685</v>
      </c>
      <c r="AC126" s="3">
        <v>0.025</v>
      </c>
      <c r="AD126" s="3">
        <v>1</v>
      </c>
      <c r="AE126" s="3">
        <v>1</v>
      </c>
    </row>
    <row r="127" s="3" customFormat="1" ht="20.1" customHeight="1" spans="5:31">
      <c r="E127" s="83">
        <v>15308004</v>
      </c>
      <c r="F127" s="84" t="s">
        <v>686</v>
      </c>
      <c r="H127" s="3">
        <v>0.025</v>
      </c>
      <c r="S127" s="5">
        <v>10031006</v>
      </c>
      <c r="T127" s="27" t="s">
        <v>680</v>
      </c>
      <c r="U127" s="3">
        <v>0.015</v>
      </c>
      <c r="V127" s="3">
        <v>1</v>
      </c>
      <c r="W127" s="3">
        <v>1</v>
      </c>
      <c r="AA127" s="5">
        <v>10031010</v>
      </c>
      <c r="AB127" s="27" t="s">
        <v>687</v>
      </c>
      <c r="AC127" s="3">
        <v>0.025</v>
      </c>
      <c r="AD127" s="3">
        <v>1</v>
      </c>
      <c r="AE127" s="3">
        <v>1</v>
      </c>
    </row>
    <row r="128" s="3" customFormat="1" ht="20.1" customHeight="1" spans="5:31">
      <c r="E128" s="83">
        <v>15309003</v>
      </c>
      <c r="F128" s="84" t="s">
        <v>688</v>
      </c>
      <c r="H128" s="3">
        <v>0.025</v>
      </c>
      <c r="S128" s="5">
        <v>10031007</v>
      </c>
      <c r="T128" s="27" t="s">
        <v>681</v>
      </c>
      <c r="U128" s="3">
        <v>0.015</v>
      </c>
      <c r="V128" s="3">
        <v>1</v>
      </c>
      <c r="W128" s="3">
        <v>1</v>
      </c>
      <c r="AA128" s="5">
        <v>10031011</v>
      </c>
      <c r="AB128" s="27" t="s">
        <v>689</v>
      </c>
      <c r="AC128" s="3">
        <v>0.025</v>
      </c>
      <c r="AD128" s="3">
        <v>1</v>
      </c>
      <c r="AE128" s="3">
        <v>1</v>
      </c>
    </row>
    <row r="129" s="3" customFormat="1" ht="20.1" customHeight="1" spans="19:23">
      <c r="S129" s="5">
        <v>10031008</v>
      </c>
      <c r="T129" s="27" t="s">
        <v>683</v>
      </c>
      <c r="U129" s="3">
        <v>0.015</v>
      </c>
      <c r="V129" s="3">
        <v>1</v>
      </c>
      <c r="W129" s="3">
        <v>1</v>
      </c>
    </row>
    <row r="130" s="3" customFormat="1" ht="20.1" customHeight="1" spans="19:23">
      <c r="S130" s="5">
        <v>10031009</v>
      </c>
      <c r="T130" s="27" t="s">
        <v>685</v>
      </c>
      <c r="U130" s="3">
        <v>0.015</v>
      </c>
      <c r="V130" s="3">
        <v>1</v>
      </c>
      <c r="W130" s="3">
        <v>1</v>
      </c>
    </row>
    <row r="131" s="3" customFormat="1" ht="20.1" customHeight="1" spans="5:8">
      <c r="E131" s="83">
        <v>15401007</v>
      </c>
      <c r="F131" s="84" t="s">
        <v>690</v>
      </c>
      <c r="H131" s="3">
        <v>0.025</v>
      </c>
    </row>
    <row r="132" s="3" customFormat="1" ht="20.1" customHeight="1" spans="5:8">
      <c r="E132" s="83">
        <v>15407003</v>
      </c>
      <c r="F132" s="84" t="s">
        <v>691</v>
      </c>
      <c r="H132" s="3">
        <v>0.025</v>
      </c>
    </row>
    <row r="133" s="3" customFormat="1" ht="20.1" customHeight="1" spans="5:8">
      <c r="E133" s="83">
        <v>15408003</v>
      </c>
      <c r="F133" s="84" t="s">
        <v>692</v>
      </c>
      <c r="H133" s="3">
        <v>0.025</v>
      </c>
    </row>
    <row r="134" ht="20.1" customHeight="1"/>
    <row r="135" ht="20.1" customHeight="1"/>
    <row r="136" ht="20.1" customHeight="1" spans="5:8">
      <c r="E136" s="83">
        <v>15503007</v>
      </c>
      <c r="F136" s="84" t="s">
        <v>693</v>
      </c>
      <c r="H136" s="3">
        <v>0.025</v>
      </c>
    </row>
    <row r="137" ht="20.1" customHeight="1" spans="5:8">
      <c r="E137" s="83">
        <v>15507003</v>
      </c>
      <c r="F137" s="84" t="s">
        <v>694</v>
      </c>
      <c r="H137" s="3">
        <v>0.025</v>
      </c>
    </row>
    <row r="138" ht="20.1" customHeight="1" spans="5:8">
      <c r="E138" s="83">
        <v>15508003</v>
      </c>
      <c r="F138" s="84" t="s">
        <v>695</v>
      </c>
      <c r="H138" s="3">
        <v>0.025</v>
      </c>
    </row>
    <row r="139" ht="20.1" customHeight="1" spans="5:8">
      <c r="E139" s="83">
        <v>15509003</v>
      </c>
      <c r="F139" s="84" t="s">
        <v>696</v>
      </c>
      <c r="H139" s="3">
        <v>0.025</v>
      </c>
    </row>
    <row r="140" ht="20.1" customHeight="1"/>
    <row r="141" ht="20.1" customHeight="1"/>
    <row r="142" ht="20.1" customHeight="1" spans="11:12">
      <c r="K142" s="5">
        <v>10031001</v>
      </c>
      <c r="L142" s="27" t="s">
        <v>670</v>
      </c>
    </row>
    <row r="143" ht="20.1" customHeight="1" spans="11:12">
      <c r="K143" s="5">
        <v>10031002</v>
      </c>
      <c r="L143" s="27" t="s">
        <v>673</v>
      </c>
    </row>
    <row r="144" ht="20.1" customHeight="1" spans="11:12">
      <c r="K144" s="5">
        <v>10031003</v>
      </c>
      <c r="L144" s="27" t="s">
        <v>676</v>
      </c>
    </row>
    <row r="145" ht="20.1" customHeight="1" spans="11:12">
      <c r="K145" s="5">
        <v>10031004</v>
      </c>
      <c r="L145" s="27" t="s">
        <v>677</v>
      </c>
    </row>
    <row r="146" ht="20.1" customHeight="1" spans="11:12">
      <c r="K146" s="5">
        <v>10031005</v>
      </c>
      <c r="L146" s="27" t="s">
        <v>679</v>
      </c>
    </row>
    <row r="147" ht="20.1" customHeight="1" spans="11:12">
      <c r="K147" s="5">
        <v>10031006</v>
      </c>
      <c r="L147" s="27" t="s">
        <v>680</v>
      </c>
    </row>
    <row r="148" ht="20.1" customHeight="1" spans="11:12">
      <c r="K148" s="5">
        <v>10031007</v>
      </c>
      <c r="L148" s="27" t="s">
        <v>681</v>
      </c>
    </row>
    <row r="149" ht="20.1" customHeight="1" spans="11:12">
      <c r="K149" s="5">
        <v>10031008</v>
      </c>
      <c r="L149" s="27" t="s">
        <v>683</v>
      </c>
    </row>
    <row r="150" ht="20.1" customHeight="1" spans="11:12">
      <c r="K150" s="5">
        <v>10031009</v>
      </c>
      <c r="L150" s="27" t="s">
        <v>685</v>
      </c>
    </row>
    <row r="151" ht="20.1" customHeight="1" spans="11:12">
      <c r="K151" s="5">
        <v>10031010</v>
      </c>
      <c r="L151" s="27" t="s">
        <v>687</v>
      </c>
    </row>
    <row r="152" ht="20.1" customHeight="1" spans="11:12">
      <c r="K152" s="5">
        <v>10031011</v>
      </c>
      <c r="L152" s="27" t="s">
        <v>689</v>
      </c>
    </row>
    <row r="153" ht="20.1" customHeight="1" spans="11:12">
      <c r="K153" s="5">
        <v>10031012</v>
      </c>
      <c r="L153" s="27" t="s">
        <v>697</v>
      </c>
    </row>
    <row r="154" ht="20.1" customHeight="1" spans="11:12">
      <c r="K154" s="5">
        <v>10031013</v>
      </c>
      <c r="L154" s="27" t="s">
        <v>698</v>
      </c>
    </row>
    <row r="155" ht="20.1" customHeight="1" spans="11:12">
      <c r="K155" s="5">
        <v>10031014</v>
      </c>
      <c r="L155" s="27" t="s">
        <v>699</v>
      </c>
    </row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topLeftCell="AM1" workbookViewId="0">
      <selection activeCell="AT11" sqref="AT11"/>
    </sheetView>
  </sheetViews>
  <sheetFormatPr defaultColWidth="9" defaultRowHeight="14.25"/>
  <cols>
    <col min="2" max="2" width="19.5" style="1" customWidth="1"/>
    <col min="3" max="3" width="9" style="1"/>
    <col min="4" max="4" width="25.125" style="2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72" customWidth="1"/>
    <col min="14" max="14" width="12.375" style="72" customWidth="1"/>
    <col min="15" max="17" width="16" style="72" customWidth="1"/>
    <col min="18" max="18" width="12.375" style="72" customWidth="1"/>
    <col min="19" max="21" width="16" style="72" customWidth="1"/>
    <col min="22" max="22" width="12.375" style="72" customWidth="1"/>
    <col min="23" max="25" width="16" style="72" customWidth="1"/>
    <col min="26" max="26" width="12.375" style="72" customWidth="1"/>
    <col min="27" max="27" width="11.25" style="72" customWidth="1"/>
    <col min="28" max="29" width="16" style="72" customWidth="1"/>
    <col min="30" max="30" width="12.375" style="72" customWidth="1"/>
    <col min="31" max="31" width="11.25" style="72" customWidth="1"/>
    <col min="32" max="33" width="16" style="72" customWidth="1"/>
    <col min="34" max="34" width="12.375" style="72" customWidth="1"/>
    <col min="35" max="35" width="11.25" style="72" customWidth="1"/>
    <col min="36" max="37" width="16" style="72" customWidth="1"/>
    <col min="38" max="38" width="12.375" style="72" customWidth="1"/>
    <col min="39" max="41" width="16" style="72" customWidth="1"/>
    <col min="42" max="42" width="12.375" style="72" customWidth="1"/>
    <col min="43" max="45" width="16" style="72" customWidth="1"/>
    <col min="46" max="46" width="13.375" style="72" customWidth="1"/>
    <col min="47" max="48" width="16" style="72" customWidth="1"/>
    <col min="49" max="49" width="13.375" style="72" customWidth="1"/>
    <col min="50" max="50" width="12.25" style="72" customWidth="1"/>
    <col min="51" max="52" width="16.875" style="72" customWidth="1"/>
  </cols>
  <sheetData>
    <row r="1" s="2" customFormat="1" ht="20.1" customHeight="1" spans="1:52">
      <c r="A1" s="73" t="s">
        <v>700</v>
      </c>
      <c r="B1" s="73" t="s">
        <v>701</v>
      </c>
      <c r="C1" s="73" t="s">
        <v>702</v>
      </c>
      <c r="D1" s="73" t="s">
        <v>703</v>
      </c>
      <c r="E1" s="73" t="s">
        <v>704</v>
      </c>
      <c r="F1" s="73" t="s">
        <v>705</v>
      </c>
      <c r="G1" s="73" t="s">
        <v>703</v>
      </c>
      <c r="H1" s="73" t="s">
        <v>706</v>
      </c>
      <c r="I1" s="73" t="s">
        <v>704</v>
      </c>
      <c r="J1" s="73" t="s">
        <v>705</v>
      </c>
      <c r="M1" s="76" t="s">
        <v>707</v>
      </c>
      <c r="N1" s="76" t="s">
        <v>708</v>
      </c>
      <c r="O1" s="76" t="s">
        <v>709</v>
      </c>
      <c r="P1" s="76" t="s">
        <v>710</v>
      </c>
      <c r="Q1" s="76" t="s">
        <v>711</v>
      </c>
      <c r="R1" s="76" t="s">
        <v>712</v>
      </c>
      <c r="S1" s="76" t="s">
        <v>713</v>
      </c>
      <c r="T1" s="76" t="s">
        <v>714</v>
      </c>
      <c r="U1" s="76" t="s">
        <v>715</v>
      </c>
      <c r="V1" s="76" t="s">
        <v>716</v>
      </c>
      <c r="W1" s="76" t="s">
        <v>717</v>
      </c>
      <c r="X1" s="76" t="s">
        <v>718</v>
      </c>
      <c r="Y1" s="76" t="s">
        <v>719</v>
      </c>
      <c r="Z1" s="76" t="s">
        <v>720</v>
      </c>
      <c r="AA1" s="76" t="s">
        <v>721</v>
      </c>
      <c r="AB1" s="76" t="s">
        <v>722</v>
      </c>
      <c r="AC1" s="76" t="s">
        <v>723</v>
      </c>
      <c r="AD1" s="76" t="s">
        <v>724</v>
      </c>
      <c r="AE1" s="76" t="s">
        <v>725</v>
      </c>
      <c r="AF1" s="76" t="s">
        <v>726</v>
      </c>
      <c r="AG1" s="76" t="s">
        <v>727</v>
      </c>
      <c r="AH1" s="76" t="s">
        <v>728</v>
      </c>
      <c r="AI1" s="76" t="s">
        <v>729</v>
      </c>
      <c r="AJ1" s="76" t="s">
        <v>730</v>
      </c>
      <c r="AK1" s="76" t="s">
        <v>731</v>
      </c>
      <c r="AL1" s="76" t="s">
        <v>732</v>
      </c>
      <c r="AM1" s="76" t="s">
        <v>733</v>
      </c>
      <c r="AN1" s="76" t="s">
        <v>734</v>
      </c>
      <c r="AO1" s="76" t="s">
        <v>735</v>
      </c>
      <c r="AP1" s="76" t="s">
        <v>736</v>
      </c>
      <c r="AQ1" s="76" t="s">
        <v>737</v>
      </c>
      <c r="AR1" s="76" t="s">
        <v>738</v>
      </c>
      <c r="AS1" s="76" t="s">
        <v>739</v>
      </c>
      <c r="AT1" s="76" t="s">
        <v>740</v>
      </c>
      <c r="AU1" s="76" t="s">
        <v>741</v>
      </c>
      <c r="AV1" s="76" t="s">
        <v>742</v>
      </c>
      <c r="AW1" s="76" t="s">
        <v>743</v>
      </c>
      <c r="AX1" s="76" t="s">
        <v>744</v>
      </c>
      <c r="AY1" s="76" t="s">
        <v>745</v>
      </c>
      <c r="AZ1" s="76" t="s">
        <v>746</v>
      </c>
    </row>
    <row r="2" s="13" customFormat="1" ht="20.1" customHeight="1" spans="1:52">
      <c r="A2" s="7">
        <v>1</v>
      </c>
      <c r="B2" s="74" t="s">
        <v>449</v>
      </c>
      <c r="C2" s="75">
        <v>10012001</v>
      </c>
      <c r="D2" s="3">
        <v>0.004</v>
      </c>
      <c r="E2" s="3">
        <v>1</v>
      </c>
      <c r="F2" s="3">
        <v>1</v>
      </c>
      <c r="G2" s="3">
        <f>ROUND(D2*1000000,0)</f>
        <v>4000</v>
      </c>
      <c r="H2" s="59">
        <f>C2</f>
        <v>10012001</v>
      </c>
      <c r="I2" s="3">
        <f>E2</f>
        <v>1</v>
      </c>
      <c r="J2" s="3">
        <f>F2</f>
        <v>1</v>
      </c>
      <c r="K2" s="3"/>
      <c r="M2" s="76" t="s">
        <v>747</v>
      </c>
      <c r="N2" s="76" t="s">
        <v>747</v>
      </c>
      <c r="O2" s="76" t="s">
        <v>747</v>
      </c>
      <c r="P2" s="76" t="s">
        <v>747</v>
      </c>
      <c r="Q2" s="76" t="s">
        <v>747</v>
      </c>
      <c r="R2" s="76" t="s">
        <v>747</v>
      </c>
      <c r="S2" s="76" t="s">
        <v>747</v>
      </c>
      <c r="T2" s="76" t="s">
        <v>747</v>
      </c>
      <c r="U2" s="76" t="s">
        <v>747</v>
      </c>
      <c r="V2" s="76" t="s">
        <v>747</v>
      </c>
      <c r="W2" s="76" t="s">
        <v>747</v>
      </c>
      <c r="X2" s="76" t="s">
        <v>747</v>
      </c>
      <c r="Y2" s="76" t="s">
        <v>747</v>
      </c>
      <c r="Z2" s="76" t="s">
        <v>747</v>
      </c>
      <c r="AA2" s="76" t="s">
        <v>747</v>
      </c>
      <c r="AB2" s="76" t="s">
        <v>747</v>
      </c>
      <c r="AC2" s="76" t="s">
        <v>747</v>
      </c>
      <c r="AD2" s="76" t="s">
        <v>747</v>
      </c>
      <c r="AE2" s="76" t="s">
        <v>747</v>
      </c>
      <c r="AF2" s="76" t="s">
        <v>747</v>
      </c>
      <c r="AG2" s="76" t="s">
        <v>747</v>
      </c>
      <c r="AH2" s="76" t="s">
        <v>747</v>
      </c>
      <c r="AI2" s="76" t="s">
        <v>747</v>
      </c>
      <c r="AJ2" s="76" t="s">
        <v>747</v>
      </c>
      <c r="AK2" s="76" t="s">
        <v>747</v>
      </c>
      <c r="AL2" s="76" t="s">
        <v>747</v>
      </c>
      <c r="AM2" s="76" t="s">
        <v>747</v>
      </c>
      <c r="AN2" s="76" t="s">
        <v>747</v>
      </c>
      <c r="AO2" s="76" t="s">
        <v>747</v>
      </c>
      <c r="AP2" s="76" t="s">
        <v>747</v>
      </c>
      <c r="AQ2" s="76" t="s">
        <v>747</v>
      </c>
      <c r="AR2" s="76" t="s">
        <v>747</v>
      </c>
      <c r="AS2" s="76" t="s">
        <v>747</v>
      </c>
      <c r="AT2" s="76" t="s">
        <v>747</v>
      </c>
      <c r="AU2" s="76" t="s">
        <v>747</v>
      </c>
      <c r="AV2" s="76" t="s">
        <v>747</v>
      </c>
      <c r="AW2" s="76" t="s">
        <v>747</v>
      </c>
      <c r="AX2" s="76" t="s">
        <v>747</v>
      </c>
      <c r="AY2" s="76" t="s">
        <v>747</v>
      </c>
      <c r="AZ2" s="76" t="s">
        <v>747</v>
      </c>
    </row>
    <row r="3" s="13" customFormat="1" ht="20.1" customHeight="1" spans="1:52">
      <c r="A3" s="7">
        <v>2</v>
      </c>
      <c r="B3" s="74" t="s">
        <v>748</v>
      </c>
      <c r="C3" s="75">
        <v>10012002</v>
      </c>
      <c r="D3" s="3">
        <v>0.004</v>
      </c>
      <c r="E3" s="3">
        <v>1</v>
      </c>
      <c r="F3" s="3">
        <v>1</v>
      </c>
      <c r="G3" s="3">
        <f t="shared" ref="G3:G7" si="0">ROUND(D3*1000000,0)</f>
        <v>4000</v>
      </c>
      <c r="H3" s="59">
        <f t="shared" ref="H3:H7" si="1">C3</f>
        <v>10012002</v>
      </c>
      <c r="I3" s="3">
        <f t="shared" ref="I3:I7" si="2">E3</f>
        <v>1</v>
      </c>
      <c r="J3" s="3">
        <f t="shared" ref="J3:J7" si="3">F3</f>
        <v>1</v>
      </c>
      <c r="K3" s="3"/>
      <c r="M3" s="76">
        <v>8</v>
      </c>
      <c r="N3" s="76">
        <v>8</v>
      </c>
      <c r="O3" s="76">
        <v>8</v>
      </c>
      <c r="P3" s="76">
        <v>8</v>
      </c>
      <c r="Q3" s="76">
        <v>8</v>
      </c>
      <c r="R3" s="76">
        <v>8</v>
      </c>
      <c r="S3" s="76">
        <v>8</v>
      </c>
      <c r="T3" s="76">
        <v>8</v>
      </c>
      <c r="U3" s="76">
        <v>8</v>
      </c>
      <c r="V3" s="76">
        <v>8</v>
      </c>
      <c r="W3" s="76">
        <v>8</v>
      </c>
      <c r="X3" s="76">
        <v>8</v>
      </c>
      <c r="Y3" s="76">
        <v>8</v>
      </c>
      <c r="Z3" s="76">
        <v>8</v>
      </c>
      <c r="AA3" s="76">
        <v>8</v>
      </c>
      <c r="AB3" s="76">
        <v>8</v>
      </c>
      <c r="AC3" s="76">
        <v>8</v>
      </c>
      <c r="AD3" s="76">
        <v>8</v>
      </c>
      <c r="AE3" s="76">
        <v>8</v>
      </c>
      <c r="AF3" s="76">
        <v>8</v>
      </c>
      <c r="AG3" s="76">
        <v>8</v>
      </c>
      <c r="AH3" s="76">
        <v>8</v>
      </c>
      <c r="AI3" s="76">
        <v>8</v>
      </c>
      <c r="AJ3" s="76">
        <v>8</v>
      </c>
      <c r="AK3" s="76">
        <v>8</v>
      </c>
      <c r="AL3" s="76">
        <v>8</v>
      </c>
      <c r="AM3" s="76">
        <v>8</v>
      </c>
      <c r="AN3" s="76">
        <v>8</v>
      </c>
      <c r="AO3" s="76">
        <v>8</v>
      </c>
      <c r="AP3" s="76">
        <v>8</v>
      </c>
      <c r="AQ3" s="76">
        <v>8</v>
      </c>
      <c r="AR3" s="76">
        <v>8</v>
      </c>
      <c r="AS3" s="76">
        <v>8</v>
      </c>
      <c r="AT3" s="76">
        <v>8</v>
      </c>
      <c r="AU3" s="76">
        <v>8</v>
      </c>
      <c r="AV3" s="76">
        <v>8</v>
      </c>
      <c r="AW3" s="76">
        <v>8</v>
      </c>
      <c r="AX3" s="76">
        <v>8</v>
      </c>
      <c r="AY3" s="76">
        <v>8</v>
      </c>
      <c r="AZ3" s="76">
        <v>8</v>
      </c>
    </row>
    <row r="4" s="13" customFormat="1" ht="20.1" customHeight="1" spans="1:52">
      <c r="A4" s="7">
        <v>3</v>
      </c>
      <c r="B4" s="74" t="s">
        <v>749</v>
      </c>
      <c r="C4" s="75">
        <v>10012003</v>
      </c>
      <c r="D4" s="3">
        <v>0.004</v>
      </c>
      <c r="E4" s="3">
        <v>1</v>
      </c>
      <c r="F4" s="3">
        <v>1</v>
      </c>
      <c r="G4" s="3">
        <f t="shared" si="0"/>
        <v>4000</v>
      </c>
      <c r="H4" s="59">
        <f t="shared" si="1"/>
        <v>10012003</v>
      </c>
      <c r="I4" s="3">
        <f t="shared" si="2"/>
        <v>1</v>
      </c>
      <c r="J4" s="3">
        <f t="shared" si="3"/>
        <v>1</v>
      </c>
      <c r="K4" s="3"/>
      <c r="M4" s="76" t="s">
        <v>750</v>
      </c>
      <c r="N4" s="76" t="s">
        <v>750</v>
      </c>
      <c r="O4" s="76" t="s">
        <v>750</v>
      </c>
      <c r="P4" s="76" t="s">
        <v>750</v>
      </c>
      <c r="Q4" s="76" t="s">
        <v>750</v>
      </c>
      <c r="R4" s="76" t="s">
        <v>750</v>
      </c>
      <c r="S4" s="76" t="s">
        <v>750</v>
      </c>
      <c r="T4" s="76" t="s">
        <v>750</v>
      </c>
      <c r="U4" s="76" t="s">
        <v>750</v>
      </c>
      <c r="V4" s="76" t="s">
        <v>750</v>
      </c>
      <c r="W4" s="76" t="s">
        <v>750</v>
      </c>
      <c r="X4" s="76" t="s">
        <v>750</v>
      </c>
      <c r="Y4" s="76" t="s">
        <v>750</v>
      </c>
      <c r="Z4" s="76" t="s">
        <v>750</v>
      </c>
      <c r="AA4" s="76" t="s">
        <v>750</v>
      </c>
      <c r="AB4" s="76" t="s">
        <v>750</v>
      </c>
      <c r="AC4" s="76" t="s">
        <v>750</v>
      </c>
      <c r="AD4" s="76" t="s">
        <v>750</v>
      </c>
      <c r="AE4" s="76" t="s">
        <v>750</v>
      </c>
      <c r="AF4" s="76" t="s">
        <v>750</v>
      </c>
      <c r="AG4" s="76" t="s">
        <v>750</v>
      </c>
      <c r="AH4" s="76" t="s">
        <v>750</v>
      </c>
      <c r="AI4" s="76" t="s">
        <v>750</v>
      </c>
      <c r="AJ4" s="76" t="s">
        <v>750</v>
      </c>
      <c r="AK4" s="76" t="s">
        <v>750</v>
      </c>
      <c r="AL4" s="76" t="s">
        <v>750</v>
      </c>
      <c r="AM4" s="76" t="s">
        <v>750</v>
      </c>
      <c r="AN4" s="76" t="s">
        <v>750</v>
      </c>
      <c r="AO4" s="76" t="s">
        <v>750</v>
      </c>
      <c r="AP4" s="76" t="s">
        <v>750</v>
      </c>
      <c r="AQ4" s="76" t="s">
        <v>750</v>
      </c>
      <c r="AR4" s="76" t="s">
        <v>750</v>
      </c>
      <c r="AS4" s="76" t="s">
        <v>750</v>
      </c>
      <c r="AT4" s="76" t="s">
        <v>750</v>
      </c>
      <c r="AU4" s="76" t="s">
        <v>750</v>
      </c>
      <c r="AV4" s="76" t="s">
        <v>750</v>
      </c>
      <c r="AW4" s="76" t="s">
        <v>750</v>
      </c>
      <c r="AX4" s="76" t="s">
        <v>750</v>
      </c>
      <c r="AY4" s="76" t="s">
        <v>750</v>
      </c>
      <c r="AZ4" s="76" t="s">
        <v>750</v>
      </c>
    </row>
    <row r="5" s="13" customFormat="1" ht="20.1" customHeight="1" spans="1:52">
      <c r="A5" s="7">
        <v>4</v>
      </c>
      <c r="B5" s="74" t="s">
        <v>455</v>
      </c>
      <c r="C5" s="75">
        <v>10012004</v>
      </c>
      <c r="D5" s="3">
        <v>0.004</v>
      </c>
      <c r="E5" s="3">
        <v>1</v>
      </c>
      <c r="F5" s="3">
        <v>1</v>
      </c>
      <c r="G5" s="3">
        <f t="shared" si="0"/>
        <v>4000</v>
      </c>
      <c r="H5" s="59">
        <f t="shared" si="1"/>
        <v>10012004</v>
      </c>
      <c r="I5" s="3">
        <f t="shared" si="2"/>
        <v>1</v>
      </c>
      <c r="J5" s="3">
        <f t="shared" si="3"/>
        <v>1</v>
      </c>
      <c r="K5" s="3"/>
      <c r="M5" s="76" t="s">
        <v>751</v>
      </c>
      <c r="N5" s="76" t="s">
        <v>752</v>
      </c>
      <c r="O5" s="76" t="s">
        <v>753</v>
      </c>
      <c r="P5" s="76" t="s">
        <v>754</v>
      </c>
      <c r="Q5" s="76" t="s">
        <v>755</v>
      </c>
      <c r="R5" s="76" t="s">
        <v>756</v>
      </c>
      <c r="S5" s="76" t="s">
        <v>757</v>
      </c>
      <c r="T5" s="76" t="s">
        <v>758</v>
      </c>
      <c r="U5" s="76" t="s">
        <v>759</v>
      </c>
      <c r="V5" s="76" t="s">
        <v>760</v>
      </c>
      <c r="W5" s="76" t="s">
        <v>761</v>
      </c>
      <c r="X5" s="76" t="s">
        <v>762</v>
      </c>
      <c r="Y5" s="76" t="s">
        <v>763</v>
      </c>
      <c r="Z5" s="76" t="s">
        <v>764</v>
      </c>
      <c r="AA5" s="76" t="s">
        <v>765</v>
      </c>
      <c r="AB5" s="76" t="s">
        <v>766</v>
      </c>
      <c r="AC5" s="76" t="s">
        <v>767</v>
      </c>
      <c r="AD5" s="76" t="s">
        <v>768</v>
      </c>
      <c r="AE5" s="76" t="s">
        <v>769</v>
      </c>
      <c r="AF5" s="76" t="s">
        <v>770</v>
      </c>
      <c r="AG5" s="76" t="s">
        <v>771</v>
      </c>
      <c r="AH5" s="76" t="s">
        <v>772</v>
      </c>
      <c r="AI5" s="76" t="s">
        <v>773</v>
      </c>
      <c r="AJ5" s="76" t="s">
        <v>774</v>
      </c>
      <c r="AK5" s="76" t="s">
        <v>775</v>
      </c>
      <c r="AL5" s="76" t="s">
        <v>776</v>
      </c>
      <c r="AM5" s="76" t="s">
        <v>777</v>
      </c>
      <c r="AN5" s="76" t="s">
        <v>778</v>
      </c>
      <c r="AO5" s="76" t="s">
        <v>779</v>
      </c>
      <c r="AP5" s="76" t="s">
        <v>780</v>
      </c>
      <c r="AQ5" s="76" t="s">
        <v>781</v>
      </c>
      <c r="AR5" s="76" t="s">
        <v>782</v>
      </c>
      <c r="AS5" s="76" t="s">
        <v>783</v>
      </c>
      <c r="AT5" s="76" t="s">
        <v>784</v>
      </c>
      <c r="AU5" s="76" t="s">
        <v>785</v>
      </c>
      <c r="AV5" s="76" t="s">
        <v>786</v>
      </c>
      <c r="AW5" s="76" t="s">
        <v>787</v>
      </c>
      <c r="AX5" s="76" t="s">
        <v>788</v>
      </c>
      <c r="AY5" s="76" t="s">
        <v>789</v>
      </c>
      <c r="AZ5" s="76" t="s">
        <v>790</v>
      </c>
    </row>
    <row r="6" s="13" customFormat="1" ht="20.1" customHeight="1" spans="1:52">
      <c r="A6" s="7">
        <v>5</v>
      </c>
      <c r="B6" s="74" t="s">
        <v>791</v>
      </c>
      <c r="C6" s="75">
        <v>10012005</v>
      </c>
      <c r="D6" s="3">
        <v>0.004</v>
      </c>
      <c r="E6" s="3">
        <v>1</v>
      </c>
      <c r="F6" s="3">
        <v>1</v>
      </c>
      <c r="G6" s="3">
        <f t="shared" si="0"/>
        <v>4000</v>
      </c>
      <c r="H6" s="59">
        <f t="shared" si="1"/>
        <v>10012005</v>
      </c>
      <c r="I6" s="3">
        <f t="shared" si="2"/>
        <v>1</v>
      </c>
      <c r="J6" s="3">
        <f t="shared" si="3"/>
        <v>1</v>
      </c>
      <c r="K6" s="3"/>
      <c r="M6" s="3">
        <f t="shared" ref="M6:P6" si="4">G2</f>
        <v>4000</v>
      </c>
      <c r="N6" s="3">
        <f t="shared" si="4"/>
        <v>10012001</v>
      </c>
      <c r="O6" s="3">
        <f t="shared" si="4"/>
        <v>1</v>
      </c>
      <c r="P6" s="3">
        <f t="shared" si="4"/>
        <v>1</v>
      </c>
      <c r="Q6" s="3">
        <f t="shared" ref="Q6:T6" si="5">G3</f>
        <v>4000</v>
      </c>
      <c r="R6" s="3">
        <f t="shared" si="5"/>
        <v>10012002</v>
      </c>
      <c r="S6" s="3">
        <f t="shared" si="5"/>
        <v>1</v>
      </c>
      <c r="T6" s="3">
        <f t="shared" si="5"/>
        <v>1</v>
      </c>
      <c r="U6" s="3">
        <f t="shared" ref="U6:X6" si="6">G4</f>
        <v>4000</v>
      </c>
      <c r="V6" s="3">
        <f t="shared" si="6"/>
        <v>10012003</v>
      </c>
      <c r="W6" s="3">
        <f t="shared" si="6"/>
        <v>1</v>
      </c>
      <c r="X6" s="3">
        <f t="shared" si="6"/>
        <v>1</v>
      </c>
      <c r="Y6" s="3">
        <f t="shared" ref="Y6:AB6" si="7">G5</f>
        <v>4000</v>
      </c>
      <c r="Z6" s="3">
        <f t="shared" si="7"/>
        <v>10012004</v>
      </c>
      <c r="AA6" s="3">
        <f t="shared" si="7"/>
        <v>1</v>
      </c>
      <c r="AB6" s="3">
        <f t="shared" si="7"/>
        <v>1</v>
      </c>
      <c r="AC6" s="3">
        <f t="shared" ref="AC6:AF6" si="8">G6</f>
        <v>4000</v>
      </c>
      <c r="AD6" s="3">
        <f t="shared" si="8"/>
        <v>10012005</v>
      </c>
      <c r="AE6" s="3">
        <f t="shared" si="8"/>
        <v>1</v>
      </c>
      <c r="AF6" s="3">
        <f t="shared" si="8"/>
        <v>1</v>
      </c>
      <c r="AG6" s="3">
        <f t="shared" ref="AG6:AJ6" si="9">G7</f>
        <v>4000</v>
      </c>
      <c r="AH6" s="3">
        <f t="shared" si="9"/>
        <v>10012006</v>
      </c>
      <c r="AI6" s="3">
        <f t="shared" si="9"/>
        <v>1</v>
      </c>
      <c r="AJ6" s="3">
        <f t="shared" si="9"/>
        <v>1</v>
      </c>
      <c r="AK6" s="3">
        <f t="shared" ref="AK6:AN6" si="10">G8</f>
        <v>4000</v>
      </c>
      <c r="AL6" s="3">
        <f t="shared" si="10"/>
        <v>10012007</v>
      </c>
      <c r="AM6" s="3">
        <f t="shared" si="10"/>
        <v>1</v>
      </c>
      <c r="AN6" s="3">
        <f t="shared" si="10"/>
        <v>1</v>
      </c>
      <c r="AO6" s="3">
        <f t="shared" ref="AO6:AR6" si="11">G9</f>
        <v>4000</v>
      </c>
      <c r="AP6" s="3">
        <f t="shared" si="11"/>
        <v>10012008</v>
      </c>
      <c r="AQ6" s="3">
        <f t="shared" si="11"/>
        <v>1</v>
      </c>
      <c r="AR6" s="3">
        <f t="shared" si="11"/>
        <v>1</v>
      </c>
      <c r="AS6" s="3">
        <f t="shared" ref="AS6:AV6" si="12">G10</f>
        <v>4000</v>
      </c>
      <c r="AT6" s="3">
        <f t="shared" si="12"/>
        <v>10012009</v>
      </c>
      <c r="AU6" s="3">
        <f t="shared" si="12"/>
        <v>1</v>
      </c>
      <c r="AV6" s="3">
        <f t="shared" si="12"/>
        <v>1</v>
      </c>
      <c r="AW6" s="3">
        <f t="shared" ref="AW6:AZ6" si="13">G11</f>
        <v>4000</v>
      </c>
      <c r="AX6" s="3">
        <f t="shared" si="13"/>
        <v>10012010</v>
      </c>
      <c r="AY6" s="3">
        <f t="shared" si="13"/>
        <v>1</v>
      </c>
      <c r="AZ6" s="3">
        <f t="shared" si="13"/>
        <v>1</v>
      </c>
    </row>
    <row r="7" s="13" customFormat="1" ht="20.1" customHeight="1" spans="1:52">
      <c r="A7" s="7">
        <v>6</v>
      </c>
      <c r="B7" s="74" t="s">
        <v>792</v>
      </c>
      <c r="C7" s="75">
        <v>10012006</v>
      </c>
      <c r="D7" s="3">
        <v>0.004</v>
      </c>
      <c r="E7" s="3">
        <v>1</v>
      </c>
      <c r="F7" s="3">
        <v>1</v>
      </c>
      <c r="G7" s="3">
        <f t="shared" si="0"/>
        <v>4000</v>
      </c>
      <c r="H7" s="59">
        <f t="shared" si="1"/>
        <v>10012006</v>
      </c>
      <c r="I7" s="3">
        <f t="shared" si="2"/>
        <v>1</v>
      </c>
      <c r="J7" s="3">
        <f t="shared" si="3"/>
        <v>1</v>
      </c>
      <c r="K7" s="3"/>
      <c r="M7" s="3">
        <f t="shared" ref="M7:P7" si="14">G12</f>
        <v>4000</v>
      </c>
      <c r="N7" s="3">
        <f t="shared" si="14"/>
        <v>10012011</v>
      </c>
      <c r="O7" s="3">
        <f t="shared" si="14"/>
        <v>1</v>
      </c>
      <c r="P7" s="3">
        <f t="shared" si="14"/>
        <v>1</v>
      </c>
      <c r="Q7" s="3">
        <f t="shared" ref="Q7:T7" si="15">G13</f>
        <v>4000</v>
      </c>
      <c r="R7" s="3">
        <f t="shared" si="15"/>
        <v>10012012</v>
      </c>
      <c r="S7" s="3">
        <f t="shared" si="15"/>
        <v>1</v>
      </c>
      <c r="T7" s="3">
        <f t="shared" si="15"/>
        <v>1</v>
      </c>
      <c r="U7" s="3">
        <f t="shared" ref="U7:X7" si="16">G14</f>
        <v>4000</v>
      </c>
      <c r="V7" s="3">
        <f t="shared" si="16"/>
        <v>10012013</v>
      </c>
      <c r="W7" s="3">
        <f t="shared" si="16"/>
        <v>1</v>
      </c>
      <c r="X7" s="3">
        <f t="shared" si="16"/>
        <v>1</v>
      </c>
      <c r="Y7" s="3">
        <f t="shared" ref="Y7:AB7" si="17">G15</f>
        <v>4000</v>
      </c>
      <c r="Z7" s="3">
        <f t="shared" si="17"/>
        <v>10012014</v>
      </c>
      <c r="AA7" s="3">
        <f t="shared" si="17"/>
        <v>1</v>
      </c>
      <c r="AB7" s="3">
        <f t="shared" si="17"/>
        <v>1</v>
      </c>
      <c r="AC7" s="3">
        <f t="shared" ref="AC7:AF7" si="18">G16</f>
        <v>4000</v>
      </c>
      <c r="AD7" s="3">
        <f t="shared" si="18"/>
        <v>10012015</v>
      </c>
      <c r="AE7" s="3">
        <f t="shared" si="18"/>
        <v>1</v>
      </c>
      <c r="AF7" s="3">
        <f t="shared" si="18"/>
        <v>1</v>
      </c>
      <c r="AG7" s="3">
        <f t="shared" ref="AG7:AJ7" si="19">G17</f>
        <v>4000</v>
      </c>
      <c r="AH7" s="3">
        <f t="shared" si="19"/>
        <v>10012016</v>
      </c>
      <c r="AI7" s="3">
        <f t="shared" si="19"/>
        <v>1</v>
      </c>
      <c r="AJ7" s="3">
        <f t="shared" si="19"/>
        <v>1</v>
      </c>
      <c r="AK7" s="3">
        <f t="shared" ref="AK7:AN7" si="20">G18</f>
        <v>4000</v>
      </c>
      <c r="AL7" s="3">
        <f t="shared" si="20"/>
        <v>10012017</v>
      </c>
      <c r="AM7" s="3">
        <f t="shared" si="20"/>
        <v>1</v>
      </c>
      <c r="AN7" s="3">
        <f t="shared" si="20"/>
        <v>1</v>
      </c>
      <c r="AO7" s="3">
        <f t="shared" ref="AO7:AR7" si="21">G19</f>
        <v>4000</v>
      </c>
      <c r="AP7" s="3">
        <f t="shared" si="21"/>
        <v>10012018</v>
      </c>
      <c r="AQ7" s="3">
        <f t="shared" si="21"/>
        <v>1</v>
      </c>
      <c r="AR7" s="3">
        <f t="shared" si="21"/>
        <v>1</v>
      </c>
      <c r="AS7" s="3">
        <f t="shared" ref="AS7:AV7" si="22">G20</f>
        <v>4000</v>
      </c>
      <c r="AT7" s="3">
        <f t="shared" si="22"/>
        <v>10012019</v>
      </c>
      <c r="AU7" s="3">
        <f t="shared" si="22"/>
        <v>1</v>
      </c>
      <c r="AV7" s="3">
        <f t="shared" si="22"/>
        <v>1</v>
      </c>
      <c r="AW7" s="3">
        <f t="shared" ref="AW7:AZ7" si="23">G21</f>
        <v>4000</v>
      </c>
      <c r="AX7" s="3">
        <f t="shared" si="23"/>
        <v>10012020</v>
      </c>
      <c r="AY7" s="3">
        <f t="shared" si="23"/>
        <v>1</v>
      </c>
      <c r="AZ7" s="3">
        <f t="shared" si="23"/>
        <v>1</v>
      </c>
    </row>
    <row r="8" s="13" customFormat="1" ht="20.1" customHeight="1" spans="1:52">
      <c r="A8" s="7">
        <v>7</v>
      </c>
      <c r="B8" s="74" t="s">
        <v>461</v>
      </c>
      <c r="C8" s="75">
        <v>10012007</v>
      </c>
      <c r="D8" s="3">
        <v>0.004</v>
      </c>
      <c r="E8" s="3">
        <v>1</v>
      </c>
      <c r="F8" s="3">
        <v>1</v>
      </c>
      <c r="G8" s="3">
        <f t="shared" ref="G8:G9" si="24">ROUND(D8*1000000,0)</f>
        <v>4000</v>
      </c>
      <c r="H8" s="59">
        <f t="shared" ref="H8:H9" si="25">C8</f>
        <v>10012007</v>
      </c>
      <c r="I8" s="3">
        <f t="shared" ref="I8:I9" si="26">E8</f>
        <v>1</v>
      </c>
      <c r="J8" s="3">
        <f t="shared" ref="J8:J9" si="27">F8</f>
        <v>1</v>
      </c>
      <c r="K8" s="3"/>
      <c r="M8" s="3">
        <f t="shared" ref="M8:P8" si="28">G22</f>
        <v>4000</v>
      </c>
      <c r="N8" s="3">
        <f t="shared" si="28"/>
        <v>10012021</v>
      </c>
      <c r="O8" s="3">
        <f t="shared" si="28"/>
        <v>1</v>
      </c>
      <c r="P8" s="3">
        <f t="shared" si="28"/>
        <v>1</v>
      </c>
      <c r="Q8" s="3">
        <f t="shared" ref="Q8:T8" si="29">G23</f>
        <v>4000</v>
      </c>
      <c r="R8" s="3">
        <f t="shared" si="29"/>
        <v>10012022</v>
      </c>
      <c r="S8" s="3">
        <f t="shared" si="29"/>
        <v>1</v>
      </c>
      <c r="T8" s="3">
        <f t="shared" si="29"/>
        <v>1</v>
      </c>
      <c r="U8" s="3">
        <f t="shared" ref="U8:X8" si="30">G24</f>
        <v>4000</v>
      </c>
      <c r="V8" s="3">
        <f t="shared" si="30"/>
        <v>10012023</v>
      </c>
      <c r="W8" s="3">
        <f t="shared" si="30"/>
        <v>1</v>
      </c>
      <c r="X8" s="3">
        <f t="shared" si="30"/>
        <v>1</v>
      </c>
      <c r="Y8" s="3">
        <f t="shared" ref="Y8:AB8" si="31">G25</f>
        <v>4000</v>
      </c>
      <c r="Z8" s="3">
        <f t="shared" si="31"/>
        <v>10012024</v>
      </c>
      <c r="AA8" s="3">
        <f t="shared" si="31"/>
        <v>1</v>
      </c>
      <c r="AB8" s="3">
        <f t="shared" si="31"/>
        <v>1</v>
      </c>
      <c r="AC8" s="3">
        <f t="shared" ref="AC8:AF8" si="32">G26</f>
        <v>4000</v>
      </c>
      <c r="AD8" s="3">
        <f t="shared" si="32"/>
        <v>10012025</v>
      </c>
      <c r="AE8" s="3">
        <f t="shared" si="32"/>
        <v>1</v>
      </c>
      <c r="AF8" s="3">
        <f t="shared" si="32"/>
        <v>1</v>
      </c>
      <c r="AG8" s="3">
        <f t="shared" ref="AG8:AJ8" si="33">G27</f>
        <v>4000</v>
      </c>
      <c r="AH8" s="3">
        <f t="shared" si="33"/>
        <v>10012026</v>
      </c>
      <c r="AI8" s="3">
        <f t="shared" si="33"/>
        <v>1</v>
      </c>
      <c r="AJ8" s="3">
        <f t="shared" si="33"/>
        <v>1</v>
      </c>
      <c r="AK8" s="3">
        <f t="shared" ref="AK8:AN8" si="34">G28</f>
        <v>0</v>
      </c>
      <c r="AL8" s="3">
        <f t="shared" si="34"/>
        <v>0</v>
      </c>
      <c r="AM8" s="3">
        <f t="shared" si="34"/>
        <v>0</v>
      </c>
      <c r="AN8" s="3">
        <f t="shared" si="34"/>
        <v>0</v>
      </c>
      <c r="AO8" s="3">
        <f t="shared" ref="AO8:AR8" si="35">G29</f>
        <v>0</v>
      </c>
      <c r="AP8" s="3">
        <f t="shared" si="35"/>
        <v>0</v>
      </c>
      <c r="AQ8" s="3">
        <f t="shared" si="35"/>
        <v>0</v>
      </c>
      <c r="AR8" s="3">
        <f t="shared" si="35"/>
        <v>0</v>
      </c>
      <c r="AS8" s="3">
        <f t="shared" ref="AS8:AV8" si="36">G30</f>
        <v>0</v>
      </c>
      <c r="AT8" s="3">
        <f t="shared" si="36"/>
        <v>0</v>
      </c>
      <c r="AU8" s="3">
        <f t="shared" si="36"/>
        <v>0</v>
      </c>
      <c r="AV8" s="3">
        <f t="shared" si="36"/>
        <v>0</v>
      </c>
      <c r="AW8" s="3">
        <f t="shared" ref="AW8:AZ8" si="37">G31</f>
        <v>0</v>
      </c>
      <c r="AX8" s="3">
        <f t="shared" si="37"/>
        <v>0</v>
      </c>
      <c r="AY8" s="3">
        <f t="shared" si="37"/>
        <v>0</v>
      </c>
      <c r="AZ8" s="3">
        <f t="shared" si="37"/>
        <v>0</v>
      </c>
    </row>
    <row r="9" s="13" customFormat="1" ht="20.1" customHeight="1" spans="1:52">
      <c r="A9" s="7">
        <v>8</v>
      </c>
      <c r="B9" s="74" t="s">
        <v>793</v>
      </c>
      <c r="C9" s="75">
        <v>10012008</v>
      </c>
      <c r="D9" s="3">
        <v>0.004</v>
      </c>
      <c r="E9" s="3">
        <v>1</v>
      </c>
      <c r="F9" s="3">
        <v>1</v>
      </c>
      <c r="G9" s="3">
        <f t="shared" si="24"/>
        <v>4000</v>
      </c>
      <c r="H9" s="59">
        <f t="shared" si="25"/>
        <v>10012008</v>
      </c>
      <c r="I9" s="3">
        <f t="shared" si="26"/>
        <v>1</v>
      </c>
      <c r="J9" s="3">
        <f t="shared" si="27"/>
        <v>1</v>
      </c>
      <c r="K9" s="3"/>
      <c r="M9" s="3">
        <f t="shared" ref="M9:P9" si="38">G32</f>
        <v>0</v>
      </c>
      <c r="N9" s="3">
        <f t="shared" si="38"/>
        <v>0</v>
      </c>
      <c r="O9" s="3">
        <f t="shared" si="38"/>
        <v>0</v>
      </c>
      <c r="P9" s="3">
        <f t="shared" si="38"/>
        <v>0</v>
      </c>
      <c r="Q9" s="3">
        <f t="shared" ref="Q9:T9" si="39">G33</f>
        <v>0</v>
      </c>
      <c r="R9" s="3">
        <f t="shared" si="39"/>
        <v>0</v>
      </c>
      <c r="S9" s="3">
        <f t="shared" si="39"/>
        <v>0</v>
      </c>
      <c r="T9" s="3">
        <f t="shared" si="39"/>
        <v>0</v>
      </c>
      <c r="U9" s="3">
        <f t="shared" ref="U9:X9" si="40">G34</f>
        <v>0</v>
      </c>
      <c r="V9" s="3">
        <f t="shared" si="40"/>
        <v>0</v>
      </c>
      <c r="W9" s="3">
        <f t="shared" si="40"/>
        <v>0</v>
      </c>
      <c r="X9" s="3">
        <f t="shared" si="40"/>
        <v>0</v>
      </c>
      <c r="Y9" s="3">
        <f t="shared" ref="Y9:AB9" si="41">G35</f>
        <v>0</v>
      </c>
      <c r="Z9" s="3">
        <f t="shared" si="41"/>
        <v>0</v>
      </c>
      <c r="AA9" s="3">
        <f t="shared" si="41"/>
        <v>0</v>
      </c>
      <c r="AB9" s="3">
        <f t="shared" si="41"/>
        <v>0</v>
      </c>
      <c r="AC9" s="3">
        <f t="shared" ref="AC9:AF9" si="42">G36</f>
        <v>0</v>
      </c>
      <c r="AD9" s="3">
        <f t="shared" si="42"/>
        <v>0</v>
      </c>
      <c r="AE9" s="3">
        <f t="shared" si="42"/>
        <v>0</v>
      </c>
      <c r="AF9" s="3">
        <f t="shared" si="42"/>
        <v>0</v>
      </c>
      <c r="AG9" s="3">
        <f t="shared" ref="AG9:AJ9" si="43">G37</f>
        <v>0</v>
      </c>
      <c r="AH9" s="3">
        <f t="shared" si="43"/>
        <v>0</v>
      </c>
      <c r="AI9" s="3">
        <f t="shared" si="43"/>
        <v>0</v>
      </c>
      <c r="AJ9" s="3">
        <f t="shared" si="43"/>
        <v>0</v>
      </c>
      <c r="AK9" s="3">
        <f t="shared" ref="AK9:AN9" si="44">G38</f>
        <v>0</v>
      </c>
      <c r="AL9" s="3">
        <f t="shared" si="44"/>
        <v>0</v>
      </c>
      <c r="AM9" s="3">
        <f t="shared" si="44"/>
        <v>0</v>
      </c>
      <c r="AN9" s="3">
        <f t="shared" si="44"/>
        <v>0</v>
      </c>
      <c r="AO9" s="3">
        <f t="shared" ref="AO9:AR9" si="45">G39</f>
        <v>0</v>
      </c>
      <c r="AP9" s="3">
        <f t="shared" si="45"/>
        <v>0</v>
      </c>
      <c r="AQ9" s="3">
        <f t="shared" si="45"/>
        <v>0</v>
      </c>
      <c r="AR9" s="3">
        <f t="shared" si="45"/>
        <v>0</v>
      </c>
      <c r="AS9" s="3">
        <f t="shared" ref="AS9:AV9" si="46">G40</f>
        <v>0</v>
      </c>
      <c r="AT9" s="3">
        <f t="shared" si="46"/>
        <v>0</v>
      </c>
      <c r="AU9" s="3">
        <f t="shared" si="46"/>
        <v>0</v>
      </c>
      <c r="AV9" s="3">
        <f t="shared" si="46"/>
        <v>0</v>
      </c>
      <c r="AW9" s="3">
        <f t="shared" ref="AW9:AZ9" si="47">G41</f>
        <v>0</v>
      </c>
      <c r="AX9" s="3">
        <f t="shared" si="47"/>
        <v>0</v>
      </c>
      <c r="AY9" s="3">
        <f t="shared" si="47"/>
        <v>0</v>
      </c>
      <c r="AZ9" s="3">
        <f t="shared" si="47"/>
        <v>0</v>
      </c>
    </row>
    <row r="10" s="13" customFormat="1" ht="20.1" customHeight="1" spans="1:52">
      <c r="A10" s="7">
        <v>9</v>
      </c>
      <c r="B10" s="74"/>
      <c r="C10" s="75">
        <v>10012009</v>
      </c>
      <c r="D10" s="3">
        <v>0.004</v>
      </c>
      <c r="E10" s="3">
        <v>1</v>
      </c>
      <c r="F10" s="3">
        <v>1</v>
      </c>
      <c r="G10" s="3">
        <f t="shared" ref="G10:G27" si="48">ROUND(D10*1000000,0)</f>
        <v>4000</v>
      </c>
      <c r="H10" s="59">
        <f t="shared" ref="H10:H27" si="49">C10</f>
        <v>10012009</v>
      </c>
      <c r="I10" s="3">
        <f t="shared" ref="I10:I27" si="50">E10</f>
        <v>1</v>
      </c>
      <c r="J10" s="3">
        <f t="shared" ref="J10:J27" si="51">F10</f>
        <v>1</v>
      </c>
      <c r="K10" s="3"/>
      <c r="M10" s="3">
        <f t="shared" ref="M10:P10" si="52">G42</f>
        <v>0</v>
      </c>
      <c r="N10" s="3">
        <f t="shared" si="52"/>
        <v>0</v>
      </c>
      <c r="O10" s="3">
        <f t="shared" si="52"/>
        <v>0</v>
      </c>
      <c r="P10" s="3">
        <f t="shared" si="52"/>
        <v>0</v>
      </c>
      <c r="Q10" s="3">
        <f t="shared" ref="Q10:T10" si="53">G43</f>
        <v>0</v>
      </c>
      <c r="R10" s="3">
        <f t="shared" si="53"/>
        <v>0</v>
      </c>
      <c r="S10" s="3">
        <f t="shared" si="53"/>
        <v>0</v>
      </c>
      <c r="T10" s="3">
        <f t="shared" si="53"/>
        <v>0</v>
      </c>
      <c r="U10" s="3">
        <f t="shared" ref="U10:X10" si="54">G44</f>
        <v>0</v>
      </c>
      <c r="V10" s="3">
        <f t="shared" si="54"/>
        <v>0</v>
      </c>
      <c r="W10" s="3">
        <f t="shared" si="54"/>
        <v>0</v>
      </c>
      <c r="X10" s="3">
        <f t="shared" si="54"/>
        <v>0</v>
      </c>
      <c r="Y10" s="3">
        <f t="shared" ref="Y10:AB10" si="55">G45</f>
        <v>0</v>
      </c>
      <c r="Z10" s="3">
        <f t="shared" si="55"/>
        <v>0</v>
      </c>
      <c r="AA10" s="3">
        <f t="shared" si="55"/>
        <v>0</v>
      </c>
      <c r="AB10" s="3">
        <f t="shared" si="55"/>
        <v>0</v>
      </c>
      <c r="AC10" s="3">
        <f t="shared" ref="AC10:AF10" si="56">G46</f>
        <v>0</v>
      </c>
      <c r="AD10" s="3">
        <f t="shared" si="56"/>
        <v>0</v>
      </c>
      <c r="AE10" s="3">
        <f t="shared" si="56"/>
        <v>0</v>
      </c>
      <c r="AF10" s="3">
        <f t="shared" si="56"/>
        <v>0</v>
      </c>
      <c r="AG10" s="3">
        <f t="shared" ref="AG10:AJ10" si="57">G47</f>
        <v>0</v>
      </c>
      <c r="AH10" s="3">
        <f t="shared" si="57"/>
        <v>0</v>
      </c>
      <c r="AI10" s="3">
        <f t="shared" si="57"/>
        <v>0</v>
      </c>
      <c r="AJ10" s="3">
        <f t="shared" si="57"/>
        <v>0</v>
      </c>
      <c r="AK10" s="3">
        <f t="shared" ref="AK10:AN10" si="58">G48</f>
        <v>0</v>
      </c>
      <c r="AL10" s="3">
        <f t="shared" si="58"/>
        <v>0</v>
      </c>
      <c r="AM10" s="3">
        <f t="shared" si="58"/>
        <v>0</v>
      </c>
      <c r="AN10" s="3">
        <f t="shared" si="58"/>
        <v>0</v>
      </c>
      <c r="AO10" s="3">
        <f t="shared" ref="AO10:AR10" si="59">G49</f>
        <v>0</v>
      </c>
      <c r="AP10" s="3">
        <f t="shared" si="59"/>
        <v>0</v>
      </c>
      <c r="AQ10" s="3">
        <f t="shared" si="59"/>
        <v>0</v>
      </c>
      <c r="AR10" s="3">
        <f t="shared" si="59"/>
        <v>0</v>
      </c>
      <c r="AS10" s="3">
        <f t="shared" ref="AS10:AV10" si="60">G50</f>
        <v>0</v>
      </c>
      <c r="AT10" s="3">
        <f t="shared" si="60"/>
        <v>0</v>
      </c>
      <c r="AU10" s="3">
        <f t="shared" si="60"/>
        <v>0</v>
      </c>
      <c r="AV10" s="3">
        <f t="shared" si="60"/>
        <v>0</v>
      </c>
      <c r="AW10" s="3">
        <f t="shared" ref="AW10:AZ10" si="61">G51</f>
        <v>0</v>
      </c>
      <c r="AX10" s="3">
        <f t="shared" si="61"/>
        <v>0</v>
      </c>
      <c r="AY10" s="3">
        <f t="shared" si="61"/>
        <v>0</v>
      </c>
      <c r="AZ10" s="3">
        <f t="shared" si="61"/>
        <v>0</v>
      </c>
    </row>
    <row r="11" s="13" customFormat="1" ht="20.1" customHeight="1" spans="1:52">
      <c r="A11" s="7">
        <v>10</v>
      </c>
      <c r="B11" s="74"/>
      <c r="C11" s="75">
        <v>10012010</v>
      </c>
      <c r="D11" s="3">
        <v>0.004</v>
      </c>
      <c r="E11" s="3">
        <v>1</v>
      </c>
      <c r="F11" s="3">
        <v>1</v>
      </c>
      <c r="G11" s="3">
        <f t="shared" si="48"/>
        <v>4000</v>
      </c>
      <c r="H11" s="59">
        <f t="shared" si="49"/>
        <v>10012010</v>
      </c>
      <c r="I11" s="3">
        <f t="shared" si="50"/>
        <v>1</v>
      </c>
      <c r="J11" s="3">
        <f t="shared" si="51"/>
        <v>1</v>
      </c>
      <c r="K11" s="3"/>
      <c r="M11" s="3">
        <f t="shared" ref="M11:P11" si="62">G52</f>
        <v>0</v>
      </c>
      <c r="N11" s="3">
        <f t="shared" si="62"/>
        <v>0</v>
      </c>
      <c r="O11" s="3">
        <f t="shared" si="62"/>
        <v>0</v>
      </c>
      <c r="P11" s="3">
        <f t="shared" si="62"/>
        <v>0</v>
      </c>
      <c r="Q11" s="3">
        <f t="shared" ref="Q11:T11" si="63">G53</f>
        <v>0</v>
      </c>
      <c r="R11" s="3">
        <f t="shared" si="63"/>
        <v>0</v>
      </c>
      <c r="S11" s="3">
        <f t="shared" si="63"/>
        <v>0</v>
      </c>
      <c r="T11" s="3">
        <f t="shared" si="63"/>
        <v>0</v>
      </c>
      <c r="U11" s="3">
        <f t="shared" ref="U11:X11" si="64">G54</f>
        <v>0</v>
      </c>
      <c r="V11" s="3">
        <f t="shared" si="64"/>
        <v>0</v>
      </c>
      <c r="W11" s="3">
        <f t="shared" si="64"/>
        <v>0</v>
      </c>
      <c r="X11" s="3">
        <f t="shared" si="64"/>
        <v>0</v>
      </c>
      <c r="Y11" s="3">
        <f t="shared" ref="Y11:AB11" si="65">G55</f>
        <v>0</v>
      </c>
      <c r="Z11" s="3">
        <f t="shared" si="65"/>
        <v>0</v>
      </c>
      <c r="AA11" s="3">
        <f t="shared" si="65"/>
        <v>0</v>
      </c>
      <c r="AB11" s="3">
        <f t="shared" si="65"/>
        <v>0</v>
      </c>
      <c r="AC11" s="3">
        <f t="shared" ref="AC11:AF11" si="66">G56</f>
        <v>0</v>
      </c>
      <c r="AD11" s="3">
        <f t="shared" si="66"/>
        <v>0</v>
      </c>
      <c r="AE11" s="3">
        <f t="shared" si="66"/>
        <v>0</v>
      </c>
      <c r="AF11" s="3">
        <f t="shared" si="66"/>
        <v>0</v>
      </c>
      <c r="AG11" s="3">
        <f t="shared" ref="AG11:AJ11" si="67">G57</f>
        <v>0</v>
      </c>
      <c r="AH11" s="3">
        <f t="shared" si="67"/>
        <v>0</v>
      </c>
      <c r="AI11" s="3">
        <f t="shared" si="67"/>
        <v>0</v>
      </c>
      <c r="AJ11" s="3">
        <f t="shared" si="67"/>
        <v>0</v>
      </c>
      <c r="AK11" s="3">
        <f t="shared" ref="AK11:AN11" si="68">G58</f>
        <v>0</v>
      </c>
      <c r="AL11" s="3">
        <f t="shared" si="68"/>
        <v>0</v>
      </c>
      <c r="AM11" s="3">
        <f t="shared" si="68"/>
        <v>0</v>
      </c>
      <c r="AN11" s="3">
        <f t="shared" si="68"/>
        <v>0</v>
      </c>
      <c r="AO11" s="3">
        <f t="shared" ref="AO11:AR11" si="69">G59</f>
        <v>0</v>
      </c>
      <c r="AP11" s="3">
        <f t="shared" si="69"/>
        <v>0</v>
      </c>
      <c r="AQ11" s="3">
        <f t="shared" si="69"/>
        <v>0</v>
      </c>
      <c r="AR11" s="3">
        <f t="shared" si="69"/>
        <v>0</v>
      </c>
      <c r="AS11" s="3">
        <f t="shared" ref="AS11:AV11" si="70">G60</f>
        <v>0</v>
      </c>
      <c r="AT11" s="3">
        <f t="shared" si="70"/>
        <v>0</v>
      </c>
      <c r="AU11" s="3">
        <f t="shared" si="70"/>
        <v>0</v>
      </c>
      <c r="AV11" s="3">
        <f t="shared" si="70"/>
        <v>0</v>
      </c>
      <c r="AW11" s="3">
        <f t="shared" ref="AW11:AZ11" si="71">G61</f>
        <v>0</v>
      </c>
      <c r="AX11" s="3">
        <f t="shared" si="71"/>
        <v>0</v>
      </c>
      <c r="AY11" s="3">
        <f t="shared" si="71"/>
        <v>0</v>
      </c>
      <c r="AZ11" s="3">
        <f t="shared" si="71"/>
        <v>0</v>
      </c>
    </row>
    <row r="12" s="13" customFormat="1" ht="20.1" customHeight="1" spans="1:52">
      <c r="A12" s="7">
        <v>11</v>
      </c>
      <c r="B12" s="74"/>
      <c r="C12" s="75">
        <v>10012011</v>
      </c>
      <c r="D12" s="3">
        <v>0.004</v>
      </c>
      <c r="E12" s="3">
        <v>1</v>
      </c>
      <c r="F12" s="3">
        <v>1</v>
      </c>
      <c r="G12" s="3">
        <f t="shared" si="48"/>
        <v>4000</v>
      </c>
      <c r="H12" s="59">
        <f t="shared" si="49"/>
        <v>10012011</v>
      </c>
      <c r="I12" s="3">
        <f t="shared" si="50"/>
        <v>1</v>
      </c>
      <c r="J12" s="3">
        <f t="shared" si="51"/>
        <v>1</v>
      </c>
      <c r="K12" s="3"/>
      <c r="M12" s="3">
        <f t="shared" ref="M12:P12" si="72">G62</f>
        <v>0</v>
      </c>
      <c r="N12" s="3">
        <f t="shared" si="72"/>
        <v>0</v>
      </c>
      <c r="O12" s="3">
        <f t="shared" si="72"/>
        <v>0</v>
      </c>
      <c r="P12" s="3">
        <f t="shared" si="72"/>
        <v>0</v>
      </c>
      <c r="Q12" s="3">
        <f t="shared" ref="Q12:T12" si="73">G63</f>
        <v>0</v>
      </c>
      <c r="R12" s="3">
        <f t="shared" si="73"/>
        <v>0</v>
      </c>
      <c r="S12" s="3">
        <f t="shared" si="73"/>
        <v>0</v>
      </c>
      <c r="T12" s="3">
        <f t="shared" si="73"/>
        <v>0</v>
      </c>
      <c r="U12" s="3">
        <f t="shared" ref="U12:X12" si="74">G64</f>
        <v>0</v>
      </c>
      <c r="V12" s="3">
        <f t="shared" si="74"/>
        <v>0</v>
      </c>
      <c r="W12" s="3">
        <f t="shared" si="74"/>
        <v>0</v>
      </c>
      <c r="X12" s="3">
        <f t="shared" si="74"/>
        <v>0</v>
      </c>
      <c r="Y12" s="3">
        <f t="shared" ref="Y12:AB12" si="75">G65</f>
        <v>0</v>
      </c>
      <c r="Z12" s="3">
        <f t="shared" si="75"/>
        <v>0</v>
      </c>
      <c r="AA12" s="3">
        <f t="shared" si="75"/>
        <v>0</v>
      </c>
      <c r="AB12" s="3">
        <f t="shared" si="75"/>
        <v>0</v>
      </c>
      <c r="AC12" s="3">
        <f t="shared" ref="AC12:AF12" si="76">G66</f>
        <v>0</v>
      </c>
      <c r="AD12" s="3">
        <f t="shared" si="76"/>
        <v>0</v>
      </c>
      <c r="AE12" s="3">
        <f t="shared" si="76"/>
        <v>0</v>
      </c>
      <c r="AF12" s="3">
        <f t="shared" si="76"/>
        <v>0</v>
      </c>
      <c r="AG12" s="3">
        <f t="shared" ref="AG12:AJ12" si="77">G67</f>
        <v>0</v>
      </c>
      <c r="AH12" s="3">
        <f t="shared" si="77"/>
        <v>0</v>
      </c>
      <c r="AI12" s="3">
        <f t="shared" si="77"/>
        <v>0</v>
      </c>
      <c r="AJ12" s="3">
        <f t="shared" si="77"/>
        <v>0</v>
      </c>
      <c r="AK12" s="3">
        <f t="shared" ref="AK12:AN12" si="78">G68</f>
        <v>0</v>
      </c>
      <c r="AL12" s="3">
        <f t="shared" si="78"/>
        <v>0</v>
      </c>
      <c r="AM12" s="3">
        <f t="shared" si="78"/>
        <v>0</v>
      </c>
      <c r="AN12" s="3">
        <f t="shared" si="78"/>
        <v>0</v>
      </c>
      <c r="AO12" s="3">
        <f t="shared" ref="AO12:AR12" si="79">G69</f>
        <v>0</v>
      </c>
      <c r="AP12" s="3">
        <f t="shared" si="79"/>
        <v>0</v>
      </c>
      <c r="AQ12" s="3">
        <f t="shared" si="79"/>
        <v>0</v>
      </c>
      <c r="AR12" s="3">
        <f t="shared" si="79"/>
        <v>0</v>
      </c>
      <c r="AS12" s="3">
        <f t="shared" ref="AS12:AV12" si="80">G70</f>
        <v>0</v>
      </c>
      <c r="AT12" s="3">
        <f t="shared" si="80"/>
        <v>0</v>
      </c>
      <c r="AU12" s="3">
        <f t="shared" si="80"/>
        <v>0</v>
      </c>
      <c r="AV12" s="3">
        <f t="shared" si="80"/>
        <v>0</v>
      </c>
      <c r="AW12" s="3">
        <f t="shared" ref="AW12:AZ12" si="81">G71</f>
        <v>0</v>
      </c>
      <c r="AX12" s="3">
        <f t="shared" si="81"/>
        <v>0</v>
      </c>
      <c r="AY12" s="3">
        <f t="shared" si="81"/>
        <v>0</v>
      </c>
      <c r="AZ12" s="3">
        <f t="shared" si="81"/>
        <v>0</v>
      </c>
    </row>
    <row r="13" s="13" customFormat="1" ht="20.1" customHeight="1" spans="1:52">
      <c r="A13" s="7">
        <v>12</v>
      </c>
      <c r="B13" s="74"/>
      <c r="C13" s="75">
        <v>10012012</v>
      </c>
      <c r="D13" s="3">
        <v>0.004</v>
      </c>
      <c r="E13" s="3">
        <v>1</v>
      </c>
      <c r="F13" s="3">
        <v>1</v>
      </c>
      <c r="G13" s="3">
        <f t="shared" si="48"/>
        <v>4000</v>
      </c>
      <c r="H13" s="59">
        <f t="shared" si="49"/>
        <v>10012012</v>
      </c>
      <c r="I13" s="3">
        <f t="shared" si="50"/>
        <v>1</v>
      </c>
      <c r="J13" s="3">
        <f t="shared" si="51"/>
        <v>1</v>
      </c>
      <c r="M13" s="3">
        <f t="shared" ref="M13:P13" si="82">G72</f>
        <v>0</v>
      </c>
      <c r="N13" s="3">
        <f t="shared" si="82"/>
        <v>0</v>
      </c>
      <c r="O13" s="3">
        <f t="shared" si="82"/>
        <v>0</v>
      </c>
      <c r="P13" s="3">
        <f t="shared" si="82"/>
        <v>0</v>
      </c>
      <c r="Q13" s="3">
        <f t="shared" ref="Q13:T13" si="83">G73</f>
        <v>0</v>
      </c>
      <c r="R13" s="3">
        <f t="shared" si="83"/>
        <v>0</v>
      </c>
      <c r="S13" s="3">
        <f t="shared" si="83"/>
        <v>0</v>
      </c>
      <c r="T13" s="3">
        <f t="shared" si="83"/>
        <v>0</v>
      </c>
      <c r="U13" s="3">
        <f t="shared" ref="U13:X13" si="84">G74</f>
        <v>0</v>
      </c>
      <c r="V13" s="3">
        <f t="shared" si="84"/>
        <v>0</v>
      </c>
      <c r="W13" s="3">
        <f t="shared" si="84"/>
        <v>0</v>
      </c>
      <c r="X13" s="3">
        <f t="shared" si="84"/>
        <v>0</v>
      </c>
      <c r="Y13" s="3">
        <f t="shared" ref="Y13:AB13" si="85">G75</f>
        <v>0</v>
      </c>
      <c r="Z13" s="3">
        <f t="shared" si="85"/>
        <v>0</v>
      </c>
      <c r="AA13" s="3">
        <f t="shared" si="85"/>
        <v>0</v>
      </c>
      <c r="AB13" s="3">
        <f t="shared" si="85"/>
        <v>0</v>
      </c>
      <c r="AC13" s="3">
        <f t="shared" ref="AC13:AF13" si="86">G76</f>
        <v>0</v>
      </c>
      <c r="AD13" s="3">
        <f t="shared" si="86"/>
        <v>0</v>
      </c>
      <c r="AE13" s="3">
        <f t="shared" si="86"/>
        <v>0</v>
      </c>
      <c r="AF13" s="3">
        <f t="shared" si="86"/>
        <v>0</v>
      </c>
      <c r="AG13" s="3">
        <f t="shared" ref="AG13:AJ13" si="87">G77</f>
        <v>0</v>
      </c>
      <c r="AH13" s="3">
        <f t="shared" si="87"/>
        <v>0</v>
      </c>
      <c r="AI13" s="3">
        <f t="shared" si="87"/>
        <v>0</v>
      </c>
      <c r="AJ13" s="3">
        <f t="shared" si="87"/>
        <v>0</v>
      </c>
      <c r="AK13" s="3">
        <f t="shared" ref="AK13:AN13" si="88">G78</f>
        <v>0</v>
      </c>
      <c r="AL13" s="3">
        <f t="shared" si="88"/>
        <v>0</v>
      </c>
      <c r="AM13" s="3">
        <f t="shared" si="88"/>
        <v>0</v>
      </c>
      <c r="AN13" s="3">
        <f t="shared" si="88"/>
        <v>0</v>
      </c>
      <c r="AO13" s="3">
        <f t="shared" ref="AO13:AR13" si="89">G79</f>
        <v>0</v>
      </c>
      <c r="AP13" s="3">
        <f t="shared" si="89"/>
        <v>0</v>
      </c>
      <c r="AQ13" s="3">
        <f t="shared" si="89"/>
        <v>0</v>
      </c>
      <c r="AR13" s="3">
        <f t="shared" si="89"/>
        <v>0</v>
      </c>
      <c r="AS13" s="3">
        <f t="shared" ref="AS13:AV13" si="90">G80</f>
        <v>0</v>
      </c>
      <c r="AT13" s="3">
        <f t="shared" si="90"/>
        <v>0</v>
      </c>
      <c r="AU13" s="3">
        <f t="shared" si="90"/>
        <v>0</v>
      </c>
      <c r="AV13" s="3">
        <f t="shared" si="90"/>
        <v>0</v>
      </c>
      <c r="AW13" s="3">
        <f t="shared" ref="AW13:AZ13" si="91">G81</f>
        <v>0</v>
      </c>
      <c r="AX13" s="3">
        <f t="shared" si="91"/>
        <v>0</v>
      </c>
      <c r="AY13" s="3">
        <f t="shared" si="91"/>
        <v>0</v>
      </c>
      <c r="AZ13" s="3">
        <f t="shared" si="91"/>
        <v>0</v>
      </c>
    </row>
    <row r="14" s="13" customFormat="1" ht="20.1" customHeight="1" spans="1:52">
      <c r="A14" s="7">
        <v>13</v>
      </c>
      <c r="B14" s="74"/>
      <c r="C14" s="75">
        <v>10012013</v>
      </c>
      <c r="D14" s="3">
        <v>0.004</v>
      </c>
      <c r="E14" s="3">
        <v>1</v>
      </c>
      <c r="F14" s="3">
        <v>1</v>
      </c>
      <c r="G14" s="3">
        <f t="shared" si="48"/>
        <v>4000</v>
      </c>
      <c r="H14" s="59">
        <f t="shared" si="49"/>
        <v>10012013</v>
      </c>
      <c r="I14" s="3">
        <f t="shared" si="50"/>
        <v>1</v>
      </c>
      <c r="J14" s="3">
        <f t="shared" si="51"/>
        <v>1</v>
      </c>
      <c r="M14" s="3">
        <f t="shared" ref="M14:P14" si="92">G82</f>
        <v>0</v>
      </c>
      <c r="N14" s="3">
        <f t="shared" si="92"/>
        <v>0</v>
      </c>
      <c r="O14" s="3">
        <f t="shared" si="92"/>
        <v>0</v>
      </c>
      <c r="P14" s="3">
        <f t="shared" si="92"/>
        <v>0</v>
      </c>
      <c r="Q14" s="3">
        <f>G82</f>
        <v>0</v>
      </c>
      <c r="R14" s="3">
        <f t="shared" ref="R14:T14" si="93">H83</f>
        <v>0</v>
      </c>
      <c r="S14" s="3">
        <f t="shared" si="93"/>
        <v>0</v>
      </c>
      <c r="T14" s="3">
        <f t="shared" si="93"/>
        <v>0</v>
      </c>
      <c r="U14" s="3">
        <f t="shared" ref="U14:X14" si="94">G84</f>
        <v>0</v>
      </c>
      <c r="V14" s="3">
        <f t="shared" si="94"/>
        <v>0</v>
      </c>
      <c r="W14" s="3">
        <f t="shared" si="94"/>
        <v>0</v>
      </c>
      <c r="X14" s="3">
        <f t="shared" si="94"/>
        <v>0</v>
      </c>
      <c r="Y14" s="3">
        <f t="shared" ref="Y14:AB14" si="95">G85</f>
        <v>0</v>
      </c>
      <c r="Z14" s="3">
        <f t="shared" si="95"/>
        <v>0</v>
      </c>
      <c r="AA14" s="3">
        <f t="shared" si="95"/>
        <v>0</v>
      </c>
      <c r="AB14" s="3">
        <f t="shared" si="95"/>
        <v>0</v>
      </c>
      <c r="AC14" s="3">
        <f t="shared" ref="AC14:AF14" si="96">G86</f>
        <v>0</v>
      </c>
      <c r="AD14" s="3">
        <f t="shared" si="96"/>
        <v>0</v>
      </c>
      <c r="AE14" s="3">
        <f t="shared" si="96"/>
        <v>0</v>
      </c>
      <c r="AF14" s="3">
        <f t="shared" si="96"/>
        <v>0</v>
      </c>
      <c r="AG14" s="3">
        <f t="shared" ref="AG14:AJ14" si="97">G87</f>
        <v>0</v>
      </c>
      <c r="AH14" s="3">
        <f t="shared" si="97"/>
        <v>0</v>
      </c>
      <c r="AI14" s="3">
        <f t="shared" si="97"/>
        <v>0</v>
      </c>
      <c r="AJ14" s="3">
        <f t="shared" si="97"/>
        <v>0</v>
      </c>
      <c r="AK14" s="3">
        <f t="shared" ref="AK14:AN14" si="98">G88</f>
        <v>0</v>
      </c>
      <c r="AL14" s="3">
        <f t="shared" si="98"/>
        <v>0</v>
      </c>
      <c r="AM14" s="3">
        <f t="shared" si="98"/>
        <v>0</v>
      </c>
      <c r="AN14" s="3">
        <f t="shared" si="98"/>
        <v>0</v>
      </c>
      <c r="AO14" s="3">
        <f t="shared" ref="AO14:AR14" si="99">G89</f>
        <v>0</v>
      </c>
      <c r="AP14" s="3">
        <f t="shared" si="99"/>
        <v>0</v>
      </c>
      <c r="AQ14" s="3">
        <f t="shared" si="99"/>
        <v>0</v>
      </c>
      <c r="AR14" s="3">
        <f t="shared" si="99"/>
        <v>0</v>
      </c>
      <c r="AS14" s="3">
        <f t="shared" ref="AS14:AV14" si="100">G90</f>
        <v>0</v>
      </c>
      <c r="AT14" s="3">
        <f t="shared" si="100"/>
        <v>0</v>
      </c>
      <c r="AU14" s="3">
        <f t="shared" si="100"/>
        <v>0</v>
      </c>
      <c r="AV14" s="3">
        <f t="shared" si="100"/>
        <v>0</v>
      </c>
      <c r="AW14" s="3">
        <f t="shared" ref="AW14:AZ14" si="101">G91</f>
        <v>0</v>
      </c>
      <c r="AX14" s="3">
        <f t="shared" si="101"/>
        <v>0</v>
      </c>
      <c r="AY14" s="3">
        <f t="shared" si="101"/>
        <v>0</v>
      </c>
      <c r="AZ14" s="3">
        <f t="shared" si="101"/>
        <v>0</v>
      </c>
    </row>
    <row r="15" s="13" customFormat="1" ht="20.1" customHeight="1" spans="1:52">
      <c r="A15" s="7">
        <v>14</v>
      </c>
      <c r="B15" s="74"/>
      <c r="C15" s="75">
        <v>10012014</v>
      </c>
      <c r="D15" s="3">
        <v>0.004</v>
      </c>
      <c r="E15" s="3">
        <v>1</v>
      </c>
      <c r="F15" s="3">
        <v>1</v>
      </c>
      <c r="G15" s="3">
        <f t="shared" si="48"/>
        <v>4000</v>
      </c>
      <c r="H15" s="59">
        <f t="shared" si="49"/>
        <v>10012014</v>
      </c>
      <c r="I15" s="3">
        <f t="shared" si="50"/>
        <v>1</v>
      </c>
      <c r="J15" s="3">
        <f t="shared" si="51"/>
        <v>1</v>
      </c>
      <c r="M15" s="3">
        <f t="shared" ref="M15:P15" si="102">G92</f>
        <v>0</v>
      </c>
      <c r="N15" s="3">
        <f t="shared" si="102"/>
        <v>0</v>
      </c>
      <c r="O15" s="3">
        <f t="shared" si="102"/>
        <v>0</v>
      </c>
      <c r="P15" s="3">
        <f t="shared" si="102"/>
        <v>0</v>
      </c>
      <c r="Q15" s="3">
        <f t="shared" ref="Q15:T15" si="103">G93</f>
        <v>0</v>
      </c>
      <c r="R15" s="3">
        <f t="shared" si="103"/>
        <v>0</v>
      </c>
      <c r="S15" s="3">
        <f t="shared" si="103"/>
        <v>0</v>
      </c>
      <c r="T15" s="3">
        <f t="shared" si="103"/>
        <v>0</v>
      </c>
      <c r="U15" s="3">
        <f t="shared" ref="U15:X15" si="104">G94</f>
        <v>0</v>
      </c>
      <c r="V15" s="3">
        <f t="shared" si="104"/>
        <v>0</v>
      </c>
      <c r="W15" s="3">
        <f t="shared" si="104"/>
        <v>0</v>
      </c>
      <c r="X15" s="3">
        <f t="shared" si="104"/>
        <v>0</v>
      </c>
      <c r="Y15" s="3">
        <f t="shared" ref="Y15:AB15" si="105">G95</f>
        <v>0</v>
      </c>
      <c r="Z15" s="3">
        <f t="shared" si="105"/>
        <v>0</v>
      </c>
      <c r="AA15" s="3">
        <f t="shared" si="105"/>
        <v>0</v>
      </c>
      <c r="AB15" s="3">
        <f t="shared" si="105"/>
        <v>0</v>
      </c>
      <c r="AC15" s="3">
        <f t="shared" ref="AC15:AF15" si="106">G96</f>
        <v>0</v>
      </c>
      <c r="AD15" s="3">
        <f t="shared" si="106"/>
        <v>0</v>
      </c>
      <c r="AE15" s="3">
        <f t="shared" si="106"/>
        <v>0</v>
      </c>
      <c r="AF15" s="3">
        <f t="shared" si="106"/>
        <v>0</v>
      </c>
      <c r="AG15" s="3">
        <f t="shared" ref="AG15:AJ15" si="107">G97</f>
        <v>0</v>
      </c>
      <c r="AH15" s="3">
        <f t="shared" si="107"/>
        <v>0</v>
      </c>
      <c r="AI15" s="3">
        <f t="shared" si="107"/>
        <v>0</v>
      </c>
      <c r="AJ15" s="3">
        <f t="shared" si="107"/>
        <v>0</v>
      </c>
      <c r="AK15" s="3">
        <f t="shared" ref="AK15:AN15" si="108">G98</f>
        <v>0</v>
      </c>
      <c r="AL15" s="3">
        <f t="shared" si="108"/>
        <v>0</v>
      </c>
      <c r="AM15" s="3">
        <f t="shared" si="108"/>
        <v>0</v>
      </c>
      <c r="AN15" s="3">
        <f t="shared" si="108"/>
        <v>0</v>
      </c>
      <c r="AO15" s="3">
        <f>G98</f>
        <v>0</v>
      </c>
      <c r="AP15" s="3">
        <f t="shared" ref="AP15:AR15" si="109">H99</f>
        <v>0</v>
      </c>
      <c r="AQ15" s="3">
        <f t="shared" si="109"/>
        <v>0</v>
      </c>
      <c r="AR15" s="3">
        <f t="shared" si="109"/>
        <v>0</v>
      </c>
      <c r="AS15" s="3">
        <f t="shared" ref="AS15:AV15" si="110">G100</f>
        <v>0</v>
      </c>
      <c r="AT15" s="3">
        <f t="shared" si="110"/>
        <v>0</v>
      </c>
      <c r="AU15" s="3">
        <f t="shared" si="110"/>
        <v>0</v>
      </c>
      <c r="AV15" s="3">
        <f t="shared" si="110"/>
        <v>0</v>
      </c>
      <c r="AW15" s="3">
        <f t="shared" ref="AW15:AZ15" si="111">G101</f>
        <v>0</v>
      </c>
      <c r="AX15" s="3">
        <f t="shared" si="111"/>
        <v>0</v>
      </c>
      <c r="AY15" s="3">
        <f t="shared" si="111"/>
        <v>0</v>
      </c>
      <c r="AZ15" s="3">
        <f t="shared" si="111"/>
        <v>0</v>
      </c>
    </row>
    <row r="16" s="13" customFormat="1" ht="20.1" customHeight="1" spans="1:52">
      <c r="A16" s="7">
        <v>15</v>
      </c>
      <c r="B16" s="74"/>
      <c r="C16" s="75">
        <v>10012015</v>
      </c>
      <c r="D16" s="3">
        <v>0.004</v>
      </c>
      <c r="E16" s="3">
        <v>1</v>
      </c>
      <c r="F16" s="3">
        <v>1</v>
      </c>
      <c r="G16" s="3">
        <f t="shared" si="48"/>
        <v>4000</v>
      </c>
      <c r="H16" s="59">
        <f t="shared" si="49"/>
        <v>10012015</v>
      </c>
      <c r="I16" s="3">
        <f t="shared" si="50"/>
        <v>1</v>
      </c>
      <c r="J16" s="3">
        <f t="shared" si="51"/>
        <v>1</v>
      </c>
      <c r="M16" s="3">
        <f t="shared" ref="M16:P16" si="112">G102</f>
        <v>0</v>
      </c>
      <c r="N16" s="3">
        <f t="shared" si="112"/>
        <v>0</v>
      </c>
      <c r="O16" s="3">
        <f t="shared" si="112"/>
        <v>0</v>
      </c>
      <c r="P16" s="3">
        <f t="shared" si="112"/>
        <v>0</v>
      </c>
      <c r="Q16" s="3">
        <f t="shared" ref="Q16:T16" si="113">G103</f>
        <v>0</v>
      </c>
      <c r="R16" s="3">
        <f t="shared" si="113"/>
        <v>0</v>
      </c>
      <c r="S16" s="3">
        <f t="shared" si="113"/>
        <v>0</v>
      </c>
      <c r="T16" s="3">
        <f t="shared" si="113"/>
        <v>0</v>
      </c>
      <c r="U16" s="3">
        <f t="shared" ref="U16:X16" si="114">G104</f>
        <v>0</v>
      </c>
      <c r="V16" s="3">
        <f t="shared" si="114"/>
        <v>0</v>
      </c>
      <c r="W16" s="3">
        <f t="shared" si="114"/>
        <v>0</v>
      </c>
      <c r="X16" s="3">
        <f t="shared" si="114"/>
        <v>0</v>
      </c>
      <c r="Y16" s="3">
        <f t="shared" ref="Y16:AB16" si="115">G105</f>
        <v>0</v>
      </c>
      <c r="Z16" s="3">
        <f t="shared" si="115"/>
        <v>0</v>
      </c>
      <c r="AA16" s="3">
        <f t="shared" si="115"/>
        <v>0</v>
      </c>
      <c r="AB16" s="3">
        <f t="shared" si="115"/>
        <v>0</v>
      </c>
      <c r="AC16" s="3">
        <f t="shared" ref="AC16:AF16" si="116">G106</f>
        <v>0</v>
      </c>
      <c r="AD16" s="3">
        <f t="shared" si="116"/>
        <v>0</v>
      </c>
      <c r="AE16" s="3">
        <f t="shared" si="116"/>
        <v>0</v>
      </c>
      <c r="AF16" s="3">
        <f t="shared" si="116"/>
        <v>0</v>
      </c>
      <c r="AG16" s="3">
        <f t="shared" ref="AG16:AJ16" si="117">G107</f>
        <v>0</v>
      </c>
      <c r="AH16" s="3">
        <f t="shared" si="117"/>
        <v>0</v>
      </c>
      <c r="AI16" s="3">
        <f t="shared" si="117"/>
        <v>0</v>
      </c>
      <c r="AJ16" s="3">
        <f t="shared" si="117"/>
        <v>0</v>
      </c>
      <c r="AK16" s="3">
        <f t="shared" ref="AK16:AN16" si="118">G108</f>
        <v>0</v>
      </c>
      <c r="AL16" s="3">
        <f t="shared" si="118"/>
        <v>0</v>
      </c>
      <c r="AM16" s="3">
        <f t="shared" si="118"/>
        <v>0</v>
      </c>
      <c r="AN16" s="3">
        <f t="shared" si="118"/>
        <v>0</v>
      </c>
      <c r="AO16" s="3">
        <f t="shared" ref="AO16:AR16" si="119">G109</f>
        <v>0</v>
      </c>
      <c r="AP16" s="3">
        <f t="shared" si="119"/>
        <v>0</v>
      </c>
      <c r="AQ16" s="3">
        <f t="shared" si="119"/>
        <v>0</v>
      </c>
      <c r="AR16" s="3">
        <f t="shared" si="119"/>
        <v>0</v>
      </c>
      <c r="AS16" s="3">
        <f t="shared" ref="AS16:AV16" si="120">G110</f>
        <v>0</v>
      </c>
      <c r="AT16" s="3">
        <f t="shared" si="120"/>
        <v>0</v>
      </c>
      <c r="AU16" s="3">
        <f t="shared" si="120"/>
        <v>0</v>
      </c>
      <c r="AV16" s="3">
        <f t="shared" si="120"/>
        <v>0</v>
      </c>
      <c r="AW16" s="3">
        <f t="shared" ref="AW16:AZ16" si="121">G111</f>
        <v>0</v>
      </c>
      <c r="AX16" s="3">
        <f t="shared" si="121"/>
        <v>0</v>
      </c>
      <c r="AY16" s="3">
        <f t="shared" si="121"/>
        <v>0</v>
      </c>
      <c r="AZ16" s="3">
        <f t="shared" si="121"/>
        <v>0</v>
      </c>
    </row>
    <row r="17" s="13" customFormat="1" ht="20.1" customHeight="1" spans="1:52">
      <c r="A17" s="7">
        <v>16</v>
      </c>
      <c r="B17" s="74"/>
      <c r="C17" s="75">
        <v>10012016</v>
      </c>
      <c r="D17" s="3">
        <v>0.004</v>
      </c>
      <c r="E17" s="3">
        <v>1</v>
      </c>
      <c r="F17" s="3">
        <v>1</v>
      </c>
      <c r="G17" s="3">
        <f t="shared" si="48"/>
        <v>4000</v>
      </c>
      <c r="H17" s="59">
        <f t="shared" si="49"/>
        <v>10012016</v>
      </c>
      <c r="I17" s="3">
        <f t="shared" si="50"/>
        <v>1</v>
      </c>
      <c r="J17" s="3">
        <f t="shared" si="51"/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="13" customFormat="1" ht="20.1" customHeight="1" spans="1:52">
      <c r="A18" s="7">
        <v>17</v>
      </c>
      <c r="B18" s="74"/>
      <c r="C18" s="75">
        <v>10012017</v>
      </c>
      <c r="D18" s="3">
        <v>0.004</v>
      </c>
      <c r="E18" s="3">
        <v>1</v>
      </c>
      <c r="F18" s="3">
        <v>1</v>
      </c>
      <c r="G18" s="3">
        <f t="shared" si="48"/>
        <v>4000</v>
      </c>
      <c r="H18" s="59">
        <f t="shared" si="49"/>
        <v>10012017</v>
      </c>
      <c r="I18" s="3">
        <f t="shared" si="50"/>
        <v>1</v>
      </c>
      <c r="J18" s="3">
        <f t="shared" si="51"/>
        <v>1</v>
      </c>
      <c r="M18" s="3"/>
      <c r="N18"/>
      <c r="O18" s="3"/>
      <c r="P18"/>
      <c r="Q18"/>
      <c r="R18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="13" customFormat="1" ht="20.1" customHeight="1" spans="1:52">
      <c r="A19" s="3">
        <v>18</v>
      </c>
      <c r="B19" s="74"/>
      <c r="C19" s="75">
        <v>10012018</v>
      </c>
      <c r="D19" s="3">
        <v>0.004</v>
      </c>
      <c r="E19" s="3">
        <v>1</v>
      </c>
      <c r="F19" s="3">
        <v>1</v>
      </c>
      <c r="G19" s="3">
        <f t="shared" si="48"/>
        <v>4000</v>
      </c>
      <c r="H19" s="59">
        <f t="shared" si="49"/>
        <v>10012018</v>
      </c>
      <c r="I19" s="3">
        <f t="shared" si="50"/>
        <v>1</v>
      </c>
      <c r="J19" s="3">
        <f t="shared" si="51"/>
        <v>1</v>
      </c>
      <c r="M19" s="3"/>
      <c r="N19" s="5"/>
      <c r="O19" s="6"/>
      <c r="P19" s="3"/>
      <c r="Q19" s="7"/>
      <c r="R19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="13" customFormat="1" ht="20.1" customHeight="1" spans="1:52">
      <c r="A20" s="3">
        <v>19</v>
      </c>
      <c r="B20" s="74"/>
      <c r="C20" s="75">
        <v>10012019</v>
      </c>
      <c r="D20" s="3">
        <v>0.004</v>
      </c>
      <c r="E20" s="3">
        <v>1</v>
      </c>
      <c r="F20" s="3">
        <v>1</v>
      </c>
      <c r="G20" s="3">
        <f t="shared" si="48"/>
        <v>4000</v>
      </c>
      <c r="H20" s="59">
        <f t="shared" si="49"/>
        <v>10012019</v>
      </c>
      <c r="I20" s="3">
        <f t="shared" si="50"/>
        <v>1</v>
      </c>
      <c r="J20" s="3">
        <f t="shared" si="51"/>
        <v>1</v>
      </c>
      <c r="M20" s="3"/>
      <c r="N20" s="5"/>
      <c r="O20" s="6"/>
      <c r="P20" s="3"/>
      <c r="Q20" s="7"/>
      <c r="R20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="13" customFormat="1" ht="20.1" customHeight="1" spans="1:52">
      <c r="A21" s="3">
        <v>20</v>
      </c>
      <c r="B21" s="74"/>
      <c r="C21" s="75">
        <v>10012020</v>
      </c>
      <c r="D21" s="3">
        <v>0.004</v>
      </c>
      <c r="E21" s="3">
        <v>1</v>
      </c>
      <c r="F21" s="3">
        <v>1</v>
      </c>
      <c r="G21" s="3">
        <f t="shared" si="48"/>
        <v>4000</v>
      </c>
      <c r="H21" s="59">
        <f t="shared" si="49"/>
        <v>10012020</v>
      </c>
      <c r="I21" s="3">
        <f t="shared" si="50"/>
        <v>1</v>
      </c>
      <c r="J21" s="3">
        <f t="shared" si="51"/>
        <v>1</v>
      </c>
      <c r="M21" s="3"/>
      <c r="N21" s="5"/>
      <c r="O21" s="6"/>
      <c r="P21" s="3"/>
      <c r="Q21" s="3"/>
      <c r="R21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="13" customFormat="1" ht="20.1" customHeight="1" spans="1:52">
      <c r="A22" s="3">
        <v>21</v>
      </c>
      <c r="B22" s="74"/>
      <c r="C22" s="75">
        <v>10012021</v>
      </c>
      <c r="D22" s="3">
        <v>0.004</v>
      </c>
      <c r="E22" s="3">
        <v>1</v>
      </c>
      <c r="F22" s="3">
        <v>1</v>
      </c>
      <c r="G22" s="3">
        <f t="shared" si="48"/>
        <v>4000</v>
      </c>
      <c r="H22" s="59">
        <f t="shared" si="49"/>
        <v>10012021</v>
      </c>
      <c r="I22" s="3">
        <f t="shared" si="50"/>
        <v>1</v>
      </c>
      <c r="J22" s="3">
        <f t="shared" si="51"/>
        <v>1</v>
      </c>
      <c r="M22" s="3"/>
      <c r="N22" s="5"/>
      <c r="O22" s="6"/>
      <c r="P22" s="3"/>
      <c r="Q22" s="3"/>
      <c r="R22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="13" customFormat="1" ht="20.1" customHeight="1" spans="1:52">
      <c r="A23" s="3">
        <v>22</v>
      </c>
      <c r="B23" s="27"/>
      <c r="C23" s="75">
        <v>10012022</v>
      </c>
      <c r="D23" s="3">
        <v>0.004</v>
      </c>
      <c r="E23" s="3">
        <v>1</v>
      </c>
      <c r="F23" s="3">
        <v>1</v>
      </c>
      <c r="G23" s="3">
        <f t="shared" si="48"/>
        <v>4000</v>
      </c>
      <c r="H23" s="59">
        <f t="shared" si="49"/>
        <v>10012022</v>
      </c>
      <c r="I23" s="3">
        <f t="shared" si="50"/>
        <v>1</v>
      </c>
      <c r="J23" s="3">
        <f t="shared" si="51"/>
        <v>1</v>
      </c>
      <c r="M23" s="3"/>
      <c r="N23" s="5"/>
      <c r="O23" s="6"/>
      <c r="P23" s="3"/>
      <c r="Q23" s="3"/>
      <c r="R2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="13" customFormat="1" ht="20.1" customHeight="1" spans="1:52">
      <c r="A24" s="3">
        <v>23</v>
      </c>
      <c r="B24" s="27"/>
      <c r="C24" s="75">
        <v>10012023</v>
      </c>
      <c r="D24" s="3">
        <v>0.004</v>
      </c>
      <c r="E24" s="3">
        <v>1</v>
      </c>
      <c r="F24" s="3">
        <v>1</v>
      </c>
      <c r="G24" s="3">
        <f t="shared" si="48"/>
        <v>4000</v>
      </c>
      <c r="H24" s="59">
        <f t="shared" si="49"/>
        <v>10012023</v>
      </c>
      <c r="I24" s="3">
        <f t="shared" si="50"/>
        <v>1</v>
      </c>
      <c r="J24" s="3">
        <f t="shared" si="51"/>
        <v>1</v>
      </c>
      <c r="M24" s="3"/>
      <c r="N24" s="5"/>
      <c r="O24" s="6"/>
      <c r="P24" s="3"/>
      <c r="Q24" s="3"/>
      <c r="R24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="13" customFormat="1" ht="20.1" customHeight="1" spans="1:52">
      <c r="A25" s="3">
        <v>24</v>
      </c>
      <c r="B25" s="74"/>
      <c r="C25" s="75">
        <v>10012024</v>
      </c>
      <c r="D25" s="3">
        <v>0.004</v>
      </c>
      <c r="E25" s="3">
        <v>1</v>
      </c>
      <c r="F25" s="3">
        <v>1</v>
      </c>
      <c r="G25" s="3">
        <f t="shared" si="48"/>
        <v>4000</v>
      </c>
      <c r="H25" s="59">
        <f t="shared" si="49"/>
        <v>10012024</v>
      </c>
      <c r="I25" s="3">
        <f t="shared" si="50"/>
        <v>1</v>
      </c>
      <c r="J25" s="3">
        <f t="shared" si="51"/>
        <v>1</v>
      </c>
      <c r="M25" s="3"/>
      <c r="N25" s="5"/>
      <c r="O25" s="6"/>
      <c r="P25" s="3"/>
      <c r="Q25" s="3"/>
      <c r="R25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="13" customFormat="1" ht="20.1" customHeight="1" spans="1:52">
      <c r="A26" s="3">
        <v>25</v>
      </c>
      <c r="B26" s="74"/>
      <c r="C26" s="75">
        <v>10012025</v>
      </c>
      <c r="D26" s="3">
        <v>0.004</v>
      </c>
      <c r="E26" s="3">
        <v>1</v>
      </c>
      <c r="F26" s="3">
        <v>1</v>
      </c>
      <c r="G26" s="3">
        <f t="shared" si="48"/>
        <v>4000</v>
      </c>
      <c r="H26" s="59">
        <f t="shared" si="49"/>
        <v>10012025</v>
      </c>
      <c r="I26" s="3">
        <f t="shared" si="50"/>
        <v>1</v>
      </c>
      <c r="J26" s="3">
        <f t="shared" si="51"/>
        <v>1</v>
      </c>
      <c r="M26" s="3"/>
      <c r="N26" s="5"/>
      <c r="O26" s="21"/>
      <c r="P26" s="3"/>
      <c r="Q26" s="3"/>
      <c r="R26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="13" customFormat="1" ht="20.1" customHeight="1" spans="1:52">
      <c r="A27" s="3">
        <v>26</v>
      </c>
      <c r="B27" s="74"/>
      <c r="C27" s="75">
        <v>10012026</v>
      </c>
      <c r="D27" s="3">
        <v>0.004</v>
      </c>
      <c r="E27" s="3">
        <v>1</v>
      </c>
      <c r="F27" s="3">
        <v>1</v>
      </c>
      <c r="G27" s="3">
        <f t="shared" si="48"/>
        <v>4000</v>
      </c>
      <c r="H27" s="59">
        <f t="shared" si="49"/>
        <v>10012026</v>
      </c>
      <c r="I27" s="3">
        <f t="shared" si="50"/>
        <v>1</v>
      </c>
      <c r="J27" s="3">
        <f t="shared" si="51"/>
        <v>1</v>
      </c>
      <c r="M27" s="3"/>
      <c r="N27"/>
      <c r="O27"/>
      <c r="P27" s="1"/>
      <c r="Q27" s="1"/>
      <c r="R27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="13" customFormat="1" ht="20.1" customHeight="1" spans="1:52">
      <c r="A28" s="3">
        <v>27</v>
      </c>
      <c r="B28" s="3"/>
      <c r="C28" s="35"/>
      <c r="D28" s="3"/>
      <c r="E28" s="3"/>
      <c r="F28" s="3"/>
      <c r="G28" s="3"/>
      <c r="H28" s="59"/>
      <c r="I28" s="3"/>
      <c r="J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="13" customFormat="1" ht="20.1" customHeight="1" spans="1:52">
      <c r="A29" s="3">
        <v>28</v>
      </c>
      <c r="B29" s="3"/>
      <c r="C29" s="35"/>
      <c r="D29" s="3"/>
      <c r="E29" s="3"/>
      <c r="F29" s="3"/>
      <c r="G29" s="3"/>
      <c r="H29" s="59"/>
      <c r="I29" s="3"/>
      <c r="J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="13" customFormat="1" ht="20.1" customHeight="1" spans="1:52">
      <c r="A30" s="3">
        <v>29</v>
      </c>
      <c r="B30" s="3"/>
      <c r="C30" s="35"/>
      <c r="D30" s="3"/>
      <c r="E30" s="3"/>
      <c r="F30" s="3"/>
      <c r="G30" s="3"/>
      <c r="H30" s="59"/>
      <c r="I30" s="3"/>
      <c r="J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="13" customFormat="1" ht="20.1" customHeight="1" spans="1:52">
      <c r="A31" s="3">
        <v>30</v>
      </c>
      <c r="B31" s="3"/>
      <c r="C31" s="35"/>
      <c r="D31" s="3"/>
      <c r="E31" s="3"/>
      <c r="F31" s="3"/>
      <c r="G31" s="3"/>
      <c r="H31" s="59"/>
      <c r="I31" s="3"/>
      <c r="J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="13" customFormat="1" ht="20.1" customHeight="1" spans="1:52">
      <c r="A32" s="3">
        <v>31</v>
      </c>
      <c r="B32" s="3"/>
      <c r="C32" s="35"/>
      <c r="D32" s="3"/>
      <c r="E32" s="3"/>
      <c r="F32" s="3"/>
      <c r="G32" s="3"/>
      <c r="H32" s="59"/>
      <c r="I32" s="3"/>
      <c r="J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="13" customFormat="1" ht="20.1" customHeight="1" spans="1:52">
      <c r="A33" s="3">
        <v>32</v>
      </c>
      <c r="B33" s="7"/>
      <c r="C33" s="35"/>
      <c r="D33" s="3"/>
      <c r="E33" s="3"/>
      <c r="F33" s="3"/>
      <c r="G33" s="3"/>
      <c r="H33" s="59"/>
      <c r="I33" s="3"/>
      <c r="J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="13" customFormat="1" ht="20.1" customHeight="1" spans="1:52">
      <c r="A34" s="3">
        <v>33</v>
      </c>
      <c r="B34" s="7"/>
      <c r="C34" s="35"/>
      <c r="D34" s="3"/>
      <c r="E34" s="3"/>
      <c r="F34" s="3"/>
      <c r="G34" s="3"/>
      <c r="H34" s="59"/>
      <c r="I34" s="3"/>
      <c r="J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="13" customFormat="1" ht="20.1" customHeight="1" spans="1:52">
      <c r="A35" s="3">
        <v>34</v>
      </c>
      <c r="B35" s="7"/>
      <c r="C35" s="35"/>
      <c r="D35" s="3"/>
      <c r="E35" s="3"/>
      <c r="F35" s="3"/>
      <c r="G35" s="3"/>
      <c r="H35" s="59"/>
      <c r="I35" s="3"/>
      <c r="J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="13" customFormat="1" ht="20.1" customHeight="1" spans="1:52">
      <c r="A36" s="3">
        <v>35</v>
      </c>
      <c r="B36" s="7"/>
      <c r="C36" s="35"/>
      <c r="D36" s="3"/>
      <c r="E36" s="3"/>
      <c r="F36" s="3"/>
      <c r="G36" s="3"/>
      <c r="H36" s="59"/>
      <c r="I36" s="3"/>
      <c r="J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="13" customFormat="1" ht="20.1" customHeight="1" spans="1:52">
      <c r="A37" s="3">
        <v>36</v>
      </c>
      <c r="B37" s="7"/>
      <c r="C37" s="35"/>
      <c r="D37" s="3"/>
      <c r="E37" s="3"/>
      <c r="F37" s="3"/>
      <c r="G37" s="3"/>
      <c r="H37" s="59"/>
      <c r="I37" s="3"/>
      <c r="J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="13" customFormat="1" ht="20.1" customHeight="1" spans="1:52">
      <c r="A38" s="3">
        <v>37</v>
      </c>
      <c r="B38" s="7"/>
      <c r="C38" s="35"/>
      <c r="D38" s="3"/>
      <c r="E38" s="3"/>
      <c r="F38" s="3"/>
      <c r="G38" s="3"/>
      <c r="H38" s="59"/>
      <c r="I38" s="3"/>
      <c r="J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s="13" customFormat="1" ht="20.1" customHeight="1" spans="1:52">
      <c r="A39" s="3">
        <v>38</v>
      </c>
      <c r="B39" s="7"/>
      <c r="C39" s="35"/>
      <c r="D39" s="3"/>
      <c r="E39" s="3"/>
      <c r="F39" s="3"/>
      <c r="G39" s="3"/>
      <c r="H39" s="59"/>
      <c r="I39" s="3"/>
      <c r="J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s="13" customFormat="1" ht="20.1" customHeight="1" spans="1:52">
      <c r="A40" s="3">
        <v>39</v>
      </c>
      <c r="B40" s="7"/>
      <c r="C40" s="35"/>
      <c r="D40" s="3"/>
      <c r="E40" s="3"/>
      <c r="F40" s="3"/>
      <c r="G40" s="3"/>
      <c r="H40" s="59"/>
      <c r="I40" s="3"/>
      <c r="J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="13" customFormat="1" ht="20.1" customHeight="1" spans="1:52">
      <c r="A41" s="3">
        <v>40</v>
      </c>
      <c r="B41" s="7"/>
      <c r="C41" s="35"/>
      <c r="D41" s="3"/>
      <c r="E41" s="3"/>
      <c r="F41" s="3"/>
      <c r="G41" s="3"/>
      <c r="H41" s="59"/>
      <c r="I41" s="3"/>
      <c r="J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="13" customFormat="1" ht="20.1" customHeight="1" spans="1:52">
      <c r="A42" s="3">
        <v>41</v>
      </c>
      <c r="B42" s="7"/>
      <c r="C42" s="35"/>
      <c r="D42" s="3"/>
      <c r="E42" s="3"/>
      <c r="F42" s="3"/>
      <c r="G42" s="3"/>
      <c r="H42" s="59"/>
      <c r="I42" s="3"/>
      <c r="J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="13" customFormat="1" ht="20.1" customHeight="1" spans="1:52">
      <c r="A43" s="3">
        <v>42</v>
      </c>
      <c r="B43" s="7"/>
      <c r="C43" s="35"/>
      <c r="D43" s="3"/>
      <c r="E43" s="3"/>
      <c r="F43" s="3"/>
      <c r="G43" s="3"/>
      <c r="H43" s="59"/>
      <c r="I43" s="3"/>
      <c r="J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="13" customFormat="1" ht="20.1" customHeight="1" spans="1:52">
      <c r="A44" s="3">
        <v>43</v>
      </c>
      <c r="B44" s="7"/>
      <c r="C44" s="35"/>
      <c r="D44" s="3"/>
      <c r="E44" s="3"/>
      <c r="F44" s="3"/>
      <c r="G44" s="3"/>
      <c r="H44" s="59"/>
      <c r="I44" s="3"/>
      <c r="J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="13" customFormat="1" ht="20.1" customHeight="1" spans="1:52">
      <c r="A45" s="3">
        <v>44</v>
      </c>
      <c r="B45" s="7"/>
      <c r="C45" s="35"/>
      <c r="D45" s="3"/>
      <c r="E45" s="3"/>
      <c r="F45" s="3"/>
      <c r="G45" s="3"/>
      <c r="H45" s="59"/>
      <c r="I45" s="3"/>
      <c r="J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="13" customFormat="1" ht="20.1" customHeight="1" spans="1:52">
      <c r="A46" s="3">
        <v>45</v>
      </c>
      <c r="B46" s="7"/>
      <c r="C46" s="35"/>
      <c r="D46" s="3"/>
      <c r="E46" s="3"/>
      <c r="F46" s="3"/>
      <c r="G46" s="3"/>
      <c r="H46" s="59"/>
      <c r="I46" s="3"/>
      <c r="J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="13" customFormat="1" ht="20.1" customHeight="1" spans="1:52">
      <c r="A47" s="3">
        <v>46</v>
      </c>
      <c r="B47" s="7"/>
      <c r="C47" s="35"/>
      <c r="D47" s="3"/>
      <c r="E47" s="3"/>
      <c r="F47" s="3"/>
      <c r="G47" s="3"/>
      <c r="H47" s="59"/>
      <c r="I47" s="3"/>
      <c r="J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="13" customFormat="1" ht="20.1" customHeight="1" spans="1:52">
      <c r="A48" s="3">
        <v>47</v>
      </c>
      <c r="B48" s="7"/>
      <c r="C48" s="35"/>
      <c r="D48" s="3"/>
      <c r="E48" s="3"/>
      <c r="F48" s="3"/>
      <c r="G48" s="3"/>
      <c r="H48" s="59"/>
      <c r="I48" s="3"/>
      <c r="J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="13" customFormat="1" ht="20.1" customHeight="1" spans="1:52">
      <c r="A49" s="3">
        <v>48</v>
      </c>
      <c r="B49" s="7"/>
      <c r="C49" s="35"/>
      <c r="D49" s="3"/>
      <c r="E49" s="3"/>
      <c r="F49" s="3"/>
      <c r="G49" s="3"/>
      <c r="H49" s="59"/>
      <c r="I49" s="3"/>
      <c r="J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="13" customFormat="1" ht="20.1" customHeight="1" spans="1:52">
      <c r="A50" s="3">
        <v>49</v>
      </c>
      <c r="B50" s="7"/>
      <c r="C50" s="35"/>
      <c r="D50" s="3"/>
      <c r="E50" s="3"/>
      <c r="F50" s="3"/>
      <c r="G50" s="3"/>
      <c r="H50" s="59"/>
      <c r="I50" s="3"/>
      <c r="J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="13" customFormat="1" ht="20.1" customHeight="1" spans="1:52">
      <c r="A51" s="3">
        <v>50</v>
      </c>
      <c r="B51" s="7"/>
      <c r="C51" s="35"/>
      <c r="D51" s="3"/>
      <c r="E51" s="3"/>
      <c r="F51" s="3"/>
      <c r="G51" s="3"/>
      <c r="H51" s="59"/>
      <c r="I51" s="3"/>
      <c r="J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="13" customFormat="1" ht="20.1" customHeight="1" spans="1:52">
      <c r="A52" s="3">
        <v>51</v>
      </c>
      <c r="B52" s="7"/>
      <c r="C52" s="35"/>
      <c r="D52" s="3"/>
      <c r="E52" s="3"/>
      <c r="F52" s="3"/>
      <c r="G52" s="3"/>
      <c r="H52" s="59"/>
      <c r="I52" s="3"/>
      <c r="J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="13" customFormat="1" ht="20.1" customHeight="1" spans="1:52">
      <c r="A53" s="3">
        <v>52</v>
      </c>
      <c r="B53" s="7"/>
      <c r="C53" s="28"/>
      <c r="D53" s="3"/>
      <c r="E53" s="3"/>
      <c r="F53" s="3"/>
      <c r="G53" s="3"/>
      <c r="H53" s="59"/>
      <c r="I53" s="3"/>
      <c r="J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="13" customFormat="1" ht="20.1" customHeight="1" spans="1:52">
      <c r="A54" s="3">
        <v>53</v>
      </c>
      <c r="B54" s="7"/>
      <c r="C54" s="28"/>
      <c r="D54" s="3"/>
      <c r="E54" s="3"/>
      <c r="F54" s="3"/>
      <c r="G54" s="3"/>
      <c r="H54" s="59"/>
      <c r="I54" s="3"/>
      <c r="J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="13" customFormat="1" ht="20.1" customHeight="1" spans="1:52">
      <c r="A55" s="3">
        <v>54</v>
      </c>
      <c r="B55" s="7"/>
      <c r="C55" s="28"/>
      <c r="D55" s="3"/>
      <c r="E55" s="3"/>
      <c r="F55" s="3"/>
      <c r="G55" s="3"/>
      <c r="H55" s="59"/>
      <c r="I55" s="3"/>
      <c r="J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="13" customFormat="1" ht="20.1" customHeight="1" spans="1:52">
      <c r="A56" s="3">
        <v>55</v>
      </c>
      <c r="B56" s="7"/>
      <c r="C56" s="28"/>
      <c r="D56" s="3"/>
      <c r="E56" s="3"/>
      <c r="F56" s="3"/>
      <c r="G56" s="3"/>
      <c r="H56" s="59"/>
      <c r="I56" s="3"/>
      <c r="J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="13" customFormat="1" ht="20.1" customHeight="1" spans="1:52">
      <c r="A57" s="3">
        <v>56</v>
      </c>
      <c r="B57" s="3"/>
      <c r="C57" s="28"/>
      <c r="D57" s="3"/>
      <c r="E57" s="3"/>
      <c r="F57" s="3"/>
      <c r="G57" s="3"/>
      <c r="H57" s="59"/>
      <c r="I57" s="3"/>
      <c r="J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="13" customFormat="1" ht="20.1" customHeight="1" spans="1:52">
      <c r="A58" s="3">
        <v>57</v>
      </c>
      <c r="B58" s="3"/>
      <c r="C58" s="28"/>
      <c r="D58" s="3"/>
      <c r="E58" s="3"/>
      <c r="F58" s="3"/>
      <c r="G58" s="3"/>
      <c r="H58" s="59"/>
      <c r="I58" s="3"/>
      <c r="J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="13" customFormat="1" ht="20.1" customHeight="1" spans="1:52">
      <c r="A59" s="3">
        <v>58</v>
      </c>
      <c r="B59" s="3"/>
      <c r="C59" s="28"/>
      <c r="D59" s="3"/>
      <c r="E59" s="3"/>
      <c r="F59" s="3"/>
      <c r="G59" s="3"/>
      <c r="H59" s="59"/>
      <c r="I59" s="3"/>
      <c r="J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="13" customFormat="1" ht="20.1" customHeight="1" spans="1:52">
      <c r="A60" s="3">
        <v>59</v>
      </c>
      <c r="B60" s="3"/>
      <c r="C60" s="28"/>
      <c r="D60" s="3"/>
      <c r="E60" s="3"/>
      <c r="F60" s="3"/>
      <c r="G60" s="3"/>
      <c r="H60" s="59"/>
      <c r="I60" s="3"/>
      <c r="J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="13" customFormat="1" ht="20.1" customHeight="1" spans="1:52">
      <c r="A61" s="3">
        <v>60</v>
      </c>
      <c r="B61" s="3"/>
      <c r="C61" s="28"/>
      <c r="D61" s="3"/>
      <c r="E61" s="3"/>
      <c r="F61" s="3"/>
      <c r="G61" s="3"/>
      <c r="H61" s="59"/>
      <c r="I61" s="3"/>
      <c r="J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="13" customFormat="1" ht="20.1" customHeight="1" spans="1:52">
      <c r="A62" s="3">
        <v>61</v>
      </c>
      <c r="B62" s="3"/>
      <c r="C62" s="28"/>
      <c r="D62" s="3"/>
      <c r="E62" s="3"/>
      <c r="F62" s="3"/>
      <c r="G62" s="3"/>
      <c r="H62" s="59"/>
      <c r="I62" s="3"/>
      <c r="J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="13" customFormat="1" ht="20.1" customHeight="1" spans="1:52">
      <c r="A63" s="3">
        <v>62</v>
      </c>
      <c r="B63" s="3"/>
      <c r="C63" s="28"/>
      <c r="D63" s="3"/>
      <c r="E63" s="3"/>
      <c r="F63" s="3"/>
      <c r="G63" s="3"/>
      <c r="H63" s="59"/>
      <c r="I63" s="3"/>
      <c r="J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="13" customFormat="1" ht="20.1" customHeight="1" spans="1:52">
      <c r="A64" s="3">
        <v>63</v>
      </c>
      <c r="B64" s="3"/>
      <c r="C64" s="28"/>
      <c r="D64" s="3"/>
      <c r="E64" s="3"/>
      <c r="F64" s="3"/>
      <c r="G64" s="3"/>
      <c r="H64" s="59"/>
      <c r="I64" s="3"/>
      <c r="J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="13" customFormat="1" ht="20.1" customHeight="1" spans="1:52">
      <c r="A65" s="3">
        <v>64</v>
      </c>
      <c r="B65" s="3"/>
      <c r="C65" s="28"/>
      <c r="D65" s="3"/>
      <c r="E65" s="3"/>
      <c r="F65" s="3"/>
      <c r="G65" s="3"/>
      <c r="H65" s="59"/>
      <c r="I65" s="3"/>
      <c r="J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="13" customFormat="1" ht="20.1" customHeight="1" spans="1:52">
      <c r="A66" s="3">
        <v>65</v>
      </c>
      <c r="B66" s="3"/>
      <c r="C66" s="28"/>
      <c r="D66" s="3"/>
      <c r="E66" s="3"/>
      <c r="F66" s="3"/>
      <c r="G66" s="3"/>
      <c r="H66" s="59"/>
      <c r="I66" s="3"/>
      <c r="J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="13" customFormat="1" ht="20.1" customHeight="1" spans="1:52">
      <c r="A67" s="3">
        <v>66</v>
      </c>
      <c r="B67" s="3"/>
      <c r="C67" s="28"/>
      <c r="D67" s="3"/>
      <c r="E67" s="3"/>
      <c r="F67" s="3"/>
      <c r="G67" s="3"/>
      <c r="H67" s="59"/>
      <c r="I67" s="3"/>
      <c r="J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="13" customFormat="1" ht="20.1" customHeight="1" spans="1:52">
      <c r="A68" s="3">
        <v>67</v>
      </c>
      <c r="B68" s="3"/>
      <c r="C68" s="28"/>
      <c r="D68" s="3"/>
      <c r="E68" s="3"/>
      <c r="F68" s="3"/>
      <c r="G68" s="3"/>
      <c r="H68" s="59"/>
      <c r="I68" s="3"/>
      <c r="J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="13" customFormat="1" ht="20.1" customHeight="1" spans="1:52">
      <c r="A69" s="3">
        <v>68</v>
      </c>
      <c r="B69" s="3"/>
      <c r="C69" s="28"/>
      <c r="D69" s="3"/>
      <c r="E69" s="3"/>
      <c r="F69" s="3"/>
      <c r="G69" s="3"/>
      <c r="H69" s="59"/>
      <c r="I69" s="3"/>
      <c r="J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="13" customFormat="1" ht="20.1" customHeight="1" spans="1:52">
      <c r="A70" s="3">
        <v>69</v>
      </c>
      <c r="B70" s="3"/>
      <c r="C70" s="28"/>
      <c r="D70" s="3"/>
      <c r="E70" s="3"/>
      <c r="F70" s="3"/>
      <c r="G70" s="3"/>
      <c r="H70" s="59"/>
      <c r="I70" s="3"/>
      <c r="J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="13" customFormat="1" ht="20.1" customHeight="1" spans="1:52">
      <c r="A71" s="3">
        <v>70</v>
      </c>
      <c r="B71" s="3"/>
      <c r="C71" s="28"/>
      <c r="D71" s="3"/>
      <c r="E71" s="3"/>
      <c r="F71" s="3"/>
      <c r="G71" s="3"/>
      <c r="H71" s="59"/>
      <c r="I71" s="3"/>
      <c r="J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="13" customFormat="1" ht="20.1" customHeight="1" spans="1:52">
      <c r="A72" s="3">
        <v>71</v>
      </c>
      <c r="B72" s="3"/>
      <c r="C72" s="28"/>
      <c r="D72" s="3"/>
      <c r="E72" s="3"/>
      <c r="F72" s="3"/>
      <c r="G72" s="3"/>
      <c r="H72" s="59"/>
      <c r="I72" s="3"/>
      <c r="J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="13" customFormat="1" ht="20.1" customHeight="1" spans="1:52">
      <c r="A73" s="3">
        <v>72</v>
      </c>
      <c r="B73" s="3"/>
      <c r="C73" s="28"/>
      <c r="D73" s="3"/>
      <c r="E73" s="3"/>
      <c r="F73" s="3"/>
      <c r="G73" s="3"/>
      <c r="H73" s="59"/>
      <c r="I73" s="3"/>
      <c r="J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="13" customFormat="1" ht="20.1" customHeight="1" spans="1:52">
      <c r="A74" s="3">
        <v>73</v>
      </c>
      <c r="B74" s="3"/>
      <c r="C74" s="28"/>
      <c r="D74" s="3"/>
      <c r="E74" s="3"/>
      <c r="F74" s="3"/>
      <c r="G74" s="3"/>
      <c r="H74" s="59"/>
      <c r="I74" s="3"/>
      <c r="J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="13" customFormat="1" ht="20.1" customHeight="1" spans="1:52">
      <c r="A75" s="3">
        <v>74</v>
      </c>
      <c r="B75" s="3"/>
      <c r="C75" s="28"/>
      <c r="D75" s="3"/>
      <c r="E75" s="3"/>
      <c r="F75" s="3"/>
      <c r="G75" s="3"/>
      <c r="H75" s="59"/>
      <c r="I75" s="3"/>
      <c r="J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="13" customFormat="1" ht="20.1" customHeight="1" spans="1:52">
      <c r="A76" s="3">
        <v>75</v>
      </c>
      <c r="B76" s="3"/>
      <c r="C76" s="28"/>
      <c r="D76" s="3"/>
      <c r="E76" s="3"/>
      <c r="F76" s="3"/>
      <c r="G76" s="3"/>
      <c r="H76" s="59"/>
      <c r="I76" s="3"/>
      <c r="J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="13" customFormat="1" ht="20.1" customHeight="1" spans="1:52">
      <c r="A77" s="3">
        <v>76</v>
      </c>
      <c r="B77" s="3"/>
      <c r="C77" s="28"/>
      <c r="D77" s="3"/>
      <c r="E77" s="3"/>
      <c r="F77" s="3"/>
      <c r="G77" s="3"/>
      <c r="H77" s="59"/>
      <c r="I77" s="3"/>
      <c r="J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="13" customFormat="1" ht="20.1" customHeight="1" spans="1:52">
      <c r="A78" s="3">
        <v>77</v>
      </c>
      <c r="B78" s="3"/>
      <c r="C78" s="28"/>
      <c r="D78" s="3"/>
      <c r="E78" s="3"/>
      <c r="F78" s="3"/>
      <c r="G78" s="3"/>
      <c r="H78" s="59"/>
      <c r="I78" s="3"/>
      <c r="J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="13" customFormat="1" ht="20.1" customHeight="1" spans="1:52">
      <c r="A79" s="3">
        <v>78</v>
      </c>
      <c r="B79" s="3"/>
      <c r="C79" s="28"/>
      <c r="D79" s="3"/>
      <c r="E79" s="3"/>
      <c r="F79" s="3"/>
      <c r="G79" s="3"/>
      <c r="H79" s="59"/>
      <c r="I79" s="3"/>
      <c r="J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="13" customFormat="1" ht="20.1" customHeight="1" spans="1:52">
      <c r="A80" s="3">
        <v>79</v>
      </c>
      <c r="B80" s="3"/>
      <c r="C80" s="28"/>
      <c r="D80" s="3"/>
      <c r="E80" s="3"/>
      <c r="F80" s="3"/>
      <c r="G80" s="3"/>
      <c r="H80" s="59"/>
      <c r="I80" s="3"/>
      <c r="J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="13" customFormat="1" ht="20.1" customHeight="1" spans="1:52">
      <c r="A81" s="3">
        <v>80</v>
      </c>
      <c r="B81" s="3"/>
      <c r="C81" s="28"/>
      <c r="D81" s="3"/>
      <c r="E81" s="3"/>
      <c r="F81" s="3"/>
      <c r="G81" s="3"/>
      <c r="H81" s="59"/>
      <c r="I81" s="3"/>
      <c r="J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="13" customFormat="1" ht="20.1" customHeight="1" spans="1:52">
      <c r="A82" s="3">
        <v>81</v>
      </c>
      <c r="B82" s="3"/>
      <c r="C82" s="28"/>
      <c r="D82" s="3"/>
      <c r="E82" s="3"/>
      <c r="F82" s="3"/>
      <c r="G82" s="3"/>
      <c r="H82" s="59"/>
      <c r="I82" s="3"/>
      <c r="J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="13" customFormat="1" ht="20.1" customHeight="1" spans="1:52">
      <c r="A83" s="3">
        <v>82</v>
      </c>
      <c r="B83" s="3"/>
      <c r="C83" s="28"/>
      <c r="D83" s="3"/>
      <c r="E83" s="3"/>
      <c r="F83" s="3"/>
      <c r="G83" s="3"/>
      <c r="H83" s="59"/>
      <c r="I83" s="3"/>
      <c r="J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="13" customFormat="1" ht="20.1" customHeight="1" spans="1:52">
      <c r="A84" s="3">
        <v>83</v>
      </c>
      <c r="B84" s="3"/>
      <c r="C84" s="28"/>
      <c r="D84" s="3"/>
      <c r="E84" s="3"/>
      <c r="F84" s="3"/>
      <c r="G84" s="3"/>
      <c r="H84" s="59"/>
      <c r="I84" s="3"/>
      <c r="J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="13" customFormat="1" ht="20.1" customHeight="1" spans="1:52">
      <c r="A85" s="3">
        <v>84</v>
      </c>
      <c r="B85" s="3"/>
      <c r="C85" s="28"/>
      <c r="D85" s="3"/>
      <c r="E85" s="3"/>
      <c r="F85" s="3"/>
      <c r="G85" s="3"/>
      <c r="H85" s="59"/>
      <c r="I85" s="3"/>
      <c r="J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="13" customFormat="1" ht="20.1" customHeight="1" spans="1:52">
      <c r="A86" s="3">
        <v>85</v>
      </c>
      <c r="B86" s="3"/>
      <c r="C86" s="28"/>
      <c r="D86" s="3"/>
      <c r="E86" s="3"/>
      <c r="F86" s="3"/>
      <c r="G86" s="3"/>
      <c r="H86" s="59"/>
      <c r="I86" s="3"/>
      <c r="J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="13" customFormat="1" ht="20.1" customHeight="1" spans="1:52">
      <c r="A87" s="3">
        <v>86</v>
      </c>
      <c r="B87" s="3"/>
      <c r="C87" s="28"/>
      <c r="D87" s="3"/>
      <c r="E87" s="3"/>
      <c r="F87" s="3"/>
      <c r="G87" s="3"/>
      <c r="H87" s="59"/>
      <c r="I87" s="3"/>
      <c r="J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="13" customFormat="1" ht="20.1" customHeight="1" spans="1:52">
      <c r="A88" s="3">
        <v>87</v>
      </c>
      <c r="B88" s="3"/>
      <c r="C88" s="28"/>
      <c r="D88" s="3"/>
      <c r="E88" s="3"/>
      <c r="F88" s="3"/>
      <c r="G88" s="3"/>
      <c r="H88" s="59"/>
      <c r="I88" s="3"/>
      <c r="J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="13" customFormat="1" ht="20.1" customHeight="1" spans="1:52">
      <c r="A89" s="3">
        <v>88</v>
      </c>
      <c r="B89" s="3"/>
      <c r="C89" s="28"/>
      <c r="D89" s="3"/>
      <c r="E89" s="3"/>
      <c r="F89" s="3"/>
      <c r="G89" s="3"/>
      <c r="H89" s="59"/>
      <c r="I89" s="3"/>
      <c r="J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="13" customFormat="1" ht="20.1" customHeight="1" spans="1:52">
      <c r="A90" s="3">
        <v>89</v>
      </c>
      <c r="B90" s="3"/>
      <c r="C90" s="28"/>
      <c r="D90" s="3"/>
      <c r="E90" s="3"/>
      <c r="F90" s="3"/>
      <c r="G90" s="3"/>
      <c r="H90" s="59"/>
      <c r="I90" s="3"/>
      <c r="J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="13" customFormat="1" ht="20.1" customHeight="1" spans="1:52">
      <c r="A91" s="3">
        <v>90</v>
      </c>
      <c r="B91" s="3"/>
      <c r="C91" s="28"/>
      <c r="D91" s="3"/>
      <c r="E91" s="3"/>
      <c r="F91" s="3"/>
      <c r="G91" s="3"/>
      <c r="H91" s="59"/>
      <c r="I91" s="3"/>
      <c r="J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="13" customFormat="1" ht="20.1" customHeight="1" spans="1:52">
      <c r="A92" s="3">
        <v>91</v>
      </c>
      <c r="B92" s="3"/>
      <c r="C92" s="28"/>
      <c r="D92" s="3"/>
      <c r="E92" s="3"/>
      <c r="F92" s="3"/>
      <c r="G92" s="3"/>
      <c r="H92" s="59"/>
      <c r="I92" s="3"/>
      <c r="J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="13" customFormat="1" ht="20.1" customHeight="1" spans="1:52">
      <c r="A93" s="3">
        <v>92</v>
      </c>
      <c r="B93" s="3"/>
      <c r="C93" s="28"/>
      <c r="D93" s="3"/>
      <c r="E93" s="3"/>
      <c r="F93" s="3"/>
      <c r="G93" s="3"/>
      <c r="H93" s="59"/>
      <c r="I93" s="3"/>
      <c r="J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="13" customFormat="1" ht="20.1" customHeight="1" spans="1:52">
      <c r="A94" s="3">
        <v>93</v>
      </c>
      <c r="B94" s="3"/>
      <c r="C94" s="28"/>
      <c r="D94" s="3"/>
      <c r="E94" s="3"/>
      <c r="F94" s="3"/>
      <c r="G94" s="3"/>
      <c r="H94" s="59"/>
      <c r="I94" s="3"/>
      <c r="J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="13" customFormat="1" ht="20.1" customHeight="1" spans="1:52">
      <c r="A95" s="3">
        <v>94</v>
      </c>
      <c r="B95" s="3"/>
      <c r="C95" s="27"/>
      <c r="D95" s="3"/>
      <c r="E95" s="3"/>
      <c r="F95" s="3"/>
      <c r="G95" s="3"/>
      <c r="H95" s="59"/>
      <c r="I95" s="3"/>
      <c r="J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="13" customFormat="1" ht="20.1" customHeight="1" spans="1:52">
      <c r="A96" s="3">
        <v>95</v>
      </c>
      <c r="B96" s="3"/>
      <c r="C96" s="27"/>
      <c r="D96" s="3"/>
      <c r="E96" s="3"/>
      <c r="F96" s="3"/>
      <c r="G96" s="3"/>
      <c r="H96" s="59"/>
      <c r="I96" s="3"/>
      <c r="J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="13" customFormat="1" ht="20.1" customHeight="1" spans="1:52">
      <c r="A97" s="3">
        <v>96</v>
      </c>
      <c r="B97" s="3"/>
      <c r="C97" s="27"/>
      <c r="D97" s="3"/>
      <c r="E97" s="3"/>
      <c r="F97" s="3"/>
      <c r="G97" s="3"/>
      <c r="H97" s="59"/>
      <c r="I97" s="3"/>
      <c r="J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="13" customFormat="1" ht="20.1" customHeight="1" spans="1:52">
      <c r="A98" s="3">
        <v>97</v>
      </c>
      <c r="B98" s="3"/>
      <c r="C98" s="27"/>
      <c r="D98" s="3"/>
      <c r="E98" s="3"/>
      <c r="F98" s="3"/>
      <c r="G98" s="3"/>
      <c r="H98" s="59"/>
      <c r="I98" s="3"/>
      <c r="J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="13" customFormat="1" ht="20.1" customHeight="1" spans="1:52">
      <c r="A99" s="3">
        <v>98</v>
      </c>
      <c r="B99" s="3"/>
      <c r="C99" s="28"/>
      <c r="D99" s="3"/>
      <c r="E99" s="3"/>
      <c r="F99" s="3"/>
      <c r="G99" s="3"/>
      <c r="H99" s="59"/>
      <c r="I99" s="3"/>
      <c r="J99" s="3"/>
      <c r="M99" s="3"/>
      <c r="N99" s="3" t="s">
        <v>794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="13" customFormat="1" ht="20.1" customHeight="1" spans="1:52">
      <c r="A100" s="3">
        <v>99</v>
      </c>
      <c r="B100" s="3"/>
      <c r="C100" s="28"/>
      <c r="D100" s="3"/>
      <c r="E100" s="3"/>
      <c r="F100" s="3"/>
      <c r="G100" s="3"/>
      <c r="H100" s="59"/>
      <c r="I100" s="3"/>
      <c r="J100" s="3"/>
      <c r="M100" s="3">
        <v>3</v>
      </c>
      <c r="N100" s="3" t="s">
        <v>795</v>
      </c>
      <c r="O100" s="3">
        <v>200</v>
      </c>
      <c r="P100" s="3">
        <v>200</v>
      </c>
      <c r="Q100" s="3"/>
      <c r="R100" s="3">
        <v>0.1</v>
      </c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="13" customFormat="1" ht="20.1" customHeight="1" spans="1:52">
      <c r="A101" s="3">
        <v>100</v>
      </c>
      <c r="B101" s="3"/>
      <c r="C101" s="28"/>
      <c r="D101" s="3"/>
      <c r="E101" s="3"/>
      <c r="F101" s="3"/>
      <c r="G101" s="3"/>
      <c r="H101" s="59"/>
      <c r="I101" s="3"/>
      <c r="J101" s="3"/>
      <c r="M101" s="3">
        <v>3</v>
      </c>
      <c r="N101" s="3" t="s">
        <v>795</v>
      </c>
      <c r="O101" s="3">
        <v>500</v>
      </c>
      <c r="P101" s="3">
        <v>500</v>
      </c>
      <c r="Q101" s="3"/>
      <c r="R101" s="3">
        <v>0.1</v>
      </c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="13" customFormat="1" ht="20.1" customHeight="1" spans="1:52">
      <c r="A102" s="3">
        <v>101</v>
      </c>
      <c r="B102" s="3"/>
      <c r="C102" s="28"/>
      <c r="D102" s="3"/>
      <c r="E102" s="3"/>
      <c r="F102" s="3"/>
      <c r="G102" s="3"/>
      <c r="H102" s="59"/>
      <c r="I102" s="3"/>
      <c r="J102" s="3"/>
      <c r="M102" s="3">
        <v>3</v>
      </c>
      <c r="N102" s="3" t="s">
        <v>795</v>
      </c>
      <c r="O102" s="3">
        <v>1000</v>
      </c>
      <c r="P102" s="3">
        <v>1000</v>
      </c>
      <c r="Q102" s="3"/>
      <c r="R102" s="3">
        <v>0.05</v>
      </c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="13" customFormat="1" ht="20.1" customHeight="1" spans="1:52">
      <c r="A103" s="3">
        <v>102</v>
      </c>
      <c r="B103" s="3"/>
      <c r="C103" s="28"/>
      <c r="D103" s="3"/>
      <c r="E103" s="3"/>
      <c r="F103" s="3"/>
      <c r="G103" s="3"/>
      <c r="H103" s="59"/>
      <c r="I103" s="3"/>
      <c r="J103" s="3"/>
      <c r="M103" s="77">
        <v>10000010</v>
      </c>
      <c r="N103" s="78" t="s">
        <v>796</v>
      </c>
      <c r="O103" s="3">
        <v>1</v>
      </c>
      <c r="P103" s="3">
        <v>1</v>
      </c>
      <c r="Q103" s="3"/>
      <c r="R103" s="3">
        <v>0.05</v>
      </c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="13" customFormat="1" ht="20.1" customHeight="1" spans="1:52">
      <c r="A104" s="3">
        <v>103</v>
      </c>
      <c r="B104" s="3"/>
      <c r="C104" s="28"/>
      <c r="D104" s="3"/>
      <c r="E104" s="3"/>
      <c r="F104" s="3"/>
      <c r="G104" s="3"/>
      <c r="H104" s="59"/>
      <c r="I104" s="3"/>
      <c r="J104" s="3"/>
      <c r="M104" s="79">
        <v>10000017</v>
      </c>
      <c r="N104" s="80" t="s">
        <v>797</v>
      </c>
      <c r="O104" s="3">
        <v>1</v>
      </c>
      <c r="P104" s="3">
        <v>1</v>
      </c>
      <c r="Q104" s="3"/>
      <c r="R104" s="3">
        <v>0.05</v>
      </c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="13" customFormat="1" ht="20.1" customHeight="1" spans="1:52">
      <c r="A105" s="3">
        <v>104</v>
      </c>
      <c r="B105" s="3"/>
      <c r="C105" s="38"/>
      <c r="D105" s="3"/>
      <c r="E105" s="3"/>
      <c r="F105" s="3"/>
      <c r="G105" s="3"/>
      <c r="H105" s="59"/>
      <c r="I105" s="3"/>
      <c r="J105" s="3"/>
      <c r="M105" s="79">
        <v>10010033</v>
      </c>
      <c r="N105" s="80" t="s">
        <v>798</v>
      </c>
      <c r="O105" s="3">
        <v>1</v>
      </c>
      <c r="P105" s="3">
        <v>2</v>
      </c>
      <c r="Q105" s="3"/>
      <c r="R105" s="3">
        <v>0.1</v>
      </c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="13" customFormat="1" ht="20.1" customHeight="1" spans="1:52">
      <c r="A106" s="3">
        <v>105</v>
      </c>
      <c r="B106" s="3"/>
      <c r="C106" s="38"/>
      <c r="D106" s="3"/>
      <c r="E106" s="3"/>
      <c r="F106" s="3"/>
      <c r="G106" s="3"/>
      <c r="H106" s="59"/>
      <c r="I106" s="3"/>
      <c r="J106" s="3"/>
      <c r="M106" s="79">
        <v>10010041</v>
      </c>
      <c r="N106" s="80" t="s">
        <v>799</v>
      </c>
      <c r="O106" s="3">
        <v>5</v>
      </c>
      <c r="P106" s="3">
        <v>5</v>
      </c>
      <c r="Q106" s="3"/>
      <c r="R106" s="3">
        <v>0.15</v>
      </c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="13" customFormat="1" ht="20.1" customHeight="1" spans="1:52">
      <c r="A107" s="3">
        <v>106</v>
      </c>
      <c r="B107" s="3"/>
      <c r="C107" s="38"/>
      <c r="D107" s="3"/>
      <c r="E107" s="3"/>
      <c r="F107" s="3"/>
      <c r="G107" s="3"/>
      <c r="H107" s="59"/>
      <c r="I107" s="3"/>
      <c r="J107" s="3"/>
      <c r="M107" s="79">
        <v>10010042</v>
      </c>
      <c r="N107" s="80" t="s">
        <v>800</v>
      </c>
      <c r="O107" s="3">
        <v>5</v>
      </c>
      <c r="P107" s="3">
        <v>5</v>
      </c>
      <c r="Q107" s="3"/>
      <c r="R107" s="3">
        <v>0.15</v>
      </c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="13" customFormat="1" ht="20.1" customHeight="1" spans="1:52">
      <c r="A108" s="3">
        <v>107</v>
      </c>
      <c r="B108" s="3"/>
      <c r="C108" s="38"/>
      <c r="D108" s="3"/>
      <c r="E108" s="3"/>
      <c r="F108" s="3"/>
      <c r="G108" s="3"/>
      <c r="H108" s="59"/>
      <c r="I108" s="3"/>
      <c r="J108" s="3"/>
      <c r="M108" s="79">
        <v>10010083</v>
      </c>
      <c r="N108" s="80" t="s">
        <v>801</v>
      </c>
      <c r="O108" s="3">
        <v>1</v>
      </c>
      <c r="P108" s="3">
        <v>3</v>
      </c>
      <c r="Q108" s="3"/>
      <c r="R108" s="3">
        <v>0.1</v>
      </c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="13" customFormat="1" ht="20.1" customHeight="1" spans="1:52">
      <c r="A109" s="3">
        <v>108</v>
      </c>
      <c r="B109" s="3"/>
      <c r="C109" s="38"/>
      <c r="D109" s="3"/>
      <c r="E109" s="3"/>
      <c r="F109" s="3"/>
      <c r="G109" s="3"/>
      <c r="H109" s="59"/>
      <c r="I109" s="3"/>
      <c r="J109" s="3"/>
      <c r="M109" s="79">
        <v>10010084</v>
      </c>
      <c r="N109" s="80" t="s">
        <v>802</v>
      </c>
      <c r="O109" s="3">
        <v>1</v>
      </c>
      <c r="P109" s="3">
        <v>1</v>
      </c>
      <c r="Q109" s="3"/>
      <c r="R109" s="3">
        <v>0.05</v>
      </c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="13" customFormat="1" ht="20.1" customHeight="1" spans="1:52">
      <c r="A110" s="3">
        <v>109</v>
      </c>
      <c r="B110" s="3"/>
      <c r="C110" s="38"/>
      <c r="D110" s="3"/>
      <c r="E110" s="3"/>
      <c r="F110" s="3"/>
      <c r="G110" s="3"/>
      <c r="H110" s="59"/>
      <c r="I110" s="3"/>
      <c r="J110" s="3"/>
      <c r="M110" s="79">
        <v>10010085</v>
      </c>
      <c r="N110" s="80" t="s">
        <v>803</v>
      </c>
      <c r="O110" s="3">
        <v>10</v>
      </c>
      <c r="P110" s="3">
        <v>20</v>
      </c>
      <c r="Q110" s="3"/>
      <c r="R110" s="3">
        <v>0.1</v>
      </c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="13" customFormat="1" ht="20.1" customHeight="1" spans="1:52">
      <c r="A111" s="3">
        <v>110</v>
      </c>
      <c r="B111" s="3"/>
      <c r="C111" s="38"/>
      <c r="D111" s="3"/>
      <c r="E111" s="3"/>
      <c r="F111" s="3"/>
      <c r="G111" s="3"/>
      <c r="H111" s="59"/>
      <c r="I111" s="3"/>
      <c r="J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="13" customFormat="1" ht="20.1" customHeight="1" spans="1:52">
      <c r="A112" s="3">
        <v>111</v>
      </c>
      <c r="B112" s="3"/>
      <c r="C112" s="38"/>
      <c r="D112" s="3"/>
      <c r="E112" s="3"/>
      <c r="F112" s="3"/>
      <c r="G112" s="3"/>
      <c r="H112" s="59"/>
      <c r="I112" s="3"/>
      <c r="J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="13" customFormat="1" ht="20.1" customHeight="1" spans="1:52">
      <c r="A113" s="3">
        <v>112</v>
      </c>
      <c r="B113" s="3"/>
      <c r="C113" s="25"/>
      <c r="D113" s="3"/>
      <c r="E113" s="3"/>
      <c r="F113" s="3"/>
      <c r="G113" s="3"/>
      <c r="H113" s="59"/>
      <c r="I113" s="3"/>
      <c r="J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="13" customFormat="1" ht="20.1" customHeight="1" spans="1:52">
      <c r="A114" s="3">
        <v>113</v>
      </c>
      <c r="B114" s="3"/>
      <c r="C114" s="25"/>
      <c r="D114" s="3"/>
      <c r="E114" s="3"/>
      <c r="F114" s="3"/>
      <c r="G114" s="3"/>
      <c r="H114" s="59"/>
      <c r="I114" s="3"/>
      <c r="J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="13" customFormat="1" ht="20.1" customHeight="1" spans="1:52">
      <c r="A115" s="3">
        <v>114</v>
      </c>
      <c r="B115" s="3"/>
      <c r="C115" s="25"/>
      <c r="D115" s="3"/>
      <c r="E115" s="3"/>
      <c r="F115" s="3"/>
      <c r="G115" s="3"/>
      <c r="H115" s="59"/>
      <c r="I115" s="3"/>
      <c r="J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="13" customFormat="1" ht="20.1" customHeight="1" spans="1:52">
      <c r="A116" s="3">
        <v>115</v>
      </c>
      <c r="B116" s="3"/>
      <c r="C116" s="25"/>
      <c r="D116" s="3"/>
      <c r="E116" s="3"/>
      <c r="F116" s="3"/>
      <c r="G116" s="3"/>
      <c r="H116" s="59"/>
      <c r="I116" s="3"/>
      <c r="J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="13" customFormat="1" ht="20.1" customHeight="1" spans="1:52">
      <c r="A117" s="3">
        <v>116</v>
      </c>
      <c r="B117" s="3"/>
      <c r="C117" s="25"/>
      <c r="D117" s="3"/>
      <c r="E117" s="3"/>
      <c r="F117" s="3"/>
      <c r="G117" s="3"/>
      <c r="H117" s="59"/>
      <c r="I117" s="3"/>
      <c r="J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="13" customFormat="1" ht="20.1" customHeight="1" spans="1:52">
      <c r="A118" s="3">
        <v>117</v>
      </c>
      <c r="B118" s="3"/>
      <c r="C118" s="25"/>
      <c r="D118" s="3"/>
      <c r="E118" s="3"/>
      <c r="F118" s="3"/>
      <c r="G118" s="3"/>
      <c r="H118" s="59"/>
      <c r="I118" s="3"/>
      <c r="J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="13" customFormat="1" ht="20.1" customHeight="1" spans="1:52">
      <c r="A119" s="3">
        <v>118</v>
      </c>
      <c r="B119" s="3"/>
      <c r="C119" s="25"/>
      <c r="D119" s="3"/>
      <c r="E119" s="3"/>
      <c r="F119" s="3"/>
      <c r="G119" s="3"/>
      <c r="H119" s="59"/>
      <c r="I119" s="3"/>
      <c r="J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="13" customFormat="1" ht="20.1" customHeight="1" spans="1:52">
      <c r="A120" s="3">
        <v>119</v>
      </c>
      <c r="B120" s="3"/>
      <c r="C120" s="25"/>
      <c r="D120" s="3"/>
      <c r="E120" s="3"/>
      <c r="F120" s="3"/>
      <c r="G120" s="3"/>
      <c r="H120" s="59"/>
      <c r="I120" s="3"/>
      <c r="J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1:10">
      <c r="A121" s="72">
        <v>120</v>
      </c>
      <c r="B121" s="3"/>
      <c r="C121" s="25"/>
      <c r="D121" s="3"/>
      <c r="E121" s="3"/>
      <c r="F121" s="3"/>
      <c r="G121" s="3"/>
      <c r="H121" s="59"/>
      <c r="I121" s="3"/>
      <c r="J121" s="3"/>
    </row>
    <row r="122" spans="1:10">
      <c r="A122" s="72">
        <v>121</v>
      </c>
      <c r="B122" s="3"/>
      <c r="C122" s="25"/>
      <c r="D122" s="3"/>
      <c r="E122" s="3"/>
      <c r="F122" s="3"/>
      <c r="G122" s="3"/>
      <c r="H122" s="59"/>
      <c r="I122" s="3"/>
      <c r="J122" s="3"/>
    </row>
    <row r="123" spans="1:10">
      <c r="A123" s="72">
        <v>122</v>
      </c>
      <c r="B123" s="3"/>
      <c r="C123" s="25"/>
      <c r="D123" s="3"/>
      <c r="E123" s="3"/>
      <c r="F123" s="3"/>
      <c r="G123" s="3"/>
      <c r="H123" s="59"/>
      <c r="I123" s="3"/>
      <c r="J123" s="3"/>
    </row>
    <row r="124" spans="1:10">
      <c r="A124" s="72">
        <v>123</v>
      </c>
      <c r="B124" s="3"/>
      <c r="C124" s="25"/>
      <c r="D124" s="3"/>
      <c r="E124" s="3"/>
      <c r="F124" s="3"/>
      <c r="G124" s="3"/>
      <c r="H124" s="59"/>
      <c r="I124" s="3"/>
      <c r="J124" s="3"/>
    </row>
    <row r="125" spans="1:10">
      <c r="A125" s="72">
        <v>124</v>
      </c>
      <c r="B125" s="3"/>
      <c r="C125" s="25"/>
      <c r="D125" s="3"/>
      <c r="E125" s="3"/>
      <c r="F125" s="3"/>
      <c r="G125" s="3"/>
      <c r="H125" s="59"/>
      <c r="I125" s="3"/>
      <c r="J125" s="3"/>
    </row>
    <row r="126" spans="1:10">
      <c r="A126" s="72">
        <v>125</v>
      </c>
      <c r="B126" s="3"/>
      <c r="C126" s="25"/>
      <c r="D126" s="3"/>
      <c r="E126" s="3"/>
      <c r="F126" s="3"/>
      <c r="G126" s="3"/>
      <c r="H126" s="59"/>
      <c r="I126" s="3"/>
      <c r="J126" s="3"/>
    </row>
    <row r="127" spans="1:10">
      <c r="A127" s="72">
        <v>126</v>
      </c>
      <c r="B127" s="3"/>
      <c r="C127" s="25"/>
      <c r="D127" s="3"/>
      <c r="E127" s="3"/>
      <c r="F127" s="3"/>
      <c r="G127" s="3"/>
      <c r="H127" s="59"/>
      <c r="I127" s="3"/>
      <c r="J127" s="3"/>
    </row>
    <row r="128" spans="1:10">
      <c r="A128" s="72">
        <v>127</v>
      </c>
      <c r="B128" s="3"/>
      <c r="C128" s="25"/>
      <c r="D128" s="3"/>
      <c r="E128" s="3"/>
      <c r="F128" s="3"/>
      <c r="G128" s="3"/>
      <c r="H128" s="59"/>
      <c r="I128" s="3"/>
      <c r="J128" s="3"/>
    </row>
    <row r="129" spans="1:10">
      <c r="A129" s="72">
        <v>128</v>
      </c>
      <c r="B129" s="3"/>
      <c r="C129" s="25"/>
      <c r="D129" s="3"/>
      <c r="E129" s="3"/>
      <c r="F129" s="3"/>
      <c r="G129" s="3"/>
      <c r="H129" s="59"/>
      <c r="I129" s="3"/>
      <c r="J129" s="3"/>
    </row>
    <row r="130" spans="1:10">
      <c r="A130" s="72">
        <v>129</v>
      </c>
      <c r="B130" s="3"/>
      <c r="C130" s="25"/>
      <c r="D130" s="3"/>
      <c r="E130" s="3"/>
      <c r="F130" s="3"/>
      <c r="G130" s="3"/>
      <c r="H130" s="59"/>
      <c r="I130" s="3"/>
      <c r="J130" s="3"/>
    </row>
    <row r="131" spans="1:10">
      <c r="A131" s="72">
        <v>130</v>
      </c>
      <c r="B131" s="3"/>
      <c r="C131" s="25"/>
      <c r="D131" s="3"/>
      <c r="E131" s="3"/>
      <c r="F131" s="3"/>
      <c r="G131" s="3"/>
      <c r="H131" s="59"/>
      <c r="I131" s="3"/>
      <c r="J131" s="3"/>
    </row>
    <row r="132" spans="1:10">
      <c r="A132" s="72">
        <v>131</v>
      </c>
      <c r="B132" s="3"/>
      <c r="C132" s="25"/>
      <c r="D132" s="3"/>
      <c r="E132" s="3"/>
      <c r="F132" s="3"/>
      <c r="G132" s="3"/>
      <c r="H132" s="59"/>
      <c r="I132" s="3"/>
      <c r="J132" s="3"/>
    </row>
    <row r="133" spans="1:10">
      <c r="A133" s="72">
        <v>132</v>
      </c>
      <c r="B133" s="3"/>
      <c r="C133" s="25"/>
      <c r="D133" s="3"/>
      <c r="E133" s="3"/>
      <c r="F133" s="3"/>
      <c r="G133" s="3"/>
      <c r="H133" s="59"/>
      <c r="I133" s="3"/>
      <c r="J133" s="3"/>
    </row>
    <row r="134" spans="1:10">
      <c r="A134" s="72">
        <v>133</v>
      </c>
      <c r="B134" s="3"/>
      <c r="C134" s="25"/>
      <c r="D134" s="3"/>
      <c r="E134" s="3"/>
      <c r="F134" s="3"/>
      <c r="G134" s="3"/>
      <c r="H134" s="59"/>
      <c r="I134" s="3"/>
      <c r="J134" s="3"/>
    </row>
    <row r="135" spans="1:10">
      <c r="A135" s="72">
        <v>134</v>
      </c>
      <c r="B135" s="3"/>
      <c r="C135" s="38"/>
      <c r="D135" s="3"/>
      <c r="E135" s="3"/>
      <c r="F135" s="3"/>
      <c r="G135" s="3"/>
      <c r="H135" s="59"/>
      <c r="I135" s="3"/>
      <c r="J135" s="3"/>
    </row>
    <row r="136" spans="1:10">
      <c r="A136" s="72">
        <v>135</v>
      </c>
      <c r="B136" s="3"/>
      <c r="C136" s="38"/>
      <c r="D136" s="3"/>
      <c r="E136" s="3"/>
      <c r="F136" s="3"/>
      <c r="G136" s="3"/>
      <c r="H136" s="59"/>
      <c r="I136" s="3"/>
      <c r="J136" s="3"/>
    </row>
    <row r="137" spans="1:10">
      <c r="A137" s="72">
        <v>136</v>
      </c>
      <c r="B137" s="3"/>
      <c r="C137" s="38"/>
      <c r="D137" s="3"/>
      <c r="E137" s="3"/>
      <c r="F137" s="3"/>
      <c r="G137" s="3"/>
      <c r="H137" s="59"/>
      <c r="I137" s="3"/>
      <c r="J137" s="3"/>
    </row>
    <row r="138" spans="1:10">
      <c r="A138" s="72">
        <v>137</v>
      </c>
      <c r="B138" s="3"/>
      <c r="C138" s="38"/>
      <c r="D138" s="3"/>
      <c r="E138" s="3"/>
      <c r="F138" s="3"/>
      <c r="G138" s="3"/>
      <c r="H138" s="59"/>
      <c r="I138" s="3"/>
      <c r="J138" s="3"/>
    </row>
    <row r="139" spans="1:10">
      <c r="A139" s="72">
        <v>138</v>
      </c>
      <c r="B139" s="3"/>
      <c r="C139" s="38"/>
      <c r="D139" s="3"/>
      <c r="E139" s="3"/>
      <c r="F139" s="3"/>
      <c r="G139" s="3"/>
      <c r="H139" s="59"/>
      <c r="I139" s="3"/>
      <c r="J139" s="3"/>
    </row>
    <row r="140" spans="1:10">
      <c r="A140" s="72">
        <v>139</v>
      </c>
      <c r="B140" s="3"/>
      <c r="C140" s="38"/>
      <c r="D140" s="3"/>
      <c r="E140" s="3"/>
      <c r="F140" s="3"/>
      <c r="G140" s="3"/>
      <c r="H140" s="59"/>
      <c r="I140" s="3"/>
      <c r="J140" s="3"/>
    </row>
    <row r="141" spans="1:10">
      <c r="A141" s="72">
        <v>140</v>
      </c>
      <c r="B141" s="3"/>
      <c r="C141" s="38"/>
      <c r="D141" s="3"/>
      <c r="E141" s="3"/>
      <c r="F141" s="3"/>
      <c r="G141" s="3"/>
      <c r="H141" s="59"/>
      <c r="I141" s="3"/>
      <c r="J141" s="3"/>
    </row>
    <row r="142" spans="1:10">
      <c r="A142" s="72">
        <v>141</v>
      </c>
      <c r="B142" s="3"/>
      <c r="C142" s="38"/>
      <c r="D142" s="3"/>
      <c r="E142" s="3"/>
      <c r="F142" s="3"/>
      <c r="G142" s="3"/>
      <c r="H142" s="59"/>
      <c r="I142" s="3"/>
      <c r="J142" s="3"/>
    </row>
    <row r="143" spans="1:10">
      <c r="A143" s="72">
        <v>142</v>
      </c>
      <c r="B143" s="3"/>
      <c r="C143" s="25"/>
      <c r="D143" s="3"/>
      <c r="E143" s="3"/>
      <c r="F143" s="3"/>
      <c r="G143" s="3"/>
      <c r="H143" s="59"/>
      <c r="I143" s="3"/>
      <c r="J143" s="3"/>
    </row>
    <row r="144" spans="1:10">
      <c r="A144" s="72">
        <v>143</v>
      </c>
      <c r="B144" s="3"/>
      <c r="C144" s="25"/>
      <c r="D144" s="3"/>
      <c r="E144" s="3"/>
      <c r="F144" s="3"/>
      <c r="G144" s="3"/>
      <c r="H144" s="59"/>
      <c r="I144" s="3"/>
      <c r="J144" s="3"/>
    </row>
    <row r="145" spans="1:10">
      <c r="A145" s="72">
        <v>144</v>
      </c>
      <c r="B145" s="3"/>
      <c r="C145" s="25"/>
      <c r="D145" s="3"/>
      <c r="E145" s="3"/>
      <c r="F145" s="3"/>
      <c r="G145" s="3"/>
      <c r="H145" s="59"/>
      <c r="I145" s="3"/>
      <c r="J145" s="3"/>
    </row>
    <row r="146" spans="1:10">
      <c r="A146" s="72">
        <v>145</v>
      </c>
      <c r="B146" s="3"/>
      <c r="C146" s="25"/>
      <c r="D146" s="3"/>
      <c r="E146" s="3"/>
      <c r="F146" s="3"/>
      <c r="G146" s="3"/>
      <c r="H146" s="59"/>
      <c r="I146" s="3"/>
      <c r="J146" s="3"/>
    </row>
    <row r="147" spans="1:10">
      <c r="A147" s="72">
        <v>146</v>
      </c>
      <c r="B147" s="3"/>
      <c r="C147" s="25"/>
      <c r="D147" s="3"/>
      <c r="E147" s="3"/>
      <c r="F147" s="3"/>
      <c r="G147" s="3"/>
      <c r="H147" s="59"/>
      <c r="I147" s="3"/>
      <c r="J147" s="3"/>
    </row>
    <row r="148" spans="1:10">
      <c r="A148" s="72">
        <v>147</v>
      </c>
      <c r="B148" s="3"/>
      <c r="C148" s="25"/>
      <c r="D148" s="3"/>
      <c r="E148" s="3"/>
      <c r="F148" s="3"/>
      <c r="G148" s="3"/>
      <c r="H148" s="59"/>
      <c r="I148" s="3"/>
      <c r="J148" s="3"/>
    </row>
    <row r="149" spans="1:10">
      <c r="A149" s="72">
        <v>148</v>
      </c>
      <c r="B149" s="3"/>
      <c r="C149" s="25"/>
      <c r="D149" s="3"/>
      <c r="E149" s="3"/>
      <c r="F149" s="3"/>
      <c r="G149" s="3"/>
      <c r="H149" s="59"/>
      <c r="I149" s="3"/>
      <c r="J149" s="3"/>
    </row>
    <row r="150" spans="1:10">
      <c r="A150" s="72">
        <v>149</v>
      </c>
      <c r="B150" s="3"/>
      <c r="C150" s="25"/>
      <c r="D150" s="3"/>
      <c r="E150" s="3"/>
      <c r="F150" s="3"/>
      <c r="G150" s="3"/>
      <c r="H150" s="59"/>
      <c r="I150" s="3"/>
      <c r="J150" s="3"/>
    </row>
    <row r="151" spans="1:10">
      <c r="A151" s="72">
        <v>150</v>
      </c>
      <c r="B151" s="3"/>
      <c r="C151" s="25"/>
      <c r="D151" s="3"/>
      <c r="E151" s="3"/>
      <c r="F151" s="3"/>
      <c r="G151" s="3"/>
      <c r="H151" s="59"/>
      <c r="I151" s="3"/>
      <c r="J151" s="3"/>
    </row>
    <row r="152" spans="1:10">
      <c r="A152" s="72">
        <v>151</v>
      </c>
      <c r="B152" s="3"/>
      <c r="C152" s="25"/>
      <c r="D152" s="3"/>
      <c r="E152" s="3"/>
      <c r="F152" s="3"/>
      <c r="G152" s="3"/>
      <c r="H152" s="59"/>
      <c r="I152" s="3"/>
      <c r="J152" s="3"/>
    </row>
    <row r="153" spans="1:10">
      <c r="A153" s="72">
        <v>152</v>
      </c>
      <c r="B153" s="3"/>
      <c r="C153" s="25"/>
      <c r="D153" s="3"/>
      <c r="E153" s="3"/>
      <c r="F153" s="3"/>
      <c r="G153" s="3"/>
      <c r="H153" s="59"/>
      <c r="I153" s="3"/>
      <c r="J153" s="3"/>
    </row>
    <row r="154" spans="1:10">
      <c r="A154" s="72">
        <v>153</v>
      </c>
      <c r="B154" s="3"/>
      <c r="C154" s="25"/>
      <c r="D154" s="3"/>
      <c r="E154" s="3"/>
      <c r="F154" s="3"/>
      <c r="G154" s="3"/>
      <c r="H154" s="59"/>
      <c r="I154" s="3"/>
      <c r="J154" s="3"/>
    </row>
    <row r="155" spans="1:10">
      <c r="A155" s="72">
        <v>154</v>
      </c>
      <c r="B155" s="3"/>
      <c r="C155" s="3"/>
      <c r="D155" s="3"/>
      <c r="E155" s="3"/>
      <c r="F155" s="3"/>
      <c r="G155" s="72"/>
      <c r="H155" s="72"/>
      <c r="I155" s="72"/>
      <c r="J155" s="72"/>
    </row>
    <row r="156" spans="1:10">
      <c r="A156" s="72">
        <v>155</v>
      </c>
      <c r="B156" s="3"/>
      <c r="C156" s="3"/>
      <c r="D156" s="3"/>
      <c r="E156" s="3"/>
      <c r="F156" s="3"/>
      <c r="G156" s="72"/>
      <c r="H156" s="72"/>
      <c r="I156" s="72"/>
      <c r="J156" s="72"/>
    </row>
    <row r="157" spans="1:10">
      <c r="A157" s="72">
        <v>156</v>
      </c>
      <c r="B157" s="3"/>
      <c r="C157" s="3"/>
      <c r="D157" s="3"/>
      <c r="E157" s="3"/>
      <c r="F157" s="3"/>
      <c r="G157" s="72"/>
      <c r="H157" s="72"/>
      <c r="I157" s="72"/>
      <c r="J157" s="72"/>
    </row>
    <row r="158" spans="1:10">
      <c r="A158" s="72">
        <v>157</v>
      </c>
      <c r="B158" s="3"/>
      <c r="C158" s="3"/>
      <c r="D158" s="3"/>
      <c r="E158" s="3"/>
      <c r="F158" s="3"/>
      <c r="G158" s="72"/>
      <c r="H158" s="72"/>
      <c r="I158" s="72"/>
      <c r="J158" s="72"/>
    </row>
    <row r="159" spans="1:10">
      <c r="A159" s="72">
        <v>158</v>
      </c>
      <c r="B159" s="3"/>
      <c r="C159" s="3"/>
      <c r="D159" s="3"/>
      <c r="E159" s="3"/>
      <c r="F159" s="3"/>
      <c r="G159" s="72"/>
      <c r="H159" s="72"/>
      <c r="I159" s="72"/>
      <c r="J159" s="72"/>
    </row>
    <row r="160" spans="1:10">
      <c r="A160" s="72">
        <v>159</v>
      </c>
      <c r="B160" s="3"/>
      <c r="C160" s="3"/>
      <c r="D160" s="3"/>
      <c r="E160" s="3"/>
      <c r="F160" s="3"/>
      <c r="G160" s="72"/>
      <c r="H160" s="72"/>
      <c r="I160" s="72"/>
      <c r="J160" s="72"/>
    </row>
    <row r="161" spans="1:10">
      <c r="A161" s="72">
        <v>160</v>
      </c>
      <c r="B161" s="3"/>
      <c r="C161" s="3"/>
      <c r="D161" s="3"/>
      <c r="E161" s="3"/>
      <c r="F161" s="3"/>
      <c r="G161" s="72"/>
      <c r="H161" s="72"/>
      <c r="I161" s="72"/>
      <c r="J161" s="72"/>
    </row>
    <row r="162" spans="1:10">
      <c r="A162" s="72">
        <v>161</v>
      </c>
      <c r="B162" s="3"/>
      <c r="C162" s="3"/>
      <c r="D162" s="3"/>
      <c r="E162" s="3"/>
      <c r="F162" s="3"/>
      <c r="G162" s="72"/>
      <c r="H162" s="72"/>
      <c r="I162" s="72"/>
      <c r="J162" s="72"/>
    </row>
    <row r="163" spans="1:10">
      <c r="A163" s="72">
        <v>162</v>
      </c>
      <c r="B163" s="3"/>
      <c r="C163" s="3"/>
      <c r="D163" s="3"/>
      <c r="E163" s="3"/>
      <c r="F163" s="3"/>
      <c r="G163" s="72"/>
      <c r="H163" s="72"/>
      <c r="I163" s="72"/>
      <c r="J163" s="72"/>
    </row>
    <row r="164" spans="1:10">
      <c r="A164" s="72">
        <v>163</v>
      </c>
      <c r="B164" s="3"/>
      <c r="C164" s="3"/>
      <c r="D164" s="3"/>
      <c r="E164" s="3"/>
      <c r="F164" s="3"/>
      <c r="G164" s="72"/>
      <c r="H164" s="72"/>
      <c r="I164" s="72"/>
      <c r="J164" s="72"/>
    </row>
    <row r="165" spans="1:10">
      <c r="A165" s="72">
        <v>164</v>
      </c>
      <c r="B165" s="3"/>
      <c r="C165" s="3"/>
      <c r="D165" s="3"/>
      <c r="E165" s="3"/>
      <c r="F165" s="3"/>
      <c r="G165" s="72"/>
      <c r="H165" s="72"/>
      <c r="I165" s="72"/>
      <c r="J165" s="72"/>
    </row>
    <row r="166" spans="1:10">
      <c r="A166" s="72">
        <v>165</v>
      </c>
      <c r="B166" s="3"/>
      <c r="C166" s="3"/>
      <c r="D166" s="3"/>
      <c r="E166" s="3"/>
      <c r="F166" s="3"/>
      <c r="G166" s="72"/>
      <c r="H166" s="72"/>
      <c r="I166" s="72"/>
      <c r="J166" s="72"/>
    </row>
    <row r="167" spans="1:10">
      <c r="A167" s="72">
        <v>166</v>
      </c>
      <c r="B167" s="3"/>
      <c r="C167" s="3"/>
      <c r="D167" s="3"/>
      <c r="E167" s="3"/>
      <c r="F167" s="3"/>
      <c r="G167" s="72"/>
      <c r="H167" s="72"/>
      <c r="I167" s="72"/>
      <c r="J167" s="72"/>
    </row>
    <row r="168" spans="1:10">
      <c r="A168" s="72">
        <v>167</v>
      </c>
      <c r="B168" s="3"/>
      <c r="C168" s="3"/>
      <c r="D168" s="3"/>
      <c r="E168" s="3"/>
      <c r="F168" s="3"/>
      <c r="G168" s="72"/>
      <c r="H168" s="72"/>
      <c r="I168" s="72"/>
      <c r="J168" s="72"/>
    </row>
    <row r="169" spans="1:10">
      <c r="A169" s="72">
        <v>168</v>
      </c>
      <c r="B169" s="3"/>
      <c r="C169" s="3"/>
      <c r="D169" s="3"/>
      <c r="E169" s="3"/>
      <c r="F169" s="3"/>
      <c r="G169" s="72"/>
      <c r="H169" s="72"/>
      <c r="I169" s="72"/>
      <c r="J169" s="72"/>
    </row>
    <row r="170" spans="1:10">
      <c r="A170" s="72">
        <v>169</v>
      </c>
      <c r="B170" s="3"/>
      <c r="C170" s="3"/>
      <c r="D170" s="3"/>
      <c r="E170" s="3"/>
      <c r="F170" s="3"/>
      <c r="G170" s="72"/>
      <c r="H170" s="72"/>
      <c r="I170" s="72"/>
      <c r="J170" s="72"/>
    </row>
    <row r="171" spans="1:10">
      <c r="A171" s="72">
        <v>170</v>
      </c>
      <c r="B171" s="3"/>
      <c r="C171" s="3"/>
      <c r="D171" s="3"/>
      <c r="E171" s="3"/>
      <c r="F171" s="3"/>
      <c r="G171" s="72"/>
      <c r="H171" s="72"/>
      <c r="I171" s="72"/>
      <c r="J171" s="72"/>
    </row>
    <row r="172" spans="1:10">
      <c r="A172" s="72">
        <v>171</v>
      </c>
      <c r="B172" s="3"/>
      <c r="C172" s="3"/>
      <c r="D172" s="3"/>
      <c r="E172" s="3"/>
      <c r="F172" s="3"/>
      <c r="G172" s="72"/>
      <c r="H172" s="72"/>
      <c r="I172" s="72"/>
      <c r="J172" s="72"/>
    </row>
    <row r="173" spans="1:10">
      <c r="A173" s="72">
        <v>172</v>
      </c>
      <c r="B173" s="3"/>
      <c r="C173" s="3"/>
      <c r="D173" s="3"/>
      <c r="E173" s="3"/>
      <c r="F173" s="3"/>
      <c r="G173" s="72"/>
      <c r="H173" s="72"/>
      <c r="I173" s="72"/>
      <c r="J173" s="72"/>
    </row>
    <row r="174" spans="1:10">
      <c r="A174" s="72">
        <v>173</v>
      </c>
      <c r="B174" s="3"/>
      <c r="C174" s="3"/>
      <c r="D174" s="3"/>
      <c r="E174" s="3"/>
      <c r="F174" s="3"/>
      <c r="G174" s="72"/>
      <c r="H174" s="72"/>
      <c r="I174" s="72"/>
      <c r="J174" s="72"/>
    </row>
    <row r="175" spans="1:10">
      <c r="A175" s="72">
        <v>174</v>
      </c>
      <c r="B175" s="3"/>
      <c r="C175" s="3"/>
      <c r="D175" s="3"/>
      <c r="E175" s="3"/>
      <c r="F175" s="3"/>
      <c r="G175" s="72"/>
      <c r="H175" s="72"/>
      <c r="I175" s="72"/>
      <c r="J175" s="72"/>
    </row>
    <row r="176" spans="1:10">
      <c r="A176" s="72">
        <v>175</v>
      </c>
      <c r="B176" s="3"/>
      <c r="C176" s="3"/>
      <c r="D176" s="3"/>
      <c r="E176" s="3"/>
      <c r="F176" s="3"/>
      <c r="G176" s="72"/>
      <c r="H176" s="72"/>
      <c r="I176" s="72"/>
      <c r="J176" s="72"/>
    </row>
    <row r="177" spans="1:10">
      <c r="A177" s="72">
        <v>176</v>
      </c>
      <c r="B177" s="3"/>
      <c r="C177" s="3"/>
      <c r="D177" s="3"/>
      <c r="E177" s="3"/>
      <c r="F177" s="3"/>
      <c r="G177" s="72"/>
      <c r="H177" s="72"/>
      <c r="I177" s="72"/>
      <c r="J177" s="72"/>
    </row>
    <row r="178" spans="1:10">
      <c r="A178" s="72">
        <v>177</v>
      </c>
      <c r="B178" s="3"/>
      <c r="C178" s="3"/>
      <c r="D178" s="3"/>
      <c r="E178" s="3"/>
      <c r="F178" s="3"/>
      <c r="G178" s="72"/>
      <c r="H178" s="72"/>
      <c r="I178" s="72"/>
      <c r="J178" s="72"/>
    </row>
    <row r="179" spans="1:10">
      <c r="A179" s="72">
        <v>178</v>
      </c>
      <c r="B179" s="3"/>
      <c r="C179" s="3"/>
      <c r="D179" s="3"/>
      <c r="E179" s="3"/>
      <c r="F179" s="3"/>
      <c r="G179" s="72"/>
      <c r="H179" s="72"/>
      <c r="I179" s="72"/>
      <c r="J179" s="72"/>
    </row>
    <row r="180" spans="1:10">
      <c r="A180" s="72">
        <v>179</v>
      </c>
      <c r="B180" s="3"/>
      <c r="C180" s="3"/>
      <c r="D180" s="3"/>
      <c r="E180" s="3"/>
      <c r="F180" s="3"/>
      <c r="G180" s="72"/>
      <c r="H180" s="72"/>
      <c r="I180" s="72"/>
      <c r="J180" s="72"/>
    </row>
    <row r="181" spans="1:10">
      <c r="A181" s="72">
        <v>180</v>
      </c>
      <c r="B181" s="3"/>
      <c r="C181" s="3"/>
      <c r="D181" s="3"/>
      <c r="E181" s="3"/>
      <c r="F181" s="3"/>
      <c r="G181" s="72"/>
      <c r="H181" s="72"/>
      <c r="I181" s="72"/>
      <c r="J181" s="72"/>
    </row>
    <row r="182" spans="1:10">
      <c r="A182" s="72">
        <v>181</v>
      </c>
      <c r="B182" s="3"/>
      <c r="C182" s="3"/>
      <c r="D182" s="3"/>
      <c r="E182" s="3"/>
      <c r="F182" s="3"/>
      <c r="G182" s="72"/>
      <c r="H182" s="72"/>
      <c r="I182" s="72"/>
      <c r="J182" s="72"/>
    </row>
    <row r="183" spans="1:10">
      <c r="A183" s="72">
        <v>182</v>
      </c>
      <c r="B183" s="3"/>
      <c r="C183" s="3"/>
      <c r="D183" s="3"/>
      <c r="E183" s="3"/>
      <c r="F183" s="3"/>
      <c r="G183" s="72"/>
      <c r="H183" s="72"/>
      <c r="I183" s="72"/>
      <c r="J183" s="72"/>
    </row>
    <row r="184" spans="1:10">
      <c r="A184" s="72">
        <v>183</v>
      </c>
      <c r="B184" s="3"/>
      <c r="C184" s="3"/>
      <c r="D184" s="3"/>
      <c r="E184" s="3"/>
      <c r="F184" s="3"/>
      <c r="G184" s="72"/>
      <c r="H184" s="72"/>
      <c r="I184" s="72"/>
      <c r="J184" s="72"/>
    </row>
    <row r="185" spans="1:10">
      <c r="A185" s="72">
        <v>184</v>
      </c>
      <c r="B185" s="3"/>
      <c r="C185" s="3"/>
      <c r="D185" s="3"/>
      <c r="E185" s="3"/>
      <c r="F185" s="3"/>
      <c r="G185" s="72"/>
      <c r="H185" s="72"/>
      <c r="I185" s="72"/>
      <c r="J185" s="72"/>
    </row>
    <row r="186" spans="1:10">
      <c r="A186" s="72">
        <v>185</v>
      </c>
      <c r="B186" s="3"/>
      <c r="C186" s="3"/>
      <c r="D186" s="3"/>
      <c r="E186" s="3"/>
      <c r="F186" s="3"/>
      <c r="G186" s="72"/>
      <c r="H186" s="72"/>
      <c r="I186" s="72"/>
      <c r="J186" s="72"/>
    </row>
    <row r="187" spans="1:10">
      <c r="A187" s="72">
        <v>186</v>
      </c>
      <c r="B187" s="3"/>
      <c r="C187" s="3"/>
      <c r="D187" s="3"/>
      <c r="E187" s="3"/>
      <c r="F187" s="3"/>
      <c r="G187" s="72"/>
      <c r="H187" s="72"/>
      <c r="I187" s="72"/>
      <c r="J187" s="72"/>
    </row>
    <row r="188" spans="1:10">
      <c r="A188" s="72">
        <v>187</v>
      </c>
      <c r="B188" s="3"/>
      <c r="C188" s="3"/>
      <c r="D188" s="3"/>
      <c r="E188" s="3"/>
      <c r="F188" s="3"/>
      <c r="G188" s="72"/>
      <c r="H188" s="72"/>
      <c r="I188" s="72"/>
      <c r="J188" s="72"/>
    </row>
    <row r="189" spans="1:10">
      <c r="A189" s="72">
        <v>188</v>
      </c>
      <c r="B189" s="3"/>
      <c r="C189" s="3"/>
      <c r="D189" s="3"/>
      <c r="E189" s="3"/>
      <c r="F189" s="3"/>
      <c r="G189" s="72"/>
      <c r="H189" s="72"/>
      <c r="I189" s="72"/>
      <c r="J189" s="72"/>
    </row>
    <row r="190" spans="1:10">
      <c r="A190" s="72">
        <v>189</v>
      </c>
      <c r="B190" s="3"/>
      <c r="C190" s="3"/>
      <c r="D190" s="3"/>
      <c r="E190" s="3"/>
      <c r="F190" s="3"/>
      <c r="G190" s="72"/>
      <c r="H190" s="72"/>
      <c r="I190" s="72"/>
      <c r="J190" s="72"/>
    </row>
    <row r="191" spans="1:10">
      <c r="A191" s="72">
        <v>190</v>
      </c>
      <c r="B191" s="3"/>
      <c r="C191" s="3"/>
      <c r="D191" s="3"/>
      <c r="E191" s="3"/>
      <c r="F191" s="3"/>
      <c r="G191" s="72"/>
      <c r="H191" s="72"/>
      <c r="I191" s="72"/>
      <c r="J191" s="72"/>
    </row>
    <row r="192" spans="1:10">
      <c r="A192" s="72">
        <v>191</v>
      </c>
      <c r="B192" s="3"/>
      <c r="C192" s="3"/>
      <c r="D192" s="3"/>
      <c r="E192" s="3"/>
      <c r="F192" s="3"/>
      <c r="G192" s="72"/>
      <c r="H192" s="72"/>
      <c r="I192" s="72"/>
      <c r="J192" s="72"/>
    </row>
    <row r="193" spans="1:10">
      <c r="A193" s="72">
        <v>192</v>
      </c>
      <c r="B193" s="3"/>
      <c r="C193" s="3"/>
      <c r="D193" s="3"/>
      <c r="E193" s="3"/>
      <c r="F193" s="3"/>
      <c r="G193" s="72"/>
      <c r="H193" s="72"/>
      <c r="I193" s="72"/>
      <c r="J193" s="72"/>
    </row>
    <row r="194" spans="1:10">
      <c r="A194" s="72">
        <v>193</v>
      </c>
      <c r="B194" s="3"/>
      <c r="C194" s="3"/>
      <c r="D194" s="3"/>
      <c r="E194" s="3"/>
      <c r="F194" s="3"/>
      <c r="G194" s="72"/>
      <c r="H194" s="72"/>
      <c r="I194" s="72"/>
      <c r="J194" s="72"/>
    </row>
    <row r="195" spans="1:10">
      <c r="A195" s="72">
        <v>194</v>
      </c>
      <c r="B195" s="3"/>
      <c r="C195" s="3"/>
      <c r="D195" s="3"/>
      <c r="E195" s="3"/>
      <c r="F195" s="3"/>
      <c r="G195" s="72"/>
      <c r="H195" s="72"/>
      <c r="I195" s="72"/>
      <c r="J195" s="72"/>
    </row>
    <row r="196" spans="1:10">
      <c r="A196" s="72">
        <v>195</v>
      </c>
      <c r="B196" s="3"/>
      <c r="C196" s="3"/>
      <c r="D196" s="3"/>
      <c r="E196" s="3"/>
      <c r="F196" s="3"/>
      <c r="G196" s="72"/>
      <c r="H196" s="72"/>
      <c r="I196" s="72"/>
      <c r="J196" s="72"/>
    </row>
    <row r="197" spans="1:10">
      <c r="A197" s="72">
        <v>196</v>
      </c>
      <c r="B197" s="3"/>
      <c r="C197" s="3"/>
      <c r="D197" s="3"/>
      <c r="E197" s="3"/>
      <c r="F197" s="3"/>
      <c r="G197" s="72"/>
      <c r="H197" s="72"/>
      <c r="I197" s="72"/>
      <c r="J197" s="72"/>
    </row>
    <row r="198" spans="1:10">
      <c r="A198" s="72">
        <v>197</v>
      </c>
      <c r="B198" s="3"/>
      <c r="C198" s="3"/>
      <c r="D198" s="3"/>
      <c r="E198" s="3"/>
      <c r="F198" s="3"/>
      <c r="G198" s="72"/>
      <c r="H198" s="72"/>
      <c r="I198" s="72"/>
      <c r="J198" s="72"/>
    </row>
    <row r="199" spans="1:10">
      <c r="A199" s="72">
        <v>198</v>
      </c>
      <c r="B199" s="3"/>
      <c r="C199" s="3"/>
      <c r="D199" s="3"/>
      <c r="E199" s="3"/>
      <c r="F199" s="3"/>
      <c r="G199" s="72"/>
      <c r="H199" s="72"/>
      <c r="I199" s="72"/>
      <c r="J199" s="72"/>
    </row>
    <row r="200" spans="1:10">
      <c r="A200" s="72">
        <v>199</v>
      </c>
      <c r="B200" s="3"/>
      <c r="C200" s="3"/>
      <c r="D200" s="3"/>
      <c r="E200" s="3"/>
      <c r="F200" s="3"/>
      <c r="G200" s="72"/>
      <c r="H200" s="72"/>
      <c r="I200" s="72"/>
      <c r="J200" s="72"/>
    </row>
    <row r="201" spans="1:10">
      <c r="A201" s="72">
        <v>200</v>
      </c>
      <c r="B201" s="3"/>
      <c r="C201" s="3"/>
      <c r="D201" s="3"/>
      <c r="E201" s="3"/>
      <c r="F201" s="3"/>
      <c r="G201" s="72"/>
      <c r="H201" s="72"/>
      <c r="I201" s="72"/>
      <c r="J201" s="72"/>
    </row>
    <row r="202" spans="1:10">
      <c r="A202" s="72">
        <v>201</v>
      </c>
      <c r="B202" s="3"/>
      <c r="C202" s="3"/>
      <c r="D202" s="3"/>
      <c r="E202" s="3"/>
      <c r="F202" s="3"/>
      <c r="G202" s="72"/>
      <c r="H202" s="72"/>
      <c r="I202" s="72"/>
      <c r="J202" s="72"/>
    </row>
    <row r="203" spans="1:10">
      <c r="A203" s="72">
        <v>202</v>
      </c>
      <c r="B203" s="3"/>
      <c r="C203" s="3"/>
      <c r="D203" s="3"/>
      <c r="E203" s="3"/>
      <c r="F203" s="3"/>
      <c r="G203" s="72"/>
      <c r="H203" s="72"/>
      <c r="I203" s="72"/>
      <c r="J203" s="72"/>
    </row>
    <row r="204" spans="1:10">
      <c r="A204" s="72">
        <v>203</v>
      </c>
      <c r="B204" s="3"/>
      <c r="C204" s="3"/>
      <c r="D204" s="3"/>
      <c r="E204" s="3"/>
      <c r="F204" s="3"/>
      <c r="G204" s="72"/>
      <c r="H204" s="72"/>
      <c r="I204" s="72"/>
      <c r="J204" s="72"/>
    </row>
    <row r="205" spans="1:10">
      <c r="A205" s="72">
        <v>204</v>
      </c>
      <c r="B205" s="3"/>
      <c r="C205" s="3"/>
      <c r="D205" s="3"/>
      <c r="E205" s="3"/>
      <c r="F205" s="3"/>
      <c r="G205" s="72"/>
      <c r="H205" s="72"/>
      <c r="I205" s="72"/>
      <c r="J205" s="72"/>
    </row>
    <row r="206" spans="1:10">
      <c r="A206" s="72">
        <v>205</v>
      </c>
      <c r="B206" s="3"/>
      <c r="C206" s="3"/>
      <c r="D206" s="3"/>
      <c r="E206" s="3"/>
      <c r="F206" s="3"/>
      <c r="G206" s="72"/>
      <c r="H206" s="72"/>
      <c r="I206" s="72"/>
      <c r="J206" s="72"/>
    </row>
    <row r="207" spans="1:10">
      <c r="A207" s="72">
        <v>206</v>
      </c>
      <c r="B207" s="3"/>
      <c r="C207" s="3"/>
      <c r="D207" s="3"/>
      <c r="E207" s="3"/>
      <c r="F207" s="3"/>
      <c r="G207" s="72"/>
      <c r="H207" s="72"/>
      <c r="I207" s="72"/>
      <c r="J207" s="72"/>
    </row>
    <row r="208" spans="1:10">
      <c r="A208" s="72">
        <v>207</v>
      </c>
      <c r="B208" s="3"/>
      <c r="C208" s="3"/>
      <c r="D208" s="3"/>
      <c r="E208" s="3"/>
      <c r="F208" s="3"/>
      <c r="G208" s="72"/>
      <c r="H208" s="72"/>
      <c r="I208" s="72"/>
      <c r="J208" s="72"/>
    </row>
    <row r="209" spans="1:10">
      <c r="A209" s="72">
        <v>208</v>
      </c>
      <c r="B209" s="3"/>
      <c r="C209" s="3"/>
      <c r="D209" s="3"/>
      <c r="E209" s="3"/>
      <c r="F209" s="3"/>
      <c r="G209" s="72"/>
      <c r="H209" s="72"/>
      <c r="I209" s="72"/>
      <c r="J209" s="72"/>
    </row>
    <row r="210" spans="1:10">
      <c r="A210" s="72">
        <v>209</v>
      </c>
      <c r="B210" s="3"/>
      <c r="C210" s="3"/>
      <c r="D210" s="3"/>
      <c r="E210" s="3"/>
      <c r="F210" s="3"/>
      <c r="G210" s="72"/>
      <c r="H210" s="72"/>
      <c r="I210" s="72"/>
      <c r="J210" s="72"/>
    </row>
    <row r="211" spans="1:10">
      <c r="A211" s="72">
        <v>210</v>
      </c>
      <c r="B211" s="3"/>
      <c r="C211" s="3"/>
      <c r="D211" s="3"/>
      <c r="E211" s="3"/>
      <c r="F211" s="3"/>
      <c r="G211" s="72"/>
      <c r="H211" s="72"/>
      <c r="I211" s="72"/>
      <c r="J211" s="72"/>
    </row>
    <row r="212" spans="1:10">
      <c r="A212" s="72">
        <v>211</v>
      </c>
      <c r="B212" s="3"/>
      <c r="C212" s="3"/>
      <c r="D212" s="3"/>
      <c r="E212" s="3"/>
      <c r="F212" s="3"/>
      <c r="G212" s="72"/>
      <c r="H212" s="72"/>
      <c r="I212" s="72"/>
      <c r="J212" s="72"/>
    </row>
    <row r="213" spans="1:10">
      <c r="A213" s="72">
        <v>212</v>
      </c>
      <c r="B213" s="3"/>
      <c r="C213" s="3"/>
      <c r="D213" s="3"/>
      <c r="E213" s="3"/>
      <c r="F213" s="3"/>
      <c r="G213" s="72"/>
      <c r="H213" s="72"/>
      <c r="I213" s="72"/>
      <c r="J213" s="72"/>
    </row>
    <row r="214" spans="1:10">
      <c r="A214" s="72">
        <v>213</v>
      </c>
      <c r="B214" s="3"/>
      <c r="C214" s="3"/>
      <c r="D214" s="3"/>
      <c r="E214" s="3"/>
      <c r="F214" s="3"/>
      <c r="G214" s="72"/>
      <c r="H214" s="72"/>
      <c r="I214" s="72"/>
      <c r="J214" s="72"/>
    </row>
    <row r="215" spans="1:10">
      <c r="A215" s="72">
        <v>214</v>
      </c>
      <c r="B215" s="3"/>
      <c r="C215" s="3"/>
      <c r="D215" s="3"/>
      <c r="E215" s="3"/>
      <c r="F215" s="3"/>
      <c r="G215" s="72"/>
      <c r="H215" s="72"/>
      <c r="I215" s="72"/>
      <c r="J215" s="72"/>
    </row>
    <row r="216" spans="1:10">
      <c r="A216" s="72">
        <v>215</v>
      </c>
      <c r="B216" s="3"/>
      <c r="C216" s="3"/>
      <c r="D216" s="3"/>
      <c r="E216" s="3"/>
      <c r="F216" s="3"/>
      <c r="G216" s="72"/>
      <c r="H216" s="72"/>
      <c r="I216" s="72"/>
      <c r="J216" s="72"/>
    </row>
    <row r="217" spans="1:10">
      <c r="A217" s="72">
        <v>216</v>
      </c>
      <c r="B217" s="3"/>
      <c r="C217" s="3"/>
      <c r="D217" s="3"/>
      <c r="E217" s="3"/>
      <c r="F217" s="3"/>
      <c r="G217" s="72"/>
      <c r="H217" s="72"/>
      <c r="I217" s="72"/>
      <c r="J217" s="72"/>
    </row>
    <row r="218" spans="1:10">
      <c r="A218" s="72">
        <v>217</v>
      </c>
      <c r="B218" s="3"/>
      <c r="C218" s="3"/>
      <c r="D218" s="3"/>
      <c r="E218" s="3"/>
      <c r="F218" s="3"/>
      <c r="G218" s="72"/>
      <c r="H218" s="72"/>
      <c r="I218" s="72"/>
      <c r="J218" s="72"/>
    </row>
    <row r="219" spans="1:10">
      <c r="A219" s="72">
        <v>218</v>
      </c>
      <c r="B219" s="3"/>
      <c r="C219" s="3"/>
      <c r="D219" s="3"/>
      <c r="E219" s="3"/>
      <c r="F219" s="3"/>
      <c r="G219" s="72"/>
      <c r="H219" s="72"/>
      <c r="I219" s="72"/>
      <c r="J219" s="72"/>
    </row>
    <row r="220" spans="1:10">
      <c r="A220" s="72">
        <v>219</v>
      </c>
      <c r="B220" s="3"/>
      <c r="C220" s="3"/>
      <c r="D220" s="3"/>
      <c r="E220" s="3"/>
      <c r="F220" s="3"/>
      <c r="G220" s="72"/>
      <c r="H220" s="72"/>
      <c r="I220" s="72"/>
      <c r="J220" s="72"/>
    </row>
    <row r="221" spans="1:10">
      <c r="A221" s="72">
        <v>220</v>
      </c>
      <c r="B221" s="3"/>
      <c r="C221" s="3"/>
      <c r="D221" s="3"/>
      <c r="E221" s="3"/>
      <c r="F221" s="3"/>
      <c r="G221" s="72"/>
      <c r="H221" s="72"/>
      <c r="I221" s="72"/>
      <c r="J221" s="72"/>
    </row>
    <row r="222" spans="1:10">
      <c r="A222" s="72">
        <v>221</v>
      </c>
      <c r="B222" s="3"/>
      <c r="C222" s="3"/>
      <c r="D222" s="3"/>
      <c r="E222" s="3"/>
      <c r="F222" s="3"/>
      <c r="G222" s="72"/>
      <c r="H222" s="72"/>
      <c r="I222" s="72"/>
      <c r="J222" s="72"/>
    </row>
    <row r="223" spans="1:10">
      <c r="A223" s="72">
        <v>222</v>
      </c>
      <c r="B223" s="3"/>
      <c r="C223" s="3"/>
      <c r="D223" s="3"/>
      <c r="E223" s="3"/>
      <c r="F223" s="3"/>
      <c r="G223" s="72"/>
      <c r="H223" s="72"/>
      <c r="I223" s="72"/>
      <c r="J223" s="72"/>
    </row>
    <row r="224" spans="1:10">
      <c r="A224" s="72">
        <v>223</v>
      </c>
      <c r="B224" s="3"/>
      <c r="C224" s="3"/>
      <c r="D224" s="3"/>
      <c r="E224" s="3"/>
      <c r="F224" s="3"/>
      <c r="G224" s="72"/>
      <c r="H224" s="72"/>
      <c r="I224" s="72"/>
      <c r="J224" s="72"/>
    </row>
    <row r="225" spans="1:10">
      <c r="A225" s="72"/>
      <c r="B225" s="2"/>
      <c r="C225" s="2"/>
      <c r="E225" s="72"/>
      <c r="F225" s="72"/>
      <c r="G225" s="72"/>
      <c r="H225" s="72"/>
      <c r="I225" s="72"/>
      <c r="J225" s="72"/>
    </row>
    <row r="226" spans="1:10">
      <c r="A226" s="72"/>
      <c r="B226" s="2"/>
      <c r="C226" s="2"/>
      <c r="E226" s="72"/>
      <c r="F226" s="72"/>
      <c r="G226" s="72"/>
      <c r="H226" s="72"/>
      <c r="I226" s="72"/>
      <c r="J226" s="72"/>
    </row>
    <row r="227" spans="1:10">
      <c r="A227" s="72"/>
      <c r="B227" s="2"/>
      <c r="C227" s="2"/>
      <c r="E227" s="72"/>
      <c r="F227" s="72"/>
      <c r="G227" s="72"/>
      <c r="H227" s="72"/>
      <c r="I227" s="72"/>
      <c r="J227" s="72"/>
    </row>
    <row r="228" spans="1:10">
      <c r="A228" s="72"/>
      <c r="B228" s="2"/>
      <c r="C228" s="2"/>
      <c r="E228" s="72"/>
      <c r="F228" s="72"/>
      <c r="G228" s="72"/>
      <c r="H228" s="72"/>
      <c r="I228" s="72"/>
      <c r="J228" s="72"/>
    </row>
    <row r="229" spans="1:10">
      <c r="A229" s="72"/>
      <c r="B229" s="2"/>
      <c r="C229" s="2"/>
      <c r="E229" s="72"/>
      <c r="F229" s="72"/>
      <c r="G229" s="72"/>
      <c r="H229" s="72"/>
      <c r="I229" s="72"/>
      <c r="J229" s="72"/>
    </row>
    <row r="230" spans="1:10">
      <c r="A230" s="72"/>
      <c r="B230" s="2"/>
      <c r="C230" s="2"/>
      <c r="E230" s="72"/>
      <c r="F230" s="72"/>
      <c r="G230" s="72"/>
      <c r="H230" s="72"/>
      <c r="I230" s="72"/>
      <c r="J230" s="72"/>
    </row>
    <row r="231" spans="1:10">
      <c r="A231" s="72"/>
      <c r="B231" s="2"/>
      <c r="C231" s="2"/>
      <c r="E231" s="72"/>
      <c r="F231" s="72"/>
      <c r="G231" s="72"/>
      <c r="H231" s="72"/>
      <c r="I231" s="72"/>
      <c r="J231" s="72"/>
    </row>
    <row r="232" spans="1:10">
      <c r="A232" s="72"/>
      <c r="B232" s="2"/>
      <c r="C232" s="2"/>
      <c r="E232" s="72"/>
      <c r="F232" s="72"/>
      <c r="G232" s="72"/>
      <c r="H232" s="72"/>
      <c r="I232" s="72"/>
      <c r="J232" s="72"/>
    </row>
    <row r="233" spans="1:10">
      <c r="A233" s="72"/>
      <c r="B233" s="2"/>
      <c r="C233" s="2"/>
      <c r="E233" s="72"/>
      <c r="F233" s="72"/>
      <c r="G233" s="72"/>
      <c r="H233" s="72"/>
      <c r="I233" s="72"/>
      <c r="J233" s="72"/>
    </row>
    <row r="234" spans="1:10">
      <c r="A234" s="72"/>
      <c r="B234" s="2"/>
      <c r="C234" s="2"/>
      <c r="E234" s="72"/>
      <c r="F234" s="72"/>
      <c r="G234" s="72"/>
      <c r="H234" s="72"/>
      <c r="I234" s="72"/>
      <c r="J234" s="72"/>
    </row>
    <row r="235" spans="1:10">
      <c r="A235" s="72"/>
      <c r="B235" s="2"/>
      <c r="C235" s="2"/>
      <c r="E235" s="72"/>
      <c r="F235" s="72"/>
      <c r="G235" s="72"/>
      <c r="H235" s="72"/>
      <c r="I235" s="72"/>
      <c r="J235" s="72"/>
    </row>
    <row r="236" spans="1:10">
      <c r="A236" s="72"/>
      <c r="B236" s="2"/>
      <c r="C236" s="2"/>
      <c r="E236" s="72"/>
      <c r="F236" s="72"/>
      <c r="G236" s="72"/>
      <c r="H236" s="72"/>
      <c r="I236" s="72"/>
      <c r="J236" s="72"/>
    </row>
    <row r="237" spans="1:10">
      <c r="A237" s="72"/>
      <c r="B237" s="2"/>
      <c r="C237" s="2"/>
      <c r="E237" s="72"/>
      <c r="F237" s="72"/>
      <c r="G237" s="72"/>
      <c r="H237" s="72"/>
      <c r="I237" s="72"/>
      <c r="J237" s="72"/>
    </row>
    <row r="238" spans="1:10">
      <c r="A238" s="72"/>
      <c r="B238" s="2"/>
      <c r="C238" s="2"/>
      <c r="E238" s="72"/>
      <c r="F238" s="72"/>
      <c r="G238" s="72"/>
      <c r="H238" s="72"/>
      <c r="I238" s="72"/>
      <c r="J238" s="72"/>
    </row>
    <row r="239" spans="1:10">
      <c r="A239" s="72"/>
      <c r="B239" s="2"/>
      <c r="C239" s="2"/>
      <c r="E239" s="72"/>
      <c r="F239" s="72"/>
      <c r="G239" s="72"/>
      <c r="H239" s="72"/>
      <c r="I239" s="72"/>
      <c r="J239" s="72"/>
    </row>
    <row r="240" spans="1:10">
      <c r="A240" s="72"/>
      <c r="B240" s="2"/>
      <c r="C240" s="2"/>
      <c r="E240" s="72"/>
      <c r="F240" s="72"/>
      <c r="G240" s="72"/>
      <c r="H240" s="72"/>
      <c r="I240" s="72"/>
      <c r="J240" s="72"/>
    </row>
    <row r="241" spans="1:10">
      <c r="A241" s="72"/>
      <c r="B241" s="2"/>
      <c r="C241" s="2"/>
      <c r="E241" s="72"/>
      <c r="F241" s="72"/>
      <c r="G241" s="72"/>
      <c r="H241" s="72"/>
      <c r="I241" s="72"/>
      <c r="J241" s="72"/>
    </row>
    <row r="242" spans="1:10">
      <c r="A242" s="72"/>
      <c r="B242" s="2"/>
      <c r="C242" s="2"/>
      <c r="E242" s="72"/>
      <c r="F242" s="72"/>
      <c r="G242" s="72"/>
      <c r="H242" s="72"/>
      <c r="I242" s="72"/>
      <c r="J242" s="72"/>
    </row>
    <row r="243" spans="1:10">
      <c r="A243" s="72"/>
      <c r="B243" s="2"/>
      <c r="C243" s="2"/>
      <c r="E243" s="72"/>
      <c r="F243" s="72"/>
      <c r="G243" s="72"/>
      <c r="H243" s="72"/>
      <c r="I243" s="72"/>
      <c r="J243" s="72"/>
    </row>
    <row r="244" spans="1:10">
      <c r="A244" s="72"/>
      <c r="B244" s="2"/>
      <c r="C244" s="2"/>
      <c r="E244" s="72"/>
      <c r="F244" s="72"/>
      <c r="G244" s="72"/>
      <c r="H244" s="72"/>
      <c r="I244" s="72"/>
      <c r="J244" s="72"/>
    </row>
    <row r="245" spans="1:10">
      <c r="A245" s="72"/>
      <c r="B245" s="2"/>
      <c r="C245" s="2"/>
      <c r="E245" s="72"/>
      <c r="F245" s="72"/>
      <c r="G245" s="72"/>
      <c r="H245" s="72"/>
      <c r="I245" s="72"/>
      <c r="J245" s="72"/>
    </row>
    <row r="246" spans="1:10">
      <c r="A246" s="72"/>
      <c r="B246" s="2"/>
      <c r="C246" s="2"/>
      <c r="E246" s="72"/>
      <c r="F246" s="72"/>
      <c r="G246" s="72"/>
      <c r="H246" s="72"/>
      <c r="I246" s="72"/>
      <c r="J246" s="72"/>
    </row>
    <row r="247" spans="1:10">
      <c r="A247" s="72"/>
      <c r="B247" s="2"/>
      <c r="C247" s="2"/>
      <c r="E247" s="72"/>
      <c r="F247" s="72"/>
      <c r="G247" s="72"/>
      <c r="H247" s="72"/>
      <c r="I247" s="72"/>
      <c r="J247" s="72"/>
    </row>
    <row r="248" spans="1:10">
      <c r="A248" s="72"/>
      <c r="B248" s="2"/>
      <c r="C248" s="2"/>
      <c r="E248" s="72"/>
      <c r="F248" s="72"/>
      <c r="G248" s="72"/>
      <c r="H248" s="72"/>
      <c r="I248" s="72"/>
      <c r="J248" s="72"/>
    </row>
    <row r="249" spans="1:10">
      <c r="A249" s="72"/>
      <c r="B249" s="3"/>
      <c r="C249" s="3"/>
      <c r="D249" s="3"/>
      <c r="E249" s="72"/>
      <c r="F249" s="72"/>
      <c r="G249" s="72"/>
      <c r="H249" s="72"/>
      <c r="I249" s="72"/>
      <c r="J249" s="72"/>
    </row>
    <row r="250" spans="1:10">
      <c r="A250" s="72"/>
      <c r="B250" s="3"/>
      <c r="C250" s="3"/>
      <c r="D250" s="3"/>
      <c r="E250" s="72"/>
      <c r="F250" s="72"/>
      <c r="G250" s="72"/>
      <c r="H250" s="72"/>
      <c r="I250" s="72"/>
      <c r="J250" s="72"/>
    </row>
    <row r="251" spans="1:10">
      <c r="A251" s="72"/>
      <c r="B251" s="3"/>
      <c r="C251" s="3"/>
      <c r="D251" s="3"/>
      <c r="E251" s="72"/>
      <c r="F251" s="72"/>
      <c r="G251" s="72"/>
      <c r="H251" s="72"/>
      <c r="I251" s="72"/>
      <c r="J251" s="72"/>
    </row>
    <row r="252" spans="1:10">
      <c r="A252" s="72"/>
      <c r="B252" s="3"/>
      <c r="C252" s="3"/>
      <c r="D252" s="3"/>
      <c r="E252" s="72"/>
      <c r="F252" s="72"/>
      <c r="G252" s="72"/>
      <c r="H252" s="72"/>
      <c r="I252" s="72"/>
      <c r="J252" s="72"/>
    </row>
    <row r="253" spans="1:10">
      <c r="A253" s="72"/>
      <c r="B253" s="3"/>
      <c r="C253" s="3"/>
      <c r="D253" s="3"/>
      <c r="E253" s="72"/>
      <c r="F253" s="72"/>
      <c r="G253" s="72"/>
      <c r="H253" s="72"/>
      <c r="I253" s="72"/>
      <c r="J253" s="72"/>
    </row>
    <row r="254" spans="1:10">
      <c r="A254" s="72"/>
      <c r="B254" s="72"/>
      <c r="C254" s="72"/>
      <c r="D254" s="3"/>
      <c r="E254" s="72"/>
      <c r="F254" s="72"/>
      <c r="G254" s="72"/>
      <c r="H254" s="72"/>
      <c r="I254" s="72"/>
      <c r="J254" s="72"/>
    </row>
    <row r="255" spans="1:10">
      <c r="A255" s="72"/>
      <c r="B255" s="72"/>
      <c r="C255" s="72"/>
      <c r="D255" s="3"/>
      <c r="E255" s="72"/>
      <c r="F255" s="72"/>
      <c r="G255" s="72"/>
      <c r="H255" s="72"/>
      <c r="I255" s="72"/>
      <c r="J255" s="72"/>
    </row>
    <row r="256" spans="1:10">
      <c r="A256" s="72"/>
      <c r="B256" s="72"/>
      <c r="C256" s="72"/>
      <c r="D256" s="3"/>
      <c r="E256" s="72"/>
      <c r="F256" s="72"/>
      <c r="G256" s="72"/>
      <c r="H256" s="72"/>
      <c r="I256" s="72"/>
      <c r="J256" s="72"/>
    </row>
    <row r="257" spans="1:10">
      <c r="A257" s="72"/>
      <c r="E257" s="72"/>
      <c r="F257" s="72"/>
      <c r="G257" s="72"/>
      <c r="H257" s="72"/>
      <c r="I257" s="72"/>
      <c r="J257" s="72"/>
    </row>
    <row r="258" spans="1:10">
      <c r="A258" s="72"/>
      <c r="E258" s="72"/>
      <c r="F258" s="72"/>
      <c r="G258" s="72"/>
      <c r="H258" s="72"/>
      <c r="I258" s="72"/>
      <c r="J258" s="72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A14"/>
  <sheetViews>
    <sheetView topLeftCell="A7" workbookViewId="0">
      <selection activeCell="Z15" sqref="Z15"/>
    </sheetView>
  </sheetViews>
  <sheetFormatPr defaultColWidth="9" defaultRowHeight="14.25"/>
  <cols>
    <col min="2" max="3" width="9" style="7"/>
  </cols>
  <sheetData>
    <row r="2" spans="2:27">
      <c r="B2" s="7">
        <v>1</v>
      </c>
      <c r="C2" s="7">
        <v>3</v>
      </c>
      <c r="D2" s="7" t="s">
        <v>795</v>
      </c>
      <c r="E2" s="7">
        <v>300</v>
      </c>
      <c r="F2" s="5">
        <v>10010083</v>
      </c>
      <c r="G2" s="10" t="s">
        <v>804</v>
      </c>
      <c r="H2" s="7">
        <v>10</v>
      </c>
      <c r="I2" s="5">
        <v>10010041</v>
      </c>
      <c r="J2" s="6" t="s">
        <v>805</v>
      </c>
      <c r="K2" s="7">
        <v>5</v>
      </c>
      <c r="L2" s="5">
        <v>10010046</v>
      </c>
      <c r="M2" s="6" t="s">
        <v>806</v>
      </c>
      <c r="N2" s="7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>
      <c r="B3" s="7">
        <v>2</v>
      </c>
      <c r="C3" s="7">
        <v>3</v>
      </c>
      <c r="D3" s="7" t="s">
        <v>795</v>
      </c>
      <c r="E3" s="7">
        <v>400</v>
      </c>
      <c r="F3" s="5">
        <v>10010083</v>
      </c>
      <c r="G3" s="10" t="s">
        <v>804</v>
      </c>
      <c r="H3" s="7">
        <v>10</v>
      </c>
      <c r="I3" s="5">
        <v>10010041</v>
      </c>
      <c r="J3" s="6" t="s">
        <v>805</v>
      </c>
      <c r="K3" s="7">
        <v>5</v>
      </c>
      <c r="L3" s="5">
        <v>10000104</v>
      </c>
      <c r="M3" s="6" t="s">
        <v>118</v>
      </c>
      <c r="N3" s="7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>
      <c r="B4" s="7">
        <v>3</v>
      </c>
      <c r="C4" s="7">
        <v>3</v>
      </c>
      <c r="D4" s="7" t="s">
        <v>795</v>
      </c>
      <c r="E4" s="7">
        <v>500</v>
      </c>
      <c r="F4" s="5">
        <v>10010083</v>
      </c>
      <c r="G4" s="10" t="s">
        <v>804</v>
      </c>
      <c r="H4" s="7">
        <v>10</v>
      </c>
      <c r="I4" s="5">
        <v>10010041</v>
      </c>
      <c r="J4" s="6" t="s">
        <v>805</v>
      </c>
      <c r="K4" s="7">
        <v>5</v>
      </c>
      <c r="L4" s="5">
        <v>10010093</v>
      </c>
      <c r="M4" s="27" t="s">
        <v>668</v>
      </c>
      <c r="N4" s="7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>
      <c r="B5" s="7">
        <v>4</v>
      </c>
      <c r="C5" s="7">
        <v>3</v>
      </c>
      <c r="D5" s="7" t="s">
        <v>795</v>
      </c>
      <c r="E5" s="7">
        <v>500</v>
      </c>
      <c r="F5" s="5">
        <v>10010083</v>
      </c>
      <c r="G5" s="10" t="s">
        <v>804</v>
      </c>
      <c r="H5" s="7">
        <v>20</v>
      </c>
      <c r="I5" s="5">
        <v>10010043</v>
      </c>
      <c r="J5" s="21" t="s">
        <v>807</v>
      </c>
      <c r="K5" s="7">
        <v>5</v>
      </c>
      <c r="L5" s="5">
        <v>10000143</v>
      </c>
      <c r="M5" s="6" t="s">
        <v>122</v>
      </c>
      <c r="N5" s="7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>
      <c r="B6" s="7">
        <v>5</v>
      </c>
      <c r="C6" s="7">
        <v>3</v>
      </c>
      <c r="D6" s="7" t="s">
        <v>795</v>
      </c>
      <c r="E6" s="7">
        <v>500</v>
      </c>
      <c r="F6" s="5">
        <v>10010083</v>
      </c>
      <c r="G6" s="10" t="s">
        <v>804</v>
      </c>
      <c r="H6" s="7">
        <v>20</v>
      </c>
      <c r="I6" s="5">
        <v>10010043</v>
      </c>
      <c r="J6" s="21" t="s">
        <v>807</v>
      </c>
      <c r="K6" s="7">
        <v>5</v>
      </c>
      <c r="L6" s="5">
        <v>10000143</v>
      </c>
      <c r="M6" s="6" t="s">
        <v>122</v>
      </c>
      <c r="N6" s="7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>
      <c r="B7" s="7">
        <v>6</v>
      </c>
      <c r="C7" s="7">
        <v>3</v>
      </c>
      <c r="D7" s="7" t="s">
        <v>795</v>
      </c>
      <c r="E7" s="7">
        <v>500</v>
      </c>
      <c r="F7" s="5">
        <v>10010083</v>
      </c>
      <c r="G7" s="10" t="s">
        <v>804</v>
      </c>
      <c r="H7" s="7">
        <v>20</v>
      </c>
      <c r="I7" s="5">
        <v>10010043</v>
      </c>
      <c r="J7" s="21" t="s">
        <v>807</v>
      </c>
      <c r="K7" s="7">
        <v>5</v>
      </c>
      <c r="L7" s="5">
        <v>10000143</v>
      </c>
      <c r="M7" s="6" t="s">
        <v>122</v>
      </c>
      <c r="N7" s="7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11:12">
      <c r="K14" s="5">
        <v>10000132</v>
      </c>
      <c r="L14" s="6" t="s">
        <v>114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00"/>
  <sheetViews>
    <sheetView topLeftCell="A34" workbookViewId="0">
      <selection activeCell="I53" sqref="I53"/>
    </sheetView>
  </sheetViews>
  <sheetFormatPr defaultColWidth="9" defaultRowHeight="14.25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="3" customFormat="1" ht="20.1" customHeight="1" spans="18:18">
      <c r="R1" s="3" t="s">
        <v>808</v>
      </c>
    </row>
    <row r="2" s="3" customFormat="1" ht="20.1" customHeight="1" spans="2:26">
      <c r="B2" s="3" t="s">
        <v>809</v>
      </c>
      <c r="K2" s="3" t="s">
        <v>810</v>
      </c>
      <c r="O2" s="3" t="s">
        <v>811</v>
      </c>
      <c r="P2" s="3">
        <v>1</v>
      </c>
      <c r="Q2" s="3">
        <v>1</v>
      </c>
      <c r="R2" s="3">
        <v>20000</v>
      </c>
      <c r="S2" s="5">
        <v>10010083</v>
      </c>
      <c r="T2" s="10" t="s">
        <v>812</v>
      </c>
      <c r="U2" s="63" t="str">
        <f>Q2&amp;";"&amp;R2&amp;"@"&amp;S2&amp;";"&amp;T2</f>
        <v>1;20000@10010083;5</v>
      </c>
      <c r="X2" s="14">
        <v>72000101</v>
      </c>
      <c r="Z2" s="3" t="str">
        <f>"1;0,0,3;"&amp;X2&amp;";1"</f>
        <v>1;0,0,3;72000101;1</v>
      </c>
    </row>
    <row r="3" s="3" customFormat="1" ht="20.1" customHeight="1" spans="3:26">
      <c r="C3" s="3" t="s">
        <v>813</v>
      </c>
      <c r="E3" s="3" t="s">
        <v>813</v>
      </c>
      <c r="P3" s="3">
        <v>2</v>
      </c>
      <c r="Q3" s="3">
        <v>1</v>
      </c>
      <c r="R3" s="3">
        <v>20000</v>
      </c>
      <c r="S3" s="5">
        <v>10010083</v>
      </c>
      <c r="T3" s="10" t="s">
        <v>812</v>
      </c>
      <c r="U3" s="63" t="str">
        <f t="shared" ref="U3:U61" si="0">Q3&amp;";"&amp;R3&amp;"@"&amp;S3&amp;";"&amp;T3</f>
        <v>1;20000@10010083;5</v>
      </c>
      <c r="X3" s="14">
        <v>72000102</v>
      </c>
      <c r="Z3" s="3" t="str">
        <f t="shared" ref="Z3:Z61" si="1">"1;0,0,3;"&amp;X3&amp;";1"</f>
        <v>1;0,0,3;72000102;1</v>
      </c>
    </row>
    <row r="4" s="3" customFormat="1" ht="20.1" customHeight="1" spans="3:26">
      <c r="C4" s="3" t="s">
        <v>814</v>
      </c>
      <c r="E4" s="3" t="s">
        <v>814</v>
      </c>
      <c r="P4" s="3">
        <v>3</v>
      </c>
      <c r="Q4" s="3">
        <v>1</v>
      </c>
      <c r="R4" s="3">
        <v>20000</v>
      </c>
      <c r="S4" s="5">
        <v>10010083</v>
      </c>
      <c r="T4" s="10" t="s">
        <v>812</v>
      </c>
      <c r="U4" s="63" t="str">
        <f t="shared" si="0"/>
        <v>1;20000@10010083;5</v>
      </c>
      <c r="X4" s="14">
        <v>72000103</v>
      </c>
      <c r="Z4" s="3" t="str">
        <f t="shared" si="1"/>
        <v>1;0,0,3;72000103;1</v>
      </c>
    </row>
    <row r="5" s="3" customFormat="1" ht="20.1" customHeight="1" spans="3:26">
      <c r="C5" s="3" t="s">
        <v>815</v>
      </c>
      <c r="E5" s="3" t="s">
        <v>815</v>
      </c>
      <c r="P5" s="3">
        <v>4</v>
      </c>
      <c r="Q5" s="3">
        <v>1</v>
      </c>
      <c r="R5" s="3">
        <v>30000</v>
      </c>
      <c r="S5" s="5">
        <v>10010083</v>
      </c>
      <c r="T5" s="10" t="s">
        <v>812</v>
      </c>
      <c r="U5" s="63" t="str">
        <f t="shared" si="0"/>
        <v>1;30000@10010083;5</v>
      </c>
      <c r="X5" s="14">
        <v>72000104</v>
      </c>
      <c r="Z5" s="3" t="str">
        <f t="shared" si="1"/>
        <v>1;0,0,3;72000104;1</v>
      </c>
    </row>
    <row r="6" s="3" customFormat="1" ht="20.1" customHeight="1" spans="3:26">
      <c r="C6" s="3" t="s">
        <v>816</v>
      </c>
      <c r="E6" s="3" t="s">
        <v>816</v>
      </c>
      <c r="P6" s="3">
        <v>5</v>
      </c>
      <c r="Q6" s="3">
        <v>1</v>
      </c>
      <c r="R6" s="3">
        <v>30000</v>
      </c>
      <c r="S6" s="5">
        <v>10010083</v>
      </c>
      <c r="T6" s="10" t="s">
        <v>812</v>
      </c>
      <c r="U6" s="63" t="str">
        <f t="shared" si="0"/>
        <v>1;30000@10010083;5</v>
      </c>
      <c r="X6" s="14">
        <v>72000105</v>
      </c>
      <c r="Z6" s="3" t="str">
        <f t="shared" si="1"/>
        <v>1;0,0,3;72000105;1</v>
      </c>
    </row>
    <row r="7" s="3" customFormat="1" ht="20.1" customHeight="1" spans="3:26">
      <c r="C7" s="3" t="s">
        <v>817</v>
      </c>
      <c r="E7" s="3" t="s">
        <v>817</v>
      </c>
      <c r="P7" s="3">
        <v>6</v>
      </c>
      <c r="Q7" s="3">
        <v>1</v>
      </c>
      <c r="R7" s="3">
        <v>30000</v>
      </c>
      <c r="S7" s="5">
        <v>10010083</v>
      </c>
      <c r="T7" s="10" t="s">
        <v>812</v>
      </c>
      <c r="U7" s="63" t="str">
        <f t="shared" si="0"/>
        <v>1;30000@10010083;5</v>
      </c>
      <c r="X7" s="14">
        <v>72000106</v>
      </c>
      <c r="Z7" s="3" t="str">
        <f t="shared" si="1"/>
        <v>1;0,0,3;72000106;1</v>
      </c>
    </row>
    <row r="8" s="3" customFormat="1" ht="20.1" customHeight="1" spans="16:26">
      <c r="P8" s="3">
        <v>7</v>
      </c>
      <c r="Q8" s="3">
        <v>1</v>
      </c>
      <c r="R8" s="3">
        <v>50000</v>
      </c>
      <c r="S8" s="5">
        <v>10010083</v>
      </c>
      <c r="T8" s="10" t="s">
        <v>812</v>
      </c>
      <c r="U8" s="63" t="str">
        <f t="shared" si="0"/>
        <v>1;50000@10010083;5</v>
      </c>
      <c r="X8" s="14">
        <v>72000107</v>
      </c>
      <c r="Z8" s="3" t="str">
        <f t="shared" si="1"/>
        <v>1;0,0,3;72000107;1</v>
      </c>
    </row>
    <row r="9" s="3" customFormat="1" ht="20.1" customHeight="1" spans="16:26">
      <c r="P9" s="3">
        <v>8</v>
      </c>
      <c r="Q9" s="3">
        <v>1</v>
      </c>
      <c r="R9" s="3">
        <v>50000</v>
      </c>
      <c r="S9" s="5">
        <v>10010083</v>
      </c>
      <c r="T9" s="10" t="s">
        <v>812</v>
      </c>
      <c r="U9" s="63" t="str">
        <f t="shared" si="0"/>
        <v>1;50000@10010083;5</v>
      </c>
      <c r="X9" s="14">
        <v>72000108</v>
      </c>
      <c r="Z9" s="3" t="str">
        <f t="shared" si="1"/>
        <v>1;0,0,3;72000108;1</v>
      </c>
    </row>
    <row r="10" s="3" customFormat="1" ht="20.1" customHeight="1" spans="16:26">
      <c r="P10" s="3">
        <v>9</v>
      </c>
      <c r="Q10" s="3">
        <v>1</v>
      </c>
      <c r="R10" s="3">
        <v>50000</v>
      </c>
      <c r="S10" s="5">
        <v>10010083</v>
      </c>
      <c r="T10" s="10" t="s">
        <v>812</v>
      </c>
      <c r="U10" s="63" t="str">
        <f t="shared" si="0"/>
        <v>1;50000@10010083;5</v>
      </c>
      <c r="X10" s="14">
        <v>72000109</v>
      </c>
      <c r="Z10" s="3" t="str">
        <f t="shared" si="1"/>
        <v>1;0,0,3;72000109;1</v>
      </c>
    </row>
    <row r="11" s="3" customFormat="1" ht="20.1" customHeight="1" spans="16:26">
      <c r="P11" s="3">
        <v>10</v>
      </c>
      <c r="Q11" s="3">
        <v>1</v>
      </c>
      <c r="R11" s="3">
        <v>75000</v>
      </c>
      <c r="S11" s="5">
        <v>10010083</v>
      </c>
      <c r="T11" s="10" t="s">
        <v>812</v>
      </c>
      <c r="U11" s="63" t="str">
        <f t="shared" si="0"/>
        <v>1;75000@10010083;5</v>
      </c>
      <c r="X11" s="14">
        <v>72000110</v>
      </c>
      <c r="Z11" s="3" t="str">
        <f t="shared" si="1"/>
        <v>1;0,0,3;72000110;1</v>
      </c>
    </row>
    <row r="12" s="3" customFormat="1" ht="20.1" customHeight="1" spans="5:26">
      <c r="E12" s="3">
        <f>17*50</f>
        <v>850</v>
      </c>
      <c r="P12" s="3">
        <v>11</v>
      </c>
      <c r="Q12" s="3">
        <v>1</v>
      </c>
      <c r="R12" s="3">
        <v>75000</v>
      </c>
      <c r="S12" s="5">
        <v>10010083</v>
      </c>
      <c r="T12" s="10" t="s">
        <v>812</v>
      </c>
      <c r="U12" s="63" t="str">
        <f t="shared" si="0"/>
        <v>1;75000@10010083;5</v>
      </c>
      <c r="X12" s="14">
        <v>72000111</v>
      </c>
      <c r="Z12" s="3" t="str">
        <f t="shared" si="1"/>
        <v>1;0,0,3;72000111;1</v>
      </c>
    </row>
    <row r="13" s="3" customFormat="1" ht="20.1" customHeight="1" spans="16:26">
      <c r="P13" s="3">
        <v>12</v>
      </c>
      <c r="Q13" s="3">
        <v>1</v>
      </c>
      <c r="R13" s="3">
        <v>75000</v>
      </c>
      <c r="S13" s="5">
        <v>10010083</v>
      </c>
      <c r="T13" s="10" t="s">
        <v>812</v>
      </c>
      <c r="U13" s="63" t="str">
        <f t="shared" si="0"/>
        <v>1;75000@10010083;5</v>
      </c>
      <c r="X13" s="14">
        <v>72000112</v>
      </c>
      <c r="Z13" s="3" t="str">
        <f t="shared" si="1"/>
        <v>1;0,0,3;72000112;1</v>
      </c>
    </row>
    <row r="14" s="3" customFormat="1" ht="20.1" customHeight="1" spans="16:26">
      <c r="P14" s="3">
        <v>13</v>
      </c>
      <c r="Q14" s="3">
        <v>1</v>
      </c>
      <c r="R14" s="3">
        <v>75000</v>
      </c>
      <c r="S14" s="5">
        <v>10010083</v>
      </c>
      <c r="T14" s="10" t="s">
        <v>812</v>
      </c>
      <c r="U14" s="63" t="str">
        <f t="shared" si="0"/>
        <v>1;75000@10010083;5</v>
      </c>
      <c r="X14" s="14">
        <v>72000113</v>
      </c>
      <c r="Z14" s="3" t="str">
        <f t="shared" si="1"/>
        <v>1;0,0,3;72000113;1</v>
      </c>
    </row>
    <row r="15" s="3" customFormat="1" ht="20.1" customHeight="1" spans="16:26">
      <c r="P15" s="3">
        <v>14</v>
      </c>
      <c r="Q15" s="3">
        <v>1</v>
      </c>
      <c r="R15" s="3">
        <v>75000</v>
      </c>
      <c r="S15" s="5">
        <v>10010083</v>
      </c>
      <c r="T15" s="10" t="s">
        <v>812</v>
      </c>
      <c r="U15" s="63" t="str">
        <f t="shared" si="0"/>
        <v>1;75000@10010083;5</v>
      </c>
      <c r="X15" s="14">
        <v>72000114</v>
      </c>
      <c r="Z15" s="3" t="str">
        <f t="shared" si="1"/>
        <v>1;0,0,3;72000114;1</v>
      </c>
    </row>
    <row r="16" s="3" customFormat="1" ht="20.1" customHeight="1" spans="16:26">
      <c r="P16" s="3">
        <v>15</v>
      </c>
      <c r="Q16" s="3">
        <v>1</v>
      </c>
      <c r="R16" s="3">
        <v>100000</v>
      </c>
      <c r="S16" s="5">
        <v>10010083</v>
      </c>
      <c r="T16" s="10" t="s">
        <v>812</v>
      </c>
      <c r="U16" s="63" t="str">
        <f t="shared" si="0"/>
        <v>1;100000@10010083;5</v>
      </c>
      <c r="X16" s="14">
        <v>72000115</v>
      </c>
      <c r="Z16" s="3" t="str">
        <f t="shared" si="1"/>
        <v>1;0,0,3;72000115;1</v>
      </c>
    </row>
    <row r="17" s="3" customFormat="1" ht="20.1" customHeight="1" spans="16:26">
      <c r="P17" s="3">
        <v>16</v>
      </c>
      <c r="Q17" s="3">
        <v>1</v>
      </c>
      <c r="R17" s="3">
        <v>100000</v>
      </c>
      <c r="S17" s="5">
        <v>10010083</v>
      </c>
      <c r="T17" s="10" t="s">
        <v>812</v>
      </c>
      <c r="U17" s="63" t="str">
        <f t="shared" si="0"/>
        <v>1;100000@10010083;5</v>
      </c>
      <c r="X17" s="14">
        <v>72000116</v>
      </c>
      <c r="Z17" s="3" t="str">
        <f t="shared" si="1"/>
        <v>1;0,0,3;72000116;1</v>
      </c>
    </row>
    <row r="18" s="3" customFormat="1" ht="20.1" customHeight="1" spans="16:26">
      <c r="P18" s="3">
        <v>17</v>
      </c>
      <c r="Q18" s="3">
        <v>1</v>
      </c>
      <c r="R18" s="3">
        <v>100000</v>
      </c>
      <c r="S18" s="5">
        <v>10010083</v>
      </c>
      <c r="T18" s="10" t="s">
        <v>812</v>
      </c>
      <c r="U18" s="63" t="str">
        <f t="shared" si="0"/>
        <v>1;100000@10010083;5</v>
      </c>
      <c r="X18" s="14">
        <v>72000117</v>
      </c>
      <c r="Z18" s="3" t="str">
        <f t="shared" si="1"/>
        <v>1;0,0,3;72000117;1</v>
      </c>
    </row>
    <row r="19" s="3" customFormat="1" ht="20.1" customHeight="1" spans="16:26">
      <c r="P19" s="3">
        <v>18</v>
      </c>
      <c r="Q19" s="3">
        <v>1</v>
      </c>
      <c r="R19" s="3">
        <v>100000</v>
      </c>
      <c r="S19" s="5">
        <v>10010083</v>
      </c>
      <c r="T19" s="10" t="s">
        <v>812</v>
      </c>
      <c r="U19" s="63" t="str">
        <f t="shared" si="0"/>
        <v>1;100000@10010083;5</v>
      </c>
      <c r="X19" s="14">
        <v>72000118</v>
      </c>
      <c r="Z19" s="3" t="str">
        <f t="shared" si="1"/>
        <v>1;0,0,3;72000118;1</v>
      </c>
    </row>
    <row r="20" s="3" customFormat="1" ht="20.1" customHeight="1" spans="12:26">
      <c r="L20" s="5">
        <v>10010035</v>
      </c>
      <c r="M20" s="6" t="s">
        <v>818</v>
      </c>
      <c r="P20" s="3">
        <v>19</v>
      </c>
      <c r="Q20" s="3">
        <v>1</v>
      </c>
      <c r="R20" s="3">
        <v>100000</v>
      </c>
      <c r="S20" s="5">
        <v>10010083</v>
      </c>
      <c r="T20" s="10" t="s">
        <v>812</v>
      </c>
      <c r="U20" s="63" t="str">
        <f t="shared" si="0"/>
        <v>1;100000@10010083;5</v>
      </c>
      <c r="X20" s="14">
        <v>72000119</v>
      </c>
      <c r="Z20" s="3" t="str">
        <f t="shared" si="1"/>
        <v>1;0,0,3;72000119;1</v>
      </c>
    </row>
    <row r="21" s="3" customFormat="1" ht="20.1" customHeight="1" spans="2:26">
      <c r="B21" s="3" t="s">
        <v>819</v>
      </c>
      <c r="P21" s="3">
        <v>20</v>
      </c>
      <c r="Q21" s="3">
        <v>1</v>
      </c>
      <c r="R21" s="3">
        <v>120000</v>
      </c>
      <c r="S21" s="5">
        <v>10010083</v>
      </c>
      <c r="T21" s="10" t="s">
        <v>812</v>
      </c>
      <c r="U21" s="63" t="str">
        <f t="shared" si="0"/>
        <v>1;120000@10010083;5</v>
      </c>
      <c r="X21" s="14">
        <v>72000120</v>
      </c>
      <c r="Z21" s="3" t="str">
        <f t="shared" si="1"/>
        <v>1;0,0,3;72000120;1</v>
      </c>
    </row>
    <row r="22" s="3" customFormat="1" ht="20.1" customHeight="1" spans="16:26">
      <c r="P22" s="3">
        <v>21</v>
      </c>
      <c r="Q22" s="3">
        <v>1</v>
      </c>
      <c r="R22" s="3">
        <v>120000</v>
      </c>
      <c r="S22" s="5">
        <v>10010083</v>
      </c>
      <c r="T22" s="10" t="s">
        <v>812</v>
      </c>
      <c r="U22" s="63" t="str">
        <f t="shared" si="0"/>
        <v>1;120000@10010083;5</v>
      </c>
      <c r="X22" s="14">
        <v>72000121</v>
      </c>
      <c r="Z22" s="3" t="str">
        <f t="shared" si="1"/>
        <v>1;0,0,3;72000121;1</v>
      </c>
    </row>
    <row r="23" s="3" customFormat="1" ht="20.1" customHeight="1" spans="2:26">
      <c r="B23" s="3" t="s">
        <v>820</v>
      </c>
      <c r="P23" s="3">
        <v>22</v>
      </c>
      <c r="Q23" s="3">
        <v>1</v>
      </c>
      <c r="R23" s="3">
        <v>120000</v>
      </c>
      <c r="S23" s="5">
        <v>10010083</v>
      </c>
      <c r="T23" s="10" t="s">
        <v>812</v>
      </c>
      <c r="U23" s="63" t="str">
        <f t="shared" si="0"/>
        <v>1;120000@10010083;5</v>
      </c>
      <c r="X23" s="14">
        <v>72000122</v>
      </c>
      <c r="Z23" s="3" t="str">
        <f t="shared" si="1"/>
        <v>1;0,0,3;72000122;1</v>
      </c>
    </row>
    <row r="24" s="3" customFormat="1" ht="20.1" customHeight="1" spans="3:26">
      <c r="C24" s="3">
        <v>1</v>
      </c>
      <c r="D24" s="3" t="s">
        <v>808</v>
      </c>
      <c r="E24" s="3">
        <v>100000</v>
      </c>
      <c r="F24" s="3">
        <v>10010083</v>
      </c>
      <c r="G24" s="3" t="s">
        <v>804</v>
      </c>
      <c r="H24" s="3">
        <v>5</v>
      </c>
      <c r="I24" s="3">
        <v>10010085</v>
      </c>
      <c r="J24" s="3" t="s">
        <v>821</v>
      </c>
      <c r="K24" s="3">
        <v>20</v>
      </c>
      <c r="O24" s="3" t="str">
        <f>C24&amp;";"&amp;E24&amp;"@"&amp;F24&amp;";"&amp;H24&amp;"@"&amp;I24&amp;";"&amp;K24</f>
        <v>1;100000@10010083;5@10010085;20</v>
      </c>
      <c r="P24" s="3">
        <v>23</v>
      </c>
      <c r="Q24" s="3">
        <v>1</v>
      </c>
      <c r="R24" s="3">
        <v>120000</v>
      </c>
      <c r="S24" s="5">
        <v>10010083</v>
      </c>
      <c r="T24" s="10" t="s">
        <v>812</v>
      </c>
      <c r="U24" s="63" t="str">
        <f t="shared" si="0"/>
        <v>1;120000@10010083;5</v>
      </c>
      <c r="X24" s="14">
        <v>72000123</v>
      </c>
      <c r="Z24" s="3" t="str">
        <f t="shared" si="1"/>
        <v>1;0,0,3;72000123;1</v>
      </c>
    </row>
    <row r="25" s="3" customFormat="1" ht="20.1" customHeight="1" spans="16:26">
      <c r="P25" s="3">
        <v>24</v>
      </c>
      <c r="Q25" s="3">
        <v>1</v>
      </c>
      <c r="R25" s="3">
        <v>120000</v>
      </c>
      <c r="S25" s="5">
        <v>10010083</v>
      </c>
      <c r="T25" s="10" t="s">
        <v>812</v>
      </c>
      <c r="U25" s="63" t="str">
        <f t="shared" si="0"/>
        <v>1;120000@10010083;5</v>
      </c>
      <c r="X25" s="14">
        <v>72000124</v>
      </c>
      <c r="Z25" s="3" t="str">
        <f t="shared" si="1"/>
        <v>1;0,0,3;72000124;1</v>
      </c>
    </row>
    <row r="26" s="3" customFormat="1" ht="20.1" customHeight="1" spans="2:26">
      <c r="B26" s="3" t="s">
        <v>822</v>
      </c>
      <c r="P26" s="3">
        <v>25</v>
      </c>
      <c r="Q26" s="3">
        <v>1</v>
      </c>
      <c r="R26" s="3">
        <v>140000</v>
      </c>
      <c r="S26" s="5">
        <v>10010083</v>
      </c>
      <c r="T26" s="10" t="s">
        <v>812</v>
      </c>
      <c r="U26" s="63" t="str">
        <f t="shared" si="0"/>
        <v>1;140000@10010083;5</v>
      </c>
      <c r="X26" s="14">
        <v>72000125</v>
      </c>
      <c r="Z26" s="3" t="str">
        <f t="shared" si="1"/>
        <v>1;0,0,3;72000125;1</v>
      </c>
    </row>
    <row r="27" s="3" customFormat="1" ht="20.1" customHeight="1" spans="2:26">
      <c r="B27" s="3">
        <v>5</v>
      </c>
      <c r="C27" s="3">
        <v>1</v>
      </c>
      <c r="D27" s="3" t="s">
        <v>808</v>
      </c>
      <c r="E27" s="3">
        <v>150000</v>
      </c>
      <c r="F27" s="3">
        <v>10010083</v>
      </c>
      <c r="G27" s="3" t="s">
        <v>804</v>
      </c>
      <c r="H27" s="3">
        <v>10</v>
      </c>
      <c r="I27" s="3">
        <v>10010085</v>
      </c>
      <c r="J27" s="3" t="s">
        <v>821</v>
      </c>
      <c r="K27" s="3">
        <v>30</v>
      </c>
      <c r="O27" s="3" t="str">
        <f t="shared" ref="O27:O33" si="2">C27&amp;";"&amp;E27&amp;"@"&amp;F27&amp;";"&amp;H27&amp;"@"&amp;I27&amp;";"&amp;K27</f>
        <v>1;150000@10010083;10@10010085;30</v>
      </c>
      <c r="P27" s="3">
        <v>26</v>
      </c>
      <c r="Q27" s="3">
        <v>1</v>
      </c>
      <c r="R27" s="3">
        <v>140000</v>
      </c>
      <c r="S27" s="5">
        <v>10010083</v>
      </c>
      <c r="T27" s="10" t="s">
        <v>812</v>
      </c>
      <c r="U27" s="63" t="str">
        <f t="shared" si="0"/>
        <v>1;140000@10010083;5</v>
      </c>
      <c r="X27" s="14">
        <v>72000126</v>
      </c>
      <c r="Z27" s="3" t="str">
        <f t="shared" si="1"/>
        <v>1;0,0,3;72000126;1</v>
      </c>
    </row>
    <row r="28" s="3" customFormat="1" ht="20.1" customHeight="1" spans="16:26">
      <c r="P28" s="3">
        <v>27</v>
      </c>
      <c r="Q28" s="3">
        <v>1</v>
      </c>
      <c r="R28" s="3">
        <v>140000</v>
      </c>
      <c r="S28" s="5">
        <v>10010083</v>
      </c>
      <c r="T28" s="10" t="s">
        <v>812</v>
      </c>
      <c r="U28" s="63" t="str">
        <f t="shared" si="0"/>
        <v>1;140000@10010083;5</v>
      </c>
      <c r="X28" s="14">
        <v>72000127</v>
      </c>
      <c r="Z28" s="3" t="str">
        <f t="shared" si="1"/>
        <v>1;0,0,3;72000127;1</v>
      </c>
    </row>
    <row r="29" s="3" customFormat="1" ht="20.1" customHeight="1" spans="2:26">
      <c r="B29" s="3" t="s">
        <v>823</v>
      </c>
      <c r="P29" s="3">
        <v>28</v>
      </c>
      <c r="Q29" s="3">
        <v>1</v>
      </c>
      <c r="R29" s="3">
        <v>140000</v>
      </c>
      <c r="S29" s="5">
        <v>10010083</v>
      </c>
      <c r="T29" s="10" t="s">
        <v>812</v>
      </c>
      <c r="U29" s="63" t="str">
        <f t="shared" si="0"/>
        <v>1;140000@10010083;5</v>
      </c>
      <c r="X29" s="14">
        <v>72000128</v>
      </c>
      <c r="Z29" s="3" t="str">
        <f t="shared" si="1"/>
        <v>1;0,0,3;72000128;1</v>
      </c>
    </row>
    <row r="30" s="3" customFormat="1" ht="20.1" customHeight="1" spans="2:26">
      <c r="B30" s="3">
        <v>3</v>
      </c>
      <c r="C30" s="3">
        <v>1</v>
      </c>
      <c r="D30" s="3" t="s">
        <v>808</v>
      </c>
      <c r="E30" s="3">
        <v>200000</v>
      </c>
      <c r="F30" s="3">
        <v>10010083</v>
      </c>
      <c r="G30" s="3" t="s">
        <v>804</v>
      </c>
      <c r="H30" s="3">
        <v>15</v>
      </c>
      <c r="I30" s="3">
        <v>10010085</v>
      </c>
      <c r="J30" s="3" t="s">
        <v>821</v>
      </c>
      <c r="K30" s="3">
        <v>50</v>
      </c>
      <c r="O30" s="3" t="str">
        <f t="shared" si="2"/>
        <v>1;200000@10010083;15@10010085;50</v>
      </c>
      <c r="P30" s="3">
        <v>29</v>
      </c>
      <c r="Q30" s="3">
        <v>1</v>
      </c>
      <c r="R30" s="3">
        <v>140000</v>
      </c>
      <c r="S30" s="5">
        <v>10010083</v>
      </c>
      <c r="T30" s="10" t="s">
        <v>812</v>
      </c>
      <c r="U30" s="63" t="str">
        <f t="shared" si="0"/>
        <v>1;140000@10010083;5</v>
      </c>
      <c r="X30" s="14">
        <v>72000129</v>
      </c>
      <c r="Z30" s="3" t="str">
        <f t="shared" si="1"/>
        <v>1;0,0,3;72000129;1</v>
      </c>
    </row>
    <row r="31" s="3" customFormat="1" ht="20.1" customHeight="1" spans="16:26">
      <c r="P31" s="3">
        <v>30</v>
      </c>
      <c r="Q31" s="3">
        <v>1</v>
      </c>
      <c r="R31" s="3">
        <v>160000</v>
      </c>
      <c r="S31" s="5">
        <v>10010083</v>
      </c>
      <c r="T31" s="10" t="s">
        <v>812</v>
      </c>
      <c r="U31" s="63" t="str">
        <f t="shared" si="0"/>
        <v>1;160000@10010083;5</v>
      </c>
      <c r="X31" s="14">
        <v>72000130</v>
      </c>
      <c r="Z31" s="3" t="str">
        <f t="shared" si="1"/>
        <v>1;0,0,3;72000130;1</v>
      </c>
    </row>
    <row r="32" s="3" customFormat="1" ht="20.1" customHeight="1" spans="2:26">
      <c r="B32" s="3" t="s">
        <v>823</v>
      </c>
      <c r="P32" s="3">
        <v>31</v>
      </c>
      <c r="Q32" s="3">
        <v>1</v>
      </c>
      <c r="R32" s="3">
        <v>160000</v>
      </c>
      <c r="S32" s="5">
        <v>10010083</v>
      </c>
      <c r="T32" s="10" t="s">
        <v>812</v>
      </c>
      <c r="U32" s="63" t="str">
        <f t="shared" si="0"/>
        <v>1;160000@10010083;5</v>
      </c>
      <c r="X32" s="14">
        <v>72000131</v>
      </c>
      <c r="Z32" s="3" t="str">
        <f t="shared" si="1"/>
        <v>1;0,0,3;72000131;1</v>
      </c>
    </row>
    <row r="33" s="3" customFormat="1" ht="20.1" customHeight="1" spans="2:26">
      <c r="B33" s="3">
        <v>1</v>
      </c>
      <c r="C33" s="3">
        <v>1</v>
      </c>
      <c r="D33" s="3" t="s">
        <v>808</v>
      </c>
      <c r="E33" s="3">
        <v>500000</v>
      </c>
      <c r="F33" s="3">
        <v>10010083</v>
      </c>
      <c r="G33" s="3" t="s">
        <v>804</v>
      </c>
      <c r="H33" s="3">
        <v>20</v>
      </c>
      <c r="I33" s="3">
        <v>10010085</v>
      </c>
      <c r="J33" s="3" t="s">
        <v>821</v>
      </c>
      <c r="K33" s="3">
        <v>100</v>
      </c>
      <c r="L33" s="3">
        <v>10011007</v>
      </c>
      <c r="M33" s="3" t="s">
        <v>824</v>
      </c>
      <c r="N33" s="3">
        <v>1</v>
      </c>
      <c r="O33" s="3" t="str">
        <f t="shared" si="2"/>
        <v>1;500000@10010083;20@10010085;100</v>
      </c>
      <c r="P33" s="3">
        <v>32</v>
      </c>
      <c r="Q33" s="3">
        <v>1</v>
      </c>
      <c r="R33" s="3">
        <v>160000</v>
      </c>
      <c r="S33" s="5">
        <v>10010083</v>
      </c>
      <c r="T33" s="10" t="s">
        <v>812</v>
      </c>
      <c r="U33" s="63" t="str">
        <f t="shared" si="0"/>
        <v>1;160000@10010083;5</v>
      </c>
      <c r="X33" s="14">
        <v>72000132</v>
      </c>
      <c r="Z33" s="3" t="str">
        <f t="shared" si="1"/>
        <v>1;0,0,3;72000132;1</v>
      </c>
    </row>
    <row r="34" s="3" customFormat="1" ht="20.1" customHeight="1" spans="16:26">
      <c r="P34" s="3">
        <v>33</v>
      </c>
      <c r="Q34" s="3">
        <v>1</v>
      </c>
      <c r="R34" s="3">
        <v>160000</v>
      </c>
      <c r="S34" s="5">
        <v>10010083</v>
      </c>
      <c r="T34" s="10" t="s">
        <v>812</v>
      </c>
      <c r="U34" s="63" t="str">
        <f t="shared" si="0"/>
        <v>1;160000@10010083;5</v>
      </c>
      <c r="X34" s="14">
        <v>72000133</v>
      </c>
      <c r="Z34" s="3" t="str">
        <f t="shared" si="1"/>
        <v>1;0,0,3;72000133;1</v>
      </c>
    </row>
    <row r="35" s="3" customFormat="1" ht="20.1" customHeight="1" spans="16:26">
      <c r="P35" s="3">
        <v>34</v>
      </c>
      <c r="Q35" s="3">
        <v>1</v>
      </c>
      <c r="R35" s="3">
        <v>160000</v>
      </c>
      <c r="S35" s="5">
        <v>10010083</v>
      </c>
      <c r="T35" s="10" t="s">
        <v>812</v>
      </c>
      <c r="U35" s="63" t="str">
        <f t="shared" si="0"/>
        <v>1;160000@10010083;5</v>
      </c>
      <c r="X35" s="14">
        <v>72000134</v>
      </c>
      <c r="Z35" s="3" t="str">
        <f t="shared" si="1"/>
        <v>1;0,0,3;72000134;1</v>
      </c>
    </row>
    <row r="36" s="3" customFormat="1" ht="20.1" customHeight="1" spans="16:26">
      <c r="P36" s="3">
        <v>35</v>
      </c>
      <c r="Q36" s="3">
        <v>1</v>
      </c>
      <c r="R36" s="3">
        <v>180000</v>
      </c>
      <c r="S36" s="5">
        <v>10010083</v>
      </c>
      <c r="T36" s="10" t="s">
        <v>812</v>
      </c>
      <c r="U36" s="63" t="str">
        <f t="shared" si="0"/>
        <v>1;180000@10010083;5</v>
      </c>
      <c r="X36" s="14">
        <v>72000135</v>
      </c>
      <c r="Z36" s="3" t="str">
        <f t="shared" si="1"/>
        <v>1;0,0,3;72000135;1</v>
      </c>
    </row>
    <row r="37" s="3" customFormat="1" ht="20.1" customHeight="1" spans="16:26">
      <c r="P37" s="3">
        <v>36</v>
      </c>
      <c r="Q37" s="3">
        <v>1</v>
      </c>
      <c r="R37" s="3">
        <v>180000</v>
      </c>
      <c r="S37" s="5">
        <v>10010083</v>
      </c>
      <c r="T37" s="10" t="s">
        <v>812</v>
      </c>
      <c r="U37" s="63" t="str">
        <f t="shared" si="0"/>
        <v>1;180000@10010083;5</v>
      </c>
      <c r="X37" s="14">
        <v>72000136</v>
      </c>
      <c r="Z37" s="3" t="str">
        <f t="shared" si="1"/>
        <v>1;0,0,3;72000136;1</v>
      </c>
    </row>
    <row r="38" s="3" customFormat="1" ht="20.1" customHeight="1" spans="2:26">
      <c r="B38" s="68">
        <v>10020001</v>
      </c>
      <c r="C38" s="61" t="s">
        <v>95</v>
      </c>
      <c r="D38" s="3" t="str">
        <f>"{"&amp;B38&amp;","&amp;G38&amp;"},"</f>
        <v>{10020001,1},</v>
      </c>
      <c r="G38" s="3">
        <v>1</v>
      </c>
      <c r="P38" s="3">
        <v>37</v>
      </c>
      <c r="Q38" s="3">
        <v>1</v>
      </c>
      <c r="R38" s="3">
        <v>180000</v>
      </c>
      <c r="S38" s="5">
        <v>10010083</v>
      </c>
      <c r="T38" s="10" t="s">
        <v>812</v>
      </c>
      <c r="U38" s="63" t="str">
        <f t="shared" si="0"/>
        <v>1;180000@10010083;5</v>
      </c>
      <c r="X38" s="14">
        <v>72000137</v>
      </c>
      <c r="Z38" s="3" t="str">
        <f t="shared" si="1"/>
        <v>1;0,0,3;72000137;1</v>
      </c>
    </row>
    <row r="39" s="3" customFormat="1" ht="20.1" customHeight="1" spans="2:26">
      <c r="B39" s="68">
        <v>10021001</v>
      </c>
      <c r="C39" s="70" t="s">
        <v>204</v>
      </c>
      <c r="D39" s="3" t="str">
        <f t="shared" ref="D39:D88" si="3">"{"&amp;B39&amp;","&amp;G39&amp;"},"</f>
        <v>{10021001,1},</v>
      </c>
      <c r="G39" s="3">
        <v>1</v>
      </c>
      <c r="P39" s="3">
        <v>38</v>
      </c>
      <c r="Q39" s="3">
        <v>1</v>
      </c>
      <c r="R39" s="3">
        <v>180000</v>
      </c>
      <c r="S39" s="5">
        <v>10010083</v>
      </c>
      <c r="T39" s="10" t="s">
        <v>812</v>
      </c>
      <c r="U39" s="63" t="str">
        <f t="shared" si="0"/>
        <v>1;180000@10010083;5</v>
      </c>
      <c r="X39" s="14">
        <v>72000138</v>
      </c>
      <c r="Z39" s="3" t="str">
        <f t="shared" si="1"/>
        <v>1;0,0,3;72000138;1</v>
      </c>
    </row>
    <row r="40" s="3" customFormat="1" ht="20.1" customHeight="1" spans="2:26">
      <c r="B40" s="68">
        <v>10021002</v>
      </c>
      <c r="C40" s="70" t="s">
        <v>229</v>
      </c>
      <c r="D40" s="3" t="str">
        <f t="shared" si="3"/>
        <v>{10021002,1},</v>
      </c>
      <c r="G40" s="3">
        <v>1</v>
      </c>
      <c r="P40" s="3">
        <v>39</v>
      </c>
      <c r="Q40" s="3">
        <v>1</v>
      </c>
      <c r="R40" s="3">
        <v>180000</v>
      </c>
      <c r="S40" s="5">
        <v>10010083</v>
      </c>
      <c r="T40" s="10" t="s">
        <v>812</v>
      </c>
      <c r="U40" s="63" t="str">
        <f t="shared" si="0"/>
        <v>1;180000@10010083;5</v>
      </c>
      <c r="X40" s="14">
        <v>72000139</v>
      </c>
      <c r="Z40" s="3" t="str">
        <f t="shared" si="1"/>
        <v>1;0,0,3;72000139;1</v>
      </c>
    </row>
    <row r="41" s="3" customFormat="1" ht="20.1" customHeight="1" spans="2:26">
      <c r="B41" s="68">
        <v>10021003</v>
      </c>
      <c r="C41" s="70" t="s">
        <v>232</v>
      </c>
      <c r="D41" s="3" t="str">
        <f t="shared" si="3"/>
        <v>{10021003,1},</v>
      </c>
      <c r="G41" s="3">
        <v>1</v>
      </c>
      <c r="P41" s="3">
        <v>40</v>
      </c>
      <c r="Q41" s="3">
        <v>1</v>
      </c>
      <c r="R41" s="3">
        <v>200000</v>
      </c>
      <c r="S41" s="5">
        <v>10010083</v>
      </c>
      <c r="T41" s="10" t="s">
        <v>812</v>
      </c>
      <c r="U41" s="63" t="str">
        <f t="shared" si="0"/>
        <v>1;200000@10010083;5</v>
      </c>
      <c r="X41" s="14">
        <v>72000140</v>
      </c>
      <c r="Z41" s="3" t="str">
        <f t="shared" si="1"/>
        <v>1;0,0,3;72000140;1</v>
      </c>
    </row>
    <row r="42" s="3" customFormat="1" ht="20.1" customHeight="1" spans="2:26">
      <c r="B42" s="68">
        <v>10021004</v>
      </c>
      <c r="C42" s="70" t="s">
        <v>234</v>
      </c>
      <c r="D42" s="3" t="str">
        <f t="shared" si="3"/>
        <v>{10021004,1},</v>
      </c>
      <c r="G42" s="3">
        <v>1</v>
      </c>
      <c r="P42" s="3">
        <v>41</v>
      </c>
      <c r="Q42" s="3">
        <v>1</v>
      </c>
      <c r="R42" s="3">
        <v>200000</v>
      </c>
      <c r="S42" s="5">
        <v>10010083</v>
      </c>
      <c r="T42" s="10" t="s">
        <v>812</v>
      </c>
      <c r="U42" s="63" t="str">
        <f t="shared" si="0"/>
        <v>1;200000@10010083;5</v>
      </c>
      <c r="X42" s="14">
        <v>72000141</v>
      </c>
      <c r="Z42" s="3" t="str">
        <f t="shared" si="1"/>
        <v>1;0,0,3;72000141;1</v>
      </c>
    </row>
    <row r="43" s="3" customFormat="1" ht="20.1" customHeight="1" spans="2:26">
      <c r="B43" s="68">
        <v>10021005</v>
      </c>
      <c r="C43" s="70" t="s">
        <v>237</v>
      </c>
      <c r="D43" s="3" t="str">
        <f t="shared" si="3"/>
        <v>{10021005,1},</v>
      </c>
      <c r="G43" s="3">
        <v>1</v>
      </c>
      <c r="P43" s="3">
        <v>42</v>
      </c>
      <c r="Q43" s="3">
        <v>1</v>
      </c>
      <c r="R43" s="3">
        <v>200000</v>
      </c>
      <c r="S43" s="5">
        <v>10010083</v>
      </c>
      <c r="T43" s="10" t="s">
        <v>812</v>
      </c>
      <c r="U43" s="63" t="str">
        <f t="shared" si="0"/>
        <v>1;200000@10010083;5</v>
      </c>
      <c r="X43" s="14">
        <v>72000142</v>
      </c>
      <c r="Z43" s="3" t="str">
        <f t="shared" si="1"/>
        <v>1;0,0,3;72000142;1</v>
      </c>
    </row>
    <row r="44" s="3" customFormat="1" ht="20.1" customHeight="1" spans="2:26">
      <c r="B44" s="68">
        <v>10021006</v>
      </c>
      <c r="C44" s="70" t="s">
        <v>240</v>
      </c>
      <c r="D44" s="3" t="str">
        <f t="shared" si="3"/>
        <v>{10021006,1},</v>
      </c>
      <c r="G44" s="3">
        <v>1</v>
      </c>
      <c r="P44" s="3">
        <v>43</v>
      </c>
      <c r="Q44" s="3">
        <v>1</v>
      </c>
      <c r="R44" s="3">
        <v>200000</v>
      </c>
      <c r="S44" s="5">
        <v>10010083</v>
      </c>
      <c r="T44" s="10" t="s">
        <v>812</v>
      </c>
      <c r="U44" s="63" t="str">
        <f t="shared" si="0"/>
        <v>1;200000@10010083;5</v>
      </c>
      <c r="X44" s="14">
        <v>72000143</v>
      </c>
      <c r="Z44" s="3" t="str">
        <f t="shared" si="1"/>
        <v>1;0,0,3;72000143;1</v>
      </c>
    </row>
    <row r="45" s="3" customFormat="1" ht="20.1" customHeight="1" spans="2:26">
      <c r="B45" s="68">
        <v>10021007</v>
      </c>
      <c r="C45" s="70" t="s">
        <v>243</v>
      </c>
      <c r="D45" s="3" t="str">
        <f t="shared" si="3"/>
        <v>{10021007,1},</v>
      </c>
      <c r="G45" s="3">
        <v>1</v>
      </c>
      <c r="P45" s="3">
        <v>44</v>
      </c>
      <c r="Q45" s="3">
        <v>1</v>
      </c>
      <c r="R45" s="3">
        <v>200000</v>
      </c>
      <c r="S45" s="5">
        <v>10010083</v>
      </c>
      <c r="T45" s="10" t="s">
        <v>812</v>
      </c>
      <c r="U45" s="63" t="str">
        <f t="shared" si="0"/>
        <v>1;200000@10010083;5</v>
      </c>
      <c r="X45" s="14">
        <v>72000144</v>
      </c>
      <c r="Z45" s="3" t="str">
        <f t="shared" si="1"/>
        <v>1;0,0,3;72000144;1</v>
      </c>
    </row>
    <row r="46" s="3" customFormat="1" ht="20.1" customHeight="1" spans="2:26">
      <c r="B46" s="68">
        <v>10021008</v>
      </c>
      <c r="C46" s="60" t="s">
        <v>246</v>
      </c>
      <c r="D46" s="3" t="str">
        <f t="shared" si="3"/>
        <v>{10021008,200},</v>
      </c>
      <c r="G46" s="3">
        <v>200</v>
      </c>
      <c r="P46" s="3">
        <v>45</v>
      </c>
      <c r="Q46" s="3">
        <v>1</v>
      </c>
      <c r="R46" s="3">
        <v>250000</v>
      </c>
      <c r="S46" s="5">
        <v>10010083</v>
      </c>
      <c r="T46" s="10" t="s">
        <v>812</v>
      </c>
      <c r="U46" s="63" t="str">
        <f t="shared" si="0"/>
        <v>1;250000@10010083;5</v>
      </c>
      <c r="X46" s="14">
        <v>72000145</v>
      </c>
      <c r="Z46" s="3" t="str">
        <f t="shared" si="1"/>
        <v>1;0,0,3;72000145;1</v>
      </c>
    </row>
    <row r="47" s="3" customFormat="1" ht="20.1" customHeight="1" spans="2:26">
      <c r="B47" s="68">
        <v>10021009</v>
      </c>
      <c r="C47" s="60" t="s">
        <v>249</v>
      </c>
      <c r="D47" s="3" t="str">
        <f t="shared" si="3"/>
        <v>{10021009,300},</v>
      </c>
      <c r="G47" s="3">
        <v>300</v>
      </c>
      <c r="P47" s="3">
        <v>46</v>
      </c>
      <c r="Q47" s="3">
        <v>1</v>
      </c>
      <c r="R47" s="3">
        <v>250000</v>
      </c>
      <c r="S47" s="5">
        <v>10010083</v>
      </c>
      <c r="T47" s="10" t="s">
        <v>812</v>
      </c>
      <c r="U47" s="63" t="str">
        <f t="shared" si="0"/>
        <v>1;250000@10010083;5</v>
      </c>
      <c r="X47" s="14">
        <v>72000146</v>
      </c>
      <c r="Z47" s="3" t="str">
        <f t="shared" si="1"/>
        <v>1;0,0,3;72000146;1</v>
      </c>
    </row>
    <row r="48" s="3" customFormat="1" ht="20.1" customHeight="1" spans="2:26">
      <c r="B48" s="68">
        <v>10021010</v>
      </c>
      <c r="C48" s="60" t="s">
        <v>825</v>
      </c>
      <c r="D48" s="3" t="str">
        <f t="shared" si="3"/>
        <v>{10021010,1},</v>
      </c>
      <c r="G48" s="3">
        <v>1</v>
      </c>
      <c r="P48" s="3">
        <v>47</v>
      </c>
      <c r="Q48" s="3">
        <v>1</v>
      </c>
      <c r="R48" s="3">
        <v>250000</v>
      </c>
      <c r="S48" s="5">
        <v>10010083</v>
      </c>
      <c r="T48" s="10" t="s">
        <v>812</v>
      </c>
      <c r="U48" s="63" t="str">
        <f t="shared" si="0"/>
        <v>1;250000@10010083;5</v>
      </c>
      <c r="X48" s="14">
        <v>72000147</v>
      </c>
      <c r="Z48" s="3" t="str">
        <f t="shared" si="1"/>
        <v>1;0,0,3;72000147;1</v>
      </c>
    </row>
    <row r="49" s="3" customFormat="1" ht="20.1" customHeight="1" spans="2:26">
      <c r="B49" s="68">
        <v>10022001</v>
      </c>
      <c r="C49" s="70" t="s">
        <v>252</v>
      </c>
      <c r="D49" s="3" t="str">
        <f t="shared" si="3"/>
        <v>{10022001,1},</v>
      </c>
      <c r="G49" s="3">
        <v>1</v>
      </c>
      <c r="P49" s="3">
        <v>48</v>
      </c>
      <c r="Q49" s="3">
        <v>1</v>
      </c>
      <c r="R49" s="3">
        <v>250000</v>
      </c>
      <c r="S49" s="5">
        <v>10010083</v>
      </c>
      <c r="T49" s="10" t="s">
        <v>812</v>
      </c>
      <c r="U49" s="63" t="str">
        <f t="shared" si="0"/>
        <v>1;250000@10010083;5</v>
      </c>
      <c r="X49" s="14">
        <v>72000148</v>
      </c>
      <c r="Z49" s="3" t="str">
        <f t="shared" si="1"/>
        <v>1;0,0,3;72000148;1</v>
      </c>
    </row>
    <row r="50" s="3" customFormat="1" ht="20.1" customHeight="1" spans="2:26">
      <c r="B50" s="68">
        <v>10022002</v>
      </c>
      <c r="C50" s="70" t="s">
        <v>254</v>
      </c>
      <c r="D50" s="3" t="str">
        <f t="shared" si="3"/>
        <v>{10022002,1},</v>
      </c>
      <c r="G50" s="3">
        <v>1</v>
      </c>
      <c r="P50" s="3">
        <v>49</v>
      </c>
      <c r="Q50" s="3">
        <v>1</v>
      </c>
      <c r="R50" s="3">
        <v>250000</v>
      </c>
      <c r="S50" s="5">
        <v>10010083</v>
      </c>
      <c r="T50" s="10" t="s">
        <v>812</v>
      </c>
      <c r="U50" s="63" t="str">
        <f t="shared" si="0"/>
        <v>1;250000@10010083;5</v>
      </c>
      <c r="X50" s="14">
        <v>72000149</v>
      </c>
      <c r="Z50" s="3" t="str">
        <f t="shared" si="1"/>
        <v>1;0,0,3;72000149;1</v>
      </c>
    </row>
    <row r="51" s="3" customFormat="1" ht="20.1" customHeight="1" spans="2:26">
      <c r="B51" s="68">
        <v>10022003</v>
      </c>
      <c r="C51" s="70" t="s">
        <v>256</v>
      </c>
      <c r="D51" s="3" t="str">
        <f t="shared" si="3"/>
        <v>{10022003,1},</v>
      </c>
      <c r="G51" s="3">
        <v>1</v>
      </c>
      <c r="P51" s="3">
        <v>50</v>
      </c>
      <c r="Q51" s="3">
        <v>1</v>
      </c>
      <c r="R51" s="3">
        <v>300000</v>
      </c>
      <c r="S51" s="5">
        <v>10010083</v>
      </c>
      <c r="T51" s="10" t="s">
        <v>812</v>
      </c>
      <c r="U51" s="63" t="str">
        <f t="shared" si="0"/>
        <v>1;300000@10010083;5</v>
      </c>
      <c r="X51" s="14">
        <v>72000150</v>
      </c>
      <c r="Z51" s="3" t="str">
        <f t="shared" si="1"/>
        <v>1;0,0,3;72000150;1</v>
      </c>
    </row>
    <row r="52" s="3" customFormat="1" ht="20.1" customHeight="1" spans="2:26">
      <c r="B52" s="68">
        <v>10022004</v>
      </c>
      <c r="C52" s="70" t="s">
        <v>258</v>
      </c>
      <c r="D52" s="3" t="str">
        <f t="shared" si="3"/>
        <v>{10022004,1},</v>
      </c>
      <c r="G52" s="3">
        <v>1</v>
      </c>
      <c r="P52" s="3">
        <v>51</v>
      </c>
      <c r="Q52" s="3">
        <v>1</v>
      </c>
      <c r="R52" s="3">
        <v>300000</v>
      </c>
      <c r="S52" s="5">
        <v>10010083</v>
      </c>
      <c r="T52" s="10" t="s">
        <v>812</v>
      </c>
      <c r="U52" s="63" t="str">
        <f t="shared" si="0"/>
        <v>1;300000@10010083;5</v>
      </c>
      <c r="X52" s="14">
        <v>72000151</v>
      </c>
      <c r="Z52" s="3" t="str">
        <f t="shared" si="1"/>
        <v>1;0,0,3;72000151;1</v>
      </c>
    </row>
    <row r="53" s="3" customFormat="1" ht="20.1" customHeight="1" spans="2:26">
      <c r="B53" s="68">
        <v>10022005</v>
      </c>
      <c r="C53" s="70" t="s">
        <v>260</v>
      </c>
      <c r="D53" s="3" t="str">
        <f t="shared" si="3"/>
        <v>{10022005,1},</v>
      </c>
      <c r="G53" s="3">
        <v>1</v>
      </c>
      <c r="P53" s="3">
        <v>52</v>
      </c>
      <c r="Q53" s="3">
        <v>1</v>
      </c>
      <c r="R53" s="3">
        <v>300000</v>
      </c>
      <c r="S53" s="5">
        <v>10010083</v>
      </c>
      <c r="T53" s="10" t="s">
        <v>812</v>
      </c>
      <c r="U53" s="63" t="str">
        <f t="shared" si="0"/>
        <v>1;300000@10010083;5</v>
      </c>
      <c r="X53" s="14">
        <v>72000152</v>
      </c>
      <c r="Z53" s="3" t="str">
        <f t="shared" si="1"/>
        <v>1;0,0,3;72000152;1</v>
      </c>
    </row>
    <row r="54" s="3" customFormat="1" ht="20.1" customHeight="1" spans="2:26">
      <c r="B54" s="68">
        <v>10022006</v>
      </c>
      <c r="C54" s="71" t="s">
        <v>264</v>
      </c>
      <c r="D54" s="3" t="str">
        <f t="shared" si="3"/>
        <v>{10022006,1},</v>
      </c>
      <c r="G54" s="3">
        <v>1</v>
      </c>
      <c r="P54" s="3">
        <v>53</v>
      </c>
      <c r="Q54" s="3">
        <v>1</v>
      </c>
      <c r="R54" s="3">
        <v>300000</v>
      </c>
      <c r="S54" s="5">
        <v>10010083</v>
      </c>
      <c r="T54" s="10" t="s">
        <v>812</v>
      </c>
      <c r="U54" s="63" t="str">
        <f t="shared" si="0"/>
        <v>1;300000@10010083;5</v>
      </c>
      <c r="X54" s="14">
        <v>72000153</v>
      </c>
      <c r="Z54" s="3" t="str">
        <f t="shared" si="1"/>
        <v>1;0,0,3;72000153;1</v>
      </c>
    </row>
    <row r="55" s="3" customFormat="1" ht="20.1" customHeight="1" spans="2:26">
      <c r="B55" s="68">
        <v>10022007</v>
      </c>
      <c r="C55" s="70" t="s">
        <v>266</v>
      </c>
      <c r="D55" s="3" t="str">
        <f t="shared" si="3"/>
        <v>{10022007,1},</v>
      </c>
      <c r="G55" s="3">
        <v>1</v>
      </c>
      <c r="P55" s="3">
        <v>54</v>
      </c>
      <c r="Q55" s="3">
        <v>1</v>
      </c>
      <c r="R55" s="3">
        <v>300000</v>
      </c>
      <c r="S55" s="5">
        <v>10010083</v>
      </c>
      <c r="T55" s="10" t="s">
        <v>812</v>
      </c>
      <c r="U55" s="63" t="str">
        <f t="shared" si="0"/>
        <v>1;300000@10010083;5</v>
      </c>
      <c r="X55" s="14">
        <v>72000154</v>
      </c>
      <c r="Z55" s="3" t="str">
        <f t="shared" si="1"/>
        <v>1;0,0,3;72000154;1</v>
      </c>
    </row>
    <row r="56" s="3" customFormat="1" ht="20.1" customHeight="1" spans="2:26">
      <c r="B56" s="68">
        <v>10022008</v>
      </c>
      <c r="C56" s="60" t="s">
        <v>268</v>
      </c>
      <c r="D56" s="3" t="str">
        <f t="shared" si="3"/>
        <v>{10022008,200},</v>
      </c>
      <c r="G56" s="3">
        <v>200</v>
      </c>
      <c r="P56" s="3">
        <v>55</v>
      </c>
      <c r="Q56" s="3">
        <v>1</v>
      </c>
      <c r="R56" s="3">
        <v>350000</v>
      </c>
      <c r="S56" s="5">
        <v>10010083</v>
      </c>
      <c r="T56" s="10" t="s">
        <v>812</v>
      </c>
      <c r="U56" s="63" t="str">
        <f t="shared" si="0"/>
        <v>1;350000@10010083;5</v>
      </c>
      <c r="X56" s="14">
        <v>72000155</v>
      </c>
      <c r="Z56" s="3" t="str">
        <f t="shared" si="1"/>
        <v>1;0,0,3;72000155;1</v>
      </c>
    </row>
    <row r="57" s="3" customFormat="1" ht="20.1" customHeight="1" spans="2:26">
      <c r="B57" s="68">
        <v>10022009</v>
      </c>
      <c r="C57" s="60" t="s">
        <v>270</v>
      </c>
      <c r="D57" s="3" t="str">
        <f t="shared" si="3"/>
        <v>{10022009,300},</v>
      </c>
      <c r="G57" s="3">
        <v>300</v>
      </c>
      <c r="P57" s="3">
        <v>56</v>
      </c>
      <c r="Q57" s="3">
        <v>1</v>
      </c>
      <c r="R57" s="3">
        <v>350000</v>
      </c>
      <c r="S57" s="5">
        <v>10010083</v>
      </c>
      <c r="T57" s="10" t="s">
        <v>812</v>
      </c>
      <c r="U57" s="63" t="str">
        <f t="shared" si="0"/>
        <v>1;350000@10010083;5</v>
      </c>
      <c r="X57" s="14">
        <v>72000156</v>
      </c>
      <c r="Z57" s="3" t="str">
        <f t="shared" si="1"/>
        <v>1;0,0,3;72000156;1</v>
      </c>
    </row>
    <row r="58" s="3" customFormat="1" ht="20.1" customHeight="1" spans="2:26">
      <c r="B58" s="68">
        <v>10022010</v>
      </c>
      <c r="C58" s="70" t="s">
        <v>826</v>
      </c>
      <c r="D58" s="3" t="str">
        <f t="shared" si="3"/>
        <v>{10022010,1},</v>
      </c>
      <c r="G58" s="3">
        <v>1</v>
      </c>
      <c r="P58" s="3">
        <v>57</v>
      </c>
      <c r="Q58" s="3">
        <v>1</v>
      </c>
      <c r="R58" s="3">
        <v>350000</v>
      </c>
      <c r="S58" s="5">
        <v>10010083</v>
      </c>
      <c r="T58" s="10" t="s">
        <v>812</v>
      </c>
      <c r="U58" s="63" t="str">
        <f t="shared" si="0"/>
        <v>1;350000@10010083;5</v>
      </c>
      <c r="X58" s="14">
        <v>72000157</v>
      </c>
      <c r="Z58" s="3" t="str">
        <f t="shared" si="1"/>
        <v>1;0,0,3;72000157;1</v>
      </c>
    </row>
    <row r="59" s="3" customFormat="1" ht="20.1" customHeight="1" spans="2:26">
      <c r="B59" s="68">
        <v>10023001</v>
      </c>
      <c r="C59" s="70" t="s">
        <v>272</v>
      </c>
      <c r="D59" s="3" t="str">
        <f t="shared" si="3"/>
        <v>{10023001,1},</v>
      </c>
      <c r="G59" s="3">
        <v>1</v>
      </c>
      <c r="P59" s="3">
        <v>58</v>
      </c>
      <c r="Q59" s="3">
        <v>1</v>
      </c>
      <c r="R59" s="3">
        <v>350000</v>
      </c>
      <c r="S59" s="5">
        <v>10010083</v>
      </c>
      <c r="T59" s="10" t="s">
        <v>812</v>
      </c>
      <c r="U59" s="63" t="str">
        <f t="shared" si="0"/>
        <v>1;350000@10010083;5</v>
      </c>
      <c r="X59" s="14">
        <v>72000158</v>
      </c>
      <c r="Z59" s="3" t="str">
        <f t="shared" si="1"/>
        <v>1;0,0,3;72000158;1</v>
      </c>
    </row>
    <row r="60" s="3" customFormat="1" ht="20.1" customHeight="1" spans="2:26">
      <c r="B60" s="68">
        <v>10023002</v>
      </c>
      <c r="C60" s="70" t="s">
        <v>274</v>
      </c>
      <c r="D60" s="3" t="str">
        <f t="shared" si="3"/>
        <v>{10023002,1},</v>
      </c>
      <c r="G60" s="3">
        <v>1</v>
      </c>
      <c r="P60" s="3">
        <v>59</v>
      </c>
      <c r="Q60" s="3">
        <v>1</v>
      </c>
      <c r="R60" s="3">
        <v>350000</v>
      </c>
      <c r="S60" s="5">
        <v>10010083</v>
      </c>
      <c r="T60" s="10" t="s">
        <v>812</v>
      </c>
      <c r="U60" s="63" t="str">
        <f t="shared" si="0"/>
        <v>1;350000@10010083;5</v>
      </c>
      <c r="X60" s="14">
        <v>72000159</v>
      </c>
      <c r="Z60" s="3" t="str">
        <f t="shared" si="1"/>
        <v>1;0,0,3;72000159;1</v>
      </c>
    </row>
    <row r="61" s="3" customFormat="1" ht="20.1" customHeight="1" spans="2:26">
      <c r="B61" s="68">
        <v>10023003</v>
      </c>
      <c r="C61" s="70" t="s">
        <v>276</v>
      </c>
      <c r="D61" s="3" t="str">
        <f t="shared" si="3"/>
        <v>{10023003,1},</v>
      </c>
      <c r="G61" s="3">
        <v>1</v>
      </c>
      <c r="P61" s="3">
        <v>60</v>
      </c>
      <c r="Q61" s="3">
        <v>1</v>
      </c>
      <c r="R61" s="3">
        <v>350000</v>
      </c>
      <c r="S61" s="5">
        <v>10010083</v>
      </c>
      <c r="T61" s="10" t="s">
        <v>812</v>
      </c>
      <c r="U61" s="63" t="str">
        <f t="shared" si="0"/>
        <v>1;350000@10010083;5</v>
      </c>
      <c r="X61" s="14">
        <v>72000160</v>
      </c>
      <c r="Z61" s="3" t="str">
        <f t="shared" si="1"/>
        <v>1;0,0,3;72000160;1</v>
      </c>
    </row>
    <row r="62" s="3" customFormat="1" ht="20.1" customHeight="1" spans="2:7">
      <c r="B62" s="68">
        <v>10023004</v>
      </c>
      <c r="C62" s="70" t="s">
        <v>278</v>
      </c>
      <c r="D62" s="3" t="str">
        <f t="shared" si="3"/>
        <v>{10023004,1},</v>
      </c>
      <c r="G62" s="3">
        <v>1</v>
      </c>
    </row>
    <row r="63" s="3" customFormat="1" ht="20.1" customHeight="1" spans="2:7">
      <c r="B63" s="68">
        <v>10023005</v>
      </c>
      <c r="C63" s="70" t="s">
        <v>827</v>
      </c>
      <c r="D63" s="3" t="str">
        <f t="shared" si="3"/>
        <v>{10023005,1},</v>
      </c>
      <c r="G63" s="3">
        <v>1</v>
      </c>
    </row>
    <row r="64" s="3" customFormat="1" ht="20.1" customHeight="1" spans="2:7">
      <c r="B64" s="68">
        <v>10023006</v>
      </c>
      <c r="C64" s="70" t="s">
        <v>285</v>
      </c>
      <c r="D64" s="3" t="str">
        <f t="shared" si="3"/>
        <v>{10023006,1},</v>
      </c>
      <c r="G64" s="3">
        <v>1</v>
      </c>
    </row>
    <row r="65" s="3" customFormat="1" ht="20.1" customHeight="1" spans="2:7">
      <c r="B65" s="68">
        <v>10023007</v>
      </c>
      <c r="C65" s="70" t="s">
        <v>288</v>
      </c>
      <c r="D65" s="3" t="str">
        <f t="shared" si="3"/>
        <v>{10023007,1},</v>
      </c>
      <c r="G65" s="3">
        <v>1</v>
      </c>
    </row>
    <row r="66" s="3" customFormat="1" ht="20.1" customHeight="1" spans="2:7">
      <c r="B66" s="68">
        <v>10023008</v>
      </c>
      <c r="C66" s="60" t="s">
        <v>290</v>
      </c>
      <c r="D66" s="3" t="str">
        <f t="shared" si="3"/>
        <v>{10023008,200},</v>
      </c>
      <c r="G66" s="3">
        <v>200</v>
      </c>
    </row>
    <row r="67" s="3" customFormat="1" ht="20.1" customHeight="1" spans="2:7">
      <c r="B67" s="68">
        <v>10023009</v>
      </c>
      <c r="C67" s="60" t="s">
        <v>292</v>
      </c>
      <c r="D67" s="3" t="str">
        <f t="shared" si="3"/>
        <v>{10023009,300},</v>
      </c>
      <c r="G67" s="3">
        <v>300</v>
      </c>
    </row>
    <row r="68" s="3" customFormat="1" ht="20.1" customHeight="1" spans="2:7">
      <c r="B68" s="68">
        <v>10023010</v>
      </c>
      <c r="C68" s="70" t="s">
        <v>828</v>
      </c>
      <c r="D68" s="3" t="str">
        <f t="shared" si="3"/>
        <v>{10023010,1},</v>
      </c>
      <c r="G68" s="3">
        <v>1</v>
      </c>
    </row>
    <row r="69" s="3" customFormat="1" ht="20.1" customHeight="1" spans="2:7">
      <c r="B69" s="68">
        <v>10024001</v>
      </c>
      <c r="C69" s="70" t="s">
        <v>296</v>
      </c>
      <c r="D69" s="3" t="str">
        <f t="shared" si="3"/>
        <v>{10024001,1},</v>
      </c>
      <c r="G69" s="3">
        <v>1</v>
      </c>
    </row>
    <row r="70" s="3" customFormat="1" ht="20.1" customHeight="1" spans="2:7">
      <c r="B70" s="68">
        <v>10024002</v>
      </c>
      <c r="C70" s="70" t="s">
        <v>299</v>
      </c>
      <c r="D70" s="3" t="str">
        <f t="shared" si="3"/>
        <v>{10024002,1},</v>
      </c>
      <c r="G70" s="3">
        <v>1</v>
      </c>
    </row>
    <row r="71" s="3" customFormat="1" ht="20.1" customHeight="1" spans="2:7">
      <c r="B71" s="68">
        <v>10024003</v>
      </c>
      <c r="C71" s="70" t="s">
        <v>301</v>
      </c>
      <c r="D71" s="3" t="str">
        <f t="shared" si="3"/>
        <v>{10024003,1},</v>
      </c>
      <c r="G71" s="3">
        <v>1</v>
      </c>
    </row>
    <row r="72" s="3" customFormat="1" ht="20.1" customHeight="1" spans="2:7">
      <c r="B72" s="68">
        <v>10024004</v>
      </c>
      <c r="C72" s="70" t="s">
        <v>303</v>
      </c>
      <c r="D72" s="3" t="str">
        <f t="shared" si="3"/>
        <v>{10024004,1},</v>
      </c>
      <c r="G72" s="3">
        <v>1</v>
      </c>
    </row>
    <row r="73" s="3" customFormat="1" ht="20.1" customHeight="1" spans="2:7">
      <c r="B73" s="68">
        <v>10024005</v>
      </c>
      <c r="C73" s="70" t="s">
        <v>305</v>
      </c>
      <c r="D73" s="3" t="str">
        <f t="shared" si="3"/>
        <v>{10024005,1},</v>
      </c>
      <c r="G73" s="3">
        <v>1</v>
      </c>
    </row>
    <row r="74" s="3" customFormat="1" ht="20.1" customHeight="1" spans="2:7">
      <c r="B74" s="68">
        <v>10024006</v>
      </c>
      <c r="C74" s="70" t="s">
        <v>307</v>
      </c>
      <c r="D74" s="3" t="str">
        <f t="shared" si="3"/>
        <v>{10024006,1},</v>
      </c>
      <c r="G74" s="3">
        <v>1</v>
      </c>
    </row>
    <row r="75" s="3" customFormat="1" ht="20.1" customHeight="1" spans="2:7">
      <c r="B75" s="68">
        <v>10024007</v>
      </c>
      <c r="C75" s="70" t="s">
        <v>309</v>
      </c>
      <c r="D75" s="3" t="str">
        <f t="shared" si="3"/>
        <v>{10024007,1},</v>
      </c>
      <c r="G75" s="3">
        <v>1</v>
      </c>
    </row>
    <row r="76" s="3" customFormat="1" ht="20.1" customHeight="1" spans="2:7">
      <c r="B76" s="68">
        <v>10024008</v>
      </c>
      <c r="C76" s="60" t="s">
        <v>311</v>
      </c>
      <c r="D76" s="3" t="str">
        <f t="shared" si="3"/>
        <v>{10024008,200},</v>
      </c>
      <c r="G76" s="3">
        <v>200</v>
      </c>
    </row>
    <row r="77" s="3" customFormat="1" ht="20.1" customHeight="1" spans="2:7">
      <c r="B77" s="68">
        <v>10024009</v>
      </c>
      <c r="C77" s="60" t="s">
        <v>313</v>
      </c>
      <c r="D77" s="3" t="str">
        <f t="shared" si="3"/>
        <v>{10024009,300},</v>
      </c>
      <c r="G77" s="3">
        <v>300</v>
      </c>
    </row>
    <row r="78" s="3" customFormat="1" ht="20.1" customHeight="1" spans="2:7">
      <c r="B78" s="68">
        <v>10024010</v>
      </c>
      <c r="C78" s="70" t="s">
        <v>829</v>
      </c>
      <c r="D78" s="3" t="str">
        <f t="shared" si="3"/>
        <v>{10024010,1},</v>
      </c>
      <c r="G78" s="3">
        <v>1</v>
      </c>
    </row>
    <row r="79" s="3" customFormat="1" ht="20.1" customHeight="1" spans="2:7">
      <c r="B79" s="68">
        <v>10025001</v>
      </c>
      <c r="C79" s="70" t="s">
        <v>316</v>
      </c>
      <c r="D79" s="3" t="str">
        <f t="shared" si="3"/>
        <v>{10025001,1},</v>
      </c>
      <c r="G79" s="3">
        <v>1</v>
      </c>
    </row>
    <row r="80" s="3" customFormat="1" ht="20.1" customHeight="1" spans="2:7">
      <c r="B80" s="68">
        <v>10025002</v>
      </c>
      <c r="C80" s="70" t="s">
        <v>318</v>
      </c>
      <c r="D80" s="3" t="str">
        <f t="shared" si="3"/>
        <v>{10025002,1},</v>
      </c>
      <c r="G80" s="3">
        <v>1</v>
      </c>
    </row>
    <row r="81" s="3" customFormat="1" ht="20.1" customHeight="1" spans="2:7">
      <c r="B81" s="68">
        <v>10025003</v>
      </c>
      <c r="C81" s="70" t="s">
        <v>321</v>
      </c>
      <c r="D81" s="3" t="str">
        <f t="shared" si="3"/>
        <v>{10025003,1},</v>
      </c>
      <c r="G81" s="3">
        <v>1</v>
      </c>
    </row>
    <row r="82" s="3" customFormat="1" ht="20.1" customHeight="1" spans="2:7">
      <c r="B82" s="68">
        <v>10025004</v>
      </c>
      <c r="C82" s="70" t="s">
        <v>324</v>
      </c>
      <c r="D82" s="3" t="str">
        <f t="shared" si="3"/>
        <v>{10025004,1},</v>
      </c>
      <c r="G82" s="3">
        <v>1</v>
      </c>
    </row>
    <row r="83" s="3" customFormat="1" ht="20.1" customHeight="1" spans="2:7">
      <c r="B83" s="68">
        <v>10025005</v>
      </c>
      <c r="C83" s="70" t="s">
        <v>327</v>
      </c>
      <c r="D83" s="3" t="str">
        <f t="shared" si="3"/>
        <v>{10025005,1},</v>
      </c>
      <c r="G83" s="3">
        <v>1</v>
      </c>
    </row>
    <row r="84" s="3" customFormat="1" ht="20.1" customHeight="1" spans="2:7">
      <c r="B84" s="68">
        <v>10025006</v>
      </c>
      <c r="C84" s="70" t="s">
        <v>329</v>
      </c>
      <c r="D84" s="3" t="str">
        <f t="shared" si="3"/>
        <v>{10025006,1},</v>
      </c>
      <c r="G84" s="3">
        <v>1</v>
      </c>
    </row>
    <row r="85" s="3" customFormat="1" ht="20.1" customHeight="1" spans="2:7">
      <c r="B85" s="68">
        <v>10025007</v>
      </c>
      <c r="C85" s="70" t="s">
        <v>331</v>
      </c>
      <c r="D85" s="3" t="str">
        <f t="shared" si="3"/>
        <v>{10025007,1},</v>
      </c>
      <c r="G85" s="3">
        <v>1</v>
      </c>
    </row>
    <row r="86" s="3" customFormat="1" ht="20.1" customHeight="1" spans="2:7">
      <c r="B86" s="68">
        <v>10025008</v>
      </c>
      <c r="C86" s="60" t="s">
        <v>333</v>
      </c>
      <c r="D86" s="3" t="str">
        <f t="shared" si="3"/>
        <v>{10025008,200},</v>
      </c>
      <c r="G86" s="3">
        <v>200</v>
      </c>
    </row>
    <row r="87" s="3" customFormat="1" ht="20.1" customHeight="1" spans="2:7">
      <c r="B87" s="68">
        <v>10025009</v>
      </c>
      <c r="C87" s="60" t="s">
        <v>335</v>
      </c>
      <c r="D87" s="3" t="str">
        <f t="shared" si="3"/>
        <v>{10025009,300},</v>
      </c>
      <c r="G87" s="3">
        <v>300</v>
      </c>
    </row>
    <row r="88" s="3" customFormat="1" ht="20.1" customHeight="1" spans="2:7">
      <c r="B88" s="68">
        <v>10025010</v>
      </c>
      <c r="C88" s="60" t="s">
        <v>830</v>
      </c>
      <c r="D88" s="3" t="str">
        <f t="shared" si="3"/>
        <v>{10025010,1},</v>
      </c>
      <c r="G88" s="3">
        <v>1</v>
      </c>
    </row>
    <row r="89" s="3" customFormat="1" ht="20.1" customHeight="1"/>
    <row r="90" s="3" customFormat="1" ht="20.1" customHeight="1"/>
    <row r="91" s="3" customFormat="1" ht="20.1" customHeight="1"/>
    <row r="92" s="3" customFormat="1" ht="20.1" customHeight="1"/>
    <row r="93" s="3" customFormat="1" ht="20.1" customHeight="1"/>
    <row r="94" s="3" customFormat="1" ht="20.1" customHeight="1"/>
    <row r="95" s="3" customFormat="1" ht="20.1" customHeight="1"/>
    <row r="96" s="3" customFormat="1" ht="20.1" customHeight="1"/>
    <row r="97" s="3" customFormat="1" ht="20.1" customHeight="1"/>
    <row r="98" s="3" customFormat="1" ht="20.1" customHeight="1"/>
    <row r="99" s="3" customFormat="1" ht="20.1" customHeight="1"/>
    <row r="100" s="3" customFormat="1" ht="20.1" customHeight="1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9"/>
  <sheetViews>
    <sheetView workbookViewId="0">
      <selection activeCell="S3" sqref="S3:S11"/>
    </sheetView>
  </sheetViews>
  <sheetFormatPr defaultColWidth="9" defaultRowHeight="14.25"/>
  <cols>
    <col min="9" max="9" width="11.125" customWidth="1"/>
    <col min="10" max="10" width="10.875" customWidth="1"/>
  </cols>
  <sheetData>
    <row r="1" ht="20.1" customHeight="1" spans="3:3">
      <c r="C1" s="7">
        <f>SUM(C2:C9)</f>
        <v>100</v>
      </c>
    </row>
    <row r="2" ht="20.1" customHeight="1" spans="2:18">
      <c r="B2" s="6" t="s">
        <v>831</v>
      </c>
      <c r="C2" s="7">
        <v>15</v>
      </c>
      <c r="D2">
        <f>C2/100/100</f>
        <v>0.0015</v>
      </c>
      <c r="H2" s="6" t="s">
        <v>832</v>
      </c>
      <c r="I2" s="3">
        <v>1</v>
      </c>
      <c r="J2" s="3" t="s">
        <v>808</v>
      </c>
      <c r="K2" s="3">
        <v>10000</v>
      </c>
      <c r="L2" s="3">
        <v>50000</v>
      </c>
      <c r="M2" s="3"/>
      <c r="N2" s="3">
        <v>0.1</v>
      </c>
      <c r="R2" t="s">
        <v>833</v>
      </c>
    </row>
    <row r="3" ht="20.1" customHeight="1" spans="2:19">
      <c r="B3" s="6" t="s">
        <v>834</v>
      </c>
      <c r="C3" s="7">
        <v>15</v>
      </c>
      <c r="D3">
        <f t="shared" ref="D3:D9" si="0">C3/100/100</f>
        <v>0.0015</v>
      </c>
      <c r="H3" s="3"/>
      <c r="I3" s="3">
        <v>3</v>
      </c>
      <c r="J3" s="3" t="s">
        <v>795</v>
      </c>
      <c r="K3" s="3">
        <v>10</v>
      </c>
      <c r="L3" s="3">
        <v>100</v>
      </c>
      <c r="M3" s="3"/>
      <c r="N3" s="3">
        <v>0.05</v>
      </c>
      <c r="Q3" s="68">
        <v>10030011</v>
      </c>
      <c r="R3" s="6" t="s">
        <v>831</v>
      </c>
      <c r="S3" s="7">
        <v>0.2</v>
      </c>
    </row>
    <row r="4" ht="20.1" customHeight="1" spans="2:19">
      <c r="B4" s="6" t="s">
        <v>835</v>
      </c>
      <c r="C4" s="7">
        <v>10</v>
      </c>
      <c r="D4">
        <f t="shared" si="0"/>
        <v>0.001</v>
      </c>
      <c r="H4" s="3"/>
      <c r="I4" s="68">
        <v>10030011</v>
      </c>
      <c r="J4" s="6" t="s">
        <v>831</v>
      </c>
      <c r="K4" s="3">
        <v>1</v>
      </c>
      <c r="L4" s="3">
        <v>3</v>
      </c>
      <c r="M4" s="3"/>
      <c r="N4" s="3">
        <v>0.025</v>
      </c>
      <c r="Q4" s="68">
        <v>10030012</v>
      </c>
      <c r="R4" s="6" t="s">
        <v>834</v>
      </c>
      <c r="S4" s="7">
        <v>0.2</v>
      </c>
    </row>
    <row r="5" ht="20.1" customHeight="1" spans="2:19">
      <c r="B5" s="6" t="s">
        <v>836</v>
      </c>
      <c r="C5" s="7">
        <v>15</v>
      </c>
      <c r="D5">
        <f t="shared" si="0"/>
        <v>0.0015</v>
      </c>
      <c r="H5" s="3"/>
      <c r="I5" s="68">
        <v>10030012</v>
      </c>
      <c r="J5" s="6" t="s">
        <v>834</v>
      </c>
      <c r="K5" s="3">
        <v>1</v>
      </c>
      <c r="L5" s="3">
        <v>3</v>
      </c>
      <c r="M5" s="3"/>
      <c r="N5" s="3">
        <v>0.025</v>
      </c>
      <c r="Q5" s="68">
        <v>10030013</v>
      </c>
      <c r="R5" s="6" t="s">
        <v>835</v>
      </c>
      <c r="S5" s="7">
        <v>0.2</v>
      </c>
    </row>
    <row r="6" ht="20.1" customHeight="1" spans="2:19">
      <c r="B6" s="6" t="s">
        <v>837</v>
      </c>
      <c r="C6" s="7">
        <v>15</v>
      </c>
      <c r="D6">
        <f t="shared" si="0"/>
        <v>0.0015</v>
      </c>
      <c r="H6" s="3"/>
      <c r="I6" s="68">
        <v>10030013</v>
      </c>
      <c r="J6" s="6" t="s">
        <v>835</v>
      </c>
      <c r="K6" s="3">
        <v>1</v>
      </c>
      <c r="L6" s="3">
        <v>3</v>
      </c>
      <c r="M6" s="3"/>
      <c r="N6" s="3">
        <v>0.025</v>
      </c>
      <c r="Q6" s="68">
        <v>10030014</v>
      </c>
      <c r="R6" s="6" t="s">
        <v>836</v>
      </c>
      <c r="S6" s="7">
        <v>0.2</v>
      </c>
    </row>
    <row r="7" ht="20.1" customHeight="1" spans="2:19">
      <c r="B7" s="6" t="s">
        <v>838</v>
      </c>
      <c r="C7" s="7">
        <v>10</v>
      </c>
      <c r="D7">
        <f t="shared" si="0"/>
        <v>0.001</v>
      </c>
      <c r="H7" s="3"/>
      <c r="I7" s="68">
        <v>10030014</v>
      </c>
      <c r="J7" s="6" t="s">
        <v>836</v>
      </c>
      <c r="K7" s="3">
        <v>1</v>
      </c>
      <c r="L7" s="3">
        <v>3</v>
      </c>
      <c r="M7" s="3"/>
      <c r="N7" s="3">
        <v>0.025</v>
      </c>
      <c r="Q7" s="68">
        <v>10030015</v>
      </c>
      <c r="R7" s="6" t="s">
        <v>837</v>
      </c>
      <c r="S7" s="7">
        <v>0.2</v>
      </c>
    </row>
    <row r="8" ht="20.1" customHeight="1" spans="2:19">
      <c r="B8" s="6" t="s">
        <v>839</v>
      </c>
      <c r="C8" s="7">
        <v>10</v>
      </c>
      <c r="D8">
        <f t="shared" si="0"/>
        <v>0.001</v>
      </c>
      <c r="H8" s="3"/>
      <c r="I8" s="68">
        <v>10030015</v>
      </c>
      <c r="J8" s="6" t="s">
        <v>837</v>
      </c>
      <c r="K8" s="3">
        <v>1</v>
      </c>
      <c r="L8" s="3">
        <v>3</v>
      </c>
      <c r="M8" s="3"/>
      <c r="N8" s="3">
        <v>0.025</v>
      </c>
      <c r="Q8" s="68">
        <v>10030016</v>
      </c>
      <c r="R8" s="6" t="s">
        <v>838</v>
      </c>
      <c r="S8" s="7">
        <v>0.2</v>
      </c>
    </row>
    <row r="9" ht="20.1" customHeight="1" spans="2:19">
      <c r="B9" s="6" t="s">
        <v>840</v>
      </c>
      <c r="C9" s="7">
        <v>10</v>
      </c>
      <c r="D9">
        <f t="shared" si="0"/>
        <v>0.001</v>
      </c>
      <c r="H9" s="3"/>
      <c r="I9" s="68">
        <v>10030016</v>
      </c>
      <c r="J9" s="6" t="s">
        <v>838</v>
      </c>
      <c r="K9" s="3">
        <v>1</v>
      </c>
      <c r="L9" s="3">
        <v>3</v>
      </c>
      <c r="M9" s="3"/>
      <c r="N9" s="3">
        <v>0.025</v>
      </c>
      <c r="Q9" s="68">
        <v>10030017</v>
      </c>
      <c r="R9" s="6" t="s">
        <v>839</v>
      </c>
      <c r="S9" s="7">
        <v>0.2</v>
      </c>
    </row>
    <row r="10" ht="20.1" customHeight="1" spans="2:19">
      <c r="B10" s="6"/>
      <c r="H10" s="3"/>
      <c r="I10" s="68">
        <v>10030017</v>
      </c>
      <c r="J10" s="6" t="s">
        <v>839</v>
      </c>
      <c r="K10" s="3">
        <v>1</v>
      </c>
      <c r="L10" s="3">
        <v>3</v>
      </c>
      <c r="M10" s="3"/>
      <c r="N10" s="3">
        <v>0.025</v>
      </c>
      <c r="Q10" s="68">
        <v>10030018</v>
      </c>
      <c r="R10" s="6" t="s">
        <v>840</v>
      </c>
      <c r="S10" s="7">
        <v>0.2</v>
      </c>
    </row>
    <row r="11" ht="20.1" customHeight="1" spans="8:19">
      <c r="H11" s="3"/>
      <c r="I11" s="68">
        <v>10030018</v>
      </c>
      <c r="J11" s="6" t="s">
        <v>840</v>
      </c>
      <c r="K11" s="3">
        <v>1</v>
      </c>
      <c r="L11" s="3">
        <v>3</v>
      </c>
      <c r="M11" s="3"/>
      <c r="N11" s="3">
        <v>0.025</v>
      </c>
      <c r="Q11" s="68">
        <v>10030011</v>
      </c>
      <c r="R11" s="6" t="s">
        <v>831</v>
      </c>
      <c r="S11" s="7">
        <v>0.1</v>
      </c>
    </row>
    <row r="12" ht="20.1" customHeight="1" spans="2:14">
      <c r="B12" s="6"/>
      <c r="H12" s="3"/>
      <c r="I12" s="3">
        <v>10010083</v>
      </c>
      <c r="J12" s="69" t="s">
        <v>841</v>
      </c>
      <c r="K12" s="3">
        <v>1</v>
      </c>
      <c r="L12" s="3">
        <v>5</v>
      </c>
      <c r="M12" s="3"/>
      <c r="N12" s="3">
        <v>0.1</v>
      </c>
    </row>
    <row r="13" ht="20.1" customHeight="1" spans="8:14">
      <c r="H13" s="3"/>
      <c r="I13" s="5">
        <v>10000132</v>
      </c>
      <c r="J13" s="6" t="s">
        <v>114</v>
      </c>
      <c r="K13" s="3">
        <v>1</v>
      </c>
      <c r="L13" s="3">
        <v>5</v>
      </c>
      <c r="M13" s="3"/>
      <c r="N13" s="3">
        <v>0.1</v>
      </c>
    </row>
    <row r="14" ht="20.1" customHeight="1" spans="2:14">
      <c r="B14" s="6" t="s">
        <v>842</v>
      </c>
      <c r="C14" s="67">
        <v>0.01</v>
      </c>
      <c r="H14" s="3"/>
      <c r="I14" s="60">
        <v>11200000</v>
      </c>
      <c r="J14" s="61" t="s">
        <v>843</v>
      </c>
      <c r="K14" s="3">
        <v>1</v>
      </c>
      <c r="L14" s="3">
        <v>1</v>
      </c>
      <c r="M14" s="3"/>
      <c r="N14" s="3">
        <v>0.05</v>
      </c>
    </row>
    <row r="15" ht="20.1" customHeight="1" spans="8:14">
      <c r="H15" s="3"/>
      <c r="I15" s="5">
        <v>10000143</v>
      </c>
      <c r="J15" s="6" t="s">
        <v>122</v>
      </c>
      <c r="K15" s="3">
        <v>1</v>
      </c>
      <c r="L15" s="3">
        <v>1</v>
      </c>
      <c r="M15" s="3"/>
      <c r="N15" s="3">
        <v>0.02</v>
      </c>
    </row>
    <row r="16" ht="20.1" customHeight="1" spans="8:14">
      <c r="H16" s="3"/>
      <c r="I16" s="5">
        <v>10010046</v>
      </c>
      <c r="J16" s="6" t="s">
        <v>806</v>
      </c>
      <c r="K16" s="3">
        <v>1</v>
      </c>
      <c r="L16" s="3">
        <v>1</v>
      </c>
      <c r="M16" s="3"/>
      <c r="N16" s="3">
        <v>0.05</v>
      </c>
    </row>
    <row r="17" ht="20.1" customHeight="1" spans="8:14">
      <c r="H17" s="3"/>
      <c r="I17" s="5">
        <v>10010041</v>
      </c>
      <c r="J17" s="6" t="s">
        <v>805</v>
      </c>
      <c r="K17" s="3">
        <v>1</v>
      </c>
      <c r="L17" s="3">
        <v>3</v>
      </c>
      <c r="M17" s="3"/>
      <c r="N17" s="3">
        <v>0.15</v>
      </c>
    </row>
    <row r="18" ht="20.1" customHeight="1" spans="8:14">
      <c r="H18" s="3"/>
      <c r="I18" s="5">
        <v>10010042</v>
      </c>
      <c r="J18" s="21" t="s">
        <v>126</v>
      </c>
      <c r="K18" s="3">
        <v>1</v>
      </c>
      <c r="L18" s="3">
        <v>3</v>
      </c>
      <c r="M18" s="3"/>
      <c r="N18" s="3">
        <v>0.08</v>
      </c>
    </row>
    <row r="19" ht="20.1" customHeight="1" spans="8:14">
      <c r="H19" s="1"/>
      <c r="I19" s="68">
        <v>10030002</v>
      </c>
      <c r="J19" s="6" t="s">
        <v>842</v>
      </c>
      <c r="K19" s="3">
        <v>1</v>
      </c>
      <c r="L19" s="3">
        <v>5</v>
      </c>
      <c r="M19" s="1"/>
      <c r="N19" s="3">
        <v>0.1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2023-03-13T03:48:12Z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