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activeTab="6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  <externalReference r:id="rId22"/>
    <externalReference r:id="rId23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<sst xmlns="http://schemas.openxmlformats.org/spreadsheetml/2006/main" count="2233">
  <si>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</si>
  <si>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</si>
  <si>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</si>
  <si>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</si>
  <si>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</si>
  <si>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</si>
  <si>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</si>
  <si>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</si>
  <si>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</si>
  <si>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</si>
  <si>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</si>
  <si>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</si>
  <si>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</si>
  <si>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</si>
  <si>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</si>
  <si>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</si>
  <si>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</si>
  <si>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</si>
  <si>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</si>
  <si>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</si>
  <si>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</si>
  <si>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</si>
  <si>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</si>
  <si>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</si>
  <si>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</si>
  <si>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</si>
  <si>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</si>
  <si>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</si>
  <si>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</si>
  <si>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</si>
  <si>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</si>
  <si>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</si>
  <si>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</si>
  <si>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</si>
  <si>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</si>
  <si>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</si>
  <si>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</si>
  <si>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</si>
  <si>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</si>
  <si>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</si>
  <si>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</si>
  <si>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</si>
  <si>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</si>
  <si>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</si>
  <si>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</si>
  <si>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</si>
  <si>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</si>
  <si>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</si>
  <si>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</si>
  <si>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</si>
  <si>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</si>
  <si>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</si>
  <si>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</si>
  <si>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</si>
  <si>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</si>
  <si>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</si>
  <si>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</si>
  <si>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</si>
  <si>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</si>
  <si>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</si>
  <si>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</si>
  <si>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</si>
  <si>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</si>
  <si>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</si>
  <si>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</si>
  <si>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</si>
  <si>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</si>
  <si>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</si>
  <si>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</si>
  <si>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</si>
  <si>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</si>
  <si>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</si>
  <si>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</si>
  <si>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</si>
  <si>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</si>
  <si>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</si>
  <si>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</si>
  <si>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</si>
  <si>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</si>
  <si>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</si>
  <si>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</si>
  <si>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</si>
  <si>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</si>
  <si>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</si>
  <si>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</si>
  <si>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</si>
  <si>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</si>
  <si>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</si>
  <si>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</si>
  <si>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</si>
  <si>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</si>
  <si>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</si>
  <si>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</si>
  <si>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</si>
  <si>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</si>
  <si>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</si>
  <si>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</si>
  <si>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</si>
  <si>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</si>
  <si>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</si>
  <si>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</si>
  <si>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</si>
  <si>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</si>
  <si>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</si>
  <si>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</si>
  <si>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</si>
  <si>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</si>
  <si>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</si>
  <si>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</si>
  <si>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</si>
  <si>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</si>
  <si>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</si>
  <si>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</si>
  <si>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</si>
  <si>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</si>
  <si>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</si>
  <si>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</si>
  <si>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</si>
  <si>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</si>
  <si>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</si>
  <si>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</si>
  <si>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</si>
  <si>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</si>
  <si>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</si>
  <si>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</si>
  <si>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</si>
  <si>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</si>
  <si>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</si>
  <si>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</si>
  <si>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</si>
  <si>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</si>
  <si>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</si>
  <si>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</si>
  <si>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</si>
  <si>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</si>
  <si>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</si>
  <si>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</si>
  <si>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</si>
  <si>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</si>
  <si>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</si>
  <si>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</si>
  <si>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</si>
  <si>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</si>
  <si>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</si>
  <si>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</si>
  <si>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</si>
  <si>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</si>
  <si>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</si>
  <si>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</si>
  <si>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</si>
  <si>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</si>
  <si>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</si>
  <si>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</si>
  <si>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</si>
  <si>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</si>
  <si>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</si>
  <si>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</si>
  <si>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</si>
  <si>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</si>
  <si>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</si>
  <si>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</si>
  <si>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</si>
  <si>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</si>
  <si>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</si>
  <si>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</si>
  <si>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</si>
  <si>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</si>
  <si>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</si>
  <si>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</si>
  <si>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</si>
  <si>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</si>
  <si>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</si>
  <si>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</si>
  <si>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</si>
  <si>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</si>
  <si>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</si>
  <si>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</si>
  <si>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</si>
  <si>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</si>
  <si>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</si>
  <si>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</si>
  <si>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</si>
  <si>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</si>
  <si>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</si>
  <si>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</si>
  <si>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</si>
  <si>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</si>
  <si>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</si>
  <si>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</si>
  <si>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</si>
  <si>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</si>
  <si>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</si>
  <si>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</si>
  <si>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</si>
  <si>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</si>
  <si>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</si>
  <si>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</si>
  <si>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</si>
  <si>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</si>
  <si>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</si>
  <si>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</si>
  <si>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</si>
  <si>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</si>
  <si>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</si>
  <si>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</si>
  <si>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</si>
  <si>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</si>
  <si>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</si>
  <si>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</si>
  <si>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</si>
  <si>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</si>
  <si>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</si>
  <si>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</si>
  <si>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</si>
  <si>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</si>
  <si>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</si>
  <si>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</si>
  <si>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</si>
  <si>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</si>
  <si>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</si>
  <si>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</si>
  <si>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</si>
  <si>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</si>
  <si>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</si>
  <si>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</si>
  <si>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</si>
  <si>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</si>
  <si>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</si>
  <si>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</si>
  <si>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</si>
  <si>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</si>
  <si>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</si>
  <si>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</si>
  <si>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</si>
  <si>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</si>
  <si>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</si>
  <si>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</si>
  <si>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</si>
  <si>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</si>
  <si>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</si>
  <si>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</si>
  <si>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</si>
  <si>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</si>
  <si>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</si>
  <si>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</si>
  <si>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</si>
  <si>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</si>
  <si>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</si>
  <si>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</si>
  <si>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</si>
  <si>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</si>
  <si>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</si>
  <si>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</si>
  <si>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</si>
  <si>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</si>
  <si>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</si>
  <si>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</si>
  <si>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</si>
  <si>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</si>
  <si>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</si>
  <si>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</si>
  <si>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</si>
  <si>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</si>
  <si>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</si>
  <si>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</si>
  <si>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</si>
  <si>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</si>
  <si>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</si>
  <si>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</si>
  <si>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</si>
  <si>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</si>
  <si>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</si>
  <si>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</si>
  <si>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</si>
  <si>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</si>
  <si>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</si>
  <si>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</si>
  <si>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</si>
  <si>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</si>
  <si>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</si>
  <si>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</si>
  <si>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</si>
  <si>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</si>
  <si>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</si>
  <si>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</si>
  <si>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</si>
  <si>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</si>
  <si>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</si>
  <si>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</si>
  <si>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</si>
  <si>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</si>
  <si>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</si>
  <si>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</si>
  <si>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</si>
  <si>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</si>
  <si>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</si>
  <si>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</si>
  <si>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</si>
  <si>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</si>
  <si>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</si>
  <si>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</si>
  <si>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</si>
  <si>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</si>
  <si>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</si>
  <si>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</si>
  <si>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</si>
  <si>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</si>
  <si>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</si>
  <si>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</si>
  <si>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</si>
  <si>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</si>
  <si>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</si>
  <si>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</si>
  <si>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</si>
  <si>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</si>
  <si>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</si>
  <si>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</si>
  <si>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</si>
  <si>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</si>
  <si>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</si>
  <si>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</si>
  <si>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</si>
  <si>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</si>
  <si>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</si>
  <si>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</si>
  <si>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</si>
  <si>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</si>
  <si>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</si>
  <si>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</si>
  <si>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</si>
  <si>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</si>
  <si>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</si>
  <si>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</si>
  <si>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</si>
  <si>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</si>
  <si>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</si>
  <si>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</si>
  <si>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</si>
  <si>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</si>
  <si>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</si>
  <si>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</si>
  <si>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</si>
  <si>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</si>
  <si>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</si>
  <si>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</si>
  <si>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</si>
  <si>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</si>
  <si>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</si>
  <si>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</si>
  <si>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</si>
  <si>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</si>
  <si>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</si>
  <si>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</si>
  <si>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</si>
  <si>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</si>
  <si>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</si>
  <si>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</si>
  <si>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</si>
  <si>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</si>
  <si>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</si>
  <si>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</si>
  <si>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</si>
  <si>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</si>
  <si>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</si>
  <si>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</si>
  <si>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</si>
  <si>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</si>
  <si>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</si>
  <si>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</si>
  <si>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</si>
  <si>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</si>
  <si>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</si>
  <si>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</si>
  <si>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</si>
  <si>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</si>
  <si>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</si>
  <si>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</si>
  <si>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</si>
  <si>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</si>
  <si>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</si>
  <si>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</si>
  <si>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</si>
  <si>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</si>
  <si>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</si>
  <si>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</si>
  <si>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</si>
  <si>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</si>
  <si>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</si>
  <si>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</si>
  <si>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</si>
  <si>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</si>
  <si>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</si>
  <si>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</si>
  <si>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</si>
  <si>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</si>
  <si>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</si>
  <si>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</si>
  <si>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</si>
  <si>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</si>
  <si>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</si>
  <si>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</si>
  <si>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</si>
  <si>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</si>
  <si>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</si>
  <si>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</si>
  <si>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</si>
  <si>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</si>
  <si>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</si>
  <si>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</si>
  <si>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</si>
  <si>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</si>
  <si>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</si>
  <si>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</si>
  <si>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</si>
  <si>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</si>
  <si>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</si>
  <si>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</si>
  <si>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</si>
  <si>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</si>
  <si>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</si>
  <si>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</si>
  <si>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</si>
  <si>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</si>
  <si>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</si>
  <si>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</si>
  <si>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</si>
  <si>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</si>
  <si>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</si>
  <si>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</si>
  <si>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</si>
  <si>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</si>
  <si>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</si>
  <si>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</si>
  <si>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</si>
  <si>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</si>
  <si>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</si>
  <si>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</si>
  <si>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</si>
  <si>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</si>
  <si>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</si>
  <si>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</si>
  <si>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</si>
  <si>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</si>
  <si>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</si>
  <si>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</si>
  <si>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</si>
  <si>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</si>
  <si>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</si>
  <si>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</si>
  <si>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</si>
  <si>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</si>
  <si>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</si>
  <si>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</si>
  <si>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</si>
  <si>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</si>
  <si>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</si>
  <si>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</si>
  <si>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</si>
  <si>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</si>
  <si>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</si>
  <si>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</si>
  <si>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</si>
  <si>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</si>
  <si>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</si>
  <si>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</si>
  <si>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</si>
  <si>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</si>
  <si>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</si>
  <si>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</si>
  <si>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</si>
  <si>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</si>
  <si>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</si>
  <si>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</si>
  <si>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</si>
  <si>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</si>
  <si>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</si>
  <si>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</si>
  <si>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</si>
  <si>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</si>
  <si>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</si>
  <si>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</si>
  <si>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</si>
  <si>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</si>
  <si>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</si>
  <si>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</si>
  <si>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</si>
  <si>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</si>
  <si>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</si>
  <si>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</si>
  <si>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</si>
  <si>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</si>
  <si>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</si>
  <si>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</si>
  <si>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</si>
  <si>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</si>
  <si>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</si>
  <si>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</si>
  <si>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</si>
  <si>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</si>
  <si>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</si>
  <si>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</si>
  <si>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</si>
  <si>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</si>
  <si>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</si>
  <si>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</si>
  <si>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</si>
  <si>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</si>
  <si>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</si>
  <si>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</si>
  <si>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</si>
  <si>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</si>
  <si>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</si>
  <si>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</si>
  <si>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</si>
  <si>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</si>
  <si>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</si>
  <si>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</si>
  <si>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</si>
  <si>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</si>
  <si>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</si>
  <si>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</si>
  <si>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</si>
  <si>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</si>
  <si>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</si>
  <si>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</si>
  <si>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</si>
  <si>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</si>
  <si>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</si>
  <si>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</si>
  <si>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</si>
  <si>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</si>
  <si>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</si>
  <si>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</si>
  <si>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</si>
  <si>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</si>
  <si>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</si>
  <si>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</si>
  <si>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</si>
  <si>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</si>
  <si>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</si>
  <si>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</si>
  <si>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</si>
  <si>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</si>
  <si>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</si>
  <si>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</si>
  <si>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</si>
  <si>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</si>
  <si>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</si>
  <si>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</si>
  <si>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</si>
  <si>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</si>
  <si>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</si>
  <si>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</si>
  <si>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</si>
  <si>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</si>
  <si>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</si>
  <si>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</si>
  <si>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</si>
  <si>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</si>
  <si>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</si>
  <si>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</si>
  <si>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</si>
  <si>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</si>
  <si>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</si>
  <si>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</si>
  <si>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</si>
  <si>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</si>
  <si>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</si>
  <si>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</si>
  <si>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</si>
  <si>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</si>
  <si>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</si>
  <si>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</si>
  <si>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</si>
  <si>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</si>
  <si>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</si>
  <si>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</si>
  <si>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</si>
  <si>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</si>
  <si>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</si>
  <si>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</si>
  <si>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</si>
  <si>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</si>
  <si>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</si>
  <si>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</si>
  <si>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</si>
  <si>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</si>
  <si>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</si>
  <si>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</si>
  <si>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</si>
  <si>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</si>
  <si>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</si>
  <si>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</si>
  <si>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</si>
  <si>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</si>
  <si>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</si>
  <si>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</si>
  <si>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</si>
  <si>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</si>
  <si>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</si>
  <si>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</si>
  <si>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</si>
  <si>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</si>
  <si>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</si>
  <si>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</si>
  <si>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</si>
  <si>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</si>
  <si>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</si>
  <si>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</si>
  <si>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</si>
  <si>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</si>
  <si>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</si>
  <si>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</si>
  <si>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</si>
  <si>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</si>
  <si>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</si>
  <si>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</si>
  <si>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</si>
  <si>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</si>
  <si>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</si>
  <si>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</si>
  <si>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</si>
  <si>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</si>
  <si>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</si>
  <si>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</si>
  <si>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</si>
  <si>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</si>
  <si>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</si>
  <si>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</si>
  <si>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</si>
  <si>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</si>
  <si>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</si>
  <si>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</si>
  <si>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</si>
  <si>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</si>
  <si>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</si>
  <si>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</si>
  <si>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</si>
  <si>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</si>
  <si>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</si>
  <si>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</si>
  <si>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</si>
  <si>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</si>
  <si>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</si>
  <si>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</si>
  <si>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</si>
  <si>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</si>
  <si>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</si>
  <si>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</si>
  <si>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</si>
  <si>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</si>
  <si>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</si>
  <si>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</si>
  <si>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</si>
  <si>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</si>
  <si>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</si>
  <si>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</si>
  <si>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</si>
  <si>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</si>
  <si>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</si>
  <si>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</si>
  <si>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</si>
  <si>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</si>
  <si>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</si>
  <si>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</si>
  <si>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</si>
  <si>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</si>
  <si>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</si>
  <si>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</si>
  <si>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</si>
  <si>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</si>
  <si>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</si>
  <si>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</si>
  <si>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</si>
  <si>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</si>
  <si>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</si>
  <si>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</si>
  <si>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</si>
  <si>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</si>
  <si>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</si>
  <si>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</si>
  <si>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</si>
  <si>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</si>
  <si>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</si>
  <si>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</si>
  <si>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</si>
  <si>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</si>
  <si>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</si>
  <si>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</si>
  <si>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</si>
  <si>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</si>
  <si>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</si>
  <si>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</si>
  <si>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</si>
  <si>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</si>
  <si>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</si>
  <si>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</si>
  <si>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</si>
  <si>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</si>
  <si>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</si>
  <si>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</si>
  <si>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</si>
  <si>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</si>
  <si>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</si>
  <si>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</si>
  <si>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</si>
  <si>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</si>
  <si>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</si>
  <si>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</si>
  <si>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</si>
  <si>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</si>
  <si>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</si>
  <si>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</si>
  <si>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</si>
  <si>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</si>
  <si>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</si>
  <si>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</si>
  <si>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</si>
  <si>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</si>
  <si>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</si>
  <si>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</si>
  <si>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</si>
  <si>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</si>
  <si>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</si>
  <si>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</si>
  <si>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</si>
  <si>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</si>
  <si>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</si>
  <si>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</si>
  <si>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</si>
  <si>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</si>
  <si>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</si>
  <si>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</si>
  <si>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</si>
  <si>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</si>
  <si>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</si>
  <si>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</si>
  <si>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</si>
  <si>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</si>
  <si>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</si>
  <si>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</si>
  <si>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</si>
  <si>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</si>
  <si>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</si>
  <si>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</si>
  <si>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</si>
  <si>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</si>
  <si>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</si>
  <si>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</si>
  <si>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</si>
  <si>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</si>
  <si>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</si>
  <si>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</si>
  <si>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</si>
  <si>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</si>
  <si>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</si>
  <si>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</si>
  <si>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</si>
  <si>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</si>
  <si>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</si>
  <si>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</si>
  <si>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</si>
  <si>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</si>
  <si>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</si>
  <si>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</si>
  <si>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</si>
  <si>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</si>
  <si>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</si>
  <si>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</si>
  <si>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</si>
  <si>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</si>
  <si>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</si>
  <si>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</si>
  <si>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</si>
  <si>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</si>
  <si>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</si>
  <si>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</si>
  <si>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</si>
  <si>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</si>
  <si>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</si>
  <si>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</si>
  <si>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</si>
  <si>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</si>
  <si>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</si>
  <si>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</si>
  <si>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</si>
  <si>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</si>
  <si>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</si>
  <si>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</si>
  <si>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</si>
  <si>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</si>
  <si>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</si>
  <si>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</si>
  <si>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</si>
  <si>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</si>
  <si>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</si>
  <si>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</si>
  <si>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</si>
  <si>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</si>
  <si>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</si>
  <si>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</si>
  <si>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</si>
  <si>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</si>
  <si>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</si>
  <si>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</si>
  <si>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</si>
  <si>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</si>
  <si>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</si>
  <si>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</si>
  <si>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</si>
  <si>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</si>
  <si>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</si>
  <si>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</si>
  <si>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</si>
  <si>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</si>
  <si>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</si>
  <si>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</si>
  <si>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</si>
  <si>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</si>
  <si>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</si>
  <si>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</si>
  <si>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</si>
  <si>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</si>
  <si>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</si>
  <si>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</si>
  <si>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</si>
  <si>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</si>
  <si>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</si>
  <si>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</si>
  <si>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</si>
  <si>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</si>
  <si>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</si>
  <si>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</si>
  <si>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</si>
  <si>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</si>
  <si>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</si>
  <si>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</si>
  <si>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</si>
  <si>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</si>
  <si>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</si>
  <si>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</si>
  <si>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</si>
  <si>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</si>
  <si>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</si>
  <si>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</si>
  <si>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</si>
  <si>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</si>
  <si>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</si>
  <si>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</si>
  <si>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</si>
  <si>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</si>
  <si>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</si>
  <si>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</si>
  <si>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</si>
  <si>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</si>
  <si>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</si>
  <si>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</si>
  <si>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</si>
  <si>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</si>
  <si>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</si>
  <si>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</si>
  <si>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</si>
  <si>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</si>
  <si>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</si>
  <si>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</si>
  <si>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</si>
  <si>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</si>
  <si>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</si>
  <si>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</si>
  <si>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</si>
  <si>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</si>
  <si>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</si>
  <si>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</si>
  <si>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</si>
  <si>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</si>
  <si>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</si>
  <si>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</si>
  <si>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</si>
  <si>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</si>
  <si>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</si>
  <si>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</si>
  <si>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</si>
  <si>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</si>
  <si>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</si>
  <si>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</si>
  <si>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</si>
  <si>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</si>
  <si>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</si>
  <si>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</si>
  <si>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</si>
  <si>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</si>
  <si>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</si>
  <si>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</si>
  <si>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</si>
  <si>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</si>
  <si>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</si>
  <si>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</si>
  <si>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</si>
  <si>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</si>
  <si>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</si>
  <si>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</si>
  <si>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</si>
  <si>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</si>
  <si>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</si>
  <si>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</si>
  <si>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</si>
  <si>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</si>
  <si>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</si>
  <si>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</si>
  <si>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</si>
  <si>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</si>
  <si>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</si>
  <si>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</si>
  <si>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</si>
  <si>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</si>
  <si>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</si>
  <si>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</si>
  <si>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</si>
  <si>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</si>
  <si>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</si>
  <si>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</si>
  <si>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</si>
  <si>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</si>
  <si>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</si>
  <si>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</si>
  <si>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</si>
  <si>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</si>
  <si>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</si>
  <si>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</si>
  <si>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</si>
  <si>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指挥官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</si>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</sst>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176" formatCode="0.0%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7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09363078707"/>
        <bgColor indexed="64"/>
      </patternFill>
    </fill>
    <fill>
      <patternFill patternType="solid">
        <fgColor theme="5" tint="0.399609363078707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4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3" fillId="0" borderId="0"/>
    <xf numFmtId="0" fontId="0" fillId="30" borderId="9" applyNumberFormat="0" applyFon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42" fillId="35" borderId="12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3.xml"/><Relationship Id="rId22" Type="http://schemas.openxmlformats.org/officeDocument/2006/relationships/externalLink" Target="externalLinks/externalLink2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Talent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809">
          <cell r="C809">
            <v>14010001</v>
          </cell>
        </row>
        <row r="810">
          <cell r="C810">
            <v>14010002</v>
          </cell>
        </row>
        <row r="811">
          <cell r="C811">
            <v>14010003</v>
          </cell>
        </row>
        <row r="812">
          <cell r="C812">
            <v>14010004</v>
          </cell>
        </row>
        <row r="813">
          <cell r="C813">
            <v>14010005</v>
          </cell>
        </row>
        <row r="814">
          <cell r="C814">
            <v>14010006</v>
          </cell>
        </row>
        <row r="815">
          <cell r="C815">
            <v>14010007</v>
          </cell>
        </row>
        <row r="816">
          <cell r="C816">
            <v>14010008</v>
          </cell>
        </row>
        <row r="817">
          <cell r="C817">
            <v>14010009</v>
          </cell>
        </row>
        <row r="818">
          <cell r="C818">
            <v>14010010</v>
          </cell>
        </row>
        <row r="819">
          <cell r="C819">
            <v>14010011</v>
          </cell>
        </row>
        <row r="820">
          <cell r="C820">
            <v>14010012</v>
          </cell>
        </row>
        <row r="821">
          <cell r="C821">
            <v>14020001</v>
          </cell>
        </row>
        <row r="822">
          <cell r="C822">
            <v>14020002</v>
          </cell>
        </row>
        <row r="823">
          <cell r="C823">
            <v>14020003</v>
          </cell>
        </row>
        <row r="824">
          <cell r="C824">
            <v>14020004</v>
          </cell>
        </row>
        <row r="825">
          <cell r="C825">
            <v>14020005</v>
          </cell>
        </row>
        <row r="826">
          <cell r="C826">
            <v>14020006</v>
          </cell>
        </row>
        <row r="827">
          <cell r="C827">
            <v>14020007</v>
          </cell>
        </row>
        <row r="828">
          <cell r="C828">
            <v>14020008</v>
          </cell>
        </row>
        <row r="829">
          <cell r="C829">
            <v>14020009</v>
          </cell>
        </row>
        <row r="830">
          <cell r="C830">
            <v>14020010</v>
          </cell>
        </row>
        <row r="831">
          <cell r="C831">
            <v>14020011</v>
          </cell>
        </row>
        <row r="832">
          <cell r="C832">
            <v>14020012</v>
          </cell>
        </row>
        <row r="833">
          <cell r="C833">
            <v>14020013</v>
          </cell>
        </row>
        <row r="834">
          <cell r="C834">
            <v>14030001</v>
          </cell>
        </row>
        <row r="835">
          <cell r="C835">
            <v>14030002</v>
          </cell>
        </row>
        <row r="836">
          <cell r="C836">
            <v>14030003</v>
          </cell>
        </row>
        <row r="837">
          <cell r="C837">
            <v>14030004</v>
          </cell>
        </row>
        <row r="838">
          <cell r="C838">
            <v>14030005</v>
          </cell>
        </row>
        <row r="839">
          <cell r="C839">
            <v>14030006</v>
          </cell>
        </row>
        <row r="840">
          <cell r="C840">
            <v>14030007</v>
          </cell>
        </row>
        <row r="841">
          <cell r="C841">
            <v>14030008</v>
          </cell>
        </row>
        <row r="842">
          <cell r="C842">
            <v>14030009</v>
          </cell>
        </row>
        <row r="843">
          <cell r="C843">
            <v>14030010</v>
          </cell>
        </row>
        <row r="844">
          <cell r="C844">
            <v>14030011</v>
          </cell>
        </row>
        <row r="845">
          <cell r="C845">
            <v>14030012</v>
          </cell>
        </row>
        <row r="846">
          <cell r="C846">
            <v>14030013</v>
          </cell>
        </row>
        <row r="847">
          <cell r="C847">
            <v>14040001</v>
          </cell>
        </row>
        <row r="848">
          <cell r="C848">
            <v>14040002</v>
          </cell>
        </row>
        <row r="849">
          <cell r="C849">
            <v>14040003</v>
          </cell>
        </row>
        <row r="850">
          <cell r="C850">
            <v>14040004</v>
          </cell>
        </row>
        <row r="851">
          <cell r="C851">
            <v>14040005</v>
          </cell>
        </row>
        <row r="852">
          <cell r="C852">
            <v>14040006</v>
          </cell>
        </row>
        <row r="853">
          <cell r="C853">
            <v>14040007</v>
          </cell>
        </row>
        <row r="854">
          <cell r="C854">
            <v>14040008</v>
          </cell>
        </row>
        <row r="855">
          <cell r="C855">
            <v>14040009</v>
          </cell>
        </row>
        <row r="856">
          <cell r="C856">
            <v>14040010</v>
          </cell>
        </row>
        <row r="857">
          <cell r="C857">
            <v>14040011</v>
          </cell>
        </row>
        <row r="858">
          <cell r="C858">
            <v>14040012</v>
          </cell>
        </row>
        <row r="859">
          <cell r="C859">
            <v>14050001</v>
          </cell>
        </row>
        <row r="860">
          <cell r="C860">
            <v>14050002</v>
          </cell>
        </row>
        <row r="861">
          <cell r="C861">
            <v>14050003</v>
          </cell>
        </row>
        <row r="862">
          <cell r="C862">
            <v>14050004</v>
          </cell>
        </row>
        <row r="863">
          <cell r="C863">
            <v>14050005</v>
          </cell>
        </row>
        <row r="864">
          <cell r="C864">
            <v>14050006</v>
          </cell>
        </row>
        <row r="865">
          <cell r="C865">
            <v>14050007</v>
          </cell>
        </row>
        <row r="866">
          <cell r="C866">
            <v>14050008</v>
          </cell>
        </row>
        <row r="867">
          <cell r="C867">
            <v>14050009</v>
          </cell>
        </row>
        <row r="868">
          <cell r="C868">
            <v>14050010</v>
          </cell>
        </row>
        <row r="869">
          <cell r="C869">
            <v>14050011</v>
          </cell>
        </row>
        <row r="870">
          <cell r="C870">
            <v>14050012</v>
          </cell>
        </row>
        <row r="871">
          <cell r="C871">
            <v>14060001</v>
          </cell>
        </row>
        <row r="872">
          <cell r="C872">
            <v>14060002</v>
          </cell>
        </row>
        <row r="873">
          <cell r="C873">
            <v>14060003</v>
          </cell>
        </row>
        <row r="874">
          <cell r="C874">
            <v>14060004</v>
          </cell>
        </row>
        <row r="875">
          <cell r="C875">
            <v>14060005</v>
          </cell>
        </row>
        <row r="876">
          <cell r="C876">
            <v>14070001</v>
          </cell>
        </row>
        <row r="877">
          <cell r="C877">
            <v>14070002</v>
          </cell>
        </row>
        <row r="878">
          <cell r="C878">
            <v>14070003</v>
          </cell>
        </row>
        <row r="879">
          <cell r="C879">
            <v>14070004</v>
          </cell>
        </row>
        <row r="880">
          <cell r="C880">
            <v>14080001</v>
          </cell>
        </row>
        <row r="880">
          <cell r="S880">
            <v>66001001</v>
          </cell>
        </row>
        <row r="881">
          <cell r="C881">
            <v>14080002</v>
          </cell>
        </row>
        <row r="881">
          <cell r="S881">
            <v>66001002</v>
          </cell>
        </row>
        <row r="882">
          <cell r="C882">
            <v>14080003</v>
          </cell>
        </row>
        <row r="882">
          <cell r="S882">
            <v>66001003</v>
          </cell>
        </row>
        <row r="883">
          <cell r="C883">
            <v>14080004</v>
          </cell>
        </row>
        <row r="883">
          <cell r="S883">
            <v>66001012</v>
          </cell>
        </row>
        <row r="884">
          <cell r="C884">
            <v>14090001</v>
          </cell>
        </row>
        <row r="885">
          <cell r="C885">
            <v>14090002</v>
          </cell>
        </row>
        <row r="886">
          <cell r="C886">
            <v>14090003</v>
          </cell>
        </row>
        <row r="887">
          <cell r="C887">
            <v>14090004</v>
          </cell>
        </row>
        <row r="888">
          <cell r="C888">
            <v>14100001</v>
          </cell>
        </row>
        <row r="889">
          <cell r="C889">
            <v>14100002</v>
          </cell>
        </row>
        <row r="890">
          <cell r="C890">
            <v>14100003</v>
          </cell>
        </row>
        <row r="891">
          <cell r="C891">
            <v>14100004</v>
          </cell>
        </row>
        <row r="892">
          <cell r="C892">
            <v>14100005</v>
          </cell>
        </row>
        <row r="893">
          <cell r="C893">
            <v>14100006</v>
          </cell>
        </row>
        <row r="894">
          <cell r="C894">
            <v>14100007</v>
          </cell>
        </row>
        <row r="895">
          <cell r="C895">
            <v>14100008</v>
          </cell>
        </row>
        <row r="896">
          <cell r="C896">
            <v>14100011</v>
          </cell>
        </row>
        <row r="896">
          <cell r="S896">
            <v>69000001</v>
          </cell>
        </row>
        <row r="897">
          <cell r="C897">
            <v>14100012</v>
          </cell>
        </row>
        <row r="898">
          <cell r="C898">
            <v>14100101</v>
          </cell>
        </row>
        <row r="899">
          <cell r="C899">
            <v>14100102</v>
          </cell>
        </row>
        <row r="900">
          <cell r="C900">
            <v>14100103</v>
          </cell>
        </row>
        <row r="901">
          <cell r="C901">
            <v>14100104</v>
          </cell>
        </row>
        <row r="902">
          <cell r="C902">
            <v>14100105</v>
          </cell>
        </row>
        <row r="903">
          <cell r="C903">
            <v>14100106</v>
          </cell>
        </row>
        <row r="904">
          <cell r="C904">
            <v>14100107</v>
          </cell>
        </row>
        <row r="905">
          <cell r="C905">
            <v>14100108</v>
          </cell>
        </row>
        <row r="906">
          <cell r="C906">
            <v>14100111</v>
          </cell>
        </row>
        <row r="906">
          <cell r="S906">
            <v>69000002</v>
          </cell>
        </row>
        <row r="907">
          <cell r="C907">
            <v>14100112</v>
          </cell>
        </row>
        <row r="907">
          <cell r="S907">
            <v>69000003</v>
          </cell>
        </row>
        <row r="908">
          <cell r="C908">
            <v>14110001</v>
          </cell>
        </row>
        <row r="909">
          <cell r="C909">
            <v>14110002</v>
          </cell>
        </row>
        <row r="910">
          <cell r="C910">
            <v>14110003</v>
          </cell>
        </row>
        <row r="911">
          <cell r="C911">
            <v>14110004</v>
          </cell>
        </row>
        <row r="912">
          <cell r="C912">
            <v>14110005</v>
          </cell>
        </row>
        <row r="913">
          <cell r="C913">
            <v>14110006</v>
          </cell>
        </row>
        <row r="914">
          <cell r="C914">
            <v>14110007</v>
          </cell>
        </row>
        <row r="915">
          <cell r="C915">
            <v>14110008</v>
          </cell>
        </row>
        <row r="916">
          <cell r="C916">
            <v>14110009</v>
          </cell>
        </row>
        <row r="917">
          <cell r="C917">
            <v>14110010</v>
          </cell>
        </row>
        <row r="918">
          <cell r="C918">
            <v>14110011</v>
          </cell>
        </row>
        <row r="919">
          <cell r="C919">
            <v>14110012</v>
          </cell>
        </row>
        <row r="920">
          <cell r="C920">
            <v>14110021</v>
          </cell>
        </row>
        <row r="921">
          <cell r="C921">
            <v>14110022</v>
          </cell>
        </row>
        <row r="922">
          <cell r="C922">
            <v>14110023</v>
          </cell>
        </row>
        <row r="923">
          <cell r="C923">
            <v>15201001</v>
          </cell>
        </row>
        <row r="924">
          <cell r="C924">
            <v>15201002</v>
          </cell>
        </row>
        <row r="925">
          <cell r="C925">
            <v>15201003</v>
          </cell>
        </row>
        <row r="926">
          <cell r="C926">
            <v>15201004</v>
          </cell>
        </row>
        <row r="927">
          <cell r="C927">
            <v>15201005</v>
          </cell>
        </row>
        <row r="928">
          <cell r="C928">
            <v>15201006</v>
          </cell>
        </row>
        <row r="929">
          <cell r="C929">
            <v>15202001</v>
          </cell>
        </row>
        <row r="930">
          <cell r="C930">
            <v>15202002</v>
          </cell>
        </row>
        <row r="931">
          <cell r="C931">
            <v>15202003</v>
          </cell>
        </row>
        <row r="932">
          <cell r="C932">
            <v>15202004</v>
          </cell>
        </row>
        <row r="933">
          <cell r="C933">
            <v>15202005</v>
          </cell>
        </row>
        <row r="934">
          <cell r="C934">
            <v>15202006</v>
          </cell>
        </row>
        <row r="935">
          <cell r="C935">
            <v>15203001</v>
          </cell>
        </row>
        <row r="936">
          <cell r="C936">
            <v>15203002</v>
          </cell>
        </row>
        <row r="937">
          <cell r="C937">
            <v>15203003</v>
          </cell>
        </row>
        <row r="938">
          <cell r="C938">
            <v>15203004</v>
          </cell>
        </row>
        <row r="939">
          <cell r="C939">
            <v>15203005</v>
          </cell>
        </row>
        <row r="940">
          <cell r="C940">
            <v>15203006</v>
          </cell>
        </row>
        <row r="941">
          <cell r="C941">
            <v>15204001</v>
          </cell>
        </row>
        <row r="942">
          <cell r="C942">
            <v>15204002</v>
          </cell>
        </row>
        <row r="943">
          <cell r="C943">
            <v>15204003</v>
          </cell>
        </row>
        <row r="944">
          <cell r="C944">
            <v>15204004</v>
          </cell>
        </row>
        <row r="945">
          <cell r="C945">
            <v>15204005</v>
          </cell>
        </row>
        <row r="946">
          <cell r="C946">
            <v>15204006</v>
          </cell>
        </row>
        <row r="947">
          <cell r="C947">
            <v>15205001</v>
          </cell>
        </row>
        <row r="948">
          <cell r="C948">
            <v>15205002</v>
          </cell>
        </row>
        <row r="949">
          <cell r="C949">
            <v>15205003</v>
          </cell>
        </row>
        <row r="950">
          <cell r="C950">
            <v>15205004</v>
          </cell>
        </row>
        <row r="951">
          <cell r="C951">
            <v>15205005</v>
          </cell>
        </row>
        <row r="952">
          <cell r="C952">
            <v>15205006</v>
          </cell>
        </row>
        <row r="953">
          <cell r="C953">
            <v>15205007</v>
          </cell>
        </row>
        <row r="954">
          <cell r="C954">
            <v>15206001</v>
          </cell>
        </row>
        <row r="955">
          <cell r="C955">
            <v>15206002</v>
          </cell>
        </row>
        <row r="956">
          <cell r="C956">
            <v>15206003</v>
          </cell>
        </row>
        <row r="957">
          <cell r="C957">
            <v>15207001</v>
          </cell>
        </row>
        <row r="958">
          <cell r="C958">
            <v>15207002</v>
          </cell>
        </row>
        <row r="959">
          <cell r="C959">
            <v>15207003</v>
          </cell>
        </row>
        <row r="960">
          <cell r="C960">
            <v>15208001</v>
          </cell>
        </row>
        <row r="960">
          <cell r="S960">
            <v>66001004</v>
          </cell>
        </row>
        <row r="961">
          <cell r="C961">
            <v>15208002</v>
          </cell>
        </row>
        <row r="961">
          <cell r="S961">
            <v>66001005</v>
          </cell>
        </row>
        <row r="962">
          <cell r="C962">
            <v>15208003</v>
          </cell>
        </row>
        <row r="962">
          <cell r="S962">
            <v>66001013</v>
          </cell>
        </row>
        <row r="963">
          <cell r="C963">
            <v>15209001</v>
          </cell>
        </row>
        <row r="964">
          <cell r="C964">
            <v>15209002</v>
          </cell>
        </row>
        <row r="965">
          <cell r="C965">
            <v>15210001</v>
          </cell>
        </row>
        <row r="966">
          <cell r="C966">
            <v>15210002</v>
          </cell>
        </row>
        <row r="967">
          <cell r="C967">
            <v>15210003</v>
          </cell>
        </row>
        <row r="968">
          <cell r="C968">
            <v>15210004</v>
          </cell>
        </row>
        <row r="969">
          <cell r="C969">
            <v>15210011</v>
          </cell>
        </row>
        <row r="970">
          <cell r="C970">
            <v>15210012</v>
          </cell>
        </row>
        <row r="971">
          <cell r="C971">
            <v>15210101</v>
          </cell>
        </row>
        <row r="972">
          <cell r="C972">
            <v>15210102</v>
          </cell>
        </row>
        <row r="973">
          <cell r="C973">
            <v>15210103</v>
          </cell>
        </row>
        <row r="974">
          <cell r="C974">
            <v>15210104</v>
          </cell>
        </row>
        <row r="975">
          <cell r="C975">
            <v>15210111</v>
          </cell>
        </row>
        <row r="976">
          <cell r="C976">
            <v>15210112</v>
          </cell>
        </row>
        <row r="977">
          <cell r="C977">
            <v>15211001</v>
          </cell>
        </row>
        <row r="978">
          <cell r="C978">
            <v>15211002</v>
          </cell>
        </row>
        <row r="979">
          <cell r="C979">
            <v>15211003</v>
          </cell>
        </row>
        <row r="980">
          <cell r="C980">
            <v>15211004</v>
          </cell>
        </row>
        <row r="981">
          <cell r="C981">
            <v>15211005</v>
          </cell>
        </row>
        <row r="982">
          <cell r="C982">
            <v>15211006</v>
          </cell>
        </row>
        <row r="983">
          <cell r="C983">
            <v>15211011</v>
          </cell>
        </row>
        <row r="984">
          <cell r="C984">
            <v>15211012</v>
          </cell>
        </row>
        <row r="985">
          <cell r="C985">
            <v>15211013</v>
          </cell>
        </row>
        <row r="985">
          <cell r="S985">
            <v>69000004</v>
          </cell>
        </row>
        <row r="986">
          <cell r="C986">
            <v>15301001</v>
          </cell>
        </row>
        <row r="987">
          <cell r="C987">
            <v>15301002</v>
          </cell>
        </row>
        <row r="988">
          <cell r="C988">
            <v>15301003</v>
          </cell>
        </row>
        <row r="989">
          <cell r="C989">
            <v>15301004</v>
          </cell>
        </row>
        <row r="990">
          <cell r="C990">
            <v>15301005</v>
          </cell>
        </row>
        <row r="991">
          <cell r="C991">
            <v>15301006</v>
          </cell>
        </row>
        <row r="992">
          <cell r="C992">
            <v>15302001</v>
          </cell>
        </row>
        <row r="993">
          <cell r="C993">
            <v>15302002</v>
          </cell>
        </row>
        <row r="994">
          <cell r="C994">
            <v>15302003</v>
          </cell>
        </row>
        <row r="995">
          <cell r="C995">
            <v>15302004</v>
          </cell>
        </row>
        <row r="996">
          <cell r="C996">
            <v>15302005</v>
          </cell>
        </row>
        <row r="997">
          <cell r="C997">
            <v>15302006</v>
          </cell>
        </row>
        <row r="998">
          <cell r="C998">
            <v>15302007</v>
          </cell>
        </row>
        <row r="999">
          <cell r="C999">
            <v>15303001</v>
          </cell>
        </row>
        <row r="1000">
          <cell r="C1000">
            <v>15303002</v>
          </cell>
        </row>
        <row r="1001">
          <cell r="C1001">
            <v>15303003</v>
          </cell>
        </row>
        <row r="1002">
          <cell r="C1002">
            <v>15303004</v>
          </cell>
        </row>
        <row r="1003">
          <cell r="C1003">
            <v>15303005</v>
          </cell>
        </row>
        <row r="1004">
          <cell r="C1004">
            <v>15303006</v>
          </cell>
        </row>
        <row r="1005">
          <cell r="C1005">
            <v>15304001</v>
          </cell>
        </row>
        <row r="1006">
          <cell r="C1006">
            <v>15304002</v>
          </cell>
        </row>
        <row r="1007">
          <cell r="C1007">
            <v>15304003</v>
          </cell>
        </row>
        <row r="1008">
          <cell r="C1008">
            <v>15304004</v>
          </cell>
        </row>
        <row r="1009">
          <cell r="C1009">
            <v>15304005</v>
          </cell>
        </row>
        <row r="1010">
          <cell r="C1010">
            <v>15304006</v>
          </cell>
        </row>
        <row r="1011">
          <cell r="C1011">
            <v>15305001</v>
          </cell>
        </row>
        <row r="1012">
          <cell r="C1012">
            <v>15305002</v>
          </cell>
        </row>
        <row r="1013">
          <cell r="C1013">
            <v>15305003</v>
          </cell>
        </row>
        <row r="1014">
          <cell r="C1014">
            <v>15305004</v>
          </cell>
        </row>
        <row r="1015">
          <cell r="C1015">
            <v>15305005</v>
          </cell>
        </row>
        <row r="1016">
          <cell r="C1016">
            <v>15305006</v>
          </cell>
        </row>
        <row r="1017">
          <cell r="C1017">
            <v>15306001</v>
          </cell>
        </row>
        <row r="1018">
          <cell r="C1018">
            <v>15306002</v>
          </cell>
        </row>
        <row r="1019">
          <cell r="C1019">
            <v>15306003</v>
          </cell>
        </row>
        <row r="1020">
          <cell r="C1020">
            <v>15307001</v>
          </cell>
        </row>
        <row r="1021">
          <cell r="C1021">
            <v>15307002</v>
          </cell>
        </row>
        <row r="1022">
          <cell r="C1022">
            <v>15308001</v>
          </cell>
        </row>
        <row r="1022">
          <cell r="S1022">
            <v>66001006</v>
          </cell>
        </row>
        <row r="1023">
          <cell r="C1023">
            <v>15308002</v>
          </cell>
        </row>
        <row r="1023">
          <cell r="S1023">
            <v>66001007</v>
          </cell>
        </row>
        <row r="1024">
          <cell r="C1024">
            <v>15308003</v>
          </cell>
        </row>
        <row r="1024">
          <cell r="S1024">
            <v>66001014</v>
          </cell>
        </row>
        <row r="1025">
          <cell r="C1025">
            <v>15308004</v>
          </cell>
        </row>
        <row r="1025">
          <cell r="S1025">
            <v>66001017</v>
          </cell>
        </row>
        <row r="1026">
          <cell r="C1026">
            <v>15309001</v>
          </cell>
        </row>
        <row r="1027">
          <cell r="C1027">
            <v>15309002</v>
          </cell>
        </row>
        <row r="1028">
          <cell r="C1028">
            <v>15309003</v>
          </cell>
        </row>
        <row r="1029">
          <cell r="C1029">
            <v>15310001</v>
          </cell>
        </row>
        <row r="1030">
          <cell r="C1030">
            <v>15310002</v>
          </cell>
        </row>
        <row r="1031">
          <cell r="C1031">
            <v>15310003</v>
          </cell>
        </row>
        <row r="1032">
          <cell r="C1032">
            <v>15310004</v>
          </cell>
        </row>
        <row r="1033">
          <cell r="C1033">
            <v>15310011</v>
          </cell>
        </row>
        <row r="1034">
          <cell r="C1034">
            <v>15310012</v>
          </cell>
        </row>
        <row r="1035">
          <cell r="C1035">
            <v>15310101</v>
          </cell>
        </row>
        <row r="1036">
          <cell r="C1036">
            <v>15310102</v>
          </cell>
        </row>
        <row r="1037">
          <cell r="C1037">
            <v>15310103</v>
          </cell>
        </row>
        <row r="1038">
          <cell r="C1038">
            <v>15310104</v>
          </cell>
        </row>
        <row r="1039">
          <cell r="C1039">
            <v>15310111</v>
          </cell>
        </row>
        <row r="1039">
          <cell r="S1039">
            <v>69000005</v>
          </cell>
        </row>
        <row r="1040">
          <cell r="C1040">
            <v>15310112</v>
          </cell>
        </row>
        <row r="1041">
          <cell r="C1041">
            <v>15311001</v>
          </cell>
        </row>
        <row r="1042">
          <cell r="C1042">
            <v>15311002</v>
          </cell>
        </row>
        <row r="1043">
          <cell r="C1043">
            <v>15311003</v>
          </cell>
        </row>
        <row r="1044">
          <cell r="C1044">
            <v>15311004</v>
          </cell>
        </row>
        <row r="1045">
          <cell r="C1045">
            <v>15311005</v>
          </cell>
        </row>
        <row r="1046">
          <cell r="C1046">
            <v>15311006</v>
          </cell>
        </row>
        <row r="1047">
          <cell r="C1047">
            <v>15311011</v>
          </cell>
        </row>
        <row r="1048">
          <cell r="C1048">
            <v>15311012</v>
          </cell>
        </row>
        <row r="1049">
          <cell r="C1049">
            <v>15311013</v>
          </cell>
        </row>
        <row r="1049">
          <cell r="S1049">
            <v>69000006</v>
          </cell>
        </row>
        <row r="1050">
          <cell r="C1050">
            <v>15401001</v>
          </cell>
        </row>
        <row r="1051">
          <cell r="C1051">
            <v>15401002</v>
          </cell>
        </row>
        <row r="1052">
          <cell r="C1052">
            <v>15401003</v>
          </cell>
        </row>
        <row r="1053">
          <cell r="C1053">
            <v>15401004</v>
          </cell>
        </row>
        <row r="1054">
          <cell r="C1054">
            <v>15401005</v>
          </cell>
        </row>
        <row r="1055">
          <cell r="C1055">
            <v>15401006</v>
          </cell>
        </row>
        <row r="1056">
          <cell r="C1056">
            <v>15401007</v>
          </cell>
        </row>
        <row r="1057">
          <cell r="C1057">
            <v>15402001</v>
          </cell>
        </row>
        <row r="1058">
          <cell r="C1058">
            <v>15402002</v>
          </cell>
        </row>
        <row r="1059">
          <cell r="C1059">
            <v>15402003</v>
          </cell>
        </row>
        <row r="1060">
          <cell r="C1060">
            <v>15402004</v>
          </cell>
        </row>
        <row r="1061">
          <cell r="C1061">
            <v>15402005</v>
          </cell>
        </row>
        <row r="1062">
          <cell r="C1062">
            <v>15402006</v>
          </cell>
        </row>
        <row r="1063">
          <cell r="C1063">
            <v>15403001</v>
          </cell>
        </row>
        <row r="1064">
          <cell r="C1064">
            <v>15403002</v>
          </cell>
        </row>
        <row r="1065">
          <cell r="C1065">
            <v>15403003</v>
          </cell>
        </row>
        <row r="1066">
          <cell r="C1066">
            <v>15403004</v>
          </cell>
        </row>
        <row r="1067">
          <cell r="C1067">
            <v>15403005</v>
          </cell>
        </row>
        <row r="1068">
          <cell r="C1068">
            <v>15403006</v>
          </cell>
        </row>
        <row r="1069">
          <cell r="C1069">
            <v>15404001</v>
          </cell>
        </row>
        <row r="1070">
          <cell r="C1070">
            <v>15404002</v>
          </cell>
        </row>
        <row r="1071">
          <cell r="C1071">
            <v>15404003</v>
          </cell>
        </row>
        <row r="1072">
          <cell r="C1072">
            <v>15404004</v>
          </cell>
        </row>
        <row r="1073">
          <cell r="C1073">
            <v>15404005</v>
          </cell>
        </row>
        <row r="1074">
          <cell r="C1074">
            <v>15404006</v>
          </cell>
        </row>
        <row r="1075">
          <cell r="C1075">
            <v>15405001</v>
          </cell>
        </row>
        <row r="1076">
          <cell r="C1076">
            <v>15405002</v>
          </cell>
        </row>
        <row r="1077">
          <cell r="C1077">
            <v>15405003</v>
          </cell>
        </row>
        <row r="1078">
          <cell r="C1078">
            <v>15405004</v>
          </cell>
        </row>
        <row r="1079">
          <cell r="C1079">
            <v>15405005</v>
          </cell>
        </row>
        <row r="1080">
          <cell r="C1080">
            <v>15405006</v>
          </cell>
        </row>
        <row r="1081">
          <cell r="C1081">
            <v>15406001</v>
          </cell>
        </row>
        <row r="1082">
          <cell r="C1082">
            <v>15406002</v>
          </cell>
        </row>
        <row r="1083">
          <cell r="C1083">
            <v>15406003</v>
          </cell>
        </row>
        <row r="1083">
          <cell r="S1083">
            <v>69000007</v>
          </cell>
        </row>
        <row r="1084">
          <cell r="C1084">
            <v>15407001</v>
          </cell>
        </row>
        <row r="1085">
          <cell r="C1085">
            <v>15407002</v>
          </cell>
        </row>
        <row r="1086">
          <cell r="C1086">
            <v>15407003</v>
          </cell>
        </row>
        <row r="1087">
          <cell r="C1087">
            <v>15408001</v>
          </cell>
        </row>
        <row r="1087">
          <cell r="S1087">
            <v>66001008</v>
          </cell>
        </row>
        <row r="1088">
          <cell r="C1088">
            <v>15408002</v>
          </cell>
        </row>
        <row r="1088">
          <cell r="S1088">
            <v>66001009</v>
          </cell>
        </row>
        <row r="1089">
          <cell r="C1089">
            <v>15408003</v>
          </cell>
        </row>
        <row r="1089">
          <cell r="S1089">
            <v>66001015</v>
          </cell>
        </row>
        <row r="1090">
          <cell r="C1090">
            <v>15409001</v>
          </cell>
        </row>
        <row r="1091">
          <cell r="C1091">
            <v>15409002</v>
          </cell>
        </row>
        <row r="1092">
          <cell r="C1092">
            <v>15410001</v>
          </cell>
        </row>
        <row r="1093">
          <cell r="C1093">
            <v>15410002</v>
          </cell>
        </row>
        <row r="1094">
          <cell r="C1094">
            <v>15410003</v>
          </cell>
        </row>
        <row r="1095">
          <cell r="C1095">
            <v>15410004</v>
          </cell>
        </row>
        <row r="1096">
          <cell r="C1096">
            <v>15410011</v>
          </cell>
        </row>
        <row r="1096">
          <cell r="S1096">
            <v>69000008</v>
          </cell>
        </row>
        <row r="1097">
          <cell r="C1097">
            <v>15410012</v>
          </cell>
        </row>
        <row r="1098">
          <cell r="C1098">
            <v>15410101</v>
          </cell>
        </row>
        <row r="1099">
          <cell r="C1099">
            <v>15410102</v>
          </cell>
        </row>
        <row r="1100">
          <cell r="C1100">
            <v>15410103</v>
          </cell>
        </row>
        <row r="1101">
          <cell r="C1101">
            <v>15410104</v>
          </cell>
        </row>
        <row r="1102">
          <cell r="C1102">
            <v>15410111</v>
          </cell>
        </row>
        <row r="1103">
          <cell r="C1103">
            <v>15410112</v>
          </cell>
        </row>
        <row r="1103">
          <cell r="S1103">
            <v>69000009</v>
          </cell>
        </row>
        <row r="1104">
          <cell r="C1104">
            <v>15411001</v>
          </cell>
        </row>
        <row r="1105">
          <cell r="C1105">
            <v>15411002</v>
          </cell>
        </row>
        <row r="1106">
          <cell r="C1106">
            <v>15411003</v>
          </cell>
        </row>
        <row r="1107">
          <cell r="C1107">
            <v>15411004</v>
          </cell>
        </row>
        <row r="1108">
          <cell r="C1108">
            <v>15411005</v>
          </cell>
        </row>
        <row r="1109">
          <cell r="C1109">
            <v>15411006</v>
          </cell>
        </row>
        <row r="1110">
          <cell r="C1110">
            <v>15411011</v>
          </cell>
        </row>
        <row r="1110">
          <cell r="S1110">
            <v>69000010</v>
          </cell>
        </row>
        <row r="1111">
          <cell r="C1111">
            <v>15411012</v>
          </cell>
        </row>
        <row r="1112">
          <cell r="C1112">
            <v>15411013</v>
          </cell>
        </row>
        <row r="1113">
          <cell r="C1113">
            <v>15501001</v>
          </cell>
        </row>
        <row r="1114">
          <cell r="C1114">
            <v>15501002</v>
          </cell>
        </row>
        <row r="1115">
          <cell r="C1115">
            <v>15501003</v>
          </cell>
        </row>
        <row r="1116">
          <cell r="C1116">
            <v>15501004</v>
          </cell>
        </row>
        <row r="1117">
          <cell r="C1117">
            <v>15501005</v>
          </cell>
        </row>
        <row r="1118">
          <cell r="C1118">
            <v>15501006</v>
          </cell>
        </row>
        <row r="1119">
          <cell r="C1119">
            <v>15502001</v>
          </cell>
        </row>
        <row r="1120">
          <cell r="C1120">
            <v>15502002</v>
          </cell>
        </row>
        <row r="1121">
          <cell r="C1121">
            <v>15502003</v>
          </cell>
        </row>
        <row r="1122">
          <cell r="C1122">
            <v>15502004</v>
          </cell>
        </row>
        <row r="1123">
          <cell r="C1123">
            <v>15502005</v>
          </cell>
        </row>
        <row r="1124">
          <cell r="C1124">
            <v>15502006</v>
          </cell>
        </row>
        <row r="1125">
          <cell r="C1125">
            <v>15503001</v>
          </cell>
        </row>
        <row r="1126">
          <cell r="C1126">
            <v>15503002</v>
          </cell>
        </row>
        <row r="1127">
          <cell r="C1127">
            <v>15503003</v>
          </cell>
        </row>
        <row r="1128">
          <cell r="C1128">
            <v>15503004</v>
          </cell>
        </row>
        <row r="1129">
          <cell r="C1129">
            <v>15503005</v>
          </cell>
        </row>
        <row r="1130">
          <cell r="C1130">
            <v>15503006</v>
          </cell>
        </row>
        <row r="1131">
          <cell r="C1131">
            <v>15503007</v>
          </cell>
        </row>
        <row r="1132">
          <cell r="C1132">
            <v>15504001</v>
          </cell>
        </row>
        <row r="1133">
          <cell r="C1133">
            <v>15504002</v>
          </cell>
        </row>
        <row r="1134">
          <cell r="C1134">
            <v>15504003</v>
          </cell>
        </row>
        <row r="1135">
          <cell r="C1135">
            <v>15504004</v>
          </cell>
        </row>
        <row r="1136">
          <cell r="C1136">
            <v>15504005</v>
          </cell>
        </row>
        <row r="1137">
          <cell r="C1137">
            <v>15504006</v>
          </cell>
        </row>
        <row r="1138">
          <cell r="C1138">
            <v>15505001</v>
          </cell>
        </row>
        <row r="1139">
          <cell r="C1139">
            <v>15505002</v>
          </cell>
        </row>
        <row r="1140">
          <cell r="C1140">
            <v>15505003</v>
          </cell>
        </row>
        <row r="1141">
          <cell r="C1141">
            <v>15505004</v>
          </cell>
        </row>
        <row r="1142">
          <cell r="C1142">
            <v>15505005</v>
          </cell>
        </row>
        <row r="1143">
          <cell r="C1143">
            <v>15505006</v>
          </cell>
        </row>
        <row r="1144">
          <cell r="C1144">
            <v>15506001</v>
          </cell>
        </row>
        <row r="1145">
          <cell r="C1145">
            <v>15506002</v>
          </cell>
        </row>
        <row r="1146">
          <cell r="C1146">
            <v>15506003</v>
          </cell>
        </row>
        <row r="1147">
          <cell r="C1147">
            <v>15507001</v>
          </cell>
        </row>
        <row r="1148">
          <cell r="C1148">
            <v>15507002</v>
          </cell>
        </row>
        <row r="1149">
          <cell r="C1149">
            <v>15507003</v>
          </cell>
        </row>
        <row r="1150">
          <cell r="C1150">
            <v>15508001</v>
          </cell>
        </row>
        <row r="1150">
          <cell r="S1150">
            <v>66001010</v>
          </cell>
        </row>
        <row r="1151">
          <cell r="C1151">
            <v>15508002</v>
          </cell>
        </row>
        <row r="1151">
          <cell r="S1151">
            <v>66001011</v>
          </cell>
        </row>
        <row r="1152">
          <cell r="C1152">
            <v>15508003</v>
          </cell>
        </row>
        <row r="1152">
          <cell r="S1152">
            <v>66001016</v>
          </cell>
        </row>
        <row r="1153">
          <cell r="C1153">
            <v>15509001</v>
          </cell>
        </row>
        <row r="1154">
          <cell r="C1154">
            <v>15509002</v>
          </cell>
        </row>
        <row r="1155">
          <cell r="C1155">
            <v>15509003</v>
          </cell>
        </row>
        <row r="1156">
          <cell r="C1156">
            <v>15510001</v>
          </cell>
        </row>
        <row r="1157">
          <cell r="C1157">
            <v>15510002</v>
          </cell>
        </row>
        <row r="1158">
          <cell r="C1158">
            <v>15510003</v>
          </cell>
        </row>
        <row r="1159">
          <cell r="C1159">
            <v>15510004</v>
          </cell>
        </row>
        <row r="1160">
          <cell r="C1160">
            <v>15510011</v>
          </cell>
        </row>
        <row r="1161">
          <cell r="C1161">
            <v>15510012</v>
          </cell>
        </row>
        <row r="1162">
          <cell r="C1162">
            <v>15510101</v>
          </cell>
        </row>
        <row r="1163">
          <cell r="C1163">
            <v>15510102</v>
          </cell>
        </row>
        <row r="1164">
          <cell r="C1164">
            <v>15510103</v>
          </cell>
        </row>
        <row r="1165">
          <cell r="C1165">
            <v>15510104</v>
          </cell>
        </row>
        <row r="1166">
          <cell r="C1166">
            <v>15510121</v>
          </cell>
        </row>
        <row r="1166">
          <cell r="S1166">
            <v>69000011</v>
          </cell>
        </row>
        <row r="1167">
          <cell r="C1167">
            <v>15510122</v>
          </cell>
        </row>
        <row r="1168">
          <cell r="C1168">
            <v>15511001</v>
          </cell>
        </row>
        <row r="1169">
          <cell r="C1169">
            <v>15511002</v>
          </cell>
        </row>
        <row r="1170">
          <cell r="C1170">
            <v>15511003</v>
          </cell>
        </row>
        <row r="1171">
          <cell r="C1171">
            <v>15511004</v>
          </cell>
        </row>
        <row r="1172">
          <cell r="C1172">
            <v>15511005</v>
          </cell>
        </row>
        <row r="1173">
          <cell r="C1173">
            <v>15511006</v>
          </cell>
        </row>
        <row r="1174">
          <cell r="C1174">
            <v>15511011</v>
          </cell>
        </row>
        <row r="1174">
          <cell r="S1174">
            <v>69000012</v>
          </cell>
        </row>
        <row r="1175">
          <cell r="C1175">
            <v>15511012</v>
          </cell>
        </row>
        <row r="1176">
          <cell r="C1176">
            <v>15511013</v>
          </cell>
        </row>
        <row r="1177">
          <cell r="C1177">
            <v>15601001</v>
          </cell>
        </row>
        <row r="1178">
          <cell r="C1178">
            <v>15601002</v>
          </cell>
        </row>
        <row r="1179">
          <cell r="C1179">
            <v>15601003</v>
          </cell>
        </row>
        <row r="1180">
          <cell r="C1180">
            <v>15602001</v>
          </cell>
        </row>
        <row r="1181">
          <cell r="C1181">
            <v>15602002</v>
          </cell>
        </row>
        <row r="1182">
          <cell r="C1182">
            <v>15602003</v>
          </cell>
        </row>
        <row r="1183">
          <cell r="C1183">
            <v>15603001</v>
          </cell>
        </row>
        <row r="1184">
          <cell r="C1184">
            <v>15603002</v>
          </cell>
        </row>
        <row r="1185">
          <cell r="C1185">
            <v>15603003</v>
          </cell>
        </row>
        <row r="1186">
          <cell r="C1186">
            <v>15604001</v>
          </cell>
        </row>
        <row r="1187">
          <cell r="C1187">
            <v>15604002</v>
          </cell>
        </row>
        <row r="1188">
          <cell r="C1188">
            <v>15604003</v>
          </cell>
        </row>
        <row r="1189">
          <cell r="C1189">
            <v>15605001</v>
          </cell>
        </row>
        <row r="1190">
          <cell r="C1190">
            <v>15605002</v>
          </cell>
        </row>
        <row r="1191">
          <cell r="C1191">
            <v>15605003</v>
          </cell>
        </row>
        <row r="1192">
          <cell r="C1192">
            <v>15606001</v>
          </cell>
        </row>
        <row r="1193">
          <cell r="C1193">
            <v>15607001</v>
          </cell>
        </row>
        <row r="1194">
          <cell r="C1194">
            <v>15608001</v>
          </cell>
        </row>
        <row r="1194">
          <cell r="S1194">
            <v>66001011</v>
          </cell>
        </row>
        <row r="1195">
          <cell r="C1195">
            <v>15609001</v>
          </cell>
        </row>
        <row r="1196">
          <cell r="C1196">
            <v>15610001</v>
          </cell>
        </row>
        <row r="1197">
          <cell r="C1197">
            <v>15610002</v>
          </cell>
        </row>
        <row r="1198">
          <cell r="C1198">
            <v>15610101</v>
          </cell>
        </row>
        <row r="1199">
          <cell r="C1199">
            <v>15610102</v>
          </cell>
        </row>
        <row r="1200">
          <cell r="C1200">
            <v>15611001</v>
          </cell>
        </row>
        <row r="1201">
          <cell r="C1201">
            <v>15611002</v>
          </cell>
        </row>
        <row r="1202">
          <cell r="C1202">
            <v>15611003</v>
          </cell>
        </row>
        <row r="1203">
          <cell r="C1203">
            <v>15701001</v>
          </cell>
        </row>
        <row r="1204">
          <cell r="C1204">
            <v>15701002</v>
          </cell>
        </row>
        <row r="1205">
          <cell r="C1205">
            <v>15701003</v>
          </cell>
        </row>
        <row r="1206">
          <cell r="C1206">
            <v>15702001</v>
          </cell>
        </row>
        <row r="1207">
          <cell r="C1207">
            <v>15702002</v>
          </cell>
        </row>
        <row r="1208">
          <cell r="C1208">
            <v>15702003</v>
          </cell>
        </row>
        <row r="1209">
          <cell r="C1209">
            <v>15703001</v>
          </cell>
        </row>
        <row r="1210">
          <cell r="C1210">
            <v>15703002</v>
          </cell>
        </row>
        <row r="1211">
          <cell r="C1211">
            <v>15703003</v>
          </cell>
        </row>
        <row r="1212">
          <cell r="C1212">
            <v>15704001</v>
          </cell>
        </row>
        <row r="1213">
          <cell r="C1213">
            <v>15704002</v>
          </cell>
        </row>
        <row r="1214">
          <cell r="C1214">
            <v>15704003</v>
          </cell>
        </row>
        <row r="1215">
          <cell r="C1215">
            <v>15705001</v>
          </cell>
        </row>
        <row r="1216">
          <cell r="C1216">
            <v>15705002</v>
          </cell>
        </row>
        <row r="1217">
          <cell r="C1217">
            <v>15705003</v>
          </cell>
        </row>
        <row r="1218">
          <cell r="C1218">
            <v>15706001</v>
          </cell>
        </row>
        <row r="1219">
          <cell r="C1219">
            <v>15707001</v>
          </cell>
        </row>
        <row r="1220">
          <cell r="C1220">
            <v>15708001</v>
          </cell>
        </row>
        <row r="1220">
          <cell r="S1220">
            <v>66001011</v>
          </cell>
        </row>
        <row r="1221">
          <cell r="C1221">
            <v>15709001</v>
          </cell>
        </row>
        <row r="1222">
          <cell r="C1222">
            <v>15710001</v>
          </cell>
        </row>
        <row r="1223">
          <cell r="C1223">
            <v>15710002</v>
          </cell>
        </row>
        <row r="1224">
          <cell r="C1224">
            <v>15710101</v>
          </cell>
        </row>
        <row r="1225">
          <cell r="C1225">
            <v>15710102</v>
          </cell>
        </row>
        <row r="1226">
          <cell r="C1226">
            <v>15711001</v>
          </cell>
        </row>
        <row r="1227">
          <cell r="C1227">
            <v>15711002</v>
          </cell>
        </row>
        <row r="1228">
          <cell r="C1228">
            <v>15711003</v>
          </cell>
        </row>
        <row r="1229">
          <cell r="C1229">
            <v>16000101</v>
          </cell>
        </row>
        <row r="1230">
          <cell r="C1230">
            <v>16000102</v>
          </cell>
        </row>
        <row r="1231">
          <cell r="C1231">
            <v>16000103</v>
          </cell>
        </row>
        <row r="1232">
          <cell r="C1232">
            <v>16000104</v>
          </cell>
        </row>
        <row r="1233">
          <cell r="C1233">
            <v>16000105</v>
          </cell>
        </row>
        <row r="1234">
          <cell r="C1234">
            <v>16000106</v>
          </cell>
        </row>
        <row r="1235">
          <cell r="C1235">
            <v>16000107</v>
          </cell>
        </row>
        <row r="1236">
          <cell r="C1236">
            <v>16000108</v>
          </cell>
        </row>
        <row r="1237">
          <cell r="C1237">
            <v>16000109</v>
          </cell>
        </row>
        <row r="1238">
          <cell r="C1238">
            <v>16000110</v>
          </cell>
        </row>
        <row r="1239">
          <cell r="C1239">
            <v>16000111</v>
          </cell>
        </row>
        <row r="1240">
          <cell r="C1240">
            <v>16000112</v>
          </cell>
        </row>
        <row r="1241">
          <cell r="C1241">
            <v>16000201</v>
          </cell>
        </row>
        <row r="1242">
          <cell r="C1242">
            <v>16000202</v>
          </cell>
        </row>
        <row r="1243">
          <cell r="C1243">
            <v>16000203</v>
          </cell>
        </row>
        <row r="1244">
          <cell r="C1244">
            <v>16000204</v>
          </cell>
        </row>
        <row r="1245">
          <cell r="C1245">
            <v>16000205</v>
          </cell>
        </row>
        <row r="1246">
          <cell r="C1246">
            <v>16000206</v>
          </cell>
        </row>
        <row r="1247">
          <cell r="C1247">
            <v>16000207</v>
          </cell>
        </row>
        <row r="1248">
          <cell r="C1248">
            <v>16000208</v>
          </cell>
        </row>
        <row r="1249">
          <cell r="C1249">
            <v>16000209</v>
          </cell>
        </row>
        <row r="1250">
          <cell r="C1250">
            <v>16000210</v>
          </cell>
        </row>
        <row r="1251">
          <cell r="C1251">
            <v>16000211</v>
          </cell>
        </row>
        <row r="1252">
          <cell r="C1252">
            <v>16000212</v>
          </cell>
        </row>
        <row r="1253">
          <cell r="C1253">
            <v>16000301</v>
          </cell>
        </row>
        <row r="1254">
          <cell r="C1254">
            <v>16000302</v>
          </cell>
        </row>
        <row r="1255">
          <cell r="C1255">
            <v>16000303</v>
          </cell>
        </row>
        <row r="1256">
          <cell r="C1256">
            <v>16000304</v>
          </cell>
        </row>
        <row r="1257">
          <cell r="C1257">
            <v>16000305</v>
          </cell>
        </row>
        <row r="1258">
          <cell r="C1258">
            <v>16000306</v>
          </cell>
        </row>
        <row r="1259">
          <cell r="C1259">
            <v>16000307</v>
          </cell>
        </row>
        <row r="1260">
          <cell r="C1260">
            <v>16000308</v>
          </cell>
        </row>
        <row r="1261">
          <cell r="C1261">
            <v>16000309</v>
          </cell>
        </row>
        <row r="1262">
          <cell r="C1262">
            <v>16000310</v>
          </cell>
        </row>
        <row r="1263">
          <cell r="C1263">
            <v>16000311</v>
          </cell>
        </row>
        <row r="1264">
          <cell r="C1264">
            <v>16000312</v>
          </cell>
        </row>
        <row r="1265">
          <cell r="C1265">
            <v>90000001</v>
          </cell>
        </row>
        <row r="1265">
          <cell r="S1265">
            <v>67000279</v>
          </cell>
        </row>
        <row r="1266">
          <cell r="C1266">
            <v>90000002</v>
          </cell>
        </row>
        <row r="1266">
          <cell r="S1266">
            <v>67000280</v>
          </cell>
        </row>
        <row r="1267">
          <cell r="C1267">
            <v>90000003</v>
          </cell>
        </row>
        <row r="1267">
          <cell r="S1267">
            <v>0</v>
          </cell>
        </row>
        <row r="1268">
          <cell r="C1268">
            <v>90000004</v>
          </cell>
        </row>
        <row r="1268">
          <cell r="S1268">
            <v>0</v>
          </cell>
        </row>
        <row r="1269">
          <cell r="C1269">
            <v>90000005</v>
          </cell>
        </row>
        <row r="1269">
          <cell r="S126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alentProto"/>
    </sheetNames>
    <sheetDataSet>
      <sheetData sheetId="0">
        <row r="64">
          <cell r="L64">
            <v>15210011</v>
          </cell>
        </row>
        <row r="64">
          <cell r="O64">
            <v>200001</v>
          </cell>
        </row>
        <row r="65">
          <cell r="L65">
            <v>15210111</v>
          </cell>
        </row>
        <row r="65">
          <cell r="O65">
            <v>200002</v>
          </cell>
        </row>
        <row r="66">
          <cell r="L66">
            <v>15310012</v>
          </cell>
        </row>
        <row r="66">
          <cell r="O66">
            <v>200003</v>
          </cell>
        </row>
        <row r="67">
          <cell r="L67">
            <v>15310011</v>
          </cell>
        </row>
        <row r="67">
          <cell r="O67">
            <v>200004</v>
          </cell>
        </row>
        <row r="68">
          <cell r="L68">
            <v>15310112</v>
          </cell>
        </row>
        <row r="68">
          <cell r="O68">
            <v>200005</v>
          </cell>
        </row>
        <row r="69">
          <cell r="L69">
            <v>15410012</v>
          </cell>
        </row>
        <row r="69">
          <cell r="O69">
            <v>200006</v>
          </cell>
        </row>
        <row r="70">
          <cell r="L70">
            <v>15410111</v>
          </cell>
        </row>
        <row r="70">
          <cell r="O70">
            <v>200007</v>
          </cell>
        </row>
        <row r="71">
          <cell r="L71">
            <v>15510012</v>
          </cell>
        </row>
        <row r="71">
          <cell r="O71">
            <v>200008</v>
          </cell>
        </row>
        <row r="72">
          <cell r="L72">
            <v>15510011</v>
          </cell>
        </row>
        <row r="72">
          <cell r="O72">
            <v>200009</v>
          </cell>
        </row>
        <row r="73">
          <cell r="L73">
            <v>15510122</v>
          </cell>
        </row>
        <row r="73">
          <cell r="O73">
            <v>200010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M5" sqref="M5:O5"/>
    </sheetView>
  </sheetViews>
  <sheetFormatPr defaultColWidth="9" defaultRowHeight="16.5"/>
  <cols>
    <col min="1" max="2" width="9" style="81"/>
    <col min="3" max="3" width="10.25" style="81" customWidth="1"/>
    <col min="4" max="15" width="9" style="81"/>
    <col min="16" max="16" width="11.25" style="81" customWidth="1"/>
    <col min="17" max="16384" width="9" style="81"/>
  </cols>
  <sheetData>
    <row r="1" ht="20.1" customHeight="1"/>
    <row r="2" ht="20.1" customHeight="1" spans="10:10">
      <c r="J2" s="83" t="s">
        <v>0</v>
      </c>
    </row>
    <row r="3" ht="20.1" customHeight="1" spans="2:23">
      <c r="B3" s="82"/>
      <c r="C3" s="64" t="s">
        <v>1</v>
      </c>
      <c r="D3" s="64" t="s">
        <v>2</v>
      </c>
      <c r="E3" s="64" t="s">
        <v>3</v>
      </c>
      <c r="F3" s="64" t="s">
        <v>4</v>
      </c>
      <c r="G3" s="64" t="s">
        <v>5</v>
      </c>
      <c r="H3" s="82"/>
      <c r="I3" s="82"/>
      <c r="J3" s="64"/>
      <c r="K3" s="64" t="s">
        <v>6</v>
      </c>
      <c r="L3" s="64" t="s">
        <v>7</v>
      </c>
      <c r="M3" s="64" t="s">
        <v>8</v>
      </c>
      <c r="N3" s="64" t="s">
        <v>9</v>
      </c>
      <c r="O3" s="64" t="s">
        <v>10</v>
      </c>
      <c r="P3" s="82"/>
      <c r="Q3" s="82"/>
      <c r="R3" s="64" t="s">
        <v>11</v>
      </c>
      <c r="S3" s="64" t="s">
        <v>6</v>
      </c>
      <c r="T3" s="64" t="s">
        <v>7</v>
      </c>
      <c r="U3" s="64" t="s">
        <v>3</v>
      </c>
      <c r="V3" s="64" t="s">
        <v>2</v>
      </c>
      <c r="W3" s="64" t="s">
        <v>12</v>
      </c>
    </row>
    <row r="4" ht="20.1" customHeight="1" spans="2:23">
      <c r="B4" s="64"/>
      <c r="C4" s="64"/>
      <c r="D4" s="64">
        <f>(E4-F4)*D7</f>
        <v>1050</v>
      </c>
      <c r="E4" s="64">
        <v>100</v>
      </c>
      <c r="F4" s="64">
        <v>30</v>
      </c>
      <c r="G4" s="64">
        <v>30</v>
      </c>
      <c r="H4" s="82"/>
      <c r="I4" s="82"/>
      <c r="J4" s="64" t="s">
        <v>1</v>
      </c>
      <c r="K4" s="64">
        <v>5</v>
      </c>
      <c r="L4" s="64">
        <v>5</v>
      </c>
      <c r="M4" s="64">
        <f>L4*$D$4</f>
        <v>5250</v>
      </c>
      <c r="N4" s="64">
        <f>K4*$E$4</f>
        <v>500</v>
      </c>
      <c r="O4" s="64">
        <f>G4*K4</f>
        <v>150</v>
      </c>
      <c r="P4" s="82"/>
      <c r="Q4" s="82"/>
      <c r="R4" s="64" t="s">
        <v>13</v>
      </c>
      <c r="S4" s="64">
        <v>1</v>
      </c>
      <c r="T4" s="64">
        <v>1</v>
      </c>
      <c r="U4" s="64">
        <v>500</v>
      </c>
      <c r="V4" s="64">
        <v>5000</v>
      </c>
      <c r="W4" s="64">
        <v>200</v>
      </c>
    </row>
    <row r="5" ht="20.1" customHeight="1" spans="2:23">
      <c r="B5" s="82"/>
      <c r="C5" s="64"/>
      <c r="D5" s="64"/>
      <c r="E5" s="64"/>
      <c r="F5" s="64"/>
      <c r="G5" s="64"/>
      <c r="H5" s="82"/>
      <c r="I5" s="82"/>
      <c r="J5" s="64" t="s">
        <v>14</v>
      </c>
      <c r="K5" s="64">
        <v>10</v>
      </c>
      <c r="L5" s="64">
        <v>20</v>
      </c>
      <c r="M5" s="64">
        <f>L5*$D$4</f>
        <v>21000</v>
      </c>
      <c r="N5" s="64">
        <f t="shared" ref="N5:N6" si="0">K5*$E$4</f>
        <v>1000</v>
      </c>
      <c r="O5" s="64">
        <f>G4*K5</f>
        <v>300</v>
      </c>
      <c r="P5" s="82"/>
      <c r="Q5" s="82"/>
      <c r="R5" s="64" t="s">
        <v>1</v>
      </c>
      <c r="S5" s="64">
        <v>2.5</v>
      </c>
      <c r="T5" s="64">
        <v>2.5</v>
      </c>
      <c r="U5" s="64">
        <f>U4*S5</f>
        <v>1250</v>
      </c>
      <c r="V5" s="64">
        <f>V4*T5</f>
        <v>12500</v>
      </c>
      <c r="W5" s="64">
        <f>W4*S5</f>
        <v>500</v>
      </c>
    </row>
    <row r="6" ht="20.1" customHeight="1" spans="2:23">
      <c r="B6" s="82"/>
      <c r="C6" s="82"/>
      <c r="D6" s="82"/>
      <c r="E6" s="64" t="s">
        <v>15</v>
      </c>
      <c r="F6" s="64" t="s">
        <v>16</v>
      </c>
      <c r="G6" s="64"/>
      <c r="H6" s="82"/>
      <c r="I6" s="82"/>
      <c r="J6" s="64" t="s">
        <v>17</v>
      </c>
      <c r="K6" s="64">
        <v>35</v>
      </c>
      <c r="L6" s="64">
        <v>25</v>
      </c>
      <c r="M6" s="64">
        <f>L6*$D$4</f>
        <v>26250</v>
      </c>
      <c r="N6" s="64">
        <f t="shared" si="0"/>
        <v>3500</v>
      </c>
      <c r="O6" s="64">
        <f>$G$4*K6</f>
        <v>1050</v>
      </c>
      <c r="P6" s="82"/>
      <c r="Q6" s="82"/>
      <c r="R6" s="64" t="s">
        <v>18</v>
      </c>
      <c r="S6" s="64">
        <v>7</v>
      </c>
      <c r="T6" s="64">
        <v>7</v>
      </c>
      <c r="U6" s="64">
        <f>S6*U4</f>
        <v>3500</v>
      </c>
      <c r="V6" s="64">
        <f>T6*V4</f>
        <v>35000</v>
      </c>
      <c r="W6" s="64">
        <f>S6*W4</f>
        <v>1400</v>
      </c>
    </row>
    <row r="7" ht="20.1" customHeight="1" spans="2:23">
      <c r="B7" s="82"/>
      <c r="C7" s="64" t="s">
        <v>19</v>
      </c>
      <c r="D7" s="64">
        <v>15</v>
      </c>
      <c r="E7" s="64">
        <v>7.5</v>
      </c>
      <c r="F7" s="64">
        <v>7.5</v>
      </c>
      <c r="G7" s="82"/>
      <c r="H7" s="82"/>
      <c r="I7" s="82"/>
      <c r="J7" s="64" t="s">
        <v>20</v>
      </c>
      <c r="K7" s="64">
        <v>10</v>
      </c>
      <c r="L7" s="64">
        <v>10</v>
      </c>
      <c r="M7" s="64">
        <f>L7*$D$4</f>
        <v>10500</v>
      </c>
      <c r="N7" s="64">
        <f t="shared" ref="N7" si="1">K7*$E$4</f>
        <v>1000</v>
      </c>
      <c r="O7" s="64">
        <f>$G$4*K7</f>
        <v>300</v>
      </c>
      <c r="P7" s="82"/>
      <c r="Q7" s="82"/>
      <c r="R7" s="82"/>
      <c r="S7" s="82"/>
      <c r="T7" s="82"/>
      <c r="U7" s="82"/>
      <c r="V7" s="82"/>
      <c r="W7" s="82"/>
    </row>
    <row r="8" ht="20.1" customHeight="1" spans="2:2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64">
        <f>U6+U5</f>
        <v>4750</v>
      </c>
      <c r="V8" s="64">
        <f t="shared" ref="V8:W8" si="2">V6+V5</f>
        <v>47500</v>
      </c>
      <c r="W8" s="64">
        <f t="shared" si="2"/>
        <v>1900</v>
      </c>
    </row>
    <row r="9" ht="20.1" customHeight="1" spans="2:23">
      <c r="B9" s="82"/>
      <c r="C9" s="82"/>
      <c r="D9" s="82"/>
      <c r="E9" s="82"/>
      <c r="F9" s="82"/>
      <c r="G9" s="82"/>
      <c r="H9" s="82"/>
      <c r="I9" s="82"/>
      <c r="P9" s="64" t="s">
        <v>21</v>
      </c>
      <c r="Q9" s="82"/>
      <c r="R9" s="82"/>
      <c r="S9" s="82"/>
      <c r="T9" s="82"/>
      <c r="U9" s="82"/>
      <c r="V9" s="82"/>
      <c r="W9" s="82"/>
    </row>
    <row r="10" ht="20.1" customHeight="1" spans="2:23">
      <c r="B10" s="73"/>
      <c r="C10" s="73"/>
      <c r="D10" s="73"/>
      <c r="E10" s="73"/>
      <c r="F10" s="73"/>
      <c r="G10" s="64"/>
      <c r="H10" s="82"/>
      <c r="I10" s="82"/>
      <c r="J10" s="64" t="s">
        <v>22</v>
      </c>
      <c r="K10" s="64">
        <f t="shared" ref="K10:M10" si="3">SUM(K$4:K$7)</f>
        <v>60</v>
      </c>
      <c r="L10" s="64">
        <f t="shared" si="3"/>
        <v>60</v>
      </c>
      <c r="M10" s="64">
        <f t="shared" si="3"/>
        <v>63000</v>
      </c>
      <c r="N10" s="64">
        <f t="shared" ref="N10:O10" si="4">SUM(N$4:N$7)</f>
        <v>6000</v>
      </c>
      <c r="O10" s="64">
        <f t="shared" si="4"/>
        <v>1800</v>
      </c>
      <c r="P10" s="64">
        <f>M10/(N10-O10)</f>
        <v>15</v>
      </c>
      <c r="Q10" s="82"/>
      <c r="R10" s="82"/>
      <c r="S10" s="82"/>
      <c r="T10" s="82"/>
      <c r="U10" s="82"/>
      <c r="V10" s="82"/>
      <c r="W10" s="82"/>
    </row>
    <row r="11" ht="20.1" customHeight="1" spans="2:23">
      <c r="B11" s="73"/>
      <c r="C11" s="64"/>
      <c r="D11" s="73"/>
      <c r="E11" s="73"/>
      <c r="F11" s="73"/>
      <c r="G11" s="73"/>
      <c r="H11" s="64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ht="20.1" customHeight="1"/>
    <row r="13" ht="20.1" customHeight="1"/>
    <row r="14" ht="20.1" customHeight="1" spans="10:10">
      <c r="J14" s="83" t="s">
        <v>11</v>
      </c>
    </row>
    <row r="15" ht="20.1" customHeight="1" spans="10:15">
      <c r="J15" s="64"/>
      <c r="K15" s="64" t="s">
        <v>6</v>
      </c>
      <c r="L15" s="64" t="s">
        <v>7</v>
      </c>
      <c r="M15" s="64" t="s">
        <v>8</v>
      </c>
      <c r="N15" s="64" t="s">
        <v>9</v>
      </c>
      <c r="O15" s="64" t="s">
        <v>10</v>
      </c>
    </row>
    <row r="16" ht="20.1" customHeight="1" spans="10:15">
      <c r="J16" s="64" t="s">
        <v>1</v>
      </c>
      <c r="K16" s="64">
        <v>20</v>
      </c>
      <c r="L16" s="64">
        <v>10</v>
      </c>
      <c r="M16" s="64">
        <f>L16*$D$4</f>
        <v>10500</v>
      </c>
      <c r="N16" s="64">
        <f>K16*$E$4</f>
        <v>2000</v>
      </c>
      <c r="O16" s="64">
        <f>L16*$F$4</f>
        <v>300</v>
      </c>
    </row>
    <row r="17" ht="20.1" customHeight="1" spans="10:15">
      <c r="J17" s="64" t="s">
        <v>23</v>
      </c>
      <c r="K17" s="84">
        <v>10</v>
      </c>
      <c r="L17" s="84">
        <v>10</v>
      </c>
      <c r="M17" s="64">
        <f t="shared" ref="M17:M18" si="5">L17*$D$4</f>
        <v>10500</v>
      </c>
      <c r="N17" s="64">
        <f t="shared" ref="N17:N18" si="6">K17*$E$4</f>
        <v>1000</v>
      </c>
      <c r="O17" s="64">
        <f t="shared" ref="O17:O18" si="7">L17*$F$4</f>
        <v>300</v>
      </c>
    </row>
    <row r="18" ht="20.1" customHeight="1" spans="10:15">
      <c r="J18" s="64" t="s">
        <v>24</v>
      </c>
      <c r="K18" s="84">
        <v>15</v>
      </c>
      <c r="L18" s="84">
        <v>15</v>
      </c>
      <c r="M18" s="64">
        <f t="shared" si="5"/>
        <v>15750</v>
      </c>
      <c r="N18" s="64">
        <f t="shared" si="6"/>
        <v>1500</v>
      </c>
      <c r="O18" s="64">
        <f t="shared" si="7"/>
        <v>450</v>
      </c>
    </row>
    <row r="19" ht="20.1" customHeight="1"/>
    <row r="20" ht="20.1" customHeight="1"/>
    <row r="21" ht="20.1" customHeight="1" spans="10:15">
      <c r="J21" s="64" t="s">
        <v>22</v>
      </c>
      <c r="K21" s="64">
        <f t="shared" ref="K21:M21" si="8">SUM(K$4:K$7)</f>
        <v>60</v>
      </c>
      <c r="L21" s="64">
        <f t="shared" si="8"/>
        <v>60</v>
      </c>
      <c r="M21" s="64">
        <f t="shared" si="8"/>
        <v>63000</v>
      </c>
      <c r="N21" s="64">
        <f t="shared" ref="N21:O21" si="9">SUM(N$4:N$7)</f>
        <v>6000</v>
      </c>
      <c r="O21" s="64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1" customFormat="1" ht="20.1" customHeight="1"/>
    <row r="34" s="81" customFormat="1" ht="20.1" customHeight="1"/>
    <row r="35" s="81" customFormat="1" ht="20.1" customHeight="1"/>
    <row r="36" s="81" customFormat="1" ht="20.1" customHeight="1"/>
    <row r="37" s="81" customFormat="1" ht="20.1" customHeight="1"/>
    <row r="38" s="81" customFormat="1" ht="20.1" customHeight="1"/>
    <row r="39" s="81" customFormat="1" ht="20.1" customHeight="1"/>
    <row r="40" s="81" customFormat="1" ht="20.1" customHeight="1"/>
    <row r="41" s="81" customFormat="1" ht="20.1" customHeight="1"/>
    <row r="42" s="81" customFormat="1" ht="20.1" customHeight="1"/>
    <row r="43" s="81" customFormat="1" ht="20.1" customHeight="1"/>
    <row r="44" s="81" customFormat="1" ht="20.1" customHeight="1"/>
    <row r="45" s="81" customFormat="1" ht="20.1" customHeight="1"/>
    <row r="46" s="81" customFormat="1" ht="20.1" customHeight="1"/>
    <row r="47" s="81" customFormat="1" ht="20.1" customHeight="1"/>
    <row r="48" s="81" customFormat="1" ht="20.1" customHeight="1"/>
    <row r="49" s="81" customFormat="1" ht="20.1" customHeight="1"/>
    <row r="50" s="81" customFormat="1" ht="20.1" customHeight="1"/>
    <row r="51" s="81" customFormat="1" ht="20.1" customHeight="1"/>
    <row r="52" s="81" customFormat="1" ht="20.1" customHeight="1"/>
    <row r="53" s="81" customFormat="1" ht="20.1" customHeight="1"/>
    <row r="54" s="81" customFormat="1" ht="20.1" customHeight="1"/>
    <row r="55" s="81" customFormat="1" ht="20.1" customHeight="1"/>
    <row r="56" s="81" customFormat="1" ht="20.1" customHeight="1"/>
    <row r="57" s="81" customFormat="1" ht="20.1" customHeight="1"/>
    <row r="58" s="81" customFormat="1" ht="20.1" customHeight="1"/>
    <row r="59" s="81" customFormat="1" ht="20.1" customHeight="1"/>
    <row r="60" s="81" customFormat="1" ht="20.1" customHeight="1"/>
    <row r="61" s="81" customFormat="1" ht="20.1" customHeight="1"/>
    <row r="62" s="81" customFormat="1" ht="20.1" customHeight="1"/>
    <row r="63" s="81" customFormat="1" ht="20.1" customHeight="1"/>
    <row r="64" s="81" customFormat="1" ht="20.1" customHeight="1"/>
    <row r="65" s="81" customFormat="1" ht="20.1" customHeight="1"/>
    <row r="66" s="81" customFormat="1" ht="20.1" customHeight="1"/>
    <row r="67" s="81" customFormat="1" ht="20.1" customHeight="1"/>
    <row r="68" s="81" customFormat="1" ht="20.1" customHeight="1"/>
    <row r="69" s="81" customFormat="1" ht="20.1" customHeight="1"/>
    <row r="70" s="81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373</v>
      </c>
    </row>
    <row r="8" ht="20.1" customHeight="1"/>
    <row r="9" ht="20.1" customHeight="1" spans="4:10">
      <c r="D9" s="14"/>
      <c r="E9" s="14" t="s">
        <v>1343</v>
      </c>
      <c r="F9" s="14"/>
      <c r="G9" s="26"/>
      <c r="H9" s="26"/>
      <c r="I9" s="26"/>
      <c r="J9" s="27"/>
    </row>
    <row r="10" ht="20.1" customHeight="1" spans="2:16">
      <c r="B10" s="1">
        <v>40</v>
      </c>
      <c r="C10" s="1">
        <v>100</v>
      </c>
      <c r="D10" s="14" t="s">
        <v>1020</v>
      </c>
      <c r="E10" s="14" t="s">
        <v>2</v>
      </c>
      <c r="F10" s="14" t="s">
        <v>1344</v>
      </c>
      <c r="G10" s="27"/>
      <c r="I10" s="14" t="s">
        <v>1345</v>
      </c>
      <c r="N10" s="14" t="s">
        <v>1346</v>
      </c>
      <c r="O10" s="26"/>
      <c r="P10" s="14" t="s">
        <v>416</v>
      </c>
    </row>
    <row r="11" ht="20.1" customHeight="1" spans="2:16">
      <c r="B11" s="1">
        <v>6</v>
      </c>
      <c r="C11" s="1">
        <v>10</v>
      </c>
      <c r="D11" s="14" t="s">
        <v>948</v>
      </c>
      <c r="E11" s="14" t="s">
        <v>3</v>
      </c>
      <c r="F11" s="14" t="s">
        <v>1347</v>
      </c>
      <c r="I11" s="14" t="s">
        <v>1348</v>
      </c>
      <c r="N11" s="14" t="s">
        <v>1349</v>
      </c>
      <c r="O11" s="26"/>
      <c r="P11" s="14" t="s">
        <v>420</v>
      </c>
    </row>
    <row r="12" ht="20.1" customHeight="1" spans="2:16">
      <c r="B12" s="1" t="s">
        <v>1350</v>
      </c>
      <c r="C12" s="1" t="s">
        <v>1351</v>
      </c>
      <c r="D12" s="14" t="s">
        <v>1016</v>
      </c>
      <c r="E12" s="14" t="s">
        <v>1352</v>
      </c>
      <c r="F12" s="14" t="s">
        <v>449</v>
      </c>
      <c r="G12" s="27"/>
      <c r="I12" s="14" t="s">
        <v>1353</v>
      </c>
      <c r="N12" s="14" t="s">
        <v>449</v>
      </c>
      <c r="O12" s="26"/>
      <c r="P12" s="14" t="s">
        <v>413</v>
      </c>
    </row>
    <row r="13" ht="20.1" customHeight="1" spans="2:16">
      <c r="B13" s="1" t="s">
        <v>1354</v>
      </c>
      <c r="C13" s="1" t="s">
        <v>1355</v>
      </c>
      <c r="D13" s="14" t="s">
        <v>1018</v>
      </c>
      <c r="E13" s="14" t="s">
        <v>1356</v>
      </c>
      <c r="F13" s="14" t="s">
        <v>1357</v>
      </c>
      <c r="G13" s="27"/>
      <c r="N13" s="14" t="s">
        <v>852</v>
      </c>
      <c r="O13" s="26"/>
      <c r="P13" s="14" t="s">
        <v>424</v>
      </c>
    </row>
    <row r="14" ht="20.1" customHeight="1" spans="2:10">
      <c r="B14" s="1" t="s">
        <v>1358</v>
      </c>
      <c r="C14" s="1" t="s">
        <v>1351</v>
      </c>
      <c r="D14" s="14" t="s">
        <v>1023</v>
      </c>
      <c r="E14" s="14" t="s">
        <v>1359</v>
      </c>
      <c r="F14" s="1" t="s">
        <v>452</v>
      </c>
      <c r="G14" s="26"/>
      <c r="H14" s="26"/>
      <c r="I14" s="14" t="s">
        <v>1360</v>
      </c>
      <c r="J14" s="27"/>
    </row>
    <row r="15" ht="20.1" customHeight="1"/>
    <row r="16" ht="20.1" customHeight="1" spans="4:6">
      <c r="D16" s="14"/>
      <c r="F16" s="14"/>
    </row>
    <row r="17" ht="20.1" customHeight="1" spans="4:6">
      <c r="D17" s="14"/>
      <c r="F17" s="14"/>
    </row>
    <row r="18" ht="20.1" customHeight="1" spans="4:6">
      <c r="D18" s="14"/>
      <c r="F18" s="14"/>
    </row>
    <row r="19" ht="20.1" customHeight="1" spans="4:6">
      <c r="D19" s="14"/>
      <c r="E19" s="14"/>
      <c r="F19" s="14"/>
    </row>
    <row r="20" ht="20.1" customHeight="1"/>
    <row r="21" ht="20.1" customHeight="1" spans="15:15">
      <c r="O21" s="27"/>
    </row>
    <row r="22" ht="20.1" customHeight="1" spans="9:15">
      <c r="I22"/>
      <c r="O22" s="27"/>
    </row>
    <row r="23" ht="20.1" customHeight="1" spans="3:15">
      <c r="C23" s="1" t="s">
        <v>1361</v>
      </c>
      <c r="F23" s="1" t="s">
        <v>1362</v>
      </c>
      <c r="G23"/>
      <c r="H23"/>
      <c r="I23"/>
      <c r="K23" s="1" t="s">
        <v>1363</v>
      </c>
      <c r="L23" s="1" t="s">
        <v>623</v>
      </c>
      <c r="O23" s="27"/>
    </row>
    <row r="24" ht="20.1" customHeight="1" spans="4:15">
      <c r="D24" s="1" t="s">
        <v>428</v>
      </c>
      <c r="G24"/>
      <c r="H24"/>
      <c r="I24"/>
      <c r="K24" s="1"/>
      <c r="L24" s="1" t="s">
        <v>610</v>
      </c>
      <c r="O24" s="27"/>
    </row>
    <row r="25" ht="20.1" customHeight="1" spans="4:15">
      <c r="D25" s="1" t="s">
        <v>1364</v>
      </c>
      <c r="G25"/>
      <c r="H25"/>
      <c r="I25"/>
      <c r="K25" s="1"/>
      <c r="L25" s="1" t="s">
        <v>617</v>
      </c>
      <c r="O25" s="27"/>
    </row>
    <row r="26" ht="20.1" customHeight="1" spans="4:15">
      <c r="D26" s="1" t="s">
        <v>431</v>
      </c>
      <c r="G26"/>
      <c r="H26"/>
      <c r="I26"/>
      <c r="L26" s="1" t="s">
        <v>1365</v>
      </c>
      <c r="O26" s="27"/>
    </row>
    <row r="27" ht="20.1" customHeight="1" spans="4:13">
      <c r="D27" s="1" t="s">
        <v>432</v>
      </c>
      <c r="G27"/>
      <c r="H27"/>
      <c r="I27"/>
      <c r="L27" s="1" t="s">
        <v>629</v>
      </c>
      <c r="M27" s="1" t="s">
        <v>632</v>
      </c>
    </row>
    <row r="28" ht="20.1" customHeight="1" spans="4:9">
      <c r="D28" s="1" t="s">
        <v>449</v>
      </c>
      <c r="G28"/>
      <c r="H28"/>
      <c r="I28"/>
    </row>
    <row r="29" ht="20.1" customHeight="1" spans="4:9">
      <c r="D29" s="1" t="s">
        <v>1366</v>
      </c>
      <c r="G29"/>
      <c r="H29"/>
      <c r="I29"/>
    </row>
    <row r="30" ht="20.1" customHeight="1" spans="4:9">
      <c r="D30" s="1" t="s">
        <v>409</v>
      </c>
      <c r="G30"/>
      <c r="H30"/>
      <c r="I30"/>
    </row>
    <row r="31" ht="20.1" customHeight="1" spans="4:9">
      <c r="D31" s="1" t="s">
        <v>1367</v>
      </c>
      <c r="G31"/>
      <c r="H31"/>
      <c r="I31"/>
    </row>
    <row r="32" ht="20.1" customHeight="1" spans="4:9">
      <c r="D32" s="1" t="s">
        <v>1368</v>
      </c>
      <c r="G32"/>
      <c r="H32"/>
      <c r="I32"/>
    </row>
    <row r="33" ht="20.1" customHeight="1" spans="4:10">
      <c r="D33" s="14"/>
      <c r="E33" s="14"/>
      <c r="F33" s="14"/>
      <c r="G33" s="27"/>
      <c r="H33" s="14"/>
      <c r="I33" s="26"/>
      <c r="J33" s="14"/>
    </row>
    <row r="34" ht="20.1" customHeight="1" spans="4:10">
      <c r="D34" s="14"/>
      <c r="E34" s="14"/>
      <c r="F34" s="14"/>
      <c r="G34" s="26"/>
      <c r="H34" s="26"/>
      <c r="I34" s="26"/>
      <c r="J34" s="27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4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1369</v>
      </c>
      <c r="H1" s="4" t="s">
        <v>1370</v>
      </c>
      <c r="I1" s="4" t="s">
        <v>1371</v>
      </c>
      <c r="J1" s="4" t="s">
        <v>1372</v>
      </c>
      <c r="K1" s="4" t="s">
        <v>1373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1374</v>
      </c>
      <c r="Q2" s="1">
        <v>13</v>
      </c>
      <c r="R2" s="1"/>
      <c r="T2" s="4" t="s">
        <v>1375</v>
      </c>
      <c r="U2" s="1" t="s">
        <v>1376</v>
      </c>
      <c r="AF2" s="5"/>
      <c r="AG2" s="5"/>
      <c r="AH2" s="5"/>
      <c r="AI2" s="5"/>
      <c r="AJ2" s="5"/>
      <c r="AK2" s="5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1377</v>
      </c>
      <c r="Q3" s="1">
        <v>3</v>
      </c>
      <c r="R3" s="1"/>
      <c r="S3">
        <v>101</v>
      </c>
      <c r="T3" s="1" t="s">
        <v>1378</v>
      </c>
      <c r="U3" s="1" t="s">
        <v>950</v>
      </c>
      <c r="V3" s="1" t="s">
        <v>1379</v>
      </c>
      <c r="AD3" s="1" t="s">
        <v>1380</v>
      </c>
      <c r="AE3" s="7" t="s">
        <v>1381</v>
      </c>
      <c r="AF3" s="1" t="s">
        <v>1382</v>
      </c>
      <c r="AG3" s="5"/>
      <c r="AH3" s="1" t="s">
        <v>1383</v>
      </c>
      <c r="AI3" s="1" t="s">
        <v>1384</v>
      </c>
      <c r="AJ3" s="1" t="s">
        <v>3</v>
      </c>
      <c r="AK3" s="5"/>
      <c r="AN3" t="s">
        <v>1018</v>
      </c>
      <c r="AR3" s="14"/>
      <c r="AS3" s="14" t="s">
        <v>1343</v>
      </c>
      <c r="AT3" s="14"/>
      <c r="AU3" s="26"/>
      <c r="AV3" s="26"/>
      <c r="AW3" s="26"/>
      <c r="AX3" s="27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1385</v>
      </c>
      <c r="Q4" s="1">
        <f>Q3*总表!K7</f>
        <v>30</v>
      </c>
      <c r="R4" s="1"/>
      <c r="S4">
        <v>102</v>
      </c>
      <c r="T4" s="1" t="s">
        <v>1386</v>
      </c>
      <c r="U4" s="1" t="s">
        <v>955</v>
      </c>
      <c r="V4" s="1" t="s">
        <v>1387</v>
      </c>
      <c r="X4" s="5"/>
      <c r="Z4" s="5"/>
      <c r="AD4" s="1" t="s">
        <v>1388</v>
      </c>
      <c r="AE4" s="7" t="s">
        <v>1389</v>
      </c>
      <c r="AF4" s="1" t="s">
        <v>1390</v>
      </c>
      <c r="AG4" s="5"/>
      <c r="AH4" s="1" t="s">
        <v>1391</v>
      </c>
      <c r="AI4" s="1" t="s">
        <v>1392</v>
      </c>
      <c r="AJ4" s="1" t="s">
        <v>12</v>
      </c>
      <c r="AK4" s="5"/>
      <c r="AN4" t="s">
        <v>1016</v>
      </c>
      <c r="AR4" s="14" t="s">
        <v>1020</v>
      </c>
      <c r="AS4" s="14" t="s">
        <v>2</v>
      </c>
      <c r="AT4" s="14" t="s">
        <v>1345</v>
      </c>
      <c r="AU4" s="27"/>
      <c r="AV4" s="14" t="s">
        <v>1346</v>
      </c>
      <c r="AW4" s="26"/>
      <c r="AX4" s="14" t="s">
        <v>416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1393</v>
      </c>
      <c r="U5" s="1" t="s">
        <v>959</v>
      </c>
      <c r="V5" s="1" t="s">
        <v>1394</v>
      </c>
      <c r="X5" s="5"/>
      <c r="Z5" s="5"/>
      <c r="AD5" s="1" t="s">
        <v>1395</v>
      </c>
      <c r="AE5" s="7" t="s">
        <v>1396</v>
      </c>
      <c r="AF5" s="1" t="s">
        <v>1397</v>
      </c>
      <c r="AG5" s="5"/>
      <c r="AH5" s="1" t="s">
        <v>1398</v>
      </c>
      <c r="AI5" s="1" t="s">
        <v>1399</v>
      </c>
      <c r="AJ5" s="1" t="s">
        <v>29</v>
      </c>
      <c r="AK5" s="5"/>
      <c r="AN5" t="s">
        <v>1023</v>
      </c>
      <c r="AR5" s="14" t="s">
        <v>948</v>
      </c>
      <c r="AS5" s="14" t="s">
        <v>3</v>
      </c>
      <c r="AT5" s="14" t="s">
        <v>1353</v>
      </c>
      <c r="AU5" s="27"/>
      <c r="AV5" s="14" t="s">
        <v>1349</v>
      </c>
      <c r="AW5" s="26"/>
      <c r="AX5" s="14" t="s">
        <v>420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1400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1401</v>
      </c>
      <c r="U6" s="1" t="s">
        <v>964</v>
      </c>
      <c r="V6" s="1" t="s">
        <v>1402</v>
      </c>
      <c r="X6" s="5"/>
      <c r="Z6" s="5"/>
      <c r="AD6" s="1" t="s">
        <v>1403</v>
      </c>
      <c r="AE6" s="7" t="s">
        <v>1404</v>
      </c>
      <c r="AF6" s="5"/>
      <c r="AG6" s="5"/>
      <c r="AH6" s="1" t="s">
        <v>1405</v>
      </c>
      <c r="AI6" s="1" t="s">
        <v>1406</v>
      </c>
      <c r="AJ6" s="1" t="s">
        <v>2</v>
      </c>
      <c r="AK6" s="5"/>
      <c r="AN6" t="s">
        <v>1407</v>
      </c>
      <c r="AR6" s="14" t="s">
        <v>1016</v>
      </c>
      <c r="AS6" s="14" t="s">
        <v>1352</v>
      </c>
      <c r="AT6" s="14" t="s">
        <v>1348</v>
      </c>
      <c r="AU6" s="27"/>
      <c r="AV6" s="14" t="s">
        <v>449</v>
      </c>
      <c r="AW6" s="26"/>
      <c r="AX6" s="14" t="s">
        <v>413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1408</v>
      </c>
      <c r="AE7" s="7" t="s">
        <v>1409</v>
      </c>
      <c r="AF7" s="5"/>
      <c r="AG7" s="5"/>
      <c r="AH7" s="5"/>
      <c r="AI7" s="1" t="s">
        <v>1410</v>
      </c>
      <c r="AJ7" s="1" t="s">
        <v>413</v>
      </c>
      <c r="AK7" s="5"/>
      <c r="AR7" s="14" t="s">
        <v>1018</v>
      </c>
      <c r="AS7" s="28" t="s">
        <v>1356</v>
      </c>
      <c r="AT7" s="14"/>
      <c r="AU7" s="27"/>
      <c r="AV7" s="14" t="s">
        <v>852</v>
      </c>
      <c r="AW7" s="26"/>
      <c r="AX7" s="14" t="s">
        <v>424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1411</v>
      </c>
      <c r="U8" s="4" t="s">
        <v>1412</v>
      </c>
      <c r="V8" s="5"/>
      <c r="W8" s="24"/>
      <c r="X8" s="1" t="s">
        <v>1413</v>
      </c>
      <c r="Y8" s="1" t="s">
        <v>1414</v>
      </c>
      <c r="Z8" s="5"/>
      <c r="AD8" s="1" t="s">
        <v>1415</v>
      </c>
      <c r="AE8" s="7" t="s">
        <v>1416</v>
      </c>
      <c r="AF8" s="5"/>
      <c r="AG8" s="5"/>
      <c r="AH8" s="5"/>
      <c r="AI8" s="1" t="s">
        <v>1417</v>
      </c>
      <c r="AJ8" s="1" t="s">
        <v>416</v>
      </c>
      <c r="AK8" s="5"/>
      <c r="AR8" s="14" t="s">
        <v>1023</v>
      </c>
      <c r="AS8" s="14" t="s">
        <v>1359</v>
      </c>
      <c r="AT8" s="14" t="s">
        <v>1360</v>
      </c>
      <c r="AU8" s="26"/>
      <c r="AV8" s="26"/>
      <c r="AW8" s="26"/>
      <c r="AX8" s="27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950</v>
      </c>
      <c r="T9" s="1" t="s">
        <v>1386</v>
      </c>
      <c r="U9" s="1" t="s">
        <v>1418</v>
      </c>
      <c r="V9" s="7" t="s">
        <v>1419</v>
      </c>
      <c r="X9" s="1" t="s">
        <v>1420</v>
      </c>
      <c r="Y9" s="1">
        <v>1</v>
      </c>
      <c r="Z9">
        <f>Y9*50000</f>
        <v>50000</v>
      </c>
      <c r="AD9" s="1" t="s">
        <v>1421</v>
      </c>
      <c r="AE9" s="7" t="s">
        <v>1422</v>
      </c>
      <c r="AF9" s="5"/>
      <c r="AG9" s="5"/>
      <c r="AH9" s="5"/>
      <c r="AI9" s="1" t="s">
        <v>1423</v>
      </c>
      <c r="AJ9" s="1" t="s">
        <v>420</v>
      </c>
      <c r="AK9" s="5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1378</v>
      </c>
      <c r="U10" s="1" t="s">
        <v>1379</v>
      </c>
      <c r="V10" s="7" t="s">
        <v>1424</v>
      </c>
      <c r="X10" s="1" t="s">
        <v>1425</v>
      </c>
      <c r="Y10" s="1">
        <v>2</v>
      </c>
      <c r="Z10">
        <f t="shared" ref="Z10:Z18" si="5">Y10*50000</f>
        <v>100000</v>
      </c>
      <c r="AD10" s="1" t="s">
        <v>1426</v>
      </c>
      <c r="AE10" s="7" t="s">
        <v>1427</v>
      </c>
      <c r="AF10" s="5"/>
      <c r="AG10" s="5"/>
      <c r="AH10" s="5"/>
      <c r="AI10" s="1" t="s">
        <v>1428</v>
      </c>
      <c r="AJ10" s="1" t="s">
        <v>424</v>
      </c>
      <c r="AK10" s="5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1401</v>
      </c>
      <c r="U11" s="1" t="s">
        <v>1429</v>
      </c>
      <c r="V11" s="3" t="s">
        <v>1430</v>
      </c>
      <c r="X11" s="1" t="s">
        <v>1431</v>
      </c>
      <c r="Y11" s="1">
        <f>Y10*2</f>
        <v>4</v>
      </c>
      <c r="Z11">
        <f t="shared" si="5"/>
        <v>200000</v>
      </c>
      <c r="AD11" s="1" t="s">
        <v>1432</v>
      </c>
      <c r="AE11" s="7" t="s">
        <v>1433</v>
      </c>
      <c r="AF11" s="5"/>
      <c r="AG11" s="5"/>
      <c r="AH11" s="5"/>
      <c r="AI11" s="1"/>
      <c r="AJ11" s="7"/>
      <c r="AK11" s="5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1393</v>
      </c>
      <c r="U12" s="1" t="s">
        <v>1434</v>
      </c>
      <c r="V12" s="3" t="s">
        <v>1435</v>
      </c>
      <c r="X12" s="1" t="s">
        <v>1436</v>
      </c>
      <c r="Y12" s="1">
        <f t="shared" ref="Y12:Y18" si="6">Y11*2</f>
        <v>8</v>
      </c>
      <c r="Z12">
        <f t="shared" si="5"/>
        <v>400000</v>
      </c>
      <c r="AD12" s="1" t="s">
        <v>1437</v>
      </c>
      <c r="AE12" s="7" t="s">
        <v>1438</v>
      </c>
      <c r="AI12" s="1"/>
      <c r="AJ12" s="7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1439</v>
      </c>
      <c r="R13" s="1">
        <v>102</v>
      </c>
      <c r="T13" s="1" t="s">
        <v>1386</v>
      </c>
      <c r="U13" s="1" t="s">
        <v>1440</v>
      </c>
      <c r="V13" s="3" t="s">
        <v>1441</v>
      </c>
      <c r="X13" s="1" t="s">
        <v>1442</v>
      </c>
      <c r="Y13" s="1">
        <f t="shared" si="6"/>
        <v>16</v>
      </c>
      <c r="Z13">
        <f t="shared" si="5"/>
        <v>800000</v>
      </c>
      <c r="AD13" s="1" t="s">
        <v>1443</v>
      </c>
      <c r="AE13" s="7" t="s">
        <v>1444</v>
      </c>
      <c r="AF13" s="3"/>
      <c r="AG13" s="3"/>
      <c r="AH13" s="3"/>
      <c r="AI13" s="1"/>
      <c r="AJ13" s="7"/>
      <c r="AK13" s="5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1400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1401</v>
      </c>
      <c r="U14" s="1" t="s">
        <v>1445</v>
      </c>
      <c r="V14" s="3" t="s">
        <v>1446</v>
      </c>
      <c r="X14" s="1" t="s">
        <v>1447</v>
      </c>
      <c r="Y14" s="1">
        <f t="shared" si="6"/>
        <v>32</v>
      </c>
      <c r="Z14">
        <f t="shared" si="5"/>
        <v>1600000</v>
      </c>
      <c r="AD14" s="1" t="s">
        <v>1448</v>
      </c>
      <c r="AE14" s="7" t="s">
        <v>1449</v>
      </c>
      <c r="AF14" s="1" t="s">
        <v>1450</v>
      </c>
      <c r="AG14" s="4" t="s">
        <v>15</v>
      </c>
      <c r="AH14" s="1" t="s">
        <v>1451</v>
      </c>
      <c r="AI14" s="5"/>
      <c r="AJ14" s="1" t="s">
        <v>1452</v>
      </c>
      <c r="AK14" s="5"/>
      <c r="AN14" s="1" t="s">
        <v>3</v>
      </c>
      <c r="AO14" s="22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1378</v>
      </c>
      <c r="U15" s="1" t="s">
        <v>1453</v>
      </c>
      <c r="V15" s="3" t="s">
        <v>1454</v>
      </c>
      <c r="X15" s="1" t="s">
        <v>1455</v>
      </c>
      <c r="Y15" s="1">
        <f t="shared" si="6"/>
        <v>64</v>
      </c>
      <c r="Z15">
        <f t="shared" si="5"/>
        <v>3200000</v>
      </c>
      <c r="AD15" s="1" t="s">
        <v>1456</v>
      </c>
      <c r="AE15" s="7" t="s">
        <v>1457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1393</v>
      </c>
      <c r="U16" s="1" t="s">
        <v>1458</v>
      </c>
      <c r="V16" s="3" t="s">
        <v>1459</v>
      </c>
      <c r="X16" s="1" t="s">
        <v>1460</v>
      </c>
      <c r="Y16" s="1">
        <f t="shared" si="6"/>
        <v>128</v>
      </c>
      <c r="Z16">
        <f t="shared" si="5"/>
        <v>6400000</v>
      </c>
      <c r="AD16" s="1" t="s">
        <v>1461</v>
      </c>
      <c r="AE16" s="7" t="s">
        <v>1462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1386</v>
      </c>
      <c r="U17" s="1" t="s">
        <v>1463</v>
      </c>
      <c r="V17" s="3" t="s">
        <v>1464</v>
      </c>
      <c r="W17" s="24"/>
      <c r="X17" s="1" t="s">
        <v>1465</v>
      </c>
      <c r="Y17" s="1">
        <f t="shared" si="6"/>
        <v>256</v>
      </c>
      <c r="Z17">
        <f t="shared" si="5"/>
        <v>12800000</v>
      </c>
      <c r="AD17" s="1" t="s">
        <v>1466</v>
      </c>
      <c r="AE17" s="7" t="s">
        <v>1467</v>
      </c>
      <c r="AF17" s="5"/>
      <c r="AG17" s="4">
        <v>2</v>
      </c>
      <c r="AH17" s="1">
        <v>0.15</v>
      </c>
      <c r="AI17" s="1">
        <v>0.075</v>
      </c>
      <c r="AJ17" s="1">
        <v>2</v>
      </c>
      <c r="AK17" s="5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1378</v>
      </c>
      <c r="U18" s="1" t="s">
        <v>1468</v>
      </c>
      <c r="V18" s="7" t="s">
        <v>1469</v>
      </c>
      <c r="X18" s="1" t="s">
        <v>1470</v>
      </c>
      <c r="Y18" s="1">
        <f t="shared" si="6"/>
        <v>512</v>
      </c>
      <c r="Z18">
        <f t="shared" si="5"/>
        <v>25600000</v>
      </c>
      <c r="AD18" s="1" t="s">
        <v>1471</v>
      </c>
      <c r="AE18" s="7" t="s">
        <v>1472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1401</v>
      </c>
      <c r="U19" s="1" t="s">
        <v>1473</v>
      </c>
      <c r="V19" s="3" t="s">
        <v>1474</v>
      </c>
      <c r="AF19" s="5"/>
      <c r="AG19" s="4">
        <v>4</v>
      </c>
      <c r="AH19" s="1">
        <v>0.05</v>
      </c>
      <c r="AI19" s="1">
        <v>0.025</v>
      </c>
      <c r="AJ19" s="1">
        <v>4</v>
      </c>
      <c r="AK19" s="5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1475</v>
      </c>
      <c r="O20" s="5"/>
      <c r="P20" s="5"/>
      <c r="Q20" s="5"/>
      <c r="R20" s="5">
        <v>103</v>
      </c>
      <c r="T20" s="1" t="s">
        <v>1393</v>
      </c>
      <c r="U20" s="1" t="s">
        <v>1476</v>
      </c>
      <c r="V20" s="7" t="s">
        <v>1477</v>
      </c>
      <c r="W20" s="1" t="str">
        <f>"100403;"&amp;AB20</f>
        <v>100403;15</v>
      </c>
      <c r="X20" s="4" t="s">
        <v>1478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1479</v>
      </c>
      <c r="AE20" s="7" t="s">
        <v>1480</v>
      </c>
      <c r="AF20" s="5"/>
      <c r="AG20" s="3"/>
      <c r="AH20" s="1"/>
      <c r="AI20" s="5"/>
      <c r="AJ20" s="5"/>
      <c r="AK20" s="5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1481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1482</v>
      </c>
      <c r="AE21" s="7" t="s">
        <v>1483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1484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1485</v>
      </c>
      <c r="AE22" s="7" t="s">
        <v>1486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1411</v>
      </c>
      <c r="U23" s="4" t="s">
        <v>1412</v>
      </c>
      <c r="V23" s="5"/>
      <c r="W23" s="1" t="str">
        <f t="shared" si="9"/>
        <v>100403;36</v>
      </c>
      <c r="X23" s="4" t="s">
        <v>1487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1488</v>
      </c>
      <c r="AE23" s="7" t="s">
        <v>1489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955</v>
      </c>
      <c r="T24" s="1" t="s">
        <v>1386</v>
      </c>
      <c r="U24" s="1" t="s">
        <v>1490</v>
      </c>
      <c r="V24" s="7" t="s">
        <v>1491</v>
      </c>
      <c r="W24" s="1" t="str">
        <f t="shared" si="9"/>
        <v>100403;45</v>
      </c>
      <c r="X24" s="4" t="s">
        <v>1492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1493</v>
      </c>
      <c r="AE24" s="7" t="s">
        <v>1494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1378</v>
      </c>
      <c r="U25" s="1" t="s">
        <v>1387</v>
      </c>
      <c r="V25" s="7" t="s">
        <v>1495</v>
      </c>
      <c r="W25" s="1" t="str">
        <f t="shared" si="9"/>
        <v>100403;60</v>
      </c>
      <c r="X25" s="4" t="s">
        <v>1496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1497</v>
      </c>
      <c r="AE25" s="7" t="s">
        <v>1498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1401</v>
      </c>
      <c r="U26" s="1" t="s">
        <v>1499</v>
      </c>
      <c r="V26" s="3" t="s">
        <v>1500</v>
      </c>
      <c r="W26" s="1" t="str">
        <f t="shared" si="9"/>
        <v>100403;75</v>
      </c>
      <c r="X26" s="4" t="s">
        <v>1501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1502</v>
      </c>
      <c r="AE26" s="7" t="s">
        <v>1503</v>
      </c>
      <c r="AF26" s="1" t="s">
        <v>1504</v>
      </c>
      <c r="AG26" s="7" t="s">
        <v>1505</v>
      </c>
      <c r="AH26" s="1"/>
      <c r="AI26" s="1"/>
      <c r="AJ26" s="1" t="s">
        <v>1506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1507</v>
      </c>
      <c r="O27" s="4" t="s">
        <v>2</v>
      </c>
      <c r="P27" s="4" t="s">
        <v>3</v>
      </c>
      <c r="Q27" s="4" t="s">
        <v>12</v>
      </c>
      <c r="R27" s="4"/>
      <c r="T27" s="1" t="s">
        <v>1393</v>
      </c>
      <c r="U27" s="1" t="s">
        <v>1508</v>
      </c>
      <c r="V27" s="3" t="s">
        <v>1509</v>
      </c>
      <c r="W27" s="1" t="str">
        <f t="shared" si="9"/>
        <v>100403;90</v>
      </c>
      <c r="X27" s="4" t="s">
        <v>1510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1511</v>
      </c>
      <c r="AE27" s="7" t="s">
        <v>1512</v>
      </c>
      <c r="AF27" s="3" t="s">
        <v>1513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1514</v>
      </c>
      <c r="O28" s="1">
        <v>0</v>
      </c>
      <c r="P28" s="1">
        <v>1</v>
      </c>
      <c r="Q28" s="1">
        <v>0</v>
      </c>
      <c r="R28" s="1"/>
      <c r="T28" s="1" t="s">
        <v>1386</v>
      </c>
      <c r="U28" s="1" t="s">
        <v>1515</v>
      </c>
      <c r="V28" s="3" t="s">
        <v>1516</v>
      </c>
      <c r="W28" s="1" t="str">
        <f t="shared" si="9"/>
        <v>100403;105</v>
      </c>
      <c r="X28" s="4" t="s">
        <v>1517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1518</v>
      </c>
      <c r="AE28" s="7" t="s">
        <v>1519</v>
      </c>
      <c r="AF28" s="7" t="s">
        <v>1520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1521</v>
      </c>
      <c r="O29" s="1">
        <v>0.25</v>
      </c>
      <c r="P29" s="1">
        <v>0</v>
      </c>
      <c r="Q29" s="1">
        <v>1</v>
      </c>
      <c r="R29" s="1"/>
      <c r="T29" s="1" t="s">
        <v>1401</v>
      </c>
      <c r="U29" s="1" t="s">
        <v>1522</v>
      </c>
      <c r="V29" s="3" t="s">
        <v>1523</v>
      </c>
      <c r="W29" s="1" t="str">
        <f t="shared" si="9"/>
        <v>100403;120</v>
      </c>
      <c r="X29" s="4" t="s">
        <v>1524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1525</v>
      </c>
      <c r="AE29" s="7" t="s">
        <v>1526</v>
      </c>
      <c r="AF29" s="7" t="s">
        <v>1527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1528</v>
      </c>
      <c r="O30" s="1">
        <v>0.75</v>
      </c>
      <c r="P30" s="1">
        <v>0</v>
      </c>
      <c r="Q30" s="1">
        <v>0</v>
      </c>
      <c r="R30" s="1"/>
      <c r="T30" s="1" t="s">
        <v>1378</v>
      </c>
      <c r="U30" s="1" t="s">
        <v>1529</v>
      </c>
      <c r="V30" s="3" t="s">
        <v>1530</v>
      </c>
      <c r="AD30" s="1" t="s">
        <v>1531</v>
      </c>
      <c r="AE30" s="7" t="s">
        <v>1532</v>
      </c>
      <c r="AF30" s="7" t="s">
        <v>1533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1393</v>
      </c>
      <c r="U31" s="1" t="s">
        <v>1534</v>
      </c>
      <c r="V31" s="3" t="s">
        <v>1535</v>
      </c>
      <c r="AD31" s="1" t="s">
        <v>1536</v>
      </c>
      <c r="AE31" s="7" t="s">
        <v>1537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1538</v>
      </c>
      <c r="N32" s="1" t="s">
        <v>1514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1386</v>
      </c>
      <c r="U32" s="1" t="s">
        <v>1539</v>
      </c>
      <c r="V32" s="3" t="s">
        <v>1540</v>
      </c>
      <c r="W32" s="1" t="str">
        <f>"100203;"&amp;AB32</f>
        <v>100203;150</v>
      </c>
      <c r="X32" s="4" t="s">
        <v>1541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1542</v>
      </c>
      <c r="AE32" s="7" t="s">
        <v>1543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1521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1378</v>
      </c>
      <c r="U33" s="1" t="s">
        <v>1544</v>
      </c>
      <c r="V33" s="7" t="s">
        <v>1545</v>
      </c>
      <c r="W33" s="1" t="str">
        <f t="shared" ref="W33:W41" si="17">"100203;"&amp;AB33</f>
        <v>100203;225</v>
      </c>
      <c r="X33" s="4" t="s">
        <v>1546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1547</v>
      </c>
      <c r="AE33" s="7" t="s">
        <v>1548</v>
      </c>
      <c r="AF33" s="3" t="s">
        <v>1549</v>
      </c>
      <c r="AG33" s="3"/>
      <c r="AH33" s="3"/>
      <c r="AI33" s="3"/>
      <c r="AJ33" s="5"/>
      <c r="AK33" s="5"/>
      <c r="AL33" s="5"/>
      <c r="AM33" s="5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1528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1401</v>
      </c>
      <c r="U34" s="1" t="s">
        <v>1550</v>
      </c>
      <c r="V34" s="3" t="s">
        <v>1551</v>
      </c>
      <c r="W34" s="1" t="str">
        <f t="shared" si="17"/>
        <v>100203;300</v>
      </c>
      <c r="X34" s="4" t="s">
        <v>1552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1553</v>
      </c>
      <c r="AE34" s="7" t="s">
        <v>1554</v>
      </c>
      <c r="AF34" s="3" t="s">
        <v>1555</v>
      </c>
      <c r="AG34" s="3"/>
      <c r="AH34" s="3"/>
      <c r="AI34" s="3" t="s">
        <v>1556</v>
      </c>
      <c r="AJ34" s="5"/>
      <c r="AK34" s="3" t="str">
        <f>"史诗:"&amp;AI34</f>
        <v>史诗:狂野之石</v>
      </c>
      <c r="AL34" s="5"/>
      <c r="AM34" s="5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1393</v>
      </c>
      <c r="U35" s="1" t="s">
        <v>1557</v>
      </c>
      <c r="V35" s="7" t="s">
        <v>1558</v>
      </c>
      <c r="W35" s="1" t="str">
        <f t="shared" si="17"/>
        <v>100203;375</v>
      </c>
      <c r="X35" s="4" t="s">
        <v>1559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1560</v>
      </c>
      <c r="AE35" s="7" t="s">
        <v>1561</v>
      </c>
      <c r="AF35" s="3" t="s">
        <v>1562</v>
      </c>
      <c r="AG35" s="3"/>
      <c r="AH35" s="3"/>
      <c r="AI35" s="3" t="s">
        <v>1563</v>
      </c>
      <c r="AJ35" s="5"/>
      <c r="AK35" s="3" t="str">
        <f t="shared" ref="AK35:AK41" si="21">"史诗:"&amp;AI35</f>
        <v>史诗:防护之石</v>
      </c>
      <c r="AL35" s="5"/>
      <c r="AM35" s="5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1564</v>
      </c>
      <c r="N36" s="1" t="s">
        <v>1514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1565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1566</v>
      </c>
      <c r="AG36" s="3"/>
      <c r="AH36" s="3"/>
      <c r="AI36" s="3" t="s">
        <v>1567</v>
      </c>
      <c r="AJ36" s="5"/>
      <c r="AK36" s="3" t="str">
        <f t="shared" si="21"/>
        <v>史诗:时间之石</v>
      </c>
      <c r="AL36" s="5"/>
      <c r="AM36" s="5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1521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1568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1569</v>
      </c>
      <c r="AE37" s="7" t="s">
        <v>1570</v>
      </c>
      <c r="AF37" s="3" t="s">
        <v>1571</v>
      </c>
      <c r="AG37" s="3"/>
      <c r="AH37" s="3"/>
      <c r="AI37" s="3" t="s">
        <v>1572</v>
      </c>
      <c r="AJ37" s="5"/>
      <c r="AK37" s="3" t="str">
        <f t="shared" si="21"/>
        <v>史诗:重生之石</v>
      </c>
      <c r="AL37" s="5"/>
      <c r="AM37" s="5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1528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1411</v>
      </c>
      <c r="U38" s="4" t="s">
        <v>1412</v>
      </c>
      <c r="V38" s="5"/>
      <c r="W38" s="1" t="str">
        <f t="shared" si="17"/>
        <v>100203;750</v>
      </c>
      <c r="X38" s="4" t="s">
        <v>1573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1574</v>
      </c>
      <c r="AE38" s="7" t="s">
        <v>1575</v>
      </c>
      <c r="AF38" s="3" t="s">
        <v>1576</v>
      </c>
      <c r="AG38" s="3"/>
      <c r="AH38" s="3"/>
      <c r="AI38" s="3" t="s">
        <v>1577</v>
      </c>
      <c r="AJ38" s="5"/>
      <c r="AK38" s="3" t="str">
        <f t="shared" si="21"/>
        <v>史诗:魔天之石</v>
      </c>
      <c r="AL38" s="5"/>
      <c r="AM38" s="5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959</v>
      </c>
      <c r="T39" s="1" t="s">
        <v>1386</v>
      </c>
      <c r="U39" s="1" t="s">
        <v>1578</v>
      </c>
      <c r="V39" s="7" t="s">
        <v>1579</v>
      </c>
      <c r="W39" s="1" t="str">
        <f t="shared" si="17"/>
        <v>100203;900</v>
      </c>
      <c r="X39" s="4" t="s">
        <v>1580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1581</v>
      </c>
      <c r="AE39" s="7" t="s">
        <v>1582</v>
      </c>
      <c r="AF39" s="3" t="s">
        <v>1583</v>
      </c>
      <c r="AG39" s="3"/>
      <c r="AH39" s="3"/>
      <c r="AI39" s="3" t="s">
        <v>1584</v>
      </c>
      <c r="AJ39" s="5"/>
      <c r="AK39" s="3" t="str">
        <f t="shared" si="21"/>
        <v>史诗:天闪之石</v>
      </c>
      <c r="AL39" s="5"/>
      <c r="AM39" s="5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1585</v>
      </c>
      <c r="N40" s="1" t="s">
        <v>1514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1378</v>
      </c>
      <c r="U40" s="1" t="s">
        <v>1586</v>
      </c>
      <c r="V40" s="7" t="s">
        <v>1587</v>
      </c>
      <c r="W40" s="1" t="str">
        <f t="shared" si="17"/>
        <v>100203;1050</v>
      </c>
      <c r="X40" s="4" t="s">
        <v>1588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1589</v>
      </c>
      <c r="AE40" s="7" t="s">
        <v>1590</v>
      </c>
      <c r="AF40" s="3" t="s">
        <v>1591</v>
      </c>
      <c r="AG40" s="3"/>
      <c r="AH40" s="3"/>
      <c r="AI40" s="3" t="s">
        <v>1592</v>
      </c>
      <c r="AJ40" s="5"/>
      <c r="AK40" s="3" t="str">
        <f t="shared" si="21"/>
        <v>史诗:残月之石</v>
      </c>
      <c r="AL40" s="5"/>
      <c r="AM40" s="5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1521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1401</v>
      </c>
      <c r="U41" s="1" t="s">
        <v>1593</v>
      </c>
      <c r="V41" s="3" t="s">
        <v>1594</v>
      </c>
      <c r="W41" s="1" t="str">
        <f t="shared" si="17"/>
        <v>100203;1200</v>
      </c>
      <c r="X41" s="4" t="s">
        <v>1595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1596</v>
      </c>
      <c r="AE41" s="7" t="s">
        <v>1597</v>
      </c>
      <c r="AF41" s="3" t="s">
        <v>1598</v>
      </c>
      <c r="AG41" s="3"/>
      <c r="AH41" s="3"/>
      <c r="AI41" s="3" t="s">
        <v>1599</v>
      </c>
      <c r="AJ41" s="5"/>
      <c r="AK41" s="3" t="str">
        <f t="shared" si="21"/>
        <v>史诗:灭裂之石</v>
      </c>
      <c r="AL41" s="5"/>
      <c r="AM41" s="5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1528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1393</v>
      </c>
      <c r="U42" s="1" t="s">
        <v>1518</v>
      </c>
      <c r="V42" s="3" t="s">
        <v>1600</v>
      </c>
      <c r="AD42" s="1" t="s">
        <v>1394</v>
      </c>
      <c r="AE42" s="7" t="s">
        <v>1601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1386</v>
      </c>
      <c r="U43" s="1" t="s">
        <v>1602</v>
      </c>
      <c r="V43" s="3" t="s">
        <v>1603</v>
      </c>
      <c r="W43" s="1" t="str">
        <f>"100203;"&amp;AA43&amp;"@100603:"&amp;AC43</f>
        <v>100203;75@100603:15</v>
      </c>
      <c r="X43" s="4" t="s">
        <v>1604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1605</v>
      </c>
      <c r="AE43" s="7" t="s">
        <v>1606</v>
      </c>
      <c r="AF43" s="25" t="s">
        <v>1607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1608</v>
      </c>
      <c r="N44" s="1" t="s">
        <v>1514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1401</v>
      </c>
      <c r="U44" s="1" t="s">
        <v>1609</v>
      </c>
      <c r="V44" s="3" t="s">
        <v>1610</v>
      </c>
      <c r="W44" s="1" t="str">
        <f t="shared" ref="W44:W52" si="29">"100203;"&amp;AA44&amp;"@100603:"&amp;AC44</f>
        <v>100203;113@100603:21</v>
      </c>
      <c r="X44" s="4" t="s">
        <v>1611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1612</v>
      </c>
      <c r="AE44" s="7" t="s">
        <v>1613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1521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1378</v>
      </c>
      <c r="U45" s="1" t="s">
        <v>1531</v>
      </c>
      <c r="V45" s="3" t="s">
        <v>1614</v>
      </c>
      <c r="W45" s="1" t="str">
        <f t="shared" si="29"/>
        <v>100203;150@100603:28</v>
      </c>
      <c r="X45" s="4" t="s">
        <v>1615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1586</v>
      </c>
      <c r="AE45" s="7" t="s">
        <v>1616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1528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1393</v>
      </c>
      <c r="U46" s="1" t="s">
        <v>1443</v>
      </c>
      <c r="V46" s="3" t="s">
        <v>1617</v>
      </c>
      <c r="W46" s="1" t="str">
        <f t="shared" si="29"/>
        <v>100203;188@100603:36</v>
      </c>
      <c r="X46" s="4" t="s">
        <v>1618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1619</v>
      </c>
      <c r="AE46" s="7" t="s">
        <v>1620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1386</v>
      </c>
      <c r="U47" s="1" t="s">
        <v>1448</v>
      </c>
      <c r="V47" s="3" t="s">
        <v>1621</v>
      </c>
      <c r="W47" s="1" t="str">
        <f t="shared" si="29"/>
        <v>100203;225@100603:45</v>
      </c>
      <c r="X47" s="4" t="s">
        <v>1622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1623</v>
      </c>
      <c r="AE47" s="7" t="s">
        <v>1624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1378</v>
      </c>
      <c r="U48" s="1" t="s">
        <v>1625</v>
      </c>
      <c r="V48" s="7" t="s">
        <v>1626</v>
      </c>
      <c r="W48" s="1" t="str">
        <f t="shared" si="29"/>
        <v>100203;300@100603:60</v>
      </c>
      <c r="X48" s="4" t="s">
        <v>1627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1402</v>
      </c>
      <c r="AE48" s="7" t="s">
        <v>1628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1629</v>
      </c>
      <c r="N49" s="1" t="s">
        <v>1514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1401</v>
      </c>
      <c r="U49" s="1" t="s">
        <v>1630</v>
      </c>
      <c r="V49" s="3" t="s">
        <v>1631</v>
      </c>
      <c r="W49" s="1" t="str">
        <f t="shared" si="29"/>
        <v>100203;375@100603:75</v>
      </c>
      <c r="X49" s="4" t="s">
        <v>1632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1633</v>
      </c>
      <c r="N50" s="1" t="s">
        <v>1521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1393</v>
      </c>
      <c r="U50" s="1" t="s">
        <v>1634</v>
      </c>
      <c r="V50" s="7" t="s">
        <v>1635</v>
      </c>
      <c r="W50" s="1" t="str">
        <f t="shared" si="29"/>
        <v>100203;450@100603:90</v>
      </c>
      <c r="X50" s="4" t="s">
        <v>1636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1637</v>
      </c>
      <c r="AE50" s="7" t="s">
        <v>1638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1528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1639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1640</v>
      </c>
      <c r="AE51" s="7" t="s">
        <v>1641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1642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1643</v>
      </c>
      <c r="AE52" s="7" t="s">
        <v>1644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1411</v>
      </c>
      <c r="U53" s="4" t="s">
        <v>1412</v>
      </c>
      <c r="V53" s="5"/>
      <c r="AD53" s="1" t="s">
        <v>1645</v>
      </c>
      <c r="AE53" s="7" t="s">
        <v>1646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964</v>
      </c>
      <c r="T54" s="1" t="s">
        <v>1386</v>
      </c>
      <c r="U54" s="1" t="s">
        <v>1647</v>
      </c>
      <c r="V54" s="7" t="s">
        <v>1648</v>
      </c>
      <c r="W54" s="1" t="str">
        <f>"100203;"&amp;AA54&amp;"@100803:"&amp;AC54</f>
        <v>100203;75@100803:15</v>
      </c>
      <c r="X54" s="4" t="s">
        <v>1649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1650</v>
      </c>
      <c r="AE54" s="7" t="s">
        <v>1651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1378</v>
      </c>
      <c r="U55" s="1" t="s">
        <v>1402</v>
      </c>
      <c r="V55" s="7" t="s">
        <v>1652</v>
      </c>
      <c r="W55" s="1" t="str">
        <f t="shared" ref="W55:W63" si="38">"100203;"&amp;AA55&amp;"@100803:"&amp;AC55</f>
        <v>100203;113@100803:21</v>
      </c>
      <c r="X55" s="4" t="s">
        <v>1653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1654</v>
      </c>
      <c r="AE55" s="7" t="s">
        <v>1655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1401</v>
      </c>
      <c r="U56" s="1" t="s">
        <v>1656</v>
      </c>
      <c r="V56" s="3" t="s">
        <v>1657</v>
      </c>
      <c r="W56" s="1" t="str">
        <f t="shared" si="38"/>
        <v>100203;150@100803:28</v>
      </c>
      <c r="X56" s="4" t="s">
        <v>1658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1659</v>
      </c>
      <c r="AE56" s="7" t="s">
        <v>1660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1393</v>
      </c>
      <c r="U57" s="1" t="s">
        <v>1542</v>
      </c>
      <c r="V57" s="3" t="s">
        <v>1661</v>
      </c>
      <c r="W57" s="1" t="str">
        <f t="shared" si="38"/>
        <v>100203;188@100803:36</v>
      </c>
      <c r="X57" s="4" t="s">
        <v>1662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1663</v>
      </c>
      <c r="AE57" s="7" t="s">
        <v>1664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1386</v>
      </c>
      <c r="U58" s="1" t="s">
        <v>1665</v>
      </c>
      <c r="V58" s="3" t="s">
        <v>1666</v>
      </c>
      <c r="W58" s="1" t="str">
        <f t="shared" si="38"/>
        <v>100203;225@100803:45</v>
      </c>
      <c r="X58" s="4" t="s">
        <v>1667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1668</v>
      </c>
      <c r="AE58" s="7" t="s">
        <v>1669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1401</v>
      </c>
      <c r="U59" s="1" t="s">
        <v>1670</v>
      </c>
      <c r="V59" s="3" t="s">
        <v>1671</v>
      </c>
      <c r="W59" s="1" t="str">
        <f t="shared" si="38"/>
        <v>100203;300@100803:60</v>
      </c>
      <c r="X59" s="4" t="s">
        <v>1672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1673</v>
      </c>
      <c r="AE59" s="7" t="s">
        <v>1674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1378</v>
      </c>
      <c r="U60" s="1" t="s">
        <v>1553</v>
      </c>
      <c r="V60" s="3" t="s">
        <v>1675</v>
      </c>
      <c r="W60" s="1" t="str">
        <f t="shared" si="38"/>
        <v>100203;375@100803:75</v>
      </c>
      <c r="X60" s="4" t="s">
        <v>1676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1677</v>
      </c>
      <c r="AE60" s="7" t="s">
        <v>1678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1393</v>
      </c>
      <c r="U61" s="1" t="s">
        <v>1466</v>
      </c>
      <c r="V61" s="3" t="s">
        <v>1679</v>
      </c>
      <c r="W61" s="1" t="str">
        <f t="shared" si="38"/>
        <v>100203;450@100803:90</v>
      </c>
      <c r="X61" s="4" t="s">
        <v>1680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1681</v>
      </c>
      <c r="AE61" s="7" t="s">
        <v>1682</v>
      </c>
    </row>
    <row r="62" ht="20.1" customHeight="1" spans="20:31">
      <c r="T62" s="1" t="s">
        <v>1386</v>
      </c>
      <c r="U62" s="1" t="s">
        <v>1471</v>
      </c>
      <c r="V62" s="3" t="s">
        <v>1683</v>
      </c>
      <c r="W62" s="1" t="str">
        <f t="shared" si="38"/>
        <v>100203;525@100803:105</v>
      </c>
      <c r="X62" s="4" t="s">
        <v>1684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1685</v>
      </c>
      <c r="AE62" s="7" t="s">
        <v>1686</v>
      </c>
    </row>
    <row r="63" ht="20.1" customHeight="1" spans="19:31">
      <c r="S63" s="1"/>
      <c r="T63" s="1" t="s">
        <v>1378</v>
      </c>
      <c r="U63" s="1" t="s">
        <v>1687</v>
      </c>
      <c r="V63" s="7" t="s">
        <v>1688</v>
      </c>
      <c r="W63" s="1" t="str">
        <f t="shared" si="38"/>
        <v>100203;600@100803:120</v>
      </c>
      <c r="X63" s="4" t="s">
        <v>1689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1690</v>
      </c>
      <c r="AE63" s="7" t="s">
        <v>1691</v>
      </c>
    </row>
    <row r="64" ht="20.1" customHeight="1" spans="19:31">
      <c r="S64" s="5"/>
      <c r="T64" s="1" t="s">
        <v>1401</v>
      </c>
      <c r="U64" s="1" t="s">
        <v>1692</v>
      </c>
      <c r="V64" s="3" t="s">
        <v>1693</v>
      </c>
      <c r="AD64" s="1" t="s">
        <v>1694</v>
      </c>
      <c r="AE64" s="7" t="s">
        <v>1695</v>
      </c>
    </row>
    <row r="65" ht="20.1" customHeight="1" spans="20:31">
      <c r="T65" s="1" t="s">
        <v>1393</v>
      </c>
      <c r="U65" s="1" t="s">
        <v>1696</v>
      </c>
      <c r="V65" s="7" t="s">
        <v>1697</v>
      </c>
      <c r="AD65" s="1" t="s">
        <v>1698</v>
      </c>
      <c r="AE65" s="7" t="s">
        <v>1699</v>
      </c>
    </row>
    <row r="66" ht="20.1" customHeight="1"/>
    <row r="67" ht="20.1" customHeight="1" spans="30:31">
      <c r="AD67" s="1" t="s">
        <v>1700</v>
      </c>
      <c r="AE67" s="7" t="s">
        <v>1701</v>
      </c>
    </row>
    <row r="68" ht="20.1" customHeight="1" spans="30:31">
      <c r="AD68" s="1" t="s">
        <v>1702</v>
      </c>
      <c r="AE68" s="7" t="s">
        <v>1703</v>
      </c>
    </row>
    <row r="69" ht="20.1" customHeight="1" spans="30:31">
      <c r="AD69" s="1" t="s">
        <v>1704</v>
      </c>
      <c r="AE69" s="7" t="s">
        <v>1705</v>
      </c>
    </row>
    <row r="70" ht="20.1" customHeight="1" spans="30:31">
      <c r="AD70" s="1" t="s">
        <v>1706</v>
      </c>
      <c r="AE70" s="7" t="s">
        <v>1707</v>
      </c>
    </row>
    <row r="71" ht="20.1" customHeight="1" spans="30:31">
      <c r="AD71" s="1" t="s">
        <v>1708</v>
      </c>
      <c r="AE71" s="7" t="s">
        <v>1709</v>
      </c>
    </row>
    <row r="72" ht="20.1" customHeight="1" spans="30:31">
      <c r="AD72" s="1" t="s">
        <v>1710</v>
      </c>
      <c r="AE72" s="7" t="s">
        <v>1711</v>
      </c>
    </row>
    <row r="73" ht="20.1" customHeight="1" spans="30:31">
      <c r="AD73" s="1" t="s">
        <v>1712</v>
      </c>
      <c r="AE73" s="7" t="s">
        <v>1713</v>
      </c>
    </row>
    <row r="74" ht="20.1" customHeight="1" spans="30:31">
      <c r="AD74" s="1" t="s">
        <v>1714</v>
      </c>
      <c r="AE74" s="7" t="s">
        <v>1715</v>
      </c>
    </row>
    <row r="75" ht="20.1" customHeight="1" spans="30:31">
      <c r="AD75" s="1" t="s">
        <v>1716</v>
      </c>
      <c r="AE75" s="7" t="s">
        <v>1717</v>
      </c>
    </row>
    <row r="76" ht="20.1" customHeight="1" spans="30:31">
      <c r="AD76" s="1" t="s">
        <v>1718</v>
      </c>
      <c r="AE76" s="7" t="s">
        <v>1719</v>
      </c>
    </row>
    <row r="77" ht="20.1" customHeight="1" spans="30:31">
      <c r="AD77" s="1" t="s">
        <v>1720</v>
      </c>
      <c r="AE77" s="7" t="s">
        <v>1721</v>
      </c>
    </row>
    <row r="78" ht="20.1" customHeight="1" spans="30:31">
      <c r="AD78" s="1" t="s">
        <v>1722</v>
      </c>
      <c r="AE78" s="7" t="s">
        <v>1723</v>
      </c>
    </row>
    <row r="79" ht="20.1" customHeight="1" spans="30:31">
      <c r="AD79" s="1" t="s">
        <v>1724</v>
      </c>
      <c r="AE79" s="7" t="s">
        <v>1725</v>
      </c>
    </row>
    <row r="80" ht="20.1" customHeight="1" spans="30:31">
      <c r="AD80" s="1" t="s">
        <v>1726</v>
      </c>
      <c r="AE80" s="7" t="s">
        <v>1727</v>
      </c>
    </row>
    <row r="81" ht="20.1" customHeight="1" spans="30:31">
      <c r="AD81" s="1" t="s">
        <v>1728</v>
      </c>
      <c r="AE81" s="7" t="s">
        <v>1729</v>
      </c>
    </row>
    <row r="82" ht="20.1" customHeight="1" spans="30:31">
      <c r="AD82" s="1" t="s">
        <v>1730</v>
      </c>
      <c r="AE82" s="7" t="s">
        <v>1731</v>
      </c>
    </row>
    <row r="83" ht="20.1" customHeight="1" spans="30:31">
      <c r="AD83" s="1" t="s">
        <v>1732</v>
      </c>
      <c r="AE83" s="7" t="s">
        <v>1733</v>
      </c>
    </row>
    <row r="84" ht="20.1" customHeight="1" spans="30:31">
      <c r="AD84" s="1" t="s">
        <v>1734</v>
      </c>
      <c r="AE84" s="7" t="s">
        <v>1735</v>
      </c>
    </row>
    <row r="85" ht="20.1" customHeight="1" spans="30:31">
      <c r="AD85" s="1" t="s">
        <v>1736</v>
      </c>
      <c r="AE85" s="7" t="s">
        <v>1737</v>
      </c>
    </row>
    <row r="86" ht="20.1" customHeight="1" spans="30:31">
      <c r="AD86" s="1" t="s">
        <v>1738</v>
      </c>
      <c r="AE86" s="7" t="s">
        <v>1739</v>
      </c>
    </row>
    <row r="87" ht="20.1" customHeight="1" spans="30:31">
      <c r="AD87" s="1" t="s">
        <v>1740</v>
      </c>
      <c r="AE87" s="7" t="s">
        <v>1741</v>
      </c>
    </row>
    <row r="88" ht="20.1" customHeight="1" spans="30:31">
      <c r="AD88" s="1" t="s">
        <v>1742</v>
      </c>
      <c r="AE88" s="7" t="s">
        <v>1743</v>
      </c>
    </row>
    <row r="89" ht="20.1" customHeight="1" spans="30:31">
      <c r="AD89" s="1" t="s">
        <v>1744</v>
      </c>
      <c r="AE89" s="7" t="s">
        <v>1745</v>
      </c>
    </row>
    <row r="90" ht="20.1" customHeight="1" spans="30:31">
      <c r="AD90" s="1" t="s">
        <v>1746</v>
      </c>
      <c r="AE90" s="7" t="s">
        <v>1747</v>
      </c>
    </row>
    <row r="91" ht="20.1" customHeight="1" spans="30:31">
      <c r="AD91" s="1" t="s">
        <v>1748</v>
      </c>
      <c r="AE91" s="7" t="s">
        <v>1749</v>
      </c>
    </row>
    <row r="92" ht="20.1" customHeight="1" spans="30:31">
      <c r="AD92" s="1" t="s">
        <v>1750</v>
      </c>
      <c r="AE92" s="7" t="s">
        <v>1751</v>
      </c>
    </row>
    <row r="93" ht="20.1" customHeight="1" spans="30:31">
      <c r="AD93" s="1" t="s">
        <v>1752</v>
      </c>
      <c r="AE93" s="7" t="s">
        <v>1753</v>
      </c>
    </row>
    <row r="94" ht="20.1" customHeight="1" spans="30:31">
      <c r="AD94" s="1" t="s">
        <v>1754</v>
      </c>
      <c r="AE94" s="7" t="s">
        <v>1755</v>
      </c>
    </row>
    <row r="95" ht="20.1" customHeight="1" spans="30:31">
      <c r="AD95" s="1" t="s">
        <v>1756</v>
      </c>
      <c r="AE95" s="7" t="s">
        <v>1757</v>
      </c>
    </row>
    <row r="96" ht="20.1" customHeight="1" spans="30:31">
      <c r="AD96" s="1" t="s">
        <v>1758</v>
      </c>
      <c r="AE96" s="7" t="s">
        <v>1759</v>
      </c>
    </row>
    <row r="97" ht="20.1" customHeight="1" spans="30:31">
      <c r="AD97" s="1" t="s">
        <v>1760</v>
      </c>
      <c r="AE97" s="7" t="s">
        <v>1761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1762</v>
      </c>
      <c r="C2" s="1" t="s">
        <v>1763</v>
      </c>
      <c r="E2" s="1" t="s">
        <v>1764</v>
      </c>
      <c r="F2" s="1" t="s">
        <v>1765</v>
      </c>
      <c r="H2" s="1" t="s">
        <v>1766</v>
      </c>
      <c r="I2" s="1" t="s">
        <v>1763</v>
      </c>
      <c r="J2" s="1" t="s">
        <v>3</v>
      </c>
      <c r="L2" s="1" t="s">
        <v>1767</v>
      </c>
      <c r="O2" s="1" t="s">
        <v>1768</v>
      </c>
      <c r="Y2" s="1" t="s">
        <v>1769</v>
      </c>
      <c r="Z2" s="1" t="s">
        <v>1770</v>
      </c>
    </row>
    <row r="3" s="1" customFormat="1" ht="20.1" customHeight="1" spans="3:26">
      <c r="C3" s="1" t="s">
        <v>1771</v>
      </c>
      <c r="F3" s="1" t="s">
        <v>1772</v>
      </c>
      <c r="I3" s="1" t="s">
        <v>1771</v>
      </c>
      <c r="J3" s="1" t="s">
        <v>2</v>
      </c>
      <c r="O3" s="1" t="s">
        <v>1773</v>
      </c>
      <c r="Z3" s="19" t="s">
        <v>1774</v>
      </c>
    </row>
    <row r="4" s="1" customFormat="1" ht="20.1" customHeight="1" spans="3:26">
      <c r="C4" s="1" t="s">
        <v>1775</v>
      </c>
      <c r="I4" s="1" t="s">
        <v>1775</v>
      </c>
      <c r="J4" s="1" t="s">
        <v>1776</v>
      </c>
      <c r="Z4" s="1" t="s">
        <v>1777</v>
      </c>
    </row>
    <row r="5" s="1" customFormat="1" ht="20.1" customHeight="1" spans="3:26">
      <c r="C5" s="1" t="s">
        <v>1778</v>
      </c>
      <c r="I5" s="1" t="s">
        <v>1778</v>
      </c>
      <c r="J5" s="1" t="s">
        <v>1352</v>
      </c>
      <c r="Z5" s="1" t="s">
        <v>1779</v>
      </c>
    </row>
    <row r="6" s="1" customFormat="1" ht="20.1" customHeight="1" spans="3:26">
      <c r="C6" s="1" t="s">
        <v>1780</v>
      </c>
      <c r="I6" s="1" t="s">
        <v>1780</v>
      </c>
      <c r="J6" s="1" t="s">
        <v>1781</v>
      </c>
      <c r="R6" s="1" t="s">
        <v>1782</v>
      </c>
      <c r="Z6" s="1" t="s">
        <v>1783</v>
      </c>
    </row>
    <row r="7" s="1" customFormat="1" ht="20.1" customHeight="1" spans="26:26">
      <c r="Z7" s="1" t="s">
        <v>1784</v>
      </c>
    </row>
    <row r="8" s="1" customFormat="1" ht="20.1" customHeight="1" spans="26:26">
      <c r="Z8" s="13" t="s">
        <v>1785</v>
      </c>
    </row>
    <row r="9" s="1" customFormat="1" ht="20.1" customHeight="1"/>
    <row r="10" s="1" customFormat="1" ht="20.1" customHeight="1" spans="26:30">
      <c r="Z10" s="7" t="s">
        <v>1786</v>
      </c>
      <c r="AB10" s="1" t="s">
        <v>1787</v>
      </c>
      <c r="AC10" s="1" t="s">
        <v>1788</v>
      </c>
      <c r="AD10" s="1" t="s">
        <v>1789</v>
      </c>
    </row>
    <row r="11" s="1" customFormat="1" ht="20.1" customHeight="1" spans="26:26">
      <c r="Z11" s="7" t="s">
        <v>1790</v>
      </c>
    </row>
    <row r="12" s="1" customFormat="1" ht="20.1" customHeight="1" spans="20:20">
      <c r="T12" s="1" t="s">
        <v>1791</v>
      </c>
    </row>
    <row r="13" s="1" customFormat="1" ht="20.1" customHeight="1" spans="2:16">
      <c r="B13" s="1" t="s">
        <v>878</v>
      </c>
      <c r="C13" s="1" t="s">
        <v>2</v>
      </c>
      <c r="F13" s="1" t="s">
        <v>1792</v>
      </c>
      <c r="G13" s="1" t="s">
        <v>1793</v>
      </c>
      <c r="J13" s="1" t="s">
        <v>1794</v>
      </c>
      <c r="K13" s="1" t="s">
        <v>1763</v>
      </c>
      <c r="P13" s="1" t="s">
        <v>1795</v>
      </c>
    </row>
    <row r="14" s="1" customFormat="1" ht="20.1" customHeight="1" spans="3:20">
      <c r="C14" s="1" t="s">
        <v>3</v>
      </c>
      <c r="G14" s="1" t="s">
        <v>1796</v>
      </c>
      <c r="K14" s="1" t="s">
        <v>1771</v>
      </c>
      <c r="P14" s="1" t="s">
        <v>1797</v>
      </c>
      <c r="T14" s="1" t="s">
        <v>1798</v>
      </c>
    </row>
    <row r="15" s="1" customFormat="1" ht="20.1" customHeight="1" spans="3:28">
      <c r="C15" s="1" t="s">
        <v>1799</v>
      </c>
      <c r="G15" s="1" t="s">
        <v>1800</v>
      </c>
      <c r="K15" s="1" t="s">
        <v>1775</v>
      </c>
      <c r="AB15" s="20" t="s">
        <v>1801</v>
      </c>
    </row>
    <row r="16" s="1" customFormat="1" ht="20.1" customHeight="1" spans="3:27">
      <c r="C16" s="1" t="s">
        <v>28</v>
      </c>
      <c r="G16" s="1" t="s">
        <v>1802</v>
      </c>
      <c r="K16" s="1" t="s">
        <v>1778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1803</v>
      </c>
      <c r="G17" s="1" t="s">
        <v>1804</v>
      </c>
      <c r="K17" s="1" t="s">
        <v>1780</v>
      </c>
      <c r="O17" s="1" t="s">
        <v>1805</v>
      </c>
      <c r="S17" s="5"/>
    </row>
    <row r="18" ht="20.1" customHeight="1" spans="3:29">
      <c r="C18" s="1" t="s">
        <v>1806</v>
      </c>
      <c r="G18" s="1" t="s">
        <v>1807</v>
      </c>
      <c r="I18" s="5"/>
      <c r="J18" s="5"/>
      <c r="K18" s="5"/>
      <c r="L18" s="5"/>
      <c r="M18" s="5"/>
      <c r="R18" s="1" t="s">
        <v>1808</v>
      </c>
      <c r="S18" s="5"/>
      <c r="T18" s="1" t="s">
        <v>1809</v>
      </c>
      <c r="U18" s="1" t="s">
        <v>1810</v>
      </c>
      <c r="V18" s="1" t="s">
        <v>301</v>
      </c>
      <c r="W18" s="15"/>
      <c r="X18" s="1" t="s">
        <v>1811</v>
      </c>
      <c r="AA18" s="1"/>
      <c r="AB18" s="1" t="s">
        <v>1812</v>
      </c>
      <c r="AC18" s="5"/>
    </row>
    <row r="19" ht="20.1" customHeight="1" spans="3:29">
      <c r="C19" s="1" t="s">
        <v>1813</v>
      </c>
      <c r="I19" s="5"/>
      <c r="J19" s="5"/>
      <c r="K19" s="7" t="s">
        <v>1814</v>
      </c>
      <c r="L19" s="5"/>
      <c r="M19" s="5"/>
      <c r="R19" s="1">
        <v>1</v>
      </c>
      <c r="S19" s="1" t="s">
        <v>1815</v>
      </c>
      <c r="T19" s="1">
        <v>0</v>
      </c>
      <c r="U19" s="1">
        <f>T19*R19</f>
        <v>0</v>
      </c>
      <c r="V19" s="16">
        <v>0.01</v>
      </c>
      <c r="W19" s="17"/>
      <c r="X19" s="17" t="s">
        <v>1816</v>
      </c>
      <c r="Y19" s="1" t="s">
        <v>1817</v>
      </c>
      <c r="Z19" s="7" t="s">
        <v>1818</v>
      </c>
      <c r="AA19" s="1"/>
      <c r="AB19" s="1" t="s">
        <v>1819</v>
      </c>
      <c r="AC19" s="5"/>
    </row>
    <row r="20" ht="20.1" customHeight="1" spans="3:29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1820</v>
      </c>
      <c r="T20" s="1">
        <v>2</v>
      </c>
      <c r="U20" s="1">
        <f>T20</f>
        <v>2</v>
      </c>
      <c r="V20" s="16">
        <v>0.02</v>
      </c>
      <c r="W20" s="2"/>
      <c r="X20" s="17" t="s">
        <v>1816</v>
      </c>
      <c r="Y20" s="1" t="s">
        <v>1821</v>
      </c>
      <c r="Z20" s="3" t="s">
        <v>1822</v>
      </c>
      <c r="AA20" s="1"/>
      <c r="AB20" s="1" t="s">
        <v>1823</v>
      </c>
      <c r="AC20" s="5"/>
    </row>
    <row r="21" ht="20.1" customHeight="1" spans="3:29">
      <c r="C21" s="1" t="s">
        <v>1824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1820</v>
      </c>
      <c r="T21" s="1">
        <v>2</v>
      </c>
      <c r="U21" s="1">
        <f>U20*T21</f>
        <v>4</v>
      </c>
      <c r="V21" s="16">
        <v>0.03</v>
      </c>
      <c r="W21" s="17"/>
      <c r="X21" s="2" t="s">
        <v>1825</v>
      </c>
      <c r="Y21" s="1" t="s">
        <v>1826</v>
      </c>
      <c r="Z21" s="3" t="s">
        <v>1827</v>
      </c>
      <c r="AA21" s="1"/>
      <c r="AB21" s="1" t="s">
        <v>1828</v>
      </c>
      <c r="AC21" s="5"/>
    </row>
    <row r="22" ht="20.1" customHeight="1" spans="3:29">
      <c r="C22" s="1" t="s">
        <v>1829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1830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1825</v>
      </c>
      <c r="Y22" s="1" t="s">
        <v>1831</v>
      </c>
      <c r="Z22" s="3" t="s">
        <v>1832</v>
      </c>
      <c r="AA22" s="1"/>
      <c r="AB22" s="1" t="s">
        <v>12</v>
      </c>
      <c r="AC22" s="1" t="s">
        <v>1833</v>
      </c>
    </row>
    <row r="23" ht="20.1" customHeight="1" spans="3:29">
      <c r="C23" s="1" t="s">
        <v>895</v>
      </c>
      <c r="J23" s="5"/>
      <c r="K23" s="3" t="s">
        <v>1834</v>
      </c>
      <c r="L23" s="3"/>
      <c r="M23" s="3"/>
      <c r="N23" s="3"/>
      <c r="O23" s="3"/>
      <c r="P23" s="3"/>
      <c r="Q23" s="3"/>
      <c r="R23" s="1">
        <v>5</v>
      </c>
      <c r="S23" s="1" t="s">
        <v>1830</v>
      </c>
      <c r="T23" s="1">
        <v>2</v>
      </c>
      <c r="U23" s="1">
        <f t="shared" si="0"/>
        <v>16</v>
      </c>
      <c r="V23" s="16">
        <v>0.05</v>
      </c>
      <c r="W23" s="17"/>
      <c r="X23" s="1" t="s">
        <v>1825</v>
      </c>
      <c r="Y23" s="1" t="s">
        <v>1835</v>
      </c>
      <c r="Z23" s="3" t="s">
        <v>1836</v>
      </c>
      <c r="AA23" s="1"/>
      <c r="AB23" s="1" t="s">
        <v>1837</v>
      </c>
      <c r="AC23" s="1" t="s">
        <v>1838</v>
      </c>
    </row>
    <row r="24" ht="20.1" customHeight="1" spans="10:27">
      <c r="J24" s="5"/>
      <c r="K24" s="3" t="s">
        <v>1839</v>
      </c>
      <c r="L24" s="3"/>
      <c r="M24" s="3"/>
      <c r="N24" s="3"/>
      <c r="O24" s="3"/>
      <c r="P24" s="3"/>
      <c r="Q24" s="3"/>
      <c r="R24" s="1">
        <v>6</v>
      </c>
      <c r="S24" s="1" t="s">
        <v>1830</v>
      </c>
      <c r="T24" s="1">
        <v>2</v>
      </c>
      <c r="U24" s="1">
        <f t="shared" si="0"/>
        <v>32</v>
      </c>
      <c r="V24" s="16">
        <v>0.06</v>
      </c>
      <c r="W24" s="2"/>
      <c r="X24" s="2" t="s">
        <v>1840</v>
      </c>
      <c r="Y24" s="1" t="s">
        <v>1841</v>
      </c>
      <c r="Z24" s="7" t="s">
        <v>1842</v>
      </c>
      <c r="AA24" s="1"/>
    </row>
    <row r="25" ht="20.1" customHeight="1" spans="10:27">
      <c r="J25" s="5"/>
      <c r="K25" s="3" t="s">
        <v>1843</v>
      </c>
      <c r="L25" s="3"/>
      <c r="M25" s="3"/>
      <c r="N25" s="3"/>
      <c r="O25" s="3"/>
      <c r="P25" s="3"/>
      <c r="Q25" s="3"/>
      <c r="R25" s="1">
        <v>7</v>
      </c>
      <c r="S25" s="1" t="s">
        <v>1452</v>
      </c>
      <c r="T25" s="1">
        <v>2</v>
      </c>
      <c r="U25" s="1">
        <f t="shared" si="0"/>
        <v>64</v>
      </c>
      <c r="V25" s="16">
        <v>0.07</v>
      </c>
      <c r="W25" s="17"/>
      <c r="X25" s="2" t="s">
        <v>1840</v>
      </c>
      <c r="Y25" s="1" t="s">
        <v>1844</v>
      </c>
      <c r="Z25" s="7" t="s">
        <v>1845</v>
      </c>
      <c r="AA25" s="13"/>
    </row>
    <row r="26" ht="20.1" customHeight="1" spans="10:27">
      <c r="J26" s="5"/>
      <c r="K26" s="3" t="s">
        <v>1846</v>
      </c>
      <c r="L26" s="3"/>
      <c r="M26" s="3"/>
      <c r="N26" s="3"/>
      <c r="O26" s="3"/>
      <c r="P26" s="3"/>
      <c r="Q26" s="3"/>
      <c r="R26" s="1">
        <v>8</v>
      </c>
      <c r="S26" s="1" t="s">
        <v>1452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ht="20.1" customHeight="1" spans="10:27">
      <c r="J27" s="5"/>
      <c r="K27" s="3" t="s">
        <v>1847</v>
      </c>
      <c r="L27" s="3"/>
      <c r="M27" s="3"/>
      <c r="N27" s="3"/>
      <c r="O27" s="3"/>
      <c r="P27" s="3"/>
      <c r="Q27" s="3"/>
      <c r="R27" s="1">
        <v>9</v>
      </c>
      <c r="S27" s="1" t="s">
        <v>1452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1848</v>
      </c>
      <c r="AA27" s="1"/>
    </row>
    <row r="28" ht="20.1" customHeight="1" spans="10:27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1452</v>
      </c>
      <c r="T28" s="1">
        <v>2</v>
      </c>
      <c r="U28" s="1">
        <f t="shared" si="0"/>
        <v>512</v>
      </c>
      <c r="V28" s="16">
        <v>0.1</v>
      </c>
      <c r="W28" s="2"/>
      <c r="X28" s="18" t="s">
        <v>1849</v>
      </c>
      <c r="AA28" s="1"/>
    </row>
    <row r="29" ht="20.1" customHeight="1" spans="10:27">
      <c r="J29" s="1" t="s">
        <v>1850</v>
      </c>
      <c r="K29" s="1" t="s">
        <v>228</v>
      </c>
      <c r="L29" s="7" t="s">
        <v>1851</v>
      </c>
      <c r="S29" s="1"/>
      <c r="X29" s="13"/>
      <c r="AA29" s="1"/>
    </row>
    <row r="30" ht="20.1" customHeight="1" spans="10:27">
      <c r="J30" s="1"/>
      <c r="K30" s="1" t="s">
        <v>1852</v>
      </c>
      <c r="L30" s="1"/>
      <c r="S30" s="1"/>
      <c r="X30" s="13"/>
      <c r="AA30" s="1"/>
    </row>
    <row r="31" s="1" customFormat="1" ht="20.1" customHeight="1"/>
    <row r="32" s="1" customFormat="1" ht="20.1" customHeight="1" spans="20:25">
      <c r="T32" s="1" t="s">
        <v>1853</v>
      </c>
      <c r="U32" s="1" t="s">
        <v>1795</v>
      </c>
      <c r="Y32" s="1" t="s">
        <v>1854</v>
      </c>
    </row>
    <row r="33" s="1" customFormat="1" ht="20.1" customHeight="1" spans="11:26">
      <c r="K33" s="1" t="s">
        <v>1855</v>
      </c>
      <c r="L33" s="1" t="s">
        <v>3</v>
      </c>
      <c r="P33" s="1">
        <v>1000101</v>
      </c>
      <c r="R33" s="1" t="s">
        <v>1339</v>
      </c>
      <c r="S33" s="1" t="s">
        <v>1856</v>
      </c>
      <c r="T33" s="1" t="s">
        <v>1819</v>
      </c>
      <c r="U33" s="7" t="s">
        <v>1857</v>
      </c>
      <c r="Y33" s="1" t="s">
        <v>1858</v>
      </c>
      <c r="Z33" s="7" t="s">
        <v>1859</v>
      </c>
    </row>
    <row r="34" s="1" customFormat="1" ht="20.1" customHeight="1" spans="12:26">
      <c r="L34" s="1" t="s">
        <v>1799</v>
      </c>
      <c r="P34" s="1">
        <v>1000201</v>
      </c>
      <c r="R34" s="1" t="s">
        <v>1339</v>
      </c>
      <c r="S34" s="1" t="s">
        <v>1860</v>
      </c>
      <c r="T34" s="1" t="s">
        <v>1861</v>
      </c>
      <c r="U34" s="7" t="s">
        <v>1862</v>
      </c>
      <c r="Y34" s="1" t="s">
        <v>672</v>
      </c>
      <c r="Z34" s="7" t="s">
        <v>1863</v>
      </c>
    </row>
    <row r="35" s="1" customFormat="1" ht="20.1" customHeight="1" spans="12:26">
      <c r="L35" s="1" t="s">
        <v>12</v>
      </c>
      <c r="P35" s="1">
        <v>1000301</v>
      </c>
      <c r="R35" s="1" t="s">
        <v>1339</v>
      </c>
      <c r="S35" s="1" t="s">
        <v>1864</v>
      </c>
      <c r="T35" s="1" t="s">
        <v>1819</v>
      </c>
      <c r="U35" s="7" t="s">
        <v>1865</v>
      </c>
      <c r="Y35" s="1" t="s">
        <v>1799</v>
      </c>
      <c r="Z35" s="7" t="s">
        <v>1866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1339</v>
      </c>
      <c r="S36" s="1" t="s">
        <v>1867</v>
      </c>
      <c r="T36" s="1" t="s">
        <v>1819</v>
      </c>
      <c r="U36" s="7" t="s">
        <v>1868</v>
      </c>
      <c r="Y36" s="1" t="s">
        <v>1869</v>
      </c>
      <c r="Z36" s="7" t="s">
        <v>1870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1339</v>
      </c>
      <c r="S37" s="1" t="s">
        <v>1871</v>
      </c>
      <c r="T37" s="1" t="s">
        <v>1861</v>
      </c>
      <c r="U37" s="7" t="s">
        <v>1872</v>
      </c>
      <c r="Y37" s="1" t="s">
        <v>1829</v>
      </c>
      <c r="Z37" s="7" t="s">
        <v>1873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1339</v>
      </c>
      <c r="S38" s="1" t="s">
        <v>1874</v>
      </c>
      <c r="T38" s="1" t="s">
        <v>1819</v>
      </c>
      <c r="U38" s="7" t="s">
        <v>1875</v>
      </c>
      <c r="Y38" s="1" t="s">
        <v>1876</v>
      </c>
      <c r="Z38" s="7" t="s">
        <v>1877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1339</v>
      </c>
      <c r="S39" s="1" t="s">
        <v>1878</v>
      </c>
      <c r="T39" s="1" t="s">
        <v>1861</v>
      </c>
      <c r="U39" s="7" t="s">
        <v>1879</v>
      </c>
      <c r="Y39" s="1" t="s">
        <v>892</v>
      </c>
      <c r="Z39" s="7" t="s">
        <v>1880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1339</v>
      </c>
      <c r="S40" s="1" t="s">
        <v>1881</v>
      </c>
      <c r="T40" s="1" t="s">
        <v>1861</v>
      </c>
      <c r="U40" s="7" t="s">
        <v>1852</v>
      </c>
      <c r="Y40" s="1" t="s">
        <v>1882</v>
      </c>
      <c r="Z40" s="7" t="s">
        <v>1883</v>
      </c>
    </row>
    <row r="41" s="1" customFormat="1" ht="20.1" customHeight="1" spans="2:32">
      <c r="B41" s="1">
        <v>3</v>
      </c>
      <c r="C41" s="1">
        <v>40</v>
      </c>
      <c r="Y41" s="1" t="s">
        <v>896</v>
      </c>
      <c r="Z41" s="7" t="s">
        <v>1884</v>
      </c>
      <c r="AE41" s="1">
        <v>80001001</v>
      </c>
      <c r="AF41" s="1" t="s">
        <v>1858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1858</v>
      </c>
      <c r="Y42" s="1" t="s">
        <v>373</v>
      </c>
      <c r="Z42" s="7" t="s">
        <v>1885</v>
      </c>
      <c r="AE42" s="1">
        <v>80001002</v>
      </c>
      <c r="AF42" s="1" t="s">
        <v>672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672</v>
      </c>
      <c r="Y43" s="1" t="s">
        <v>1886</v>
      </c>
      <c r="Z43" s="7" t="s">
        <v>1887</v>
      </c>
      <c r="AE43" s="1">
        <v>80001003</v>
      </c>
      <c r="AF43" s="1" t="s">
        <v>1799</v>
      </c>
    </row>
    <row r="44" s="1" customFormat="1" ht="20.1" customHeight="1" spans="22:32">
      <c r="V44" s="1">
        <v>80001003</v>
      </c>
      <c r="W44" s="1" t="s">
        <v>1799</v>
      </c>
      <c r="Y44" s="1" t="s">
        <v>1888</v>
      </c>
      <c r="Z44" s="7" t="s">
        <v>1889</v>
      </c>
      <c r="AE44" s="1">
        <v>80001004</v>
      </c>
      <c r="AF44" s="1" t="s">
        <v>1869</v>
      </c>
    </row>
    <row r="45" s="1" customFormat="1" ht="20.1" customHeight="1" spans="22:32">
      <c r="V45" s="1">
        <v>80001004</v>
      </c>
      <c r="W45" s="1" t="s">
        <v>1869</v>
      </c>
      <c r="Y45" s="1" t="s">
        <v>1890</v>
      </c>
      <c r="Z45" s="7" t="s">
        <v>1891</v>
      </c>
      <c r="AE45" s="1">
        <v>80001005</v>
      </c>
      <c r="AF45" s="1" t="s">
        <v>1829</v>
      </c>
    </row>
    <row r="46" s="1" customFormat="1" ht="20.1" customHeight="1" spans="3:32">
      <c r="C46" s="1">
        <v>744</v>
      </c>
      <c r="V46" s="1">
        <v>80001005</v>
      </c>
      <c r="W46" s="1" t="s">
        <v>1829</v>
      </c>
      <c r="Y46" s="1" t="s">
        <v>1892</v>
      </c>
      <c r="Z46" s="7" t="s">
        <v>1893</v>
      </c>
      <c r="AE46" s="1">
        <v>80001006</v>
      </c>
      <c r="AF46" s="1" t="s">
        <v>1876</v>
      </c>
    </row>
    <row r="47" s="1" customFormat="1" ht="20.1" customHeight="1" spans="22:32">
      <c r="V47" s="1">
        <v>80001006</v>
      </c>
      <c r="W47" s="1" t="s">
        <v>1876</v>
      </c>
      <c r="Y47" s="1" t="s">
        <v>1894</v>
      </c>
      <c r="Z47" s="7" t="s">
        <v>1895</v>
      </c>
      <c r="AE47" s="1">
        <v>80001007</v>
      </c>
      <c r="AF47" s="1" t="s">
        <v>892</v>
      </c>
    </row>
    <row r="48" s="1" customFormat="1" ht="20.1" customHeight="1" spans="22:32">
      <c r="V48" s="1">
        <v>80001007</v>
      </c>
      <c r="W48" s="1" t="s">
        <v>892</v>
      </c>
      <c r="Y48" s="1" t="s">
        <v>12</v>
      </c>
      <c r="Z48" s="7" t="s">
        <v>1896</v>
      </c>
      <c r="AE48" s="1">
        <v>80001008</v>
      </c>
      <c r="AF48" s="1" t="s">
        <v>1882</v>
      </c>
    </row>
    <row r="49" s="1" customFormat="1" ht="20.1" customHeight="1" spans="22:32">
      <c r="V49" s="1">
        <v>80001008</v>
      </c>
      <c r="W49" s="1" t="s">
        <v>1882</v>
      </c>
      <c r="Y49" s="1" t="s">
        <v>1897</v>
      </c>
      <c r="Z49" s="7" t="s">
        <v>1898</v>
      </c>
      <c r="AE49" s="1">
        <v>80001009</v>
      </c>
      <c r="AF49" s="1" t="s">
        <v>896</v>
      </c>
    </row>
    <row r="50" s="1" customFormat="1" ht="20.1" customHeight="1" spans="22:32">
      <c r="V50" s="1">
        <v>80001009</v>
      </c>
      <c r="W50" s="1" t="s">
        <v>896</v>
      </c>
      <c r="Y50" s="1" t="s">
        <v>1899</v>
      </c>
      <c r="Z50" s="7" t="s">
        <v>1900</v>
      </c>
      <c r="AE50" s="1">
        <v>80001010</v>
      </c>
      <c r="AF50" s="1" t="s">
        <v>373</v>
      </c>
    </row>
    <row r="51" s="1" customFormat="1" ht="20.1" customHeight="1" spans="22:32">
      <c r="V51" s="1">
        <v>80001010</v>
      </c>
      <c r="W51" s="1" t="s">
        <v>373</v>
      </c>
      <c r="Y51" s="1" t="s">
        <v>1901</v>
      </c>
      <c r="Z51" s="7" t="s">
        <v>1902</v>
      </c>
      <c r="AE51" s="1">
        <v>80001011</v>
      </c>
      <c r="AF51" s="1" t="s">
        <v>1886</v>
      </c>
    </row>
    <row r="52" s="1" customFormat="1" ht="20.1" customHeight="1" spans="22:32">
      <c r="V52" s="1">
        <v>80001011</v>
      </c>
      <c r="W52" s="1" t="s">
        <v>1886</v>
      </c>
      <c r="Y52" s="1" t="s">
        <v>1903</v>
      </c>
      <c r="Z52" s="1" t="s">
        <v>1904</v>
      </c>
      <c r="AE52" s="1">
        <v>80001012</v>
      </c>
      <c r="AF52" s="1" t="s">
        <v>1888</v>
      </c>
    </row>
    <row r="53" s="1" customFormat="1" ht="20.1" customHeight="1" spans="22:32">
      <c r="V53" s="1">
        <v>80001012</v>
      </c>
      <c r="W53" s="1" t="s">
        <v>1888</v>
      </c>
      <c r="AE53" s="1">
        <v>80001013</v>
      </c>
      <c r="AF53" s="1" t="s">
        <v>1890</v>
      </c>
    </row>
    <row r="54" s="1" customFormat="1" ht="20.1" customHeight="1" spans="22:32">
      <c r="V54" s="1">
        <v>80001013</v>
      </c>
      <c r="W54" s="1" t="s">
        <v>1890</v>
      </c>
      <c r="AE54" s="1">
        <v>80001014</v>
      </c>
      <c r="AF54" s="1" t="s">
        <v>1892</v>
      </c>
    </row>
    <row r="55" s="1" customFormat="1" ht="20.1" customHeight="1" spans="22:32">
      <c r="V55" s="1">
        <v>80001014</v>
      </c>
      <c r="W55" s="1" t="s">
        <v>1892</v>
      </c>
      <c r="AE55" s="1">
        <v>80001015</v>
      </c>
      <c r="AF55" s="1" t="s">
        <v>1894</v>
      </c>
    </row>
    <row r="56" s="1" customFormat="1" ht="20.1" customHeight="1" spans="22:32">
      <c r="V56" s="1">
        <v>80001015</v>
      </c>
      <c r="W56" s="1" t="s">
        <v>1894</v>
      </c>
      <c r="Y56" s="1" t="s">
        <v>1905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1763</v>
      </c>
      <c r="Z57" s="7" t="s">
        <v>1906</v>
      </c>
      <c r="AE57" s="1">
        <v>80001017</v>
      </c>
      <c r="AF57" s="1" t="s">
        <v>1897</v>
      </c>
    </row>
    <row r="58" s="1" customFormat="1" ht="20.1" customHeight="1" spans="9:32">
      <c r="I58" s="1" t="s">
        <v>1907</v>
      </c>
      <c r="V58" s="1">
        <v>80001017</v>
      </c>
      <c r="W58" s="1" t="s">
        <v>1897</v>
      </c>
      <c r="Y58" s="1" t="s">
        <v>1771</v>
      </c>
      <c r="Z58" s="7" t="s">
        <v>1906</v>
      </c>
      <c r="AE58" s="1">
        <v>80001018</v>
      </c>
      <c r="AF58" s="1" t="s">
        <v>1899</v>
      </c>
    </row>
    <row r="59" s="1" customFormat="1" ht="20.1" customHeight="1" spans="22:32">
      <c r="V59" s="1">
        <v>80001018</v>
      </c>
      <c r="W59" s="1" t="s">
        <v>1899</v>
      </c>
      <c r="Y59" s="1" t="s">
        <v>1775</v>
      </c>
      <c r="Z59" s="7" t="s">
        <v>1906</v>
      </c>
      <c r="AE59" s="1">
        <v>80001019</v>
      </c>
      <c r="AF59" s="1" t="s">
        <v>1901</v>
      </c>
    </row>
    <row r="60" s="1" customFormat="1" ht="20.1" customHeight="1" spans="22:32">
      <c r="V60" s="1">
        <v>80001019</v>
      </c>
      <c r="W60" s="1" t="s">
        <v>1901</v>
      </c>
      <c r="Y60" s="1" t="s">
        <v>1778</v>
      </c>
      <c r="Z60" s="7" t="s">
        <v>1906</v>
      </c>
      <c r="AE60" s="1">
        <v>80001020</v>
      </c>
      <c r="AF60" s="1" t="s">
        <v>1903</v>
      </c>
    </row>
    <row r="61" ht="20.1" customHeight="1" spans="22:26">
      <c r="V61" s="1">
        <v>80001020</v>
      </c>
      <c r="W61" s="1" t="s">
        <v>1903</v>
      </c>
      <c r="Y61" s="1" t="s">
        <v>1780</v>
      </c>
      <c r="Z61" s="7" t="s">
        <v>1906</v>
      </c>
    </row>
    <row r="62" ht="20.1" customHeight="1"/>
    <row r="63" ht="20.1" customHeight="1" spans="9:25">
      <c r="I63" s="1"/>
      <c r="J63" s="1"/>
      <c r="Y63" s="1" t="s">
        <v>1908</v>
      </c>
    </row>
    <row r="64" ht="20.1" customHeight="1" spans="25:26">
      <c r="Y64" s="1" t="s">
        <v>1763</v>
      </c>
      <c r="Z64" s="7" t="s">
        <v>1909</v>
      </c>
    </row>
    <row r="65" ht="20.1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1771</v>
      </c>
      <c r="Z65" s="7" t="s">
        <v>1910</v>
      </c>
    </row>
    <row r="66" ht="20.1" customHeight="1" spans="1:26">
      <c r="A66" s="5">
        <v>70000011</v>
      </c>
      <c r="B66" s="1">
        <v>1000101</v>
      </c>
      <c r="C66" s="1" t="s">
        <v>1856</v>
      </c>
      <c r="D66" s="1">
        <v>1</v>
      </c>
      <c r="E66" s="1">
        <v>80001001</v>
      </c>
      <c r="F66" s="1" t="s">
        <v>1858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1892</v>
      </c>
      <c r="O66" s="1">
        <v>80001015</v>
      </c>
      <c r="P66" s="1" t="s">
        <v>1894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1775</v>
      </c>
      <c r="Z66" s="7" t="s">
        <v>1911</v>
      </c>
    </row>
    <row r="67" ht="20.1" customHeight="1" spans="1:26">
      <c r="A67" s="21">
        <v>70000012</v>
      </c>
      <c r="B67" s="1">
        <v>1000201</v>
      </c>
      <c r="C67" s="1" t="s">
        <v>1860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1890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1899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1778</v>
      </c>
      <c r="Z67" s="7" t="s">
        <v>1912</v>
      </c>
    </row>
    <row r="68" ht="20.1" customHeight="1" spans="1:26">
      <c r="A68" s="5">
        <v>70000011</v>
      </c>
      <c r="B68" s="1">
        <v>1000301</v>
      </c>
      <c r="C68" s="1" t="s">
        <v>1864</v>
      </c>
      <c r="D68" s="1">
        <v>1</v>
      </c>
      <c r="E68" s="1">
        <v>80001018</v>
      </c>
      <c r="F68" s="1" t="s">
        <v>1899</v>
      </c>
      <c r="G68" s="5"/>
      <c r="H68" s="5"/>
      <c r="I68" s="5"/>
      <c r="J68" s="5"/>
      <c r="K68" s="1">
        <v>80001012</v>
      </c>
      <c r="L68" s="1" t="s">
        <v>1888</v>
      </c>
      <c r="M68" s="1">
        <v>80001004</v>
      </c>
      <c r="N68" s="1" t="s">
        <v>1869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1780</v>
      </c>
      <c r="Z68" s="7" t="s">
        <v>1913</v>
      </c>
    </row>
    <row r="69" ht="20.1" customHeight="1" spans="1:24">
      <c r="A69" s="5">
        <v>70000011</v>
      </c>
      <c r="B69" s="1">
        <v>1000401</v>
      </c>
      <c r="C69" s="1" t="s">
        <v>1867</v>
      </c>
      <c r="D69" s="1">
        <v>2</v>
      </c>
      <c r="E69" s="1">
        <v>80001004</v>
      </c>
      <c r="F69" s="1" t="s">
        <v>1869</v>
      </c>
      <c r="G69" s="1">
        <v>80001018</v>
      </c>
      <c r="H69" s="1" t="s">
        <v>1899</v>
      </c>
      <c r="I69" s="1"/>
      <c r="J69" s="5"/>
      <c r="K69" s="1">
        <v>80001004</v>
      </c>
      <c r="L69" s="1" t="s">
        <v>1869</v>
      </c>
      <c r="M69" s="1">
        <v>80002007</v>
      </c>
      <c r="N69" s="1" t="s">
        <v>1914</v>
      </c>
      <c r="O69" s="1">
        <v>80001023</v>
      </c>
      <c r="P69" s="1" t="s">
        <v>1915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1">
        <v>70000012</v>
      </c>
      <c r="B70" s="1">
        <v>1000501</v>
      </c>
      <c r="C70" s="1" t="s">
        <v>1871</v>
      </c>
      <c r="D70" s="1">
        <v>2</v>
      </c>
      <c r="E70" s="1">
        <v>80001005</v>
      </c>
      <c r="F70" s="1" t="s">
        <v>1829</v>
      </c>
      <c r="G70" s="1">
        <v>80001019</v>
      </c>
      <c r="H70" s="1" t="s">
        <v>1901</v>
      </c>
      <c r="I70" s="1"/>
      <c r="J70" s="5"/>
      <c r="K70" s="1">
        <v>80001017</v>
      </c>
      <c r="L70" s="1" t="s">
        <v>1897</v>
      </c>
      <c r="M70" s="1">
        <v>80001008</v>
      </c>
      <c r="N70" s="1" t="s">
        <v>1882</v>
      </c>
      <c r="O70" s="1">
        <v>80001021</v>
      </c>
      <c r="P70" s="1" t="s">
        <v>1314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5">
        <v>70000011</v>
      </c>
      <c r="B71" s="1">
        <v>1000601</v>
      </c>
      <c r="C71" s="1" t="s">
        <v>1874</v>
      </c>
      <c r="D71" s="1">
        <v>2</v>
      </c>
      <c r="E71" s="1">
        <v>80001006</v>
      </c>
      <c r="F71" s="1" t="s">
        <v>1876</v>
      </c>
      <c r="I71" s="1"/>
      <c r="J71" s="5"/>
      <c r="K71" s="1">
        <v>80001015</v>
      </c>
      <c r="L71" s="1" t="s">
        <v>1894</v>
      </c>
      <c r="M71" s="1">
        <v>80001010</v>
      </c>
      <c r="N71" s="1" t="s">
        <v>373</v>
      </c>
      <c r="O71" s="1">
        <v>80002006</v>
      </c>
      <c r="P71" s="1" t="s">
        <v>1916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5">
        <v>70000011</v>
      </c>
      <c r="B72" s="1">
        <v>1000701</v>
      </c>
      <c r="C72" s="1" t="s">
        <v>1878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1829</v>
      </c>
      <c r="I72" s="5"/>
      <c r="K72" s="1">
        <v>80001006</v>
      </c>
      <c r="L72" s="1" t="s">
        <v>1876</v>
      </c>
      <c r="M72" s="1">
        <v>80002018</v>
      </c>
      <c r="N72" s="1" t="s">
        <v>1917</v>
      </c>
      <c r="O72" s="1">
        <v>80001022</v>
      </c>
      <c r="P72" s="1" t="s">
        <v>1918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5">
        <v>70000011</v>
      </c>
      <c r="B73" s="1">
        <v>1000801</v>
      </c>
      <c r="C73" s="1" t="s">
        <v>1881</v>
      </c>
      <c r="D73" s="1">
        <v>3</v>
      </c>
      <c r="E73" s="1">
        <v>80001008</v>
      </c>
      <c r="F73" s="1" t="s">
        <v>1882</v>
      </c>
      <c r="G73" s="1">
        <v>80001020</v>
      </c>
      <c r="H73" s="1" t="s">
        <v>1903</v>
      </c>
      <c r="I73" s="5"/>
      <c r="J73" s="5"/>
      <c r="K73" s="1">
        <v>80001011</v>
      </c>
      <c r="L73" s="1" t="s">
        <v>1886</v>
      </c>
      <c r="M73" s="1">
        <v>80002015</v>
      </c>
      <c r="N73" s="1" t="s">
        <v>1919</v>
      </c>
      <c r="O73" s="1">
        <v>80001024</v>
      </c>
      <c r="P73" s="1" t="s">
        <v>1920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5">
        <v>70000011</v>
      </c>
      <c r="B74" s="1">
        <v>1000901</v>
      </c>
      <c r="C74" s="1" t="s">
        <v>1921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1922</v>
      </c>
      <c r="M74" s="1">
        <v>80001014</v>
      </c>
      <c r="N74" s="1" t="s">
        <v>1892</v>
      </c>
      <c r="O74" s="1">
        <v>80001028</v>
      </c>
      <c r="P74" s="1" t="s">
        <v>1923</v>
      </c>
      <c r="Q74" s="1">
        <v>80002022</v>
      </c>
      <c r="R74" s="1" t="s">
        <v>1924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5">
        <v>70000011</v>
      </c>
      <c r="B75" s="1">
        <v>1001001</v>
      </c>
      <c r="C75" s="1" t="s">
        <v>1925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1858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1922</v>
      </c>
      <c r="O75" s="1">
        <v>80001023</v>
      </c>
      <c r="P75" s="1" t="s">
        <v>1915</v>
      </c>
      <c r="Q75" s="1">
        <v>80002019</v>
      </c>
      <c r="R75" s="1" t="s">
        <v>1926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1">
        <v>70000012</v>
      </c>
      <c r="B76" s="1">
        <v>1001101</v>
      </c>
      <c r="C76" s="1" t="s">
        <v>1927</v>
      </c>
      <c r="D76" s="1">
        <v>3</v>
      </c>
      <c r="E76" s="1">
        <v>80001011</v>
      </c>
      <c r="F76" s="1" t="s">
        <v>1886</v>
      </c>
      <c r="G76" s="1">
        <v>80001003</v>
      </c>
      <c r="H76" s="1" t="s">
        <v>1799</v>
      </c>
      <c r="I76" s="5"/>
      <c r="J76" s="5"/>
      <c r="K76" s="1">
        <v>80001015</v>
      </c>
      <c r="L76" s="1" t="s">
        <v>1894</v>
      </c>
      <c r="M76" s="1">
        <v>80002002</v>
      </c>
      <c r="N76" s="1" t="s">
        <v>1928</v>
      </c>
      <c r="O76" s="1">
        <v>80001027</v>
      </c>
      <c r="P76" s="1" t="s">
        <v>1929</v>
      </c>
      <c r="Q76" s="1">
        <v>80002021</v>
      </c>
      <c r="R76" s="1" t="s">
        <v>1930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1">
        <v>70000012</v>
      </c>
      <c r="B77" s="1">
        <v>1001201</v>
      </c>
      <c r="C77" s="1" t="s">
        <v>1931</v>
      </c>
      <c r="D77" s="1">
        <v>3</v>
      </c>
      <c r="E77" s="1">
        <v>80001012</v>
      </c>
      <c r="F77" s="1" t="s">
        <v>1888</v>
      </c>
      <c r="G77" s="1">
        <v>80002025</v>
      </c>
      <c r="H77" s="1" t="s">
        <v>1932</v>
      </c>
      <c r="I77" s="5"/>
      <c r="J77" s="5"/>
      <c r="K77" s="1">
        <v>80002010</v>
      </c>
      <c r="L77" s="1" t="s">
        <v>1933</v>
      </c>
      <c r="M77" s="1">
        <v>80002003</v>
      </c>
      <c r="N77" s="1" t="s">
        <v>1934</v>
      </c>
      <c r="O77" s="1">
        <v>80001026</v>
      </c>
      <c r="P77" s="1" t="s">
        <v>1935</v>
      </c>
      <c r="Q77" s="1">
        <v>80002027</v>
      </c>
      <c r="R77" s="1" t="s">
        <v>1936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5">
        <v>70000011</v>
      </c>
      <c r="B78" s="1">
        <v>1001301</v>
      </c>
      <c r="C78" s="1" t="s">
        <v>1937</v>
      </c>
      <c r="D78" s="1">
        <v>3</v>
      </c>
      <c r="E78" s="1">
        <v>80001006</v>
      </c>
      <c r="F78" s="1" t="s">
        <v>1876</v>
      </c>
      <c r="G78" s="1">
        <v>80002018</v>
      </c>
      <c r="H78" s="1" t="s">
        <v>1917</v>
      </c>
      <c r="I78" s="5"/>
      <c r="J78" s="5"/>
      <c r="K78" s="1">
        <v>80002004</v>
      </c>
      <c r="L78" s="1" t="s">
        <v>1938</v>
      </c>
      <c r="M78" s="1">
        <v>80002016</v>
      </c>
      <c r="N78" s="1" t="s">
        <v>1939</v>
      </c>
      <c r="O78" s="1">
        <v>80001028</v>
      </c>
      <c r="P78" s="1" t="s">
        <v>1923</v>
      </c>
      <c r="Q78" s="1">
        <v>80002023</v>
      </c>
      <c r="R78" s="1" t="s">
        <v>1940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1">
        <v>70000012</v>
      </c>
      <c r="B79" s="1">
        <v>1001401</v>
      </c>
      <c r="C79" s="1" t="s">
        <v>1941</v>
      </c>
      <c r="D79" s="1">
        <v>3</v>
      </c>
      <c r="E79" s="1">
        <v>80001014</v>
      </c>
      <c r="F79" s="1" t="s">
        <v>1892</v>
      </c>
      <c r="G79" s="1">
        <v>80002021</v>
      </c>
      <c r="H79" s="1" t="s">
        <v>1930</v>
      </c>
      <c r="I79" s="5"/>
      <c r="J79" s="5"/>
      <c r="K79" s="1">
        <v>80002009</v>
      </c>
      <c r="L79" s="1" t="s">
        <v>1942</v>
      </c>
      <c r="M79" s="1">
        <v>80002013</v>
      </c>
      <c r="N79" s="1" t="s">
        <v>1943</v>
      </c>
      <c r="O79" s="1">
        <v>80001025</v>
      </c>
      <c r="P79" s="1" t="s">
        <v>1944</v>
      </c>
      <c r="Q79" s="1">
        <v>80002003</v>
      </c>
      <c r="R79" s="1" t="s">
        <v>1934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ht="20.1" customHeight="1" spans="1:24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ht="20.1" customHeight="1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1945</v>
      </c>
      <c r="D87" s="1">
        <v>80002019</v>
      </c>
      <c r="E87" s="1" t="s">
        <v>1926</v>
      </c>
      <c r="F87" s="1">
        <v>80002017</v>
      </c>
      <c r="G87" s="1" t="s">
        <v>1946</v>
      </c>
      <c r="H87" s="1">
        <v>80002016</v>
      </c>
      <c r="I87" s="1" t="s">
        <v>1939</v>
      </c>
      <c r="J87" s="1">
        <v>80002014</v>
      </c>
      <c r="K87" s="1" t="s">
        <v>1947</v>
      </c>
      <c r="L87" s="1">
        <v>80002010</v>
      </c>
      <c r="M87" s="1" t="s">
        <v>1933</v>
      </c>
      <c r="N87" s="1">
        <v>80002023</v>
      </c>
      <c r="O87" s="1" t="s">
        <v>1940</v>
      </c>
      <c r="P87" s="1">
        <v>80002009</v>
      </c>
      <c r="Q87" s="1" t="s">
        <v>1942</v>
      </c>
      <c r="R87" s="1">
        <v>80002008</v>
      </c>
      <c r="S87" s="1" t="s">
        <v>1948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1949</v>
      </c>
      <c r="D88" s="1">
        <v>80004002</v>
      </c>
      <c r="E88" s="1" t="s">
        <v>1950</v>
      </c>
      <c r="F88" s="1">
        <v>80002021</v>
      </c>
      <c r="G88" s="1" t="s">
        <v>1930</v>
      </c>
      <c r="H88" s="1">
        <v>80002002</v>
      </c>
      <c r="I88" s="1" t="s">
        <v>1934</v>
      </c>
      <c r="J88" s="1">
        <v>80002003</v>
      </c>
      <c r="K88" s="1" t="s">
        <v>1928</v>
      </c>
      <c r="L88" s="13">
        <v>80002025</v>
      </c>
      <c r="M88" s="13" t="s">
        <v>1932</v>
      </c>
      <c r="N88" s="1">
        <v>80002014</v>
      </c>
      <c r="O88" s="1" t="s">
        <v>1947</v>
      </c>
      <c r="P88" s="1">
        <v>80002024</v>
      </c>
      <c r="Q88" s="1" t="s">
        <v>1951</v>
      </c>
      <c r="R88" s="1">
        <v>80002027</v>
      </c>
      <c r="S88" s="1" t="s">
        <v>1936</v>
      </c>
      <c r="U88" s="7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3">
        <v>80004003</v>
      </c>
      <c r="E89" s="13" t="s">
        <v>1952</v>
      </c>
      <c r="F89" s="1">
        <v>80002002</v>
      </c>
      <c r="G89" s="1" t="s">
        <v>1928</v>
      </c>
      <c r="H89" s="1">
        <v>80002001</v>
      </c>
      <c r="I89" s="1" t="s">
        <v>1922</v>
      </c>
      <c r="J89" s="1">
        <v>80002006</v>
      </c>
      <c r="K89" s="1" t="s">
        <v>1916</v>
      </c>
      <c r="L89" s="1">
        <v>80002011</v>
      </c>
      <c r="M89" s="1" t="s">
        <v>1953</v>
      </c>
      <c r="N89" s="1">
        <v>80002018</v>
      </c>
      <c r="O89" s="1" t="s">
        <v>1917</v>
      </c>
      <c r="P89" s="1">
        <v>80002028</v>
      </c>
      <c r="Q89" s="1" t="s">
        <v>1954</v>
      </c>
      <c r="R89" s="1">
        <v>80002022</v>
      </c>
      <c r="S89" s="1" t="s">
        <v>1924</v>
      </c>
      <c r="T89" s="1"/>
      <c r="U89" s="7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1930</v>
      </c>
    </row>
    <row r="92" ht="20.1" customHeight="1" spans="2:21">
      <c r="B92" s="1">
        <v>80001001</v>
      </c>
      <c r="C92" s="1" t="s">
        <v>1858</v>
      </c>
      <c r="D92" s="1">
        <v>80002001</v>
      </c>
      <c r="E92" s="1" t="s">
        <v>1922</v>
      </c>
      <c r="F92" s="1">
        <v>80003001</v>
      </c>
      <c r="G92" s="1" t="s">
        <v>1955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672</v>
      </c>
      <c r="D93" s="1">
        <v>80002002</v>
      </c>
      <c r="E93" s="1" t="s">
        <v>1928</v>
      </c>
      <c r="F93" s="1">
        <v>80003002</v>
      </c>
      <c r="G93" s="1" t="s">
        <v>1956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1799</v>
      </c>
      <c r="D94" s="1">
        <v>80002003</v>
      </c>
      <c r="E94" s="1" t="s">
        <v>1934</v>
      </c>
      <c r="F94" s="1">
        <v>80003003</v>
      </c>
      <c r="G94" s="1" t="s">
        <v>1957</v>
      </c>
      <c r="R94" s="22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1869</v>
      </c>
      <c r="D95" s="1">
        <v>80002004</v>
      </c>
      <c r="E95" s="1" t="s">
        <v>1938</v>
      </c>
      <c r="F95" s="1">
        <v>80003004</v>
      </c>
      <c r="G95" s="1" t="s">
        <v>1958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1829</v>
      </c>
      <c r="D96" s="1">
        <v>80002005</v>
      </c>
      <c r="E96" s="1" t="s">
        <v>1959</v>
      </c>
      <c r="F96" s="1">
        <v>80003005</v>
      </c>
      <c r="G96" s="1" t="s">
        <v>1960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1876</v>
      </c>
      <c r="D97" s="1">
        <v>80002006</v>
      </c>
      <c r="E97" s="1" t="s">
        <v>1916</v>
      </c>
      <c r="F97" s="1">
        <v>80003006</v>
      </c>
      <c r="G97" s="1" t="s">
        <v>1961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892</v>
      </c>
      <c r="D98" s="1">
        <v>80002007</v>
      </c>
      <c r="E98" s="1" t="s">
        <v>1914</v>
      </c>
      <c r="F98" s="1">
        <v>80003007</v>
      </c>
      <c r="G98" s="1" t="s">
        <v>1962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1882</v>
      </c>
      <c r="D99" s="1">
        <v>80002008</v>
      </c>
      <c r="E99" s="1" t="s">
        <v>1948</v>
      </c>
      <c r="F99" s="1">
        <v>80003008</v>
      </c>
      <c r="G99" s="1" t="s">
        <v>1963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896</v>
      </c>
      <c r="D100" s="1">
        <v>80002009</v>
      </c>
      <c r="E100" s="1" t="s">
        <v>1942</v>
      </c>
      <c r="F100" s="1">
        <v>80003009</v>
      </c>
      <c r="G100" s="1" t="s">
        <v>1964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373</v>
      </c>
      <c r="D101" s="1">
        <v>80002010</v>
      </c>
      <c r="E101" s="1" t="s">
        <v>1933</v>
      </c>
      <c r="F101" s="1">
        <v>80003010</v>
      </c>
      <c r="G101" s="1" t="s">
        <v>1965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1886</v>
      </c>
      <c r="D102" s="1">
        <v>80002011</v>
      </c>
      <c r="E102" s="1" t="s">
        <v>1953</v>
      </c>
      <c r="F102" s="1"/>
      <c r="G102" s="1"/>
    </row>
    <row r="103" spans="2:7">
      <c r="B103" s="1">
        <v>80001012</v>
      </c>
      <c r="C103" s="1" t="s">
        <v>1888</v>
      </c>
      <c r="D103" s="1">
        <v>80002012</v>
      </c>
      <c r="E103" s="1" t="s">
        <v>1966</v>
      </c>
      <c r="F103" s="1"/>
      <c r="G103" s="1"/>
    </row>
    <row r="104" spans="2:7">
      <c r="B104" s="1">
        <v>80001013</v>
      </c>
      <c r="C104" s="1" t="s">
        <v>1890</v>
      </c>
      <c r="D104" s="1">
        <v>80002013</v>
      </c>
      <c r="E104" s="1" t="s">
        <v>1943</v>
      </c>
      <c r="F104" s="1"/>
      <c r="G104" s="1"/>
    </row>
    <row r="105" spans="2:7">
      <c r="B105" s="1">
        <v>80001014</v>
      </c>
      <c r="C105" s="1" t="s">
        <v>1892</v>
      </c>
      <c r="D105" s="1">
        <v>80002014</v>
      </c>
      <c r="E105" s="1" t="s">
        <v>1947</v>
      </c>
      <c r="F105" s="1"/>
      <c r="G105" s="1"/>
    </row>
    <row r="106" spans="2:7">
      <c r="B106" s="1">
        <v>80001015</v>
      </c>
      <c r="C106" s="1" t="s">
        <v>1894</v>
      </c>
      <c r="D106" s="1">
        <v>80002015</v>
      </c>
      <c r="E106" s="1" t="s">
        <v>1919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1939</v>
      </c>
      <c r="F107" s="1"/>
      <c r="G107" s="1"/>
    </row>
    <row r="108" spans="2:7">
      <c r="B108" s="1">
        <v>80001017</v>
      </c>
      <c r="C108" s="1" t="s">
        <v>1897</v>
      </c>
      <c r="D108" s="1">
        <v>80002017</v>
      </c>
      <c r="E108" s="1" t="s">
        <v>1946</v>
      </c>
      <c r="F108" s="1"/>
      <c r="G108" s="1"/>
    </row>
    <row r="109" spans="2:7">
      <c r="B109" s="1">
        <v>80001018</v>
      </c>
      <c r="C109" s="1" t="s">
        <v>1899</v>
      </c>
      <c r="D109" s="1">
        <v>80002018</v>
      </c>
      <c r="E109" s="1" t="s">
        <v>1917</v>
      </c>
      <c r="F109" s="1"/>
      <c r="G109" s="1"/>
    </row>
    <row r="110" spans="2:7">
      <c r="B110" s="1">
        <v>80001019</v>
      </c>
      <c r="C110" s="1" t="s">
        <v>1901</v>
      </c>
      <c r="D110" s="1">
        <v>80002019</v>
      </c>
      <c r="E110" s="1" t="s">
        <v>1926</v>
      </c>
      <c r="F110" s="1"/>
      <c r="G110" s="1"/>
    </row>
    <row r="111" spans="2:7">
      <c r="B111" s="1">
        <v>80001020</v>
      </c>
      <c r="C111" s="1" t="s">
        <v>1903</v>
      </c>
      <c r="D111" s="1">
        <v>80002020</v>
      </c>
      <c r="E111" s="1" t="s">
        <v>1967</v>
      </c>
      <c r="F111" s="1"/>
      <c r="G111" s="1"/>
    </row>
    <row r="112" spans="2:11">
      <c r="B112" s="1">
        <v>80001021</v>
      </c>
      <c r="C112" s="1" t="s">
        <v>1314</v>
      </c>
      <c r="D112" s="1">
        <v>80002021</v>
      </c>
      <c r="E112" s="1" t="s">
        <v>1930</v>
      </c>
      <c r="J112" s="13"/>
      <c r="K112" s="13" t="s">
        <v>1968</v>
      </c>
    </row>
    <row r="113" spans="2:11">
      <c r="B113" s="1">
        <v>80001022</v>
      </c>
      <c r="C113" s="1" t="s">
        <v>1918</v>
      </c>
      <c r="D113" s="1">
        <v>80002022</v>
      </c>
      <c r="E113" s="1" t="s">
        <v>1924</v>
      </c>
      <c r="J113" s="13">
        <v>1</v>
      </c>
      <c r="K113" s="13">
        <v>1</v>
      </c>
    </row>
    <row r="114" spans="2:12">
      <c r="B114" s="1">
        <v>80001023</v>
      </c>
      <c r="C114" s="1" t="s">
        <v>1915</v>
      </c>
      <c r="D114" s="1">
        <v>80002023</v>
      </c>
      <c r="E114" s="1" t="s">
        <v>1940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1920</v>
      </c>
      <c r="D115" s="1">
        <v>80002024</v>
      </c>
      <c r="E115" s="1" t="s">
        <v>1951</v>
      </c>
      <c r="J115" s="13">
        <v>3</v>
      </c>
      <c r="K115" s="13">
        <v>0.6</v>
      </c>
      <c r="L115">
        <v>0.4</v>
      </c>
    </row>
    <row r="116" spans="2:5">
      <c r="B116" s="1">
        <v>80001025</v>
      </c>
      <c r="C116" s="1" t="s">
        <v>1944</v>
      </c>
      <c r="D116" s="1">
        <v>80002025</v>
      </c>
      <c r="E116" s="1" t="s">
        <v>1932</v>
      </c>
    </row>
    <row r="117" spans="2:5">
      <c r="B117" s="1">
        <v>80001026</v>
      </c>
      <c r="C117" s="1" t="s">
        <v>1935</v>
      </c>
      <c r="D117" s="1">
        <v>80002026</v>
      </c>
      <c r="E117" s="1" t="s">
        <v>1969</v>
      </c>
    </row>
    <row r="118" spans="2:5">
      <c r="B118" s="1">
        <v>80001027</v>
      </c>
      <c r="C118" s="1" t="s">
        <v>1929</v>
      </c>
      <c r="D118" s="1">
        <v>80002027</v>
      </c>
      <c r="E118" s="1" t="s">
        <v>1936</v>
      </c>
    </row>
    <row r="119" spans="2:5">
      <c r="B119" s="1">
        <v>80001028</v>
      </c>
      <c r="C119" s="1" t="s">
        <v>1923</v>
      </c>
      <c r="D119" s="1">
        <v>80002028</v>
      </c>
      <c r="E119" s="1" t="s">
        <v>1954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ht="20.1" customHeight="1" spans="1:20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1855</v>
      </c>
      <c r="P2" s="5"/>
      <c r="Q2" s="5"/>
      <c r="R2" s="5"/>
      <c r="S2" s="5"/>
      <c r="T2" s="5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1016</v>
      </c>
      <c r="P3" s="1" t="s">
        <v>1970</v>
      </c>
      <c r="Q3" s="5"/>
      <c r="R3" s="5"/>
      <c r="S3" s="14" t="s">
        <v>1020</v>
      </c>
      <c r="T3" s="5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1018</v>
      </c>
      <c r="P4" s="1" t="s">
        <v>1971</v>
      </c>
      <c r="Q4" s="5"/>
      <c r="R4" s="5"/>
      <c r="S4" s="14" t="s">
        <v>948</v>
      </c>
      <c r="T4" s="5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1020</v>
      </c>
      <c r="P5" s="1" t="s">
        <v>1972</v>
      </c>
      <c r="Q5" s="5"/>
      <c r="R5" s="5"/>
      <c r="S5" s="14" t="s">
        <v>1016</v>
      </c>
      <c r="T5" s="5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1023</v>
      </c>
      <c r="P6" s="1" t="s">
        <v>1973</v>
      </c>
      <c r="Q6" s="5"/>
      <c r="R6" s="5"/>
      <c r="S6" s="14" t="s">
        <v>1018</v>
      </c>
      <c r="T6" s="5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1023</v>
      </c>
      <c r="T7" s="5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1974</v>
      </c>
      <c r="P8" s="1">
        <f>4*5+1*5</f>
        <v>25</v>
      </c>
      <c r="Q8" s="5"/>
      <c r="R8" s="5"/>
      <c r="S8" s="5"/>
      <c r="T8" s="5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</v>
      </c>
      <c r="W13" s="13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0.0266666666666667</v>
      </c>
      <c r="W15" s="13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</v>
      </c>
      <c r="W16" s="13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1795</v>
      </c>
      <c r="P21" s="7"/>
      <c r="Q21" s="1"/>
      <c r="R21" s="13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1975</v>
      </c>
      <c r="O22" s="1" t="s">
        <v>1976</v>
      </c>
      <c r="P22" s="7" t="s">
        <v>1977</v>
      </c>
      <c r="Q22" s="1"/>
      <c r="R22" s="13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1918</v>
      </c>
      <c r="O23" s="1" t="s">
        <v>1978</v>
      </c>
      <c r="P23" s="7" t="s">
        <v>1979</v>
      </c>
      <c r="Q23" s="1"/>
      <c r="R23" s="13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1915</v>
      </c>
      <c r="O24" s="1" t="s">
        <v>1915</v>
      </c>
      <c r="P24" s="7" t="s">
        <v>1980</v>
      </c>
      <c r="Q24" s="1"/>
      <c r="R24" s="13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1920</v>
      </c>
      <c r="O25" s="1" t="s">
        <v>1981</v>
      </c>
      <c r="P25" s="7" t="s">
        <v>1982</v>
      </c>
      <c r="Q25" s="1"/>
      <c r="R25" s="13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1944</v>
      </c>
      <c r="O26" s="1" t="s">
        <v>1983</v>
      </c>
      <c r="P26" s="7" t="s">
        <v>1984</v>
      </c>
      <c r="Q26" s="1"/>
      <c r="R26" s="13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1935</v>
      </c>
      <c r="O27" s="1" t="s">
        <v>1985</v>
      </c>
      <c r="P27" s="7" t="s">
        <v>1986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1929</v>
      </c>
      <c r="P28" s="7" t="s">
        <v>1987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1988</v>
      </c>
      <c r="P29" s="7" t="s">
        <v>1989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1990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1991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1819</v>
      </c>
      <c r="P34" s="1" t="s">
        <v>1992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1993</v>
      </c>
      <c r="O35" s="1" t="s">
        <v>309</v>
      </c>
      <c r="P35" s="1" t="s">
        <v>1994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="5" customFormat="1" ht="20.1" customHeight="1" spans="1:22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1995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1996</v>
      </c>
      <c r="T1" s="4" t="s">
        <v>25</v>
      </c>
      <c r="U1" s="4" t="s">
        <v>26</v>
      </c>
      <c r="V1" s="4" t="s">
        <v>1997</v>
      </c>
    </row>
    <row r="2" s="5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5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5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5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5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5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5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5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5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5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5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5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5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5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5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5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5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5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5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5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5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5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5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5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5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5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5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5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5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5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5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5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5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5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5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5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5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5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5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5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5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5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5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5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5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5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5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5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5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5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5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5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5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5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5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5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5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5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5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5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5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5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5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5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5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5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5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5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5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5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5" customFormat="1" ht="20.1" customHeight="1" spans="1:27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5" customFormat="1" ht="20.1" customHeight="1" spans="1:27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5" customFormat="1" ht="20.1" customHeight="1" spans="1:27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5" customFormat="1" ht="20.1" customHeight="1" spans="1:27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5" customFormat="1" ht="20.1" customHeight="1" spans="1:27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5" customFormat="1" ht="20.1" customHeight="1" spans="1:27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5" customFormat="1" ht="20.1" customHeight="1" spans="1:27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5" customFormat="1" ht="20.1" customHeight="1" spans="1:27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5" customFormat="1" ht="20.1" customHeight="1" spans="1:27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5" customFormat="1" ht="20.1" customHeight="1" spans="1:27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5" customFormat="1" ht="20.1" customHeight="1" spans="1:27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5" customFormat="1" ht="20.1" customHeight="1" spans="1:27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5" customFormat="1" ht="20.1" customHeight="1" spans="1:27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5" customFormat="1" ht="20.1" customHeight="1" spans="1:27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5" customFormat="1" ht="20.1" customHeight="1" spans="1:27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5" customFormat="1" ht="20.1" customHeight="1" spans="1:27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5" customFormat="1" ht="20.1" customHeight="1" spans="1:27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5" customFormat="1" ht="20.1" customHeight="1" spans="1:27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5" customFormat="1" ht="20.1" customHeight="1" spans="1:27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5" customFormat="1" ht="20.1" customHeight="1" spans="1:27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5" customFormat="1" ht="20.1" customHeight="1" spans="1:27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5" customFormat="1" ht="20.1" customHeight="1" spans="1:27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5" customFormat="1" ht="20.1" customHeight="1" spans="1:27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5" customFormat="1" ht="20.1" customHeight="1" spans="1:27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5" customFormat="1" ht="20.1" customHeight="1" spans="1:27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5" customFormat="1" ht="20.1" customHeight="1" spans="1:27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5" customFormat="1" ht="20.1" customHeight="1" spans="1:27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5" customFormat="1" ht="20.1" customHeight="1" spans="1:27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5" customFormat="1" ht="20.1" customHeight="1" spans="1:27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5" customFormat="1" ht="20.1" customHeight="1" spans="1:27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="5" customFormat="1" ht="20.1" customHeight="1" spans="1:9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="5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5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1998</v>
      </c>
      <c r="M3" s="1"/>
      <c r="N3" s="1" t="s">
        <v>1999</v>
      </c>
      <c r="O3" s="1"/>
      <c r="R3" s="5" t="s">
        <v>373</v>
      </c>
      <c r="S3" s="1">
        <v>790</v>
      </c>
      <c r="T3" s="1" t="str">
        <f>"生命+"&amp;S3</f>
        <v>生命+790</v>
      </c>
    </row>
    <row r="4" s="5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2000</v>
      </c>
      <c r="J4" s="1" t="s">
        <v>2001</v>
      </c>
      <c r="K4" s="1">
        <v>1</v>
      </c>
      <c r="L4" s="1" t="s">
        <v>1817</v>
      </c>
      <c r="N4" s="1" t="s">
        <v>1817</v>
      </c>
      <c r="S4" s="1">
        <v>1580</v>
      </c>
      <c r="T4" s="1" t="str">
        <f t="shared" ref="T4:T12" si="0">"生命+"&amp;S4</f>
        <v>生命+1580</v>
      </c>
    </row>
    <row r="5" s="5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2002</v>
      </c>
      <c r="K5" s="1">
        <v>2</v>
      </c>
      <c r="L5" s="1" t="s">
        <v>1826</v>
      </c>
      <c r="N5" s="1" t="s">
        <v>2003</v>
      </c>
      <c r="S5" s="1">
        <v>2360</v>
      </c>
      <c r="T5" s="1" t="str">
        <f t="shared" si="0"/>
        <v>生命+2360</v>
      </c>
    </row>
    <row r="6" s="5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2004</v>
      </c>
      <c r="K6" s="1">
        <v>3</v>
      </c>
      <c r="L6" s="1" t="s">
        <v>1831</v>
      </c>
      <c r="N6" s="1" t="s">
        <v>2003</v>
      </c>
      <c r="S6" s="1">
        <v>3150</v>
      </c>
      <c r="T6" s="1" t="str">
        <f t="shared" si="0"/>
        <v>生命+3150</v>
      </c>
    </row>
    <row r="7" s="5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1841</v>
      </c>
      <c r="N7" s="1" t="s">
        <v>2005</v>
      </c>
      <c r="S7" s="1">
        <v>3940</v>
      </c>
      <c r="T7" s="1" t="str">
        <f t="shared" si="0"/>
        <v>生命+3940</v>
      </c>
    </row>
    <row r="8" s="5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2006</v>
      </c>
      <c r="N8" s="1" t="s">
        <v>2005</v>
      </c>
      <c r="S8" s="1">
        <v>4730</v>
      </c>
      <c r="T8" s="1" t="str">
        <f t="shared" si="0"/>
        <v>生命+4730</v>
      </c>
    </row>
    <row r="9" s="5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1835</v>
      </c>
      <c r="N9" s="1" t="s">
        <v>2003</v>
      </c>
      <c r="S9" s="1">
        <v>5510</v>
      </c>
      <c r="T9" s="1" t="str">
        <f t="shared" si="0"/>
        <v>生命+5510</v>
      </c>
    </row>
    <row r="10" s="5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1821</v>
      </c>
      <c r="N10" s="1" t="s">
        <v>1817</v>
      </c>
      <c r="S10" s="1">
        <v>6300</v>
      </c>
      <c r="T10" s="1" t="str">
        <f t="shared" si="0"/>
        <v>生命+6300</v>
      </c>
    </row>
    <row r="11" s="5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2007</v>
      </c>
      <c r="F2" s="1" t="s">
        <v>2008</v>
      </c>
      <c r="J2" s="1" t="s">
        <v>2009</v>
      </c>
    </row>
    <row r="3" s="1" customFormat="1" ht="20.1" customHeight="1" spans="4:10">
      <c r="D3" s="1" t="s">
        <v>2010</v>
      </c>
      <c r="E3" s="1">
        <v>100</v>
      </c>
      <c r="J3" s="1" t="s">
        <v>2011</v>
      </c>
    </row>
    <row r="4" s="1" customFormat="1" ht="20.1" customHeight="1" spans="4:5">
      <c r="D4" s="1" t="s">
        <v>2012</v>
      </c>
      <c r="E4" s="1">
        <v>130</v>
      </c>
    </row>
    <row r="5" s="1" customFormat="1" ht="20.1" customHeight="1" spans="4:5">
      <c r="D5" s="1" t="s">
        <v>2013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2014</v>
      </c>
      <c r="M8" s="1" t="s">
        <v>2015</v>
      </c>
      <c r="P8" s="1" t="s">
        <v>2016</v>
      </c>
    </row>
    <row r="9" s="1" customFormat="1" ht="20.1" customHeight="1" spans="3:10">
      <c r="C9" s="1" t="s">
        <v>486</v>
      </c>
      <c r="H9" s="1" t="s">
        <v>2017</v>
      </c>
      <c r="I9" s="1" t="s">
        <v>1412</v>
      </c>
      <c r="J9" s="1" t="s">
        <v>2018</v>
      </c>
    </row>
    <row r="10" s="1" customFormat="1" ht="20.1" customHeight="1" spans="3:10">
      <c r="C10" s="1">
        <v>10</v>
      </c>
      <c r="I10" s="1" t="s">
        <v>2019</v>
      </c>
      <c r="J10" s="1" t="s">
        <v>3</v>
      </c>
    </row>
    <row r="11" s="1" customFormat="1" ht="20.1" customHeight="1" spans="3:10">
      <c r="C11" s="1">
        <v>20</v>
      </c>
      <c r="I11" s="1" t="s">
        <v>2020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13">
      <c r="C14" s="1">
        <v>50</v>
      </c>
      <c r="M14" s="1" t="s">
        <v>878</v>
      </c>
    </row>
    <row r="15" s="1" customFormat="1" ht="20.1" customHeight="1" spans="13:16">
      <c r="M15" s="1">
        <v>23500</v>
      </c>
      <c r="O15" s="1">
        <v>10000</v>
      </c>
      <c r="P15" s="1">
        <f>(O15-2000)*0.2/M15</f>
        <v>0.0680851063829787</v>
      </c>
    </row>
    <row r="16" s="1" customFormat="1" ht="20.1" customHeight="1" spans="15:16">
      <c r="O16" s="1">
        <v>4000</v>
      </c>
      <c r="P16" s="1">
        <f>(O16-2000)*0.2/32500</f>
        <v>0.0123076923076923</v>
      </c>
    </row>
    <row r="17" s="1" customFormat="1" ht="20.1" customHeight="1" spans="8:10">
      <c r="H17" s="1" t="s">
        <v>2021</v>
      </c>
      <c r="J17" s="1" t="s">
        <v>455</v>
      </c>
    </row>
    <row r="18" s="1" customFormat="1" ht="20.1" customHeight="1" spans="10:10">
      <c r="J18" s="1" t="s">
        <v>458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2022</v>
      </c>
      <c r="J25" s="7" t="s">
        <v>2023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2024</v>
      </c>
      <c r="B1" s="4" t="s">
        <v>2025</v>
      </c>
      <c r="C1" s="4" t="s">
        <v>2026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2024</v>
      </c>
      <c r="R1" s="1" t="s">
        <v>2027</v>
      </c>
      <c r="S1" s="1" t="s">
        <v>2000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2028</v>
      </c>
      <c r="AF1" s="1" t="s">
        <v>2029</v>
      </c>
      <c r="AG1" s="1" t="s">
        <v>2030</v>
      </c>
      <c r="AH1" s="1" t="s">
        <v>2000</v>
      </c>
      <c r="AI1" s="4" t="s">
        <v>2</v>
      </c>
      <c r="AJ1" s="4" t="s">
        <v>3</v>
      </c>
      <c r="AK1" s="4" t="s">
        <v>28</v>
      </c>
      <c r="AL1" s="4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2040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2050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2060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2070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2031</v>
      </c>
      <c r="AE44" s="8" t="s">
        <v>2074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2032</v>
      </c>
      <c r="AE45" s="8" t="s">
        <v>2074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2033</v>
      </c>
      <c r="AE46" s="8" t="s">
        <v>2074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2034</v>
      </c>
      <c r="AE47" s="8" t="s">
        <v>2078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2035</v>
      </c>
      <c r="AE48" s="8" t="s">
        <v>2074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2080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2036</v>
      </c>
      <c r="AE49" s="8" t="s">
        <v>2074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2037</v>
      </c>
      <c r="AE50" s="10" t="s">
        <v>2082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2038</v>
      </c>
      <c r="AE51" s="8" t="s">
        <v>2074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2039</v>
      </c>
      <c r="AE52" s="8" t="s">
        <v>2085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2040</v>
      </c>
      <c r="AE53" s="8" t="s">
        <v>2074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2041</v>
      </c>
      <c r="AE54" s="10" t="s">
        <v>2074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2042</v>
      </c>
      <c r="AE55" s="10" t="s">
        <v>2074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2043</v>
      </c>
      <c r="AE56" s="8" t="s">
        <v>2089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2090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2044</v>
      </c>
      <c r="AE57" s="8" t="s">
        <v>2074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2045</v>
      </c>
      <c r="AE58" s="8" t="s">
        <v>2074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2046</v>
      </c>
      <c r="AE59" s="10" t="s">
        <v>2074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2047</v>
      </c>
      <c r="AE60" s="10" t="s">
        <v>2074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2048</v>
      </c>
      <c r="AE61" s="8" t="s">
        <v>2095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2049</v>
      </c>
      <c r="AE62" s="8" t="s">
        <v>2097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2050</v>
      </c>
      <c r="AE63" s="8" t="s">
        <v>2074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2051</v>
      </c>
      <c r="AE64" s="10" t="s">
        <v>2074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2100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2052</v>
      </c>
      <c r="AE65" s="8" t="s">
        <v>2101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2053</v>
      </c>
      <c r="AE66" s="8" t="s">
        <v>2074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2054</v>
      </c>
      <c r="AE67" s="8" t="s">
        <v>2074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2055</v>
      </c>
      <c r="AE68" s="8" t="s">
        <v>2105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2056</v>
      </c>
      <c r="AE69" s="8" t="s">
        <v>2074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2057</v>
      </c>
      <c r="AE70" s="8" t="s">
        <v>2074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2058</v>
      </c>
      <c r="AE71" s="8" t="s">
        <v>2109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2110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2059</v>
      </c>
      <c r="AE72" s="8" t="s">
        <v>2111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2112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2060</v>
      </c>
      <c r="AE73" s="8" t="s">
        <v>2074</v>
      </c>
      <c r="AF73" s="1"/>
      <c r="AI73" s="1"/>
      <c r="AJ73" s="1"/>
      <c r="AK73" s="1"/>
      <c r="AL73" s="1"/>
    </row>
    <row r="74" ht="20.1" customHeight="1" spans="2:38">
      <c r="B74" s="4" t="s">
        <v>2025</v>
      </c>
      <c r="D74" s="4" t="s">
        <v>2113</v>
      </c>
      <c r="E74" s="4" t="s">
        <v>2114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2061</v>
      </c>
      <c r="AE74" s="8" t="s">
        <v>2074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2062</v>
      </c>
      <c r="AE75" s="8" t="s">
        <v>2074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2063</v>
      </c>
      <c r="AE76" s="8" t="s">
        <v>2074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2064</v>
      </c>
      <c r="AE77" s="8" t="s">
        <v>2118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2065</v>
      </c>
      <c r="AE78" s="8" t="s">
        <v>2074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2024</v>
      </c>
      <c r="R79" s="1" t="s">
        <v>2027</v>
      </c>
      <c r="S79" s="1" t="s">
        <v>2000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2066</v>
      </c>
      <c r="AE79" s="8" t="s">
        <v>2074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2067</v>
      </c>
      <c r="AE80" s="8" t="s">
        <v>2119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2068</v>
      </c>
      <c r="AE81" s="8" t="s">
        <v>2074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2069</v>
      </c>
      <c r="AE82" s="8" t="s">
        <v>2074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2070</v>
      </c>
      <c r="AE83" s="8" t="s">
        <v>2120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2071</v>
      </c>
      <c r="AE84" s="8" t="s">
        <v>2074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2072</v>
      </c>
      <c r="AE85" s="8" t="s">
        <v>2074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2073</v>
      </c>
      <c r="AE86" s="8" t="s">
        <v>2074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2075</v>
      </c>
      <c r="AE87" s="8" t="s">
        <v>2074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2076</v>
      </c>
      <c r="AE88" s="8" t="s">
        <v>2074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2040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2077</v>
      </c>
      <c r="AE89" s="8" t="s">
        <v>2121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2079</v>
      </c>
      <c r="AE90" s="8" t="s">
        <v>2074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2080</v>
      </c>
      <c r="AE91" s="8" t="s">
        <v>2074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2081</v>
      </c>
      <c r="AE92" s="8" t="s">
        <v>2074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2083</v>
      </c>
      <c r="AE93" s="8" t="s">
        <v>2122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2084</v>
      </c>
      <c r="AE94" s="8" t="s">
        <v>2074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2079</v>
      </c>
      <c r="AE95" s="8" t="s">
        <v>2074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2086</v>
      </c>
      <c r="AE96" s="8" t="s">
        <v>2123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2087</v>
      </c>
      <c r="AE97" s="8" t="s">
        <v>2074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2088</v>
      </c>
      <c r="AE98" s="8" t="s">
        <v>2074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2050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2090</v>
      </c>
      <c r="AE99" s="8" t="s">
        <v>2124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2091</v>
      </c>
      <c r="AE100" s="8" t="s">
        <v>2074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2092</v>
      </c>
      <c r="AE101" s="8" t="s">
        <v>2074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2093</v>
      </c>
      <c r="AE102" s="8" t="s">
        <v>2074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2094</v>
      </c>
      <c r="AE103" s="8" t="s">
        <v>2125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2096</v>
      </c>
      <c r="AE104" s="8" t="s">
        <v>2074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2098</v>
      </c>
      <c r="AE105" s="8" t="s">
        <v>2074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2099</v>
      </c>
      <c r="AE106" s="8" t="s">
        <v>2126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2100</v>
      </c>
      <c r="AE107" s="8" t="s">
        <v>2074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2102</v>
      </c>
      <c r="AE108" s="8" t="s">
        <v>2074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2060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2103</v>
      </c>
      <c r="AE109" s="8" t="s">
        <v>2127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2104</v>
      </c>
      <c r="AE110" s="8" t="s">
        <v>2128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2106</v>
      </c>
      <c r="AE111" s="8" t="s">
        <v>2074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2107</v>
      </c>
      <c r="AE112" s="12" t="s">
        <v>2074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2108</v>
      </c>
      <c r="AE113" s="12" t="s">
        <v>2074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2110</v>
      </c>
      <c r="AE114" s="12" t="s">
        <v>2074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2112</v>
      </c>
      <c r="AE115" s="8" t="s">
        <v>2074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2115</v>
      </c>
      <c r="AE116" s="8" t="s">
        <v>2074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2116</v>
      </c>
      <c r="AE117" s="8" t="s">
        <v>2129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2117</v>
      </c>
      <c r="AE118" s="8" t="s">
        <v>2130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2070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2080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5" customFormat="1" ht="20.1" customHeight="1"/>
    <row r="2" s="5" customFormat="1" ht="20.1" customHeight="1" spans="2:20">
      <c r="B2" s="6">
        <v>72001011</v>
      </c>
      <c r="C2" s="6" t="s">
        <v>2131</v>
      </c>
      <c r="H2" s="6">
        <v>72002011</v>
      </c>
      <c r="I2" s="6" t="s">
        <v>2132</v>
      </c>
      <c r="N2" s="6">
        <v>72003011</v>
      </c>
      <c r="O2" s="6" t="s">
        <v>2133</v>
      </c>
      <c r="S2" s="6">
        <v>72004011</v>
      </c>
      <c r="T2" s="6" t="s">
        <v>2134</v>
      </c>
    </row>
    <row r="3" s="5" customFormat="1" ht="20.1" customHeight="1" spans="9:21">
      <c r="I3" s="1" t="s">
        <v>2135</v>
      </c>
      <c r="P3" s="3" t="s">
        <v>2136</v>
      </c>
      <c r="U3" s="5" t="s">
        <v>2137</v>
      </c>
    </row>
    <row r="4" s="5" customFormat="1" ht="20.1" customHeight="1" spans="3:21">
      <c r="C4" s="1" t="s">
        <v>1852</v>
      </c>
      <c r="I4" s="1" t="s">
        <v>2138</v>
      </c>
      <c r="P4" s="3" t="s">
        <v>2139</v>
      </c>
      <c r="U4" s="5" t="s">
        <v>2140</v>
      </c>
    </row>
    <row r="5" s="5" customFormat="1" ht="20.1" customHeight="1" spans="3:21">
      <c r="C5" s="1" t="s">
        <v>100</v>
      </c>
      <c r="I5" s="1" t="s">
        <v>2141</v>
      </c>
      <c r="P5" s="5" t="s">
        <v>2142</v>
      </c>
      <c r="U5" s="5" t="s">
        <v>83</v>
      </c>
    </row>
    <row r="6" s="5" customFormat="1" ht="20.1" customHeight="1" spans="3:16">
      <c r="C6" s="1" t="s">
        <v>2143</v>
      </c>
      <c r="I6" s="1" t="s">
        <v>1862</v>
      </c>
      <c r="O6" s="1" t="s">
        <v>165</v>
      </c>
      <c r="P6" s="3" t="s">
        <v>2144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 spans="2:24">
      <c r="B11" s="6">
        <v>72001012</v>
      </c>
      <c r="C11" s="6" t="s">
        <v>2145</v>
      </c>
      <c r="H11" s="6">
        <v>72002012</v>
      </c>
      <c r="I11" s="6" t="s">
        <v>2146</v>
      </c>
      <c r="N11" s="6">
        <v>72003012</v>
      </c>
      <c r="O11" s="6" t="s">
        <v>2147</v>
      </c>
      <c r="S11" s="6">
        <v>72004012</v>
      </c>
      <c r="T11" s="6" t="s">
        <v>2148</v>
      </c>
      <c r="X11" s="5" t="s">
        <v>2149</v>
      </c>
    </row>
    <row r="12" s="5" customFormat="1" ht="20.1" customHeight="1" spans="9:21">
      <c r="I12" s="5" t="s">
        <v>2150</v>
      </c>
      <c r="O12" s="1"/>
      <c r="P12" s="7" t="s">
        <v>2151</v>
      </c>
      <c r="U12" s="5" t="s">
        <v>2152</v>
      </c>
    </row>
    <row r="13" s="5" customFormat="1" ht="20.1" customHeight="1" spans="3:21">
      <c r="C13" s="1" t="s">
        <v>2153</v>
      </c>
      <c r="O13" s="1" t="s">
        <v>2154</v>
      </c>
      <c r="P13" s="7" t="s">
        <v>2155</v>
      </c>
      <c r="U13" s="5" t="s">
        <v>165</v>
      </c>
    </row>
    <row r="14" s="5" customFormat="1" ht="20.1" customHeight="1" spans="3:21">
      <c r="C14" s="1" t="s">
        <v>2156</v>
      </c>
      <c r="O14" s="1"/>
      <c r="P14" s="3" t="s">
        <v>2157</v>
      </c>
      <c r="U14" s="5" t="s">
        <v>2158</v>
      </c>
    </row>
    <row r="15" s="5" customFormat="1" ht="20.1" customHeight="1" spans="3:21">
      <c r="C15" s="1" t="s">
        <v>2159</v>
      </c>
      <c r="P15" s="5" t="s">
        <v>2160</v>
      </c>
      <c r="U15" s="5" t="s">
        <v>2161</v>
      </c>
    </row>
    <row r="16" s="5" customFormat="1" ht="20.1" customHeight="1" spans="3:16">
      <c r="C16" s="1" t="s">
        <v>2162</v>
      </c>
      <c r="P16" s="3"/>
    </row>
    <row r="17" s="5" customFormat="1" ht="20.1" customHeight="1" spans="3:3">
      <c r="C17" s="1" t="s">
        <v>83</v>
      </c>
    </row>
    <row r="18" s="5" customFormat="1" ht="20.1" customHeight="1"/>
    <row r="19" s="5" customFormat="1" ht="20.1" customHeight="1"/>
    <row r="20" s="5" customFormat="1" ht="20.1" customHeight="1"/>
    <row r="21" s="5" customFormat="1" ht="20.1" customHeight="1" spans="2:20">
      <c r="B21" s="6">
        <v>72001013</v>
      </c>
      <c r="C21" s="6" t="s">
        <v>2163</v>
      </c>
      <c r="H21" s="6">
        <v>72002013</v>
      </c>
      <c r="I21" s="6" t="s">
        <v>2164</v>
      </c>
      <c r="M21" s="3" t="s">
        <v>2165</v>
      </c>
      <c r="N21" s="6">
        <v>72003013</v>
      </c>
      <c r="O21" s="6" t="s">
        <v>2166</v>
      </c>
      <c r="S21" s="6">
        <v>72004013</v>
      </c>
      <c r="T21" s="6" t="s">
        <v>2167</v>
      </c>
    </row>
    <row r="22" s="5" customFormat="1" ht="20.1" customHeight="1" spans="9:21">
      <c r="I22" s="1" t="s">
        <v>2168</v>
      </c>
      <c r="J22" s="7" t="s">
        <v>2169</v>
      </c>
      <c r="P22" s="3" t="s">
        <v>2170</v>
      </c>
      <c r="U22" s="5" t="s">
        <v>2171</v>
      </c>
    </row>
    <row r="23" s="5" customFormat="1" ht="20.1" customHeight="1" spans="3:21">
      <c r="C23" s="1" t="s">
        <v>2172</v>
      </c>
      <c r="I23" s="1" t="s">
        <v>2156</v>
      </c>
      <c r="O23" s="1" t="s">
        <v>2173</v>
      </c>
      <c r="P23" s="7" t="s">
        <v>2174</v>
      </c>
      <c r="U23" s="5" t="s">
        <v>2175</v>
      </c>
    </row>
    <row r="24" s="5" customFormat="1" ht="20.1" customHeight="1" spans="3:21">
      <c r="C24" s="1" t="s">
        <v>2176</v>
      </c>
      <c r="I24" s="5" t="s">
        <v>2177</v>
      </c>
      <c r="O24" s="1" t="s">
        <v>2178</v>
      </c>
      <c r="P24" s="7" t="s">
        <v>2179</v>
      </c>
      <c r="U24" s="5" t="s">
        <v>2180</v>
      </c>
    </row>
    <row r="25" s="5" customFormat="1" ht="20.1" customHeight="1" spans="3:21">
      <c r="C25" s="1" t="s">
        <v>2181</v>
      </c>
      <c r="I25" s="1" t="s">
        <v>2182</v>
      </c>
      <c r="P25" s="3" t="s">
        <v>2183</v>
      </c>
      <c r="T25" s="5" t="s">
        <v>2184</v>
      </c>
      <c r="U25" s="5" t="s">
        <v>2185</v>
      </c>
    </row>
    <row r="26" s="5" customFormat="1" ht="20.1" customHeight="1" spans="3:21">
      <c r="C26" s="1" t="s">
        <v>2182</v>
      </c>
      <c r="I26" s="1" t="s">
        <v>2186</v>
      </c>
      <c r="P26" s="5" t="s">
        <v>2187</v>
      </c>
      <c r="U26" s="3" t="s">
        <v>2187</v>
      </c>
    </row>
    <row r="27" s="5" customFormat="1" ht="20.1" customHeight="1" spans="3:21">
      <c r="C27" s="1" t="s">
        <v>2186</v>
      </c>
      <c r="P27" s="3" t="s">
        <v>2188</v>
      </c>
      <c r="U27" s="7" t="s">
        <v>2182</v>
      </c>
    </row>
    <row r="28" s="5" customFormat="1" ht="20.1" customHeight="1" spans="3:21">
      <c r="C28" s="1" t="s">
        <v>2189</v>
      </c>
      <c r="U28" s="7" t="s">
        <v>2186</v>
      </c>
    </row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955</v>
      </c>
      <c r="E3" s="3" t="s">
        <v>2190</v>
      </c>
      <c r="F3" t="s">
        <v>2191</v>
      </c>
    </row>
    <row r="4" spans="2:5">
      <c r="B4" s="1" t="s">
        <v>2192</v>
      </c>
      <c r="C4" s="1"/>
      <c r="E4" t="s">
        <v>2193</v>
      </c>
    </row>
    <row r="5" spans="2:5">
      <c r="B5" s="1" t="s">
        <v>2194</v>
      </c>
      <c r="C5" s="1"/>
      <c r="E5" t="s">
        <v>2195</v>
      </c>
    </row>
    <row r="6" spans="2:5">
      <c r="B6" s="1" t="s">
        <v>2196</v>
      </c>
      <c r="C6" s="1"/>
      <c r="E6" t="s">
        <v>2197</v>
      </c>
    </row>
    <row r="7" spans="2:5">
      <c r="B7" s="1" t="s">
        <v>2196</v>
      </c>
      <c r="C7" s="1"/>
      <c r="E7" t="s">
        <v>2198</v>
      </c>
    </row>
    <row r="8" spans="2:5">
      <c r="B8" s="1" t="s">
        <v>2199</v>
      </c>
      <c r="C8" s="1" t="s">
        <v>2200</v>
      </c>
      <c r="E8" t="s">
        <v>2201</v>
      </c>
    </row>
    <row r="9" spans="2:5">
      <c r="B9" s="1" t="s">
        <v>2202</v>
      </c>
      <c r="C9" s="1" t="s">
        <v>2200</v>
      </c>
      <c r="E9" s="3" t="s">
        <v>2203</v>
      </c>
    </row>
    <row r="11" spans="2:5">
      <c r="B11" s="1" t="s">
        <v>2204</v>
      </c>
      <c r="C11" s="1"/>
      <c r="E11" t="s">
        <v>2205</v>
      </c>
    </row>
    <row r="12" spans="2:5">
      <c r="B12" s="1" t="s">
        <v>2206</v>
      </c>
      <c r="C12" s="1"/>
      <c r="E12" t="s">
        <v>2207</v>
      </c>
    </row>
    <row r="13" spans="2:5">
      <c r="B13" s="1" t="s">
        <v>2206</v>
      </c>
      <c r="C13" s="1"/>
      <c r="E13" t="s">
        <v>2208</v>
      </c>
    </row>
    <row r="16" spans="2:3">
      <c r="B16" s="1" t="s">
        <v>2209</v>
      </c>
      <c r="C16" s="1" t="s">
        <v>2200</v>
      </c>
    </row>
    <row r="17" spans="2:3">
      <c r="B17" s="1" t="s">
        <v>2210</v>
      </c>
      <c r="C17" s="1" t="s">
        <v>2200</v>
      </c>
    </row>
    <row r="18" spans="2:3">
      <c r="B18" s="1" t="s">
        <v>2211</v>
      </c>
      <c r="C18" s="1" t="s">
        <v>2200</v>
      </c>
    </row>
    <row r="19" spans="2:3">
      <c r="B19" s="1" t="s">
        <v>2210</v>
      </c>
      <c r="C19" s="1" t="s">
        <v>2200</v>
      </c>
    </row>
    <row r="20" spans="5:5">
      <c r="E20" t="s">
        <v>2212</v>
      </c>
    </row>
    <row r="21" spans="5:5">
      <c r="E21" t="s">
        <v>2213</v>
      </c>
    </row>
    <row r="22" spans="1:2">
      <c r="A22" t="s">
        <v>2214</v>
      </c>
      <c r="B22" s="4" t="s">
        <v>2215</v>
      </c>
    </row>
    <row r="23" spans="2:2">
      <c r="B23" s="1" t="s">
        <v>2216</v>
      </c>
    </row>
    <row r="24" spans="2:2">
      <c r="B24" s="1" t="s">
        <v>2217</v>
      </c>
    </row>
    <row r="25" spans="2:2">
      <c r="B25" s="1" t="s">
        <v>2218</v>
      </c>
    </row>
    <row r="26" spans="2:2">
      <c r="B26" s="1" t="s">
        <v>2219</v>
      </c>
    </row>
    <row r="28" spans="2:5">
      <c r="B28" s="1" t="s">
        <v>2220</v>
      </c>
      <c r="C28" s="1"/>
      <c r="E28" t="s">
        <v>2221</v>
      </c>
    </row>
    <row r="29" spans="10:10">
      <c r="J29">
        <f>60*3</f>
        <v>180</v>
      </c>
    </row>
    <row r="30" spans="5:5">
      <c r="E30" t="s">
        <v>2222</v>
      </c>
    </row>
    <row r="31" spans="5:5">
      <c r="E31" t="s">
        <v>2223</v>
      </c>
    </row>
    <row r="34" spans="2:2">
      <c r="B34" s="1" t="s">
        <v>2224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3"/>
  </cols>
  <sheetData>
    <row r="1" s="5" customFormat="1" ht="20.1" customHeight="1" spans="1:7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="5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5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5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5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5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5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5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5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5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5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5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5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5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5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5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5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5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5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5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5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5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5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5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5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5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5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5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5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5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5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5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5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5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5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5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5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5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5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5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5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5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5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5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5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5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5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5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5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5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5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5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878</v>
      </c>
      <c r="I4" s="1"/>
      <c r="J4" s="1">
        <f>SUM(J6:J25)/100000000</f>
        <v>16.944</v>
      </c>
      <c r="K4" s="1" t="s">
        <v>2225</v>
      </c>
    </row>
    <row r="5" ht="20.1" customHeight="1" spans="3:14">
      <c r="C5" s="1"/>
      <c r="D5" s="1" t="s">
        <v>2226</v>
      </c>
      <c r="E5" s="1" t="s">
        <v>2227</v>
      </c>
      <c r="F5" s="1"/>
      <c r="G5" s="1"/>
      <c r="H5" s="1"/>
      <c r="I5" s="1"/>
      <c r="J5" s="1"/>
      <c r="N5" s="1" t="s">
        <v>2228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2229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2230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2231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2232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S80"/>
  <sheetViews>
    <sheetView topLeftCell="AX1" workbookViewId="0">
      <selection activeCell="BM5" sqref="BM5"/>
    </sheetView>
  </sheetViews>
  <sheetFormatPr defaultColWidth="9" defaultRowHeight="16.5"/>
  <cols>
    <col min="1" max="1" width="9" style="64"/>
    <col min="2" max="2" width="14.875" style="64" customWidth="1"/>
    <col min="3" max="3" width="9" style="64"/>
    <col min="4" max="4" width="9.5" style="64" customWidth="1"/>
    <col min="5" max="5" width="17.875" style="64" customWidth="1"/>
    <col min="6" max="6" width="11.375" style="64" customWidth="1"/>
    <col min="7" max="7" width="86.375" style="64" customWidth="1"/>
    <col min="8" max="8" width="10.125" style="64" customWidth="1"/>
    <col min="9" max="13" width="9" style="64"/>
    <col min="14" max="14" width="81.875" style="64" customWidth="1"/>
    <col min="15" max="19" width="9" style="64"/>
    <col min="20" max="20" width="29.125" style="64" customWidth="1"/>
    <col min="21" max="25" width="9" style="64"/>
    <col min="26" max="26" width="9.5" style="64" customWidth="1"/>
    <col min="27" max="27" width="10.625" style="64" customWidth="1"/>
    <col min="28" max="29" width="9" style="64"/>
    <col min="30" max="30" width="11.375" style="64" customWidth="1"/>
    <col min="31" max="38" width="9" style="64"/>
    <col min="39" max="39" width="11.125" style="64" customWidth="1"/>
    <col min="40" max="40" width="10.5" style="64" customWidth="1"/>
    <col min="41" max="41" width="11.125" style="64" customWidth="1"/>
    <col min="42" max="42" width="10.75" style="64" customWidth="1"/>
    <col min="43" max="43" width="9" style="64"/>
    <col min="44" max="44" width="11.375" style="64" customWidth="1"/>
    <col min="45" max="45" width="82.375" style="64" customWidth="1"/>
    <col min="46" max="16384" width="9" style="64"/>
  </cols>
  <sheetData>
    <row r="1" spans="29:30">
      <c r="AC1" s="64" t="s">
        <v>34</v>
      </c>
      <c r="AD1" s="64" t="s">
        <v>35</v>
      </c>
    </row>
    <row r="2" ht="20.1" customHeight="1" spans="19:71">
      <c r="S2" s="64" t="s">
        <v>36</v>
      </c>
      <c r="AC2" s="64" t="s">
        <v>37</v>
      </c>
      <c r="AD2" s="64" t="s">
        <v>38</v>
      </c>
      <c r="AR2" s="64" t="s">
        <v>39</v>
      </c>
      <c r="BO2" s="64" t="s">
        <v>40</v>
      </c>
      <c r="BQ2" s="64" t="s">
        <v>41</v>
      </c>
      <c r="BR2" s="64" t="s">
        <v>42</v>
      </c>
      <c r="BS2" s="64" t="s">
        <v>43</v>
      </c>
    </row>
    <row r="3" ht="20.1" customHeight="1" spans="2:45">
      <c r="B3" s="65" t="s">
        <v>44</v>
      </c>
      <c r="C3" s="65" t="s">
        <v>41</v>
      </c>
      <c r="D3" s="65" t="s">
        <v>25</v>
      </c>
      <c r="E3" s="65" t="s">
        <v>45</v>
      </c>
      <c r="F3" s="65" t="s">
        <v>46</v>
      </c>
      <c r="G3" s="65" t="s">
        <v>47</v>
      </c>
      <c r="I3" s="74">
        <v>10001</v>
      </c>
      <c r="J3" s="65" t="s">
        <v>48</v>
      </c>
      <c r="K3" s="64" t="s">
        <v>49</v>
      </c>
      <c r="L3" s="64" t="s">
        <v>50</v>
      </c>
      <c r="M3" s="64" t="s">
        <v>51</v>
      </c>
      <c r="N3" s="68" t="s">
        <v>52</v>
      </c>
      <c r="R3" s="64" t="s">
        <v>53</v>
      </c>
      <c r="S3" s="64">
        <v>1</v>
      </c>
      <c r="T3" s="68" t="s">
        <v>54</v>
      </c>
      <c r="V3" s="64" t="str">
        <f>T3&amp;","&amp;T4&amp;","&amp;T5</f>
        <v>速度专精：移动速度提升10%,装备精通：布甲,移动光环：小队内移动速度提升10%</v>
      </c>
      <c r="AB3" s="65" t="s">
        <v>55</v>
      </c>
      <c r="AC3" s="65" t="s">
        <v>41</v>
      </c>
      <c r="AD3" s="65" t="s">
        <v>25</v>
      </c>
      <c r="AE3" s="65" t="s">
        <v>45</v>
      </c>
      <c r="AF3" s="65" t="s">
        <v>46</v>
      </c>
      <c r="AG3" s="65" t="s">
        <v>47</v>
      </c>
      <c r="AN3" s="64" t="s">
        <v>56</v>
      </c>
      <c r="AS3" s="68"/>
    </row>
    <row r="4" ht="20.1" customHeight="1" spans="3:53">
      <c r="C4" s="64" t="s">
        <v>57</v>
      </c>
      <c r="D4" s="64">
        <v>1</v>
      </c>
      <c r="F4" s="66" t="s">
        <v>58</v>
      </c>
      <c r="G4" s="67" t="s">
        <v>59</v>
      </c>
      <c r="I4" s="74">
        <v>10002</v>
      </c>
      <c r="L4" s="64" t="s">
        <v>60</v>
      </c>
      <c r="M4" s="64" t="s">
        <v>61</v>
      </c>
      <c r="N4" s="68" t="s">
        <v>62</v>
      </c>
      <c r="S4" s="64">
        <v>2</v>
      </c>
      <c r="T4" s="68" t="s">
        <v>63</v>
      </c>
      <c r="Z4" s="64">
        <v>22000010</v>
      </c>
      <c r="AA4" s="64">
        <v>22000010</v>
      </c>
      <c r="AC4" s="64" t="s">
        <v>34</v>
      </c>
      <c r="AD4" s="64">
        <v>1</v>
      </c>
      <c r="AF4" s="64" t="s">
        <v>64</v>
      </c>
      <c r="AG4" s="68" t="s">
        <v>65</v>
      </c>
      <c r="AN4" s="69" t="s">
        <v>66</v>
      </c>
      <c r="AO4" s="64" t="s">
        <v>67</v>
      </c>
      <c r="AP4" s="64">
        <v>20</v>
      </c>
      <c r="AR4" s="64" t="s">
        <v>68</v>
      </c>
      <c r="AS4" s="68" t="s">
        <v>69</v>
      </c>
      <c r="AV4" s="64">
        <v>10001</v>
      </c>
      <c r="AW4" s="65" t="s">
        <v>48</v>
      </c>
      <c r="AX4" s="64" t="s">
        <v>49</v>
      </c>
      <c r="AY4" s="64" t="s">
        <v>50</v>
      </c>
      <c r="AZ4" s="64" t="s">
        <v>70</v>
      </c>
      <c r="BA4" s="68" t="s">
        <v>71</v>
      </c>
    </row>
    <row r="5" ht="20.1" customHeight="1" spans="3:71">
      <c r="C5" s="64" t="s">
        <v>43</v>
      </c>
      <c r="D5" s="64">
        <v>1</v>
      </c>
      <c r="F5" s="64" t="s">
        <v>72</v>
      </c>
      <c r="G5" s="68" t="s">
        <v>73</v>
      </c>
      <c r="I5" s="74">
        <v>10003</v>
      </c>
      <c r="L5" s="64" t="s">
        <v>74</v>
      </c>
      <c r="M5" s="64" t="s">
        <v>75</v>
      </c>
      <c r="N5" s="68" t="s">
        <v>76</v>
      </c>
      <c r="S5" s="64">
        <v>3</v>
      </c>
      <c r="T5" s="68" t="s">
        <v>77</v>
      </c>
      <c r="Z5" s="64">
        <v>22000020</v>
      </c>
      <c r="AA5" s="64" t="s">
        <v>78</v>
      </c>
      <c r="AC5" s="64" t="s">
        <v>37</v>
      </c>
      <c r="AD5" s="64">
        <v>1</v>
      </c>
      <c r="AF5" s="64" t="s">
        <v>79</v>
      </c>
      <c r="AG5" s="68" t="s">
        <v>80</v>
      </c>
      <c r="AM5" s="64" t="s">
        <v>81</v>
      </c>
      <c r="AN5" s="64" t="s">
        <v>82</v>
      </c>
      <c r="AP5" s="64">
        <v>25</v>
      </c>
      <c r="AR5" s="64" t="s">
        <v>83</v>
      </c>
      <c r="AS5" s="68" t="s">
        <v>84</v>
      </c>
      <c r="AV5" s="64">
        <v>10002</v>
      </c>
      <c r="AY5" s="64" t="s">
        <v>60</v>
      </c>
      <c r="AZ5" s="64" t="s">
        <v>85</v>
      </c>
      <c r="BA5" s="68" t="s">
        <v>86</v>
      </c>
      <c r="BO5" s="64" t="s">
        <v>87</v>
      </c>
      <c r="BQ5" s="64" t="s">
        <v>88</v>
      </c>
      <c r="BS5" s="64" t="s">
        <v>89</v>
      </c>
    </row>
    <row r="6" ht="20.1" customHeight="1" spans="7:67">
      <c r="G6" s="68"/>
      <c r="I6" s="74">
        <v>10011</v>
      </c>
      <c r="K6" s="64" t="s">
        <v>90</v>
      </c>
      <c r="L6" s="64" t="s">
        <v>50</v>
      </c>
      <c r="M6" s="64" t="s">
        <v>91</v>
      </c>
      <c r="N6" s="68" t="s">
        <v>92</v>
      </c>
      <c r="AL6" s="64" t="s">
        <v>93</v>
      </c>
      <c r="AN6" s="64" t="s">
        <v>94</v>
      </c>
      <c r="AP6" s="64">
        <v>30</v>
      </c>
      <c r="AR6" s="64" t="s">
        <v>95</v>
      </c>
      <c r="AS6" s="68" t="s">
        <v>96</v>
      </c>
      <c r="AV6" s="64">
        <v>10003</v>
      </c>
      <c r="AY6" s="64" t="s">
        <v>74</v>
      </c>
      <c r="AZ6" s="64" t="s">
        <v>97</v>
      </c>
      <c r="BA6" s="68" t="s">
        <v>98</v>
      </c>
      <c r="BO6" s="64" t="s">
        <v>99</v>
      </c>
    </row>
    <row r="7" ht="20.1" customHeight="1" spans="3:53">
      <c r="C7" s="64" t="s">
        <v>57</v>
      </c>
      <c r="D7" s="64">
        <v>7</v>
      </c>
      <c r="F7" s="66" t="s">
        <v>100</v>
      </c>
      <c r="G7" s="67" t="s">
        <v>101</v>
      </c>
      <c r="I7" s="74">
        <v>10012</v>
      </c>
      <c r="L7" s="64" t="s">
        <v>60</v>
      </c>
      <c r="M7" s="64" t="s">
        <v>102</v>
      </c>
      <c r="N7" s="68" t="s">
        <v>103</v>
      </c>
      <c r="Z7" s="64">
        <v>22000030</v>
      </c>
      <c r="AA7" s="64" t="s">
        <v>104</v>
      </c>
      <c r="AC7" s="64" t="s">
        <v>34</v>
      </c>
      <c r="AD7" s="64">
        <v>7</v>
      </c>
      <c r="AF7" s="64" t="s">
        <v>105</v>
      </c>
      <c r="AG7" s="68" t="s">
        <v>101</v>
      </c>
      <c r="AM7" s="64" t="s">
        <v>106</v>
      </c>
      <c r="AN7" s="64" t="s">
        <v>107</v>
      </c>
      <c r="AP7" s="64">
        <v>35</v>
      </c>
      <c r="AR7" s="74" t="s">
        <v>108</v>
      </c>
      <c r="AS7" s="72" t="s">
        <v>109</v>
      </c>
      <c r="AV7" s="64">
        <v>10011</v>
      </c>
      <c r="AX7" s="64" t="s">
        <v>90</v>
      </c>
      <c r="AY7" s="64" t="s">
        <v>50</v>
      </c>
      <c r="AZ7" s="64" t="s">
        <v>110</v>
      </c>
      <c r="BA7" s="68" t="s">
        <v>111</v>
      </c>
    </row>
    <row r="8" ht="20.1" customHeight="1" spans="3:53">
      <c r="C8" s="64" t="s">
        <v>43</v>
      </c>
      <c r="D8" s="64">
        <v>7</v>
      </c>
      <c r="F8" s="64" t="s">
        <v>112</v>
      </c>
      <c r="G8" s="68" t="s">
        <v>113</v>
      </c>
      <c r="I8" s="74">
        <v>10013</v>
      </c>
      <c r="L8" s="64" t="s">
        <v>74</v>
      </c>
      <c r="M8" s="64" t="s">
        <v>114</v>
      </c>
      <c r="N8" s="68" t="s">
        <v>115</v>
      </c>
      <c r="Z8" s="64">
        <v>22000040</v>
      </c>
      <c r="AA8" s="64" t="s">
        <v>116</v>
      </c>
      <c r="AC8" s="64" t="s">
        <v>37</v>
      </c>
      <c r="AD8" s="64">
        <v>7</v>
      </c>
      <c r="AF8" s="1" t="s">
        <v>117</v>
      </c>
      <c r="AG8" s="68" t="s">
        <v>118</v>
      </c>
      <c r="AP8" s="64" t="s">
        <v>119</v>
      </c>
      <c r="AR8" s="64" t="s">
        <v>120</v>
      </c>
      <c r="AS8" s="68" t="s">
        <v>121</v>
      </c>
      <c r="AV8" s="64">
        <v>10012</v>
      </c>
      <c r="AY8" s="64" t="s">
        <v>60</v>
      </c>
      <c r="AZ8" s="64" t="s">
        <v>122</v>
      </c>
      <c r="BA8" s="68" t="s">
        <v>123</v>
      </c>
    </row>
    <row r="9" ht="20.1" customHeight="1" spans="7:53">
      <c r="G9" s="68"/>
      <c r="I9" s="74">
        <v>10021</v>
      </c>
      <c r="K9" s="64" t="s">
        <v>124</v>
      </c>
      <c r="L9" s="64" t="s">
        <v>50</v>
      </c>
      <c r="M9" s="64" t="s">
        <v>125</v>
      </c>
      <c r="N9" s="68" t="s">
        <v>126</v>
      </c>
      <c r="S9" s="64" t="s">
        <v>127</v>
      </c>
      <c r="AR9" s="64" t="s">
        <v>128</v>
      </c>
      <c r="AS9" s="68" t="s">
        <v>129</v>
      </c>
      <c r="AV9" s="64">
        <v>10013</v>
      </c>
      <c r="AY9" s="64" t="s">
        <v>74</v>
      </c>
      <c r="AZ9" s="64" t="s">
        <v>130</v>
      </c>
      <c r="BA9" s="68" t="s">
        <v>131</v>
      </c>
    </row>
    <row r="10" ht="20.1" customHeight="1" spans="3:53">
      <c r="C10" s="64" t="s">
        <v>57</v>
      </c>
      <c r="D10" s="64">
        <v>12</v>
      </c>
      <c r="F10" s="64" t="s">
        <v>132</v>
      </c>
      <c r="G10" s="68" t="s">
        <v>133</v>
      </c>
      <c r="I10" s="74">
        <v>10022</v>
      </c>
      <c r="L10" s="64" t="s">
        <v>60</v>
      </c>
      <c r="M10" s="64" t="s">
        <v>134</v>
      </c>
      <c r="N10" s="68" t="s">
        <v>135</v>
      </c>
      <c r="S10" s="64">
        <v>1</v>
      </c>
      <c r="T10" s="68" t="s">
        <v>136</v>
      </c>
      <c r="V10" s="64" t="str">
        <f>T10&amp;","&amp;T11&amp;","&amp;T12</f>
        <v>刀类专精：使用剑类武器伤害提升5%,装备精通：轻甲,暴击光环：小队内暴击概率提升5%</v>
      </c>
      <c r="Z10" s="64">
        <v>22000050</v>
      </c>
      <c r="AA10" s="64" t="s">
        <v>137</v>
      </c>
      <c r="AC10" s="64" t="s">
        <v>34</v>
      </c>
      <c r="AD10" s="64">
        <v>12</v>
      </c>
      <c r="AF10" s="64" t="s">
        <v>138</v>
      </c>
      <c r="AG10" s="68" t="s">
        <v>139</v>
      </c>
      <c r="AM10" s="64" t="s">
        <v>140</v>
      </c>
      <c r="AV10" s="64">
        <v>10021</v>
      </c>
      <c r="AX10" s="64" t="s">
        <v>124</v>
      </c>
      <c r="AY10" s="64" t="s">
        <v>50</v>
      </c>
      <c r="AZ10" s="64" t="s">
        <v>141</v>
      </c>
      <c r="BA10" s="68" t="s">
        <v>142</v>
      </c>
    </row>
    <row r="11" ht="20.1" customHeight="1" spans="3:53">
      <c r="C11" s="64" t="s">
        <v>43</v>
      </c>
      <c r="D11" s="64">
        <v>12</v>
      </c>
      <c r="F11" s="64" t="s">
        <v>143</v>
      </c>
      <c r="G11" s="68" t="s">
        <v>144</v>
      </c>
      <c r="I11" s="74">
        <v>10023</v>
      </c>
      <c r="L11" s="64" t="s">
        <v>74</v>
      </c>
      <c r="M11" s="64" t="s">
        <v>145</v>
      </c>
      <c r="N11" s="68" t="s">
        <v>146</v>
      </c>
      <c r="S11" s="64">
        <v>2</v>
      </c>
      <c r="T11" s="68" t="s">
        <v>147</v>
      </c>
      <c r="Z11" s="64">
        <v>22000060</v>
      </c>
      <c r="AA11" s="64" t="s">
        <v>148</v>
      </c>
      <c r="AC11" s="64" t="s">
        <v>37</v>
      </c>
      <c r="AD11" s="64">
        <v>12</v>
      </c>
      <c r="AF11" s="64" t="s">
        <v>149</v>
      </c>
      <c r="AG11" s="68" t="s">
        <v>150</v>
      </c>
      <c r="AM11" s="64" t="s">
        <v>151</v>
      </c>
      <c r="AN11" s="69" t="s">
        <v>152</v>
      </c>
      <c r="AP11" s="64">
        <v>20</v>
      </c>
      <c r="AR11" s="64" t="s">
        <v>153</v>
      </c>
      <c r="AS11" s="68" t="s">
        <v>154</v>
      </c>
      <c r="AV11" s="64">
        <v>10022</v>
      </c>
      <c r="AY11" s="64" t="s">
        <v>60</v>
      </c>
      <c r="AZ11" s="64" t="s">
        <v>145</v>
      </c>
      <c r="BA11" s="68" t="s">
        <v>155</v>
      </c>
    </row>
    <row r="12" ht="20.1" customHeight="1" spans="7:53">
      <c r="G12" s="68"/>
      <c r="H12" s="68"/>
      <c r="I12" s="74">
        <v>10031</v>
      </c>
      <c r="K12" s="64" t="s">
        <v>156</v>
      </c>
      <c r="L12" s="64" t="s">
        <v>50</v>
      </c>
      <c r="M12" s="64" t="s">
        <v>157</v>
      </c>
      <c r="N12" s="68" t="s">
        <v>158</v>
      </c>
      <c r="S12" s="64">
        <v>3</v>
      </c>
      <c r="T12" s="68" t="s">
        <v>159</v>
      </c>
      <c r="AN12" s="64" t="s">
        <v>160</v>
      </c>
      <c r="AP12" s="64">
        <v>25</v>
      </c>
      <c r="AR12" s="64" t="s">
        <v>161</v>
      </c>
      <c r="AS12" s="68" t="s">
        <v>162</v>
      </c>
      <c r="AV12" s="64">
        <v>10023</v>
      </c>
      <c r="AY12" s="64" t="s">
        <v>74</v>
      </c>
      <c r="AZ12" s="64" t="s">
        <v>163</v>
      </c>
      <c r="BA12" s="68" t="s">
        <v>164</v>
      </c>
    </row>
    <row r="13" ht="20.1" customHeight="1" spans="2:53">
      <c r="B13" s="64" t="s">
        <v>56</v>
      </c>
      <c r="G13" s="68"/>
      <c r="H13" s="68"/>
      <c r="I13" s="74">
        <v>10032</v>
      </c>
      <c r="L13" s="64" t="s">
        <v>60</v>
      </c>
      <c r="M13" s="64" t="s">
        <v>165</v>
      </c>
      <c r="N13" s="68" t="s">
        <v>166</v>
      </c>
      <c r="AM13" s="64" t="s">
        <v>167</v>
      </c>
      <c r="AN13" s="64" t="s">
        <v>81</v>
      </c>
      <c r="AP13" s="64">
        <v>30</v>
      </c>
      <c r="AR13" s="64" t="s">
        <v>168</v>
      </c>
      <c r="AS13" s="68" t="s">
        <v>169</v>
      </c>
      <c r="AV13" s="64">
        <v>10031</v>
      </c>
      <c r="AX13" s="64" t="s">
        <v>156</v>
      </c>
      <c r="AY13" s="64" t="s">
        <v>50</v>
      </c>
      <c r="AZ13" s="64" t="s">
        <v>170</v>
      </c>
      <c r="BA13" s="68" t="s">
        <v>171</v>
      </c>
    </row>
    <row r="14" ht="20.1" customHeight="1" spans="2:53">
      <c r="B14" s="69" t="s">
        <v>172</v>
      </c>
      <c r="C14" s="64" t="s">
        <v>67</v>
      </c>
      <c r="D14" s="64">
        <v>20</v>
      </c>
      <c r="F14" s="64" t="s">
        <v>173</v>
      </c>
      <c r="G14" s="68" t="s">
        <v>174</v>
      </c>
      <c r="H14" s="68"/>
      <c r="I14" s="74">
        <v>10033</v>
      </c>
      <c r="L14" s="64" t="s">
        <v>74</v>
      </c>
      <c r="M14" s="64" t="s">
        <v>175</v>
      </c>
      <c r="N14" s="68" t="s">
        <v>176</v>
      </c>
      <c r="AB14" s="64" t="s">
        <v>177</v>
      </c>
      <c r="AC14" s="64" t="s">
        <v>178</v>
      </c>
      <c r="AN14" s="64" t="s">
        <v>179</v>
      </c>
      <c r="AP14" s="64">
        <v>35</v>
      </c>
      <c r="AR14" s="64" t="s">
        <v>180</v>
      </c>
      <c r="AS14" s="68" t="s">
        <v>181</v>
      </c>
      <c r="AV14" s="64">
        <v>10032</v>
      </c>
      <c r="AY14" s="64" t="s">
        <v>60</v>
      </c>
      <c r="AZ14" s="64" t="s">
        <v>145</v>
      </c>
      <c r="BA14" s="68" t="s">
        <v>182</v>
      </c>
    </row>
    <row r="15" ht="20.1" customHeight="1" spans="4:53">
      <c r="D15" s="64">
        <v>25</v>
      </c>
      <c r="F15" s="64" t="s">
        <v>183</v>
      </c>
      <c r="G15" s="68" t="s">
        <v>184</v>
      </c>
      <c r="H15" s="68"/>
      <c r="I15" s="74">
        <v>10041</v>
      </c>
      <c r="K15" s="64" t="s">
        <v>185</v>
      </c>
      <c r="L15" s="64" t="s">
        <v>50</v>
      </c>
      <c r="M15" s="64" t="s">
        <v>186</v>
      </c>
      <c r="N15" s="68" t="s">
        <v>187</v>
      </c>
      <c r="AB15" s="64" t="s">
        <v>140</v>
      </c>
      <c r="AC15" s="64" t="s">
        <v>188</v>
      </c>
      <c r="AP15" s="64" t="s">
        <v>119</v>
      </c>
      <c r="AR15" s="64" t="s">
        <v>120</v>
      </c>
      <c r="AS15" s="68" t="s">
        <v>189</v>
      </c>
      <c r="AV15" s="64">
        <v>10033</v>
      </c>
      <c r="AY15" s="64" t="s">
        <v>74</v>
      </c>
      <c r="AZ15" s="64" t="s">
        <v>190</v>
      </c>
      <c r="BA15" s="68" t="s">
        <v>191</v>
      </c>
    </row>
    <row r="16" ht="20.1" customHeight="1" spans="4:53">
      <c r="D16" s="64">
        <v>30</v>
      </c>
      <c r="F16" s="70" t="s">
        <v>192</v>
      </c>
      <c r="G16" s="71" t="s">
        <v>193</v>
      </c>
      <c r="H16" s="72"/>
      <c r="I16" s="74">
        <v>10042</v>
      </c>
      <c r="L16" s="64" t="s">
        <v>60</v>
      </c>
      <c r="M16" s="64" t="s">
        <v>194</v>
      </c>
      <c r="N16" s="68" t="s">
        <v>195</v>
      </c>
      <c r="S16" s="64" t="s">
        <v>196</v>
      </c>
      <c r="AB16" s="64" t="s">
        <v>197</v>
      </c>
      <c r="AC16" s="64" t="s">
        <v>198</v>
      </c>
      <c r="AR16" s="64" t="s">
        <v>128</v>
      </c>
      <c r="AS16" s="68" t="s">
        <v>199</v>
      </c>
      <c r="AV16" s="64">
        <v>10041</v>
      </c>
      <c r="AX16" s="64" t="s">
        <v>185</v>
      </c>
      <c r="AY16" s="64" t="s">
        <v>50</v>
      </c>
      <c r="AZ16" s="64" t="s">
        <v>138</v>
      </c>
      <c r="BA16" s="68" t="s">
        <v>200</v>
      </c>
    </row>
    <row r="17" ht="20.1" customHeight="1" spans="4:53">
      <c r="D17" s="64">
        <v>35</v>
      </c>
      <c r="F17" s="64" t="s">
        <v>201</v>
      </c>
      <c r="G17" s="68" t="s">
        <v>202</v>
      </c>
      <c r="H17" s="68"/>
      <c r="I17" s="74">
        <v>10043</v>
      </c>
      <c r="L17" s="64" t="s">
        <v>74</v>
      </c>
      <c r="M17" s="64" t="s">
        <v>134</v>
      </c>
      <c r="N17" s="68" t="s">
        <v>203</v>
      </c>
      <c r="S17" s="64">
        <v>1</v>
      </c>
      <c r="T17" s="68" t="s">
        <v>204</v>
      </c>
      <c r="V17" s="64" t="str">
        <f>T17&amp;","&amp;T18&amp;","&amp;T19</f>
        <v>刀类专精：使用刀类武器伤害提升5%,装备精通：重甲,伤害光环：小队内造成伤害提升5%</v>
      </c>
      <c r="AV17" s="64">
        <v>10042</v>
      </c>
      <c r="AY17" s="64" t="s">
        <v>60</v>
      </c>
      <c r="AZ17" s="64" t="s">
        <v>145</v>
      </c>
      <c r="BA17" s="68" t="s">
        <v>205</v>
      </c>
    </row>
    <row r="18" ht="20.1" customHeight="1" spans="4:53">
      <c r="D18" s="64" t="s">
        <v>119</v>
      </c>
      <c r="F18" s="64" t="s">
        <v>120</v>
      </c>
      <c r="G18" s="68" t="s">
        <v>206</v>
      </c>
      <c r="H18" s="68"/>
      <c r="I18" s="64">
        <v>10051</v>
      </c>
      <c r="K18" s="64" t="s">
        <v>207</v>
      </c>
      <c r="L18" s="64" t="s">
        <v>50</v>
      </c>
      <c r="M18" s="64" t="s">
        <v>208</v>
      </c>
      <c r="N18" s="68" t="s">
        <v>209</v>
      </c>
      <c r="S18" s="64">
        <v>2</v>
      </c>
      <c r="T18" s="68" t="s">
        <v>210</v>
      </c>
      <c r="AM18" s="64" t="s">
        <v>160</v>
      </c>
      <c r="AN18" s="69" t="s">
        <v>211</v>
      </c>
      <c r="AP18" s="64">
        <v>20</v>
      </c>
      <c r="AR18" s="64" t="s">
        <v>212</v>
      </c>
      <c r="AS18" s="68" t="s">
        <v>213</v>
      </c>
      <c r="AV18" s="64">
        <v>10043</v>
      </c>
      <c r="AY18" s="64" t="s">
        <v>74</v>
      </c>
      <c r="AZ18" s="64" t="s">
        <v>214</v>
      </c>
      <c r="BA18" s="68" t="s">
        <v>215</v>
      </c>
    </row>
    <row r="19" ht="20.1" customHeight="1" spans="6:53">
      <c r="F19" s="64" t="s">
        <v>128</v>
      </c>
      <c r="G19" s="68" t="s">
        <v>216</v>
      </c>
      <c r="H19" s="68"/>
      <c r="I19" s="64">
        <v>10052</v>
      </c>
      <c r="L19" s="64" t="s">
        <v>60</v>
      </c>
      <c r="M19" s="64" t="s">
        <v>217</v>
      </c>
      <c r="N19" s="68" t="s">
        <v>218</v>
      </c>
      <c r="S19" s="64">
        <v>3</v>
      </c>
      <c r="T19" s="68" t="s">
        <v>219</v>
      </c>
      <c r="AM19" s="64" t="s">
        <v>220</v>
      </c>
      <c r="AO19" s="64" t="s">
        <v>221</v>
      </c>
      <c r="AP19" s="64">
        <v>25</v>
      </c>
      <c r="AR19" s="64" t="s">
        <v>222</v>
      </c>
      <c r="AS19" s="68" t="s">
        <v>223</v>
      </c>
      <c r="AV19" s="64">
        <v>10051</v>
      </c>
      <c r="AX19" s="64" t="s">
        <v>207</v>
      </c>
      <c r="AY19" s="64" t="s">
        <v>50</v>
      </c>
      <c r="AZ19" s="64" t="s">
        <v>224</v>
      </c>
      <c r="BA19" s="68" t="s">
        <v>225</v>
      </c>
    </row>
    <row r="20" ht="20.1" customHeight="1" spans="9:53">
      <c r="I20" s="64">
        <v>10053</v>
      </c>
      <c r="L20" s="64" t="s">
        <v>74</v>
      </c>
      <c r="M20" s="64" t="s">
        <v>226</v>
      </c>
      <c r="N20" s="68" t="s">
        <v>227</v>
      </c>
      <c r="AB20" s="64" t="s">
        <v>228</v>
      </c>
      <c r="AC20" s="64" t="s">
        <v>229</v>
      </c>
      <c r="AN20" s="64" t="s">
        <v>160</v>
      </c>
      <c r="AP20" s="64">
        <v>30</v>
      </c>
      <c r="AR20" s="64" t="s">
        <v>230</v>
      </c>
      <c r="AS20" s="68" t="s">
        <v>231</v>
      </c>
      <c r="AV20" s="64">
        <v>10052</v>
      </c>
      <c r="AY20" s="64" t="s">
        <v>60</v>
      </c>
      <c r="AZ20" s="64" t="s">
        <v>145</v>
      </c>
      <c r="BA20" s="68" t="s">
        <v>232</v>
      </c>
    </row>
    <row r="21" ht="20.1" customHeight="1" spans="2:53">
      <c r="B21" s="69" t="s">
        <v>233</v>
      </c>
      <c r="D21" s="64">
        <v>20</v>
      </c>
      <c r="F21" s="64" t="s">
        <v>234</v>
      </c>
      <c r="G21" s="68" t="s">
        <v>235</v>
      </c>
      <c r="H21" s="68"/>
      <c r="I21" s="66">
        <v>10051</v>
      </c>
      <c r="J21" s="66"/>
      <c r="K21" s="66" t="s">
        <v>236</v>
      </c>
      <c r="L21" s="66" t="s">
        <v>50</v>
      </c>
      <c r="M21" s="66" t="s">
        <v>237</v>
      </c>
      <c r="N21" s="67" t="s">
        <v>238</v>
      </c>
      <c r="AN21" s="64" t="s">
        <v>239</v>
      </c>
      <c r="AP21" s="64">
        <v>35</v>
      </c>
      <c r="AR21" s="64" t="s">
        <v>240</v>
      </c>
      <c r="AS21" s="68" t="s">
        <v>241</v>
      </c>
      <c r="AV21" s="64">
        <v>10053</v>
      </c>
      <c r="AY21" s="64" t="s">
        <v>74</v>
      </c>
      <c r="AZ21" s="64" t="s">
        <v>242</v>
      </c>
      <c r="BA21" s="68" t="s">
        <v>243</v>
      </c>
    </row>
    <row r="22" ht="20.1" customHeight="1" spans="4:60">
      <c r="D22" s="64">
        <v>25</v>
      </c>
      <c r="F22" s="64" t="s">
        <v>244</v>
      </c>
      <c r="G22" s="68" t="s">
        <v>245</v>
      </c>
      <c r="H22" s="68"/>
      <c r="I22" s="66">
        <v>10052</v>
      </c>
      <c r="J22" s="66"/>
      <c r="K22" s="66"/>
      <c r="L22" s="66" t="s">
        <v>60</v>
      </c>
      <c r="M22" s="66" t="s">
        <v>134</v>
      </c>
      <c r="N22" s="67" t="s">
        <v>246</v>
      </c>
      <c r="AG22" s="68"/>
      <c r="AP22" s="64" t="s">
        <v>119</v>
      </c>
      <c r="AR22" s="64" t="s">
        <v>120</v>
      </c>
      <c r="AS22" s="68" t="s">
        <v>247</v>
      </c>
      <c r="AV22" s="66">
        <v>10051</v>
      </c>
      <c r="AW22" s="66"/>
      <c r="AX22" s="66" t="s">
        <v>236</v>
      </c>
      <c r="AY22" s="66" t="s">
        <v>50</v>
      </c>
      <c r="AZ22" s="66" t="s">
        <v>134</v>
      </c>
      <c r="BA22" s="67" t="s">
        <v>248</v>
      </c>
      <c r="BB22" s="66"/>
      <c r="BC22" s="66"/>
      <c r="BD22" s="66"/>
      <c r="BE22" s="66"/>
      <c r="BF22" s="66"/>
      <c r="BG22" s="66"/>
      <c r="BH22" s="66"/>
    </row>
    <row r="23" ht="20.1" customHeight="1" spans="4:60">
      <c r="D23" s="64">
        <v>30</v>
      </c>
      <c r="F23" s="64" t="s">
        <v>249</v>
      </c>
      <c r="G23" s="68" t="s">
        <v>250</v>
      </c>
      <c r="H23" s="68"/>
      <c r="I23" s="66">
        <v>10053</v>
      </c>
      <c r="J23" s="66"/>
      <c r="K23" s="66"/>
      <c r="L23" s="66" t="s">
        <v>74</v>
      </c>
      <c r="M23" s="66" t="s">
        <v>251</v>
      </c>
      <c r="N23" s="67" t="s">
        <v>252</v>
      </c>
      <c r="AF23" s="64" t="s">
        <v>253</v>
      </c>
      <c r="AG23" s="68"/>
      <c r="AI23" s="64" t="s">
        <v>253</v>
      </c>
      <c r="AK23" s="64" t="s">
        <v>254</v>
      </c>
      <c r="AL23" s="64" t="s">
        <v>253</v>
      </c>
      <c r="AM23" s="68"/>
      <c r="AR23" s="64" t="s">
        <v>128</v>
      </c>
      <c r="AS23" s="68" t="s">
        <v>255</v>
      </c>
      <c r="AV23" s="66">
        <v>10052</v>
      </c>
      <c r="AW23" s="66"/>
      <c r="AX23" s="66"/>
      <c r="AY23" s="66" t="s">
        <v>60</v>
      </c>
      <c r="AZ23" s="66" t="s">
        <v>256</v>
      </c>
      <c r="BA23" s="67" t="s">
        <v>257</v>
      </c>
      <c r="BB23" s="66"/>
      <c r="BC23" s="66"/>
      <c r="BD23" s="66"/>
      <c r="BE23" s="66"/>
      <c r="BF23" s="66"/>
      <c r="BG23" s="66"/>
      <c r="BH23" s="66"/>
    </row>
    <row r="24" ht="20.1" customHeight="1" spans="4:60">
      <c r="D24" s="64">
        <v>35</v>
      </c>
      <c r="F24" s="64" t="s">
        <v>258</v>
      </c>
      <c r="G24" s="68" t="s">
        <v>259</v>
      </c>
      <c r="H24" s="68"/>
      <c r="I24" s="68"/>
      <c r="AD24" s="64" t="s">
        <v>260</v>
      </c>
      <c r="AF24" s="64">
        <v>2.5</v>
      </c>
      <c r="AG24" s="64">
        <v>300</v>
      </c>
      <c r="AI24" s="64">
        <v>2.5</v>
      </c>
      <c r="AJ24" s="64">
        <v>1500</v>
      </c>
      <c r="AK24" s="64">
        <v>3</v>
      </c>
      <c r="AL24" s="64">
        <v>2.5</v>
      </c>
      <c r="AM24" s="64">
        <v>300</v>
      </c>
      <c r="AN24" s="64">
        <f>AL24*1500</f>
        <v>3750</v>
      </c>
      <c r="AO24" s="64">
        <f>AM24</f>
        <v>300</v>
      </c>
      <c r="AP24" s="64">
        <f>AO24+AN24</f>
        <v>4050</v>
      </c>
      <c r="AV24" s="66">
        <v>10053</v>
      </c>
      <c r="AW24" s="66"/>
      <c r="AX24" s="66"/>
      <c r="AY24" s="66" t="s">
        <v>74</v>
      </c>
      <c r="AZ24" s="66" t="s">
        <v>261</v>
      </c>
      <c r="BA24" s="67" t="s">
        <v>262</v>
      </c>
      <c r="BB24" s="66"/>
      <c r="BC24" s="66"/>
      <c r="BD24" s="66"/>
      <c r="BE24" s="66"/>
      <c r="BF24" s="66"/>
      <c r="BG24" s="66"/>
      <c r="BH24" s="66"/>
    </row>
    <row r="25" ht="20.1" customHeight="1" spans="4:53">
      <c r="D25" s="64" t="s">
        <v>119</v>
      </c>
      <c r="F25" s="64" t="s">
        <v>120</v>
      </c>
      <c r="G25" s="68" t="s">
        <v>263</v>
      </c>
      <c r="H25" s="68"/>
      <c r="N25" s="64" t="s">
        <v>264</v>
      </c>
      <c r="S25" s="64" t="s">
        <v>44</v>
      </c>
      <c r="AE25" s="64">
        <f>AF25-AF24</f>
        <v>0</v>
      </c>
      <c r="AF25" s="64">
        <v>2.5</v>
      </c>
      <c r="AG25" s="64">
        <v>300</v>
      </c>
      <c r="AI25" s="64">
        <v>2.5</v>
      </c>
      <c r="AJ25" s="64">
        <v>1500</v>
      </c>
      <c r="AK25" s="64">
        <v>3</v>
      </c>
      <c r="AL25" s="64">
        <v>2.5</v>
      </c>
      <c r="AM25" s="64">
        <v>300</v>
      </c>
      <c r="AN25" s="64">
        <f t="shared" ref="AN25:AN29" si="0">AL25*1500</f>
        <v>3750</v>
      </c>
      <c r="AO25" s="64">
        <f t="shared" ref="AO25:AO29" si="1">AM25</f>
        <v>300</v>
      </c>
      <c r="AP25" s="64">
        <f t="shared" ref="AP25:AP29" si="2">AO25+AN25</f>
        <v>4050</v>
      </c>
      <c r="BA25" s="64" t="s">
        <v>265</v>
      </c>
    </row>
    <row r="26" ht="20.1" customHeight="1" spans="6:53">
      <c r="F26" s="64" t="s">
        <v>128</v>
      </c>
      <c r="G26" s="68" t="s">
        <v>266</v>
      </c>
      <c r="H26" s="68"/>
      <c r="R26" s="64" t="s">
        <v>267</v>
      </c>
      <c r="S26" s="64">
        <v>1</v>
      </c>
      <c r="T26" s="64" t="s">
        <v>268</v>
      </c>
      <c r="U26" s="68" t="s">
        <v>269</v>
      </c>
      <c r="AD26" s="64">
        <f>1000*AE26</f>
        <v>0</v>
      </c>
      <c r="AE26" s="64">
        <f t="shared" ref="AE26:AE29" si="3">AF26-AF25</f>
        <v>0</v>
      </c>
      <c r="AF26" s="64">
        <v>2.5</v>
      </c>
      <c r="AG26" s="64">
        <v>600</v>
      </c>
      <c r="AI26" s="64">
        <v>2.5</v>
      </c>
      <c r="AJ26" s="64">
        <v>2000</v>
      </c>
      <c r="AK26" s="64">
        <v>3</v>
      </c>
      <c r="AL26" s="64">
        <v>2.5</v>
      </c>
      <c r="AM26" s="64">
        <v>600</v>
      </c>
      <c r="AN26" s="64">
        <f t="shared" si="0"/>
        <v>3750</v>
      </c>
      <c r="AO26" s="64">
        <f t="shared" si="1"/>
        <v>600</v>
      </c>
      <c r="AP26" s="64">
        <f t="shared" si="2"/>
        <v>4350</v>
      </c>
      <c r="AZ26" s="64" t="s">
        <v>51</v>
      </c>
      <c r="BA26" s="68" t="s">
        <v>52</v>
      </c>
    </row>
    <row r="27" ht="20.1" customHeight="1" spans="11:53">
      <c r="K27" s="72" t="s">
        <v>270</v>
      </c>
      <c r="L27" s="74"/>
      <c r="M27" s="74"/>
      <c r="N27" s="64" t="s">
        <v>271</v>
      </c>
      <c r="S27" s="64">
        <v>2</v>
      </c>
      <c r="T27" s="64" t="s">
        <v>272</v>
      </c>
      <c r="U27" s="68" t="s">
        <v>273</v>
      </c>
      <c r="AE27" s="64">
        <f t="shared" si="3"/>
        <v>0</v>
      </c>
      <c r="AF27" s="64">
        <v>2.5</v>
      </c>
      <c r="AG27" s="64">
        <v>1000</v>
      </c>
      <c r="AI27" s="64">
        <v>2.5</v>
      </c>
      <c r="AJ27" s="64">
        <v>2500</v>
      </c>
      <c r="AK27" s="64">
        <v>3</v>
      </c>
      <c r="AL27" s="64">
        <v>2.5</v>
      </c>
      <c r="AM27" s="64">
        <v>1000</v>
      </c>
      <c r="AN27" s="64">
        <f t="shared" si="0"/>
        <v>3750</v>
      </c>
      <c r="AO27" s="64">
        <f t="shared" si="1"/>
        <v>1000</v>
      </c>
      <c r="AP27" s="64">
        <f t="shared" si="2"/>
        <v>4750</v>
      </c>
      <c r="AR27" s="64" t="s">
        <v>274</v>
      </c>
      <c r="AS27" s="68" t="s">
        <v>275</v>
      </c>
      <c r="AZ27" s="64" t="s">
        <v>61</v>
      </c>
      <c r="BA27" s="68" t="s">
        <v>62</v>
      </c>
    </row>
    <row r="28" ht="20.1" customHeight="1" spans="2:53">
      <c r="B28" s="69" t="s">
        <v>276</v>
      </c>
      <c r="D28" s="64">
        <v>20</v>
      </c>
      <c r="F28" s="64" t="s">
        <v>277</v>
      </c>
      <c r="G28" s="68" t="s">
        <v>278</v>
      </c>
      <c r="H28" s="68"/>
      <c r="K28" s="72" t="s">
        <v>279</v>
      </c>
      <c r="L28" s="74"/>
      <c r="M28" s="74"/>
      <c r="N28" s="64" t="s">
        <v>280</v>
      </c>
      <c r="S28" s="64">
        <v>3</v>
      </c>
      <c r="AE28" s="64">
        <f t="shared" si="3"/>
        <v>0</v>
      </c>
      <c r="AF28" s="64">
        <v>2.5</v>
      </c>
      <c r="AG28" s="64">
        <v>1500</v>
      </c>
      <c r="AI28" s="64">
        <v>2.5</v>
      </c>
      <c r="AJ28" s="64">
        <v>3000</v>
      </c>
      <c r="AK28" s="64">
        <v>3</v>
      </c>
      <c r="AL28" s="64">
        <v>2.5</v>
      </c>
      <c r="AM28" s="64">
        <v>1500</v>
      </c>
      <c r="AN28" s="64">
        <f t="shared" si="0"/>
        <v>3750</v>
      </c>
      <c r="AO28" s="64">
        <f t="shared" si="1"/>
        <v>1500</v>
      </c>
      <c r="AP28" s="64">
        <f t="shared" si="2"/>
        <v>5250</v>
      </c>
      <c r="AS28" s="68"/>
      <c r="AZ28" s="64" t="s">
        <v>75</v>
      </c>
      <c r="BA28" s="68" t="s">
        <v>76</v>
      </c>
    </row>
    <row r="29" ht="20.1" customHeight="1" spans="4:53">
      <c r="D29" s="64">
        <v>25</v>
      </c>
      <c r="F29" s="64" t="s">
        <v>281</v>
      </c>
      <c r="G29" s="68" t="s">
        <v>282</v>
      </c>
      <c r="H29" s="68"/>
      <c r="K29" s="68"/>
      <c r="N29" s="64" t="s">
        <v>283</v>
      </c>
      <c r="S29" s="64">
        <v>4</v>
      </c>
      <c r="AE29" s="64">
        <f t="shared" si="3"/>
        <v>0</v>
      </c>
      <c r="AF29" s="64">
        <v>2.5</v>
      </c>
      <c r="AG29" s="64">
        <v>2000</v>
      </c>
      <c r="AI29" s="64">
        <v>2.5</v>
      </c>
      <c r="AJ29" s="64">
        <v>3500</v>
      </c>
      <c r="AK29" s="64">
        <v>3</v>
      </c>
      <c r="AL29" s="64">
        <v>2.5</v>
      </c>
      <c r="AM29" s="64">
        <v>2000</v>
      </c>
      <c r="AN29" s="64">
        <f t="shared" si="0"/>
        <v>3750</v>
      </c>
      <c r="AO29" s="64">
        <f t="shared" si="1"/>
        <v>2000</v>
      </c>
      <c r="AP29" s="64">
        <f t="shared" si="2"/>
        <v>5750</v>
      </c>
      <c r="AR29" s="74"/>
      <c r="AS29" s="72"/>
      <c r="AZ29" s="64" t="s">
        <v>91</v>
      </c>
      <c r="BA29" s="68" t="s">
        <v>92</v>
      </c>
    </row>
    <row r="30" ht="20.1" customHeight="1" spans="4:53">
      <c r="D30" s="64">
        <v>30</v>
      </c>
      <c r="F30" s="64" t="s">
        <v>284</v>
      </c>
      <c r="G30" s="68" t="s">
        <v>285</v>
      </c>
      <c r="H30" s="68"/>
      <c r="N30" s="64" t="s">
        <v>286</v>
      </c>
      <c r="S30" s="64">
        <v>5</v>
      </c>
      <c r="AS30" s="68"/>
      <c r="AZ30" s="64" t="s">
        <v>102</v>
      </c>
      <c r="BA30" s="68" t="s">
        <v>103</v>
      </c>
    </row>
    <row r="31" ht="20.1" customHeight="1" spans="4:53">
      <c r="D31" s="64">
        <v>35</v>
      </c>
      <c r="F31" s="64" t="s">
        <v>287</v>
      </c>
      <c r="G31" s="68" t="s">
        <v>288</v>
      </c>
      <c r="H31" s="68"/>
      <c r="J31" s="64" t="s">
        <v>289</v>
      </c>
      <c r="K31" s="64" t="s">
        <v>177</v>
      </c>
      <c r="L31" s="64" t="s">
        <v>290</v>
      </c>
      <c r="N31" s="64" t="s">
        <v>291</v>
      </c>
      <c r="S31" s="64">
        <v>6</v>
      </c>
      <c r="AF31" s="64" t="s">
        <v>292</v>
      </c>
      <c r="AI31" s="64" t="s">
        <v>292</v>
      </c>
      <c r="AS31" s="68"/>
      <c r="AZ31" s="64" t="s">
        <v>114</v>
      </c>
      <c r="BA31" s="68" t="s">
        <v>115</v>
      </c>
    </row>
    <row r="32" ht="20.1" customHeight="1" spans="4:53">
      <c r="D32" s="64" t="s">
        <v>119</v>
      </c>
      <c r="F32" s="64" t="s">
        <v>120</v>
      </c>
      <c r="G32" s="68" t="s">
        <v>293</v>
      </c>
      <c r="H32" s="68"/>
      <c r="I32" s="64">
        <f>K32/5*2</f>
        <v>60</v>
      </c>
      <c r="J32" s="64">
        <v>1</v>
      </c>
      <c r="K32" s="64">
        <v>150</v>
      </c>
      <c r="L32" s="64">
        <v>200</v>
      </c>
      <c r="N32" s="75"/>
      <c r="S32" s="64">
        <v>7</v>
      </c>
      <c r="AF32" s="64">
        <v>2</v>
      </c>
      <c r="AG32" s="64">
        <v>210</v>
      </c>
      <c r="AI32" s="64">
        <v>2</v>
      </c>
      <c r="AJ32" s="64">
        <v>1050</v>
      </c>
      <c r="AL32" s="64">
        <v>2</v>
      </c>
      <c r="AM32" s="64">
        <f>AM24*0.7</f>
        <v>210</v>
      </c>
      <c r="AO32" s="64">
        <v>2136</v>
      </c>
      <c r="AP32" s="64">
        <v>836</v>
      </c>
      <c r="AQ32" s="64">
        <f>AO32-AP32</f>
        <v>1300</v>
      </c>
      <c r="AS32" s="68"/>
      <c r="AZ32" s="64" t="s">
        <v>125</v>
      </c>
      <c r="BA32" s="68" t="s">
        <v>126</v>
      </c>
    </row>
    <row r="33" ht="20.1" customHeight="1" spans="6:53">
      <c r="F33" s="64" t="s">
        <v>128</v>
      </c>
      <c r="G33" s="68" t="s">
        <v>294</v>
      </c>
      <c r="H33" s="68"/>
      <c r="I33" s="64">
        <f t="shared" ref="I33:I36" si="4">K33/5*2</f>
        <v>70</v>
      </c>
      <c r="J33" s="64">
        <v>2</v>
      </c>
      <c r="K33" s="64">
        <v>175</v>
      </c>
      <c r="L33" s="64">
        <v>280</v>
      </c>
      <c r="N33" s="64" t="s">
        <v>295</v>
      </c>
      <c r="Q33" s="64" t="s">
        <v>296</v>
      </c>
      <c r="S33" s="64">
        <v>8</v>
      </c>
      <c r="AE33" s="64">
        <f t="shared" ref="AE33:AE37" si="5">AF33-AF32</f>
        <v>0</v>
      </c>
      <c r="AF33" s="64">
        <v>2</v>
      </c>
      <c r="AG33" s="64">
        <v>210</v>
      </c>
      <c r="AI33" s="64">
        <v>2</v>
      </c>
      <c r="AJ33" s="64">
        <v>1050</v>
      </c>
      <c r="AL33" s="64">
        <v>2</v>
      </c>
      <c r="AM33" s="64">
        <f t="shared" ref="AM33:AM37" si="6">AM25*0.7</f>
        <v>210</v>
      </c>
      <c r="AQ33" s="64">
        <f>AQ32*2.25</f>
        <v>2925</v>
      </c>
      <c r="AR33" s="64">
        <f>AQ33*0.3</f>
        <v>877.5</v>
      </c>
      <c r="AZ33" s="64" t="s">
        <v>134</v>
      </c>
      <c r="BA33" s="68" t="s">
        <v>135</v>
      </c>
    </row>
    <row r="34" ht="20.1" customHeight="1" spans="9:53">
      <c r="I34" s="64">
        <f t="shared" si="4"/>
        <v>80</v>
      </c>
      <c r="J34" s="64">
        <v>3</v>
      </c>
      <c r="K34" s="64">
        <v>200</v>
      </c>
      <c r="L34" s="64">
        <v>360</v>
      </c>
      <c r="S34" s="64">
        <v>9</v>
      </c>
      <c r="AE34" s="64">
        <f t="shared" si="5"/>
        <v>0</v>
      </c>
      <c r="AF34" s="64">
        <v>2</v>
      </c>
      <c r="AG34" s="64">
        <v>420</v>
      </c>
      <c r="AI34" s="64">
        <v>2</v>
      </c>
      <c r="AJ34" s="64">
        <v>1400</v>
      </c>
      <c r="AK34" s="64">
        <f t="shared" ref="AK34:AK37" si="7">AJ34-AJ33</f>
        <v>350</v>
      </c>
      <c r="AL34" s="64">
        <v>2</v>
      </c>
      <c r="AM34" s="64">
        <f t="shared" si="6"/>
        <v>420</v>
      </c>
      <c r="AS34" s="68"/>
      <c r="AZ34" s="64" t="s">
        <v>145</v>
      </c>
      <c r="BA34" s="68" t="s">
        <v>146</v>
      </c>
    </row>
    <row r="35" ht="20.1" customHeight="1" spans="9:53">
      <c r="I35" s="64">
        <f t="shared" si="4"/>
        <v>90</v>
      </c>
      <c r="J35" s="64">
        <v>4</v>
      </c>
      <c r="K35" s="64">
        <v>225</v>
      </c>
      <c r="L35" s="64">
        <v>420</v>
      </c>
      <c r="S35" s="64">
        <v>10</v>
      </c>
      <c r="AE35" s="64">
        <f t="shared" si="5"/>
        <v>0</v>
      </c>
      <c r="AF35" s="64">
        <v>2</v>
      </c>
      <c r="AG35" s="64">
        <v>700</v>
      </c>
      <c r="AI35" s="64">
        <v>2</v>
      </c>
      <c r="AJ35" s="64">
        <v>1750</v>
      </c>
      <c r="AK35" s="64">
        <f t="shared" si="7"/>
        <v>350</v>
      </c>
      <c r="AL35" s="64">
        <v>2</v>
      </c>
      <c r="AM35" s="64">
        <f t="shared" si="6"/>
        <v>700</v>
      </c>
      <c r="AS35" s="68"/>
      <c r="AZ35" s="64" t="s">
        <v>157</v>
      </c>
      <c r="BA35" s="68" t="s">
        <v>158</v>
      </c>
    </row>
    <row r="36" ht="20.1" customHeight="1" spans="9:53">
      <c r="I36" s="64">
        <f t="shared" si="4"/>
        <v>100</v>
      </c>
      <c r="J36" s="64">
        <v>5</v>
      </c>
      <c r="K36" s="64">
        <v>250</v>
      </c>
      <c r="L36" s="64">
        <v>500</v>
      </c>
      <c r="AE36" s="64">
        <f t="shared" si="5"/>
        <v>0</v>
      </c>
      <c r="AF36" s="64">
        <v>2</v>
      </c>
      <c r="AG36" s="64">
        <v>1050</v>
      </c>
      <c r="AI36" s="64">
        <v>2</v>
      </c>
      <c r="AJ36" s="64">
        <v>2100</v>
      </c>
      <c r="AK36" s="64">
        <f t="shared" si="7"/>
        <v>350</v>
      </c>
      <c r="AL36" s="64">
        <v>2</v>
      </c>
      <c r="AM36" s="64">
        <f t="shared" si="6"/>
        <v>1050</v>
      </c>
      <c r="AS36" s="68"/>
      <c r="AZ36" s="64" t="s">
        <v>165</v>
      </c>
      <c r="BA36" s="68" t="s">
        <v>166</v>
      </c>
    </row>
    <row r="37" ht="20.1" customHeight="1" spans="6:53">
      <c r="F37" s="64" t="s">
        <v>297</v>
      </c>
      <c r="AE37" s="64">
        <f t="shared" si="5"/>
        <v>0</v>
      </c>
      <c r="AF37" s="64">
        <v>2</v>
      </c>
      <c r="AG37" s="64">
        <v>1400</v>
      </c>
      <c r="AI37" s="64">
        <v>2</v>
      </c>
      <c r="AJ37" s="64">
        <v>2450</v>
      </c>
      <c r="AK37" s="64">
        <f t="shared" si="7"/>
        <v>350</v>
      </c>
      <c r="AL37" s="64">
        <v>2</v>
      </c>
      <c r="AM37" s="64">
        <f t="shared" si="6"/>
        <v>1400</v>
      </c>
      <c r="AS37" s="68"/>
      <c r="AZ37" s="64" t="s">
        <v>175</v>
      </c>
      <c r="BA37" s="68" t="s">
        <v>176</v>
      </c>
    </row>
    <row r="38" ht="20.1" customHeight="1" spans="4:53">
      <c r="D38" s="64">
        <v>14080001</v>
      </c>
      <c r="E38" s="64" t="s">
        <v>298</v>
      </c>
      <c r="F38" s="64" t="s">
        <v>299</v>
      </c>
      <c r="G38" s="68" t="s">
        <v>300</v>
      </c>
      <c r="J38" s="64" t="s">
        <v>301</v>
      </c>
      <c r="AS38" s="68"/>
      <c r="AZ38" s="64" t="s">
        <v>186</v>
      </c>
      <c r="BA38" s="68" t="s">
        <v>187</v>
      </c>
    </row>
    <row r="39" ht="20.1" customHeight="1" spans="4:53">
      <c r="D39" s="64">
        <v>14080002</v>
      </c>
      <c r="E39" s="64" t="s">
        <v>302</v>
      </c>
      <c r="G39" s="68" t="s">
        <v>303</v>
      </c>
      <c r="J39" s="64">
        <v>1</v>
      </c>
      <c r="K39" s="64">
        <v>120</v>
      </c>
      <c r="L39" s="64">
        <v>100</v>
      </c>
      <c r="AS39" s="68"/>
      <c r="AZ39" s="64" t="s">
        <v>194</v>
      </c>
      <c r="BA39" s="68" t="s">
        <v>195</v>
      </c>
    </row>
    <row r="40" ht="20.1" customHeight="1" spans="4:53">
      <c r="D40" s="64">
        <v>14080003</v>
      </c>
      <c r="E40" s="64" t="s">
        <v>304</v>
      </c>
      <c r="G40" s="68" t="s">
        <v>305</v>
      </c>
      <c r="J40" s="64">
        <v>2</v>
      </c>
      <c r="K40" s="64">
        <v>140</v>
      </c>
      <c r="L40" s="64">
        <v>150</v>
      </c>
      <c r="T40"/>
      <c r="AZ40" s="64" t="s">
        <v>134</v>
      </c>
      <c r="BA40" s="68" t="s">
        <v>203</v>
      </c>
    </row>
    <row r="41" ht="20.1" customHeight="1" spans="4:53">
      <c r="D41" s="64">
        <v>15208001</v>
      </c>
      <c r="E41" s="64" t="s">
        <v>306</v>
      </c>
      <c r="G41" s="68" t="s">
        <v>307</v>
      </c>
      <c r="J41" s="64">
        <v>3</v>
      </c>
      <c r="K41" s="64">
        <v>160</v>
      </c>
      <c r="L41" s="64">
        <v>200</v>
      </c>
      <c r="T41" s="76"/>
      <c r="AS41" s="68"/>
      <c r="AZ41" s="64" t="s">
        <v>208</v>
      </c>
      <c r="BA41" s="68" t="s">
        <v>209</v>
      </c>
    </row>
    <row r="42" ht="20.1" customHeight="1" spans="4:53">
      <c r="D42" s="64">
        <v>15208002</v>
      </c>
      <c r="E42" s="64" t="s">
        <v>308</v>
      </c>
      <c r="F42" s="64" t="s">
        <v>309</v>
      </c>
      <c r="G42" s="68" t="s">
        <v>310</v>
      </c>
      <c r="J42" s="64">
        <v>4</v>
      </c>
      <c r="K42" s="64">
        <v>180</v>
      </c>
      <c r="L42" s="64">
        <v>250</v>
      </c>
      <c r="T42" s="77"/>
      <c r="AS42" s="68"/>
      <c r="AZ42" s="64" t="s">
        <v>217</v>
      </c>
      <c r="BA42" s="68" t="s">
        <v>218</v>
      </c>
    </row>
    <row r="43" ht="20.1" customHeight="1" spans="4:53">
      <c r="D43" s="64">
        <v>15308001</v>
      </c>
      <c r="E43" s="64" t="s">
        <v>311</v>
      </c>
      <c r="G43" s="68" t="s">
        <v>312</v>
      </c>
      <c r="J43" s="64">
        <v>5</v>
      </c>
      <c r="K43" s="64">
        <v>200</v>
      </c>
      <c r="L43" s="64">
        <v>300</v>
      </c>
      <c r="T43" s="78"/>
      <c r="AS43" s="68"/>
      <c r="AZ43" s="64" t="s">
        <v>226</v>
      </c>
      <c r="BA43" s="68" t="s">
        <v>313</v>
      </c>
    </row>
    <row r="44" ht="20.1" customHeight="1" spans="4:45">
      <c r="D44" s="64">
        <v>15308002</v>
      </c>
      <c r="E44" s="64" t="s">
        <v>314</v>
      </c>
      <c r="G44" s="68" t="s">
        <v>315</v>
      </c>
      <c r="T44" s="79"/>
      <c r="AS44" s="68"/>
    </row>
    <row r="45" ht="20.1" customHeight="1" spans="4:45">
      <c r="D45" s="64">
        <v>15408001</v>
      </c>
      <c r="E45" s="64" t="s">
        <v>316</v>
      </c>
      <c r="G45" s="68" t="s">
        <v>317</v>
      </c>
      <c r="T45" s="80"/>
      <c r="AS45" s="68"/>
    </row>
    <row r="46" ht="20.1" customHeight="1" spans="4:45">
      <c r="D46" s="64">
        <v>15408002</v>
      </c>
      <c r="E46" s="64" t="s">
        <v>318</v>
      </c>
      <c r="G46" s="68" t="s">
        <v>319</v>
      </c>
      <c r="T46" s="76"/>
      <c r="AS46" s="68"/>
    </row>
    <row r="47" ht="20.1" customHeight="1" spans="4:20">
      <c r="D47" s="64">
        <v>15508001</v>
      </c>
      <c r="E47" s="64" t="s">
        <v>320</v>
      </c>
      <c r="F47" s="64" t="s">
        <v>299</v>
      </c>
      <c r="G47" s="68" t="s">
        <v>321</v>
      </c>
      <c r="T47" s="77"/>
    </row>
    <row r="48" ht="20.1" customHeight="1" spans="4:7">
      <c r="D48" s="64">
        <v>15508002</v>
      </c>
      <c r="E48" s="64" t="s">
        <v>322</v>
      </c>
      <c r="G48" s="68" t="s">
        <v>323</v>
      </c>
    </row>
    <row r="49" ht="20.1" customHeight="1"/>
    <row r="50" ht="20.1" customHeight="1"/>
    <row r="51" ht="20.1" customHeight="1" spans="2:7">
      <c r="B51" s="64" t="s">
        <v>324</v>
      </c>
      <c r="C51" s="64" t="s">
        <v>325</v>
      </c>
      <c r="D51" s="68" t="s">
        <v>326</v>
      </c>
      <c r="G51" s="64" t="s">
        <v>327</v>
      </c>
    </row>
    <row r="52" ht="20.1" customHeight="1" spans="2:4">
      <c r="B52" s="64" t="s">
        <v>221</v>
      </c>
      <c r="C52" s="64" t="s">
        <v>328</v>
      </c>
      <c r="D52" s="68" t="s">
        <v>329</v>
      </c>
    </row>
    <row r="53" ht="20.1" customHeight="1" spans="2:4">
      <c r="B53" s="64" t="s">
        <v>330</v>
      </c>
      <c r="C53" s="64" t="s">
        <v>331</v>
      </c>
      <c r="D53" s="68" t="s">
        <v>332</v>
      </c>
    </row>
    <row r="54" ht="20.1" customHeight="1" spans="2:6">
      <c r="B54" s="64" t="s">
        <v>333</v>
      </c>
      <c r="C54" s="64" t="s">
        <v>334</v>
      </c>
      <c r="D54" s="68" t="s">
        <v>335</v>
      </c>
      <c r="F54" s="64" t="s">
        <v>336</v>
      </c>
    </row>
    <row r="55" ht="20.1" customHeight="1" spans="2:4">
      <c r="B55" s="64" t="s">
        <v>337</v>
      </c>
      <c r="C55" s="64" t="s">
        <v>338</v>
      </c>
      <c r="D55" s="68" t="s">
        <v>339</v>
      </c>
    </row>
    <row r="56" ht="20.1" customHeight="1" spans="4:4">
      <c r="D56" s="68" t="s">
        <v>340</v>
      </c>
    </row>
    <row r="57" ht="20.1" customHeight="1" spans="2:5">
      <c r="B57" s="64" t="s">
        <v>341</v>
      </c>
      <c r="C57" s="64" t="s">
        <v>342</v>
      </c>
      <c r="D57" s="68" t="s">
        <v>343</v>
      </c>
      <c r="E57" s="64" t="s">
        <v>344</v>
      </c>
    </row>
    <row r="58" ht="20.1" customHeight="1" spans="4:4">
      <c r="D58" s="68"/>
    </row>
    <row r="59" ht="20.1" customHeight="1" spans="2:4">
      <c r="B59" s="64" t="s">
        <v>345</v>
      </c>
      <c r="C59" s="64" t="s">
        <v>346</v>
      </c>
      <c r="D59" s="68" t="s">
        <v>347</v>
      </c>
    </row>
    <row r="60" ht="20.1" customHeight="1"/>
    <row r="61" ht="20.1" customHeight="1" spans="4:4">
      <c r="D61" s="68" t="s">
        <v>348</v>
      </c>
    </row>
    <row r="62" ht="20.1" customHeight="1" spans="1:5">
      <c r="A62" s="64" t="s">
        <v>349</v>
      </c>
      <c r="B62" s="64" t="s">
        <v>350</v>
      </c>
      <c r="D62" s="64" t="s">
        <v>351</v>
      </c>
      <c r="E62" s="73" t="s">
        <v>345</v>
      </c>
    </row>
    <row r="63" ht="20.1" customHeight="1" spans="4:5">
      <c r="D63" s="64" t="s">
        <v>352</v>
      </c>
      <c r="E63" s="73" t="s">
        <v>353</v>
      </c>
    </row>
    <row r="64" ht="20.1" customHeight="1" spans="1:7">
      <c r="A64" s="64" t="s">
        <v>354</v>
      </c>
      <c r="B64" s="64" t="s">
        <v>355</v>
      </c>
      <c r="D64" s="64" t="s">
        <v>356</v>
      </c>
      <c r="E64" s="73" t="s">
        <v>357</v>
      </c>
      <c r="G64" s="64" t="s">
        <v>358</v>
      </c>
    </row>
    <row r="65" ht="20.1" customHeight="1" spans="4:5">
      <c r="D65" s="64" t="s">
        <v>359</v>
      </c>
      <c r="E65" s="73" t="s">
        <v>360</v>
      </c>
    </row>
    <row r="66" ht="20.1" customHeight="1" spans="4:7">
      <c r="D66" s="64" t="s">
        <v>361</v>
      </c>
      <c r="E66" s="73" t="s">
        <v>362</v>
      </c>
      <c r="G66" s="64" t="s">
        <v>363</v>
      </c>
    </row>
    <row r="67" ht="20.1" customHeight="1" spans="4:7">
      <c r="D67" s="64" t="s">
        <v>364</v>
      </c>
      <c r="E67" s="73" t="s">
        <v>365</v>
      </c>
      <c r="F67" s="64" t="s">
        <v>366</v>
      </c>
      <c r="G67" s="64" t="s">
        <v>367</v>
      </c>
    </row>
    <row r="68" ht="20.1" customHeight="1"/>
    <row r="69" ht="20.1" customHeight="1"/>
    <row r="70" ht="20.1" customHeight="1" spans="2:5">
      <c r="B70" s="64" t="s">
        <v>368</v>
      </c>
      <c r="E70" s="64" t="s">
        <v>369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4">
    <mergeCell ref="K3:K5"/>
    <mergeCell ref="K6:K8"/>
    <mergeCell ref="K9:K11"/>
    <mergeCell ref="K12:K14"/>
    <mergeCell ref="K15:K17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ht="20.1" customHeight="1"/>
    <row r="2" ht="20.1" customHeight="1" spans="5:15">
      <c r="E2" s="1" t="s">
        <v>370</v>
      </c>
      <c r="M2" s="1" t="s">
        <v>371</v>
      </c>
      <c r="O2" s="1" t="s">
        <v>372</v>
      </c>
    </row>
    <row r="3" ht="20.1" customHeight="1" spans="5:16">
      <c r="E3" s="60">
        <v>1001</v>
      </c>
      <c r="F3" s="60" t="s">
        <v>373</v>
      </c>
      <c r="K3" s="1">
        <v>1</v>
      </c>
      <c r="L3" s="1">
        <v>0.01</v>
      </c>
      <c r="M3" s="61">
        <v>2001</v>
      </c>
      <c r="N3" s="61" t="s">
        <v>374</v>
      </c>
      <c r="O3" s="1" t="s">
        <v>41</v>
      </c>
      <c r="P3" s="1" t="s">
        <v>375</v>
      </c>
    </row>
    <row r="4" ht="20.1" customHeight="1" spans="5:16">
      <c r="E4" s="60">
        <v>1002</v>
      </c>
      <c r="F4" s="60" t="s">
        <v>3</v>
      </c>
      <c r="K4" s="1">
        <v>6</v>
      </c>
      <c r="L4" s="1">
        <v>0.03</v>
      </c>
      <c r="M4" s="61">
        <v>2003</v>
      </c>
      <c r="N4" s="61" t="s">
        <v>376</v>
      </c>
      <c r="O4" s="1" t="s">
        <v>377</v>
      </c>
      <c r="P4" s="1" t="s">
        <v>378</v>
      </c>
    </row>
    <row r="5" ht="20.1" customHeight="1" spans="5:16">
      <c r="E5" s="60">
        <v>1003</v>
      </c>
      <c r="F5" s="60" t="s">
        <v>28</v>
      </c>
      <c r="K5" s="1">
        <v>6</v>
      </c>
      <c r="L5" s="1">
        <v>0.01</v>
      </c>
      <c r="M5" s="61">
        <v>2004</v>
      </c>
      <c r="N5" s="61" t="s">
        <v>379</v>
      </c>
      <c r="O5" s="1" t="s">
        <v>41</v>
      </c>
      <c r="P5" s="1" t="s">
        <v>380</v>
      </c>
    </row>
    <row r="6" ht="20.1" customHeight="1" spans="5:16">
      <c r="E6" s="60">
        <v>1004</v>
      </c>
      <c r="F6" s="60" t="s">
        <v>29</v>
      </c>
      <c r="K6" s="1">
        <v>1</v>
      </c>
      <c r="L6" s="1">
        <v>0.03</v>
      </c>
      <c r="M6" s="61">
        <v>2005</v>
      </c>
      <c r="N6" s="61" t="s">
        <v>381</v>
      </c>
      <c r="O6" s="1" t="s">
        <v>382</v>
      </c>
      <c r="P6" s="1" t="s">
        <v>383</v>
      </c>
    </row>
    <row r="7" ht="20.1" customHeight="1" spans="5:16">
      <c r="E7" s="60">
        <v>1005</v>
      </c>
      <c r="F7" s="60" t="s">
        <v>384</v>
      </c>
      <c r="K7" s="1">
        <v>0</v>
      </c>
      <c r="L7" s="1">
        <v>0.03</v>
      </c>
      <c r="M7" s="61">
        <v>2006</v>
      </c>
      <c r="N7" s="61" t="s">
        <v>385</v>
      </c>
      <c r="O7" s="1" t="s">
        <v>386</v>
      </c>
      <c r="P7" s="1" t="s">
        <v>387</v>
      </c>
    </row>
    <row r="8" ht="20.1" customHeight="1" spans="5:16">
      <c r="E8" s="60">
        <v>1006</v>
      </c>
      <c r="F8" s="60" t="s">
        <v>388</v>
      </c>
      <c r="K8" s="1">
        <v>0</v>
      </c>
      <c r="L8" s="1">
        <v>0.01</v>
      </c>
      <c r="M8" s="61">
        <v>2007</v>
      </c>
      <c r="N8" s="61" t="s">
        <v>389</v>
      </c>
      <c r="O8" s="1" t="s">
        <v>390</v>
      </c>
      <c r="P8" s="1" t="s">
        <v>391</v>
      </c>
    </row>
    <row r="9" ht="20.1" customHeight="1" spans="5:16">
      <c r="E9" s="60">
        <v>1007</v>
      </c>
      <c r="F9" s="60" t="s">
        <v>392</v>
      </c>
      <c r="K9" s="1">
        <v>2</v>
      </c>
      <c r="L9" s="1">
        <v>0.01</v>
      </c>
      <c r="M9" s="61">
        <v>2008</v>
      </c>
      <c r="N9" s="61" t="s">
        <v>393</v>
      </c>
      <c r="O9" s="1" t="s">
        <v>390</v>
      </c>
      <c r="P9" s="1" t="s">
        <v>394</v>
      </c>
    </row>
    <row r="10" ht="20.1" customHeight="1" spans="5:16">
      <c r="E10" s="60">
        <v>1008</v>
      </c>
      <c r="F10" s="60" t="s">
        <v>395</v>
      </c>
      <c r="K10" s="1">
        <v>7</v>
      </c>
      <c r="L10" s="1">
        <v>0.03</v>
      </c>
      <c r="M10" s="61">
        <v>2009</v>
      </c>
      <c r="N10" s="61" t="s">
        <v>396</v>
      </c>
      <c r="O10" s="1" t="s">
        <v>397</v>
      </c>
      <c r="P10" s="1" t="s">
        <v>398</v>
      </c>
    </row>
    <row r="11" ht="20.1" customHeight="1" spans="5:16">
      <c r="E11" s="60">
        <v>1009</v>
      </c>
      <c r="F11" s="60" t="s">
        <v>399</v>
      </c>
      <c r="K11" s="1">
        <v>2</v>
      </c>
      <c r="L11" s="1">
        <v>0.01</v>
      </c>
      <c r="M11" s="61">
        <v>2016</v>
      </c>
      <c r="N11" s="61" t="s">
        <v>400</v>
      </c>
      <c r="O11" s="1" t="s">
        <v>41</v>
      </c>
      <c r="P11" s="1" t="s">
        <v>401</v>
      </c>
    </row>
    <row r="12" ht="20.1" customHeight="1" spans="5:16">
      <c r="E12" s="60">
        <v>1010</v>
      </c>
      <c r="F12" s="60" t="s">
        <v>402</v>
      </c>
      <c r="K12" s="1">
        <v>0</v>
      </c>
      <c r="L12" s="1">
        <v>0.03</v>
      </c>
      <c r="M12" s="62">
        <v>2018</v>
      </c>
      <c r="N12" s="62" t="s">
        <v>403</v>
      </c>
      <c r="O12" s="63" t="s">
        <v>404</v>
      </c>
      <c r="P12" s="63" t="s">
        <v>405</v>
      </c>
    </row>
    <row r="13" ht="20.1" customHeight="1" spans="5:16">
      <c r="E13" s="60">
        <v>1011</v>
      </c>
      <c r="F13" s="60" t="s">
        <v>406</v>
      </c>
      <c r="K13" s="1">
        <v>7</v>
      </c>
      <c r="L13" s="1">
        <v>0.01</v>
      </c>
      <c r="M13" s="61">
        <v>2022</v>
      </c>
      <c r="N13" s="61" t="s">
        <v>407</v>
      </c>
      <c r="O13" s="1" t="s">
        <v>390</v>
      </c>
      <c r="P13" s="1" t="s">
        <v>408</v>
      </c>
    </row>
    <row r="14" ht="20.1" customHeight="1" spans="5:16">
      <c r="E14" s="60">
        <v>1012</v>
      </c>
      <c r="F14" s="60" t="s">
        <v>409</v>
      </c>
      <c r="K14" s="1">
        <v>3</v>
      </c>
      <c r="L14" s="1">
        <v>0.03</v>
      </c>
      <c r="M14" s="61">
        <v>2019</v>
      </c>
      <c r="N14" s="61" t="s">
        <v>410</v>
      </c>
      <c r="O14" s="1" t="s">
        <v>411</v>
      </c>
      <c r="P14" s="1" t="s">
        <v>412</v>
      </c>
    </row>
    <row r="15" ht="20.1" customHeight="1" spans="5:16">
      <c r="E15" s="60">
        <v>1013</v>
      </c>
      <c r="F15" s="60" t="s">
        <v>413</v>
      </c>
      <c r="K15" s="1">
        <v>4</v>
      </c>
      <c r="L15" s="1">
        <v>0.03</v>
      </c>
      <c r="M15" s="61">
        <v>2020</v>
      </c>
      <c r="N15" s="61" t="s">
        <v>414</v>
      </c>
      <c r="O15" s="1" t="s">
        <v>411</v>
      </c>
      <c r="P15" s="1" t="s">
        <v>415</v>
      </c>
    </row>
    <row r="16" ht="20.1" customHeight="1" spans="5:16">
      <c r="E16" s="60">
        <v>1014</v>
      </c>
      <c r="F16" s="60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ht="20.1" customHeight="1" spans="5:16">
      <c r="E17" s="60">
        <v>1015</v>
      </c>
      <c r="F17" s="60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ht="20.1" customHeight="1" spans="5:16">
      <c r="E18" s="60">
        <v>1016</v>
      </c>
      <c r="F18" s="60" t="s">
        <v>424</v>
      </c>
      <c r="K18" s="1">
        <v>5</v>
      </c>
      <c r="L18" s="1">
        <v>0.03</v>
      </c>
      <c r="N18" s="61" t="s">
        <v>425</v>
      </c>
      <c r="O18" s="1" t="s">
        <v>426</v>
      </c>
      <c r="P18" s="1" t="s">
        <v>427</v>
      </c>
    </row>
    <row r="19" ht="20.1" customHeight="1" spans="5:16">
      <c r="E19" s="60">
        <v>1017</v>
      </c>
      <c r="F19" s="60" t="s">
        <v>428</v>
      </c>
      <c r="K19" s="1">
        <v>5</v>
      </c>
      <c r="L19" s="1">
        <v>0.01</v>
      </c>
      <c r="N19" s="61" t="s">
        <v>429</v>
      </c>
      <c r="O19" s="1" t="s">
        <v>390</v>
      </c>
      <c r="P19" s="1" t="s">
        <v>430</v>
      </c>
    </row>
    <row r="20" ht="20.1" customHeight="1" spans="5:11">
      <c r="E20" s="60">
        <v>1018</v>
      </c>
      <c r="F20" s="60" t="s">
        <v>431</v>
      </c>
      <c r="K20" s="1"/>
    </row>
    <row r="21" ht="20.1" customHeight="1" spans="5:11">
      <c r="E21" s="60">
        <v>1019</v>
      </c>
      <c r="F21" s="60" t="s">
        <v>432</v>
      </c>
      <c r="K21" s="1"/>
    </row>
    <row r="22" ht="20.1" customHeight="1" spans="5:16">
      <c r="E22" s="60">
        <v>1020</v>
      </c>
      <c r="F22" s="60" t="s">
        <v>433</v>
      </c>
      <c r="K22" s="1">
        <v>0</v>
      </c>
      <c r="L22" s="1">
        <v>0.02</v>
      </c>
      <c r="M22" s="61">
        <v>2024</v>
      </c>
      <c r="N22" s="61" t="s">
        <v>434</v>
      </c>
      <c r="O22" s="1" t="s">
        <v>435</v>
      </c>
      <c r="P22" s="1" t="s">
        <v>436</v>
      </c>
    </row>
    <row r="23" ht="20.1" customHeight="1" spans="5:16">
      <c r="E23" s="60">
        <v>1021</v>
      </c>
      <c r="F23" s="60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ht="20.1" customHeight="1" spans="5:16">
      <c r="E24" s="60">
        <v>1022</v>
      </c>
      <c r="F24" s="60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ht="20.1" customHeight="1" spans="5:16">
      <c r="E25" s="60">
        <v>1023</v>
      </c>
      <c r="F25" s="60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ht="20.1" customHeight="1" spans="5:16">
      <c r="E26" s="60">
        <v>1024</v>
      </c>
      <c r="F26" s="60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ht="20.1" customHeight="1" spans="5:16">
      <c r="E27" s="60">
        <v>1025</v>
      </c>
      <c r="F27" s="60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ht="20.1" customHeight="1" spans="5:16">
      <c r="E28" s="60">
        <v>1026</v>
      </c>
      <c r="F28" s="60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ht="20.1" customHeight="1" spans="5:16">
      <c r="E29" s="60">
        <v>1027</v>
      </c>
      <c r="F29" s="60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ht="20.1" customHeight="1" spans="5:16">
      <c r="E30" s="60">
        <v>1028</v>
      </c>
      <c r="F30" s="60" t="s">
        <v>458</v>
      </c>
      <c r="K30" s="1">
        <v>0</v>
      </c>
      <c r="L30" s="1">
        <v>0.04</v>
      </c>
      <c r="M30" s="61">
        <v>2002</v>
      </c>
      <c r="N30" s="61" t="s">
        <v>459</v>
      </c>
      <c r="O30" s="1" t="s">
        <v>435</v>
      </c>
      <c r="P30" s="1" t="s">
        <v>460</v>
      </c>
    </row>
    <row r="31" ht="20.1" customHeight="1" spans="5:16">
      <c r="E31" s="60">
        <v>1030</v>
      </c>
      <c r="F31" s="60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ht="20.1" customHeight="1" spans="5:16">
      <c r="E32" s="60">
        <v>1031</v>
      </c>
      <c r="F32" s="60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ht="20.1" customHeight="1" spans="5:16">
      <c r="E33" s="60">
        <v>1032</v>
      </c>
      <c r="F33" s="60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ht="20.1" customHeight="1" spans="5:16">
      <c r="E34" s="60">
        <v>1033</v>
      </c>
      <c r="F34" s="60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ht="20.1" customHeight="1" spans="5:6">
      <c r="E35" s="60">
        <v>1034</v>
      </c>
      <c r="F35" s="60" t="s">
        <v>473</v>
      </c>
    </row>
    <row r="36" ht="20.1" customHeight="1" spans="5:6">
      <c r="E36" s="60">
        <v>1035</v>
      </c>
      <c r="F36" s="60" t="s">
        <v>474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438</v>
      </c>
      <c r="O45" s="1" t="s">
        <v>435</v>
      </c>
      <c r="P45" s="1" t="s">
        <v>475</v>
      </c>
    </row>
    <row r="46" ht="20.1" customHeight="1" spans="13:16">
      <c r="M46" s="1">
        <v>0.05</v>
      </c>
      <c r="N46" s="1" t="s">
        <v>441</v>
      </c>
      <c r="O46" s="1" t="s">
        <v>435</v>
      </c>
      <c r="P46" s="1" t="s">
        <v>442</v>
      </c>
    </row>
    <row r="47" ht="20.1" customHeight="1" spans="13:16">
      <c r="M47" s="1">
        <v>0.02</v>
      </c>
      <c r="N47" s="1" t="s">
        <v>444</v>
      </c>
      <c r="O47" s="1" t="s">
        <v>435</v>
      </c>
      <c r="P47" s="1" t="s">
        <v>476</v>
      </c>
    </row>
    <row r="48" ht="20.1" customHeight="1" spans="13:16">
      <c r="M48" s="1">
        <v>0.02</v>
      </c>
      <c r="N48" s="1" t="s">
        <v>447</v>
      </c>
      <c r="O48" s="1" t="s">
        <v>435</v>
      </c>
      <c r="P48" s="1" t="s">
        <v>448</v>
      </c>
    </row>
    <row r="49" ht="20.1" customHeight="1" spans="13:16">
      <c r="M49" s="1">
        <v>0.001</v>
      </c>
      <c r="N49" s="1" t="s">
        <v>450</v>
      </c>
      <c r="O49" s="1" t="s">
        <v>435</v>
      </c>
      <c r="P49" s="1" t="s">
        <v>451</v>
      </c>
    </row>
    <row r="50" ht="20.1" customHeight="1" spans="13:16">
      <c r="M50" s="1">
        <v>0.03</v>
      </c>
      <c r="N50" s="1" t="s">
        <v>453</v>
      </c>
      <c r="O50" s="1" t="s">
        <v>435</v>
      </c>
      <c r="P50" s="1" t="s">
        <v>451</v>
      </c>
    </row>
    <row r="51" ht="20.1" customHeight="1" spans="14:16">
      <c r="N51" s="1" t="s">
        <v>477</v>
      </c>
      <c r="O51" s="1" t="s">
        <v>390</v>
      </c>
      <c r="P51" s="1" t="s">
        <v>478</v>
      </c>
    </row>
    <row r="52" ht="20.1" customHeight="1" spans="14:16">
      <c r="N52" s="1" t="s">
        <v>479</v>
      </c>
      <c r="O52" s="1" t="s">
        <v>390</v>
      </c>
      <c r="P52" s="1" t="s">
        <v>480</v>
      </c>
    </row>
    <row r="53" ht="20.1" customHeight="1"/>
    <row r="54" ht="20.1" customHeight="1"/>
    <row r="55" ht="20.1" customHeight="1" spans="12:16">
      <c r="L55" s="1">
        <v>0.0001</v>
      </c>
      <c r="M55" s="61">
        <v>2025</v>
      </c>
      <c r="N55" s="61" t="s">
        <v>481</v>
      </c>
      <c r="O55" s="1" t="s">
        <v>390</v>
      </c>
      <c r="P55" s="1" t="s">
        <v>482</v>
      </c>
    </row>
    <row r="56" ht="20.1" customHeight="1" spans="12:16">
      <c r="L56" s="1">
        <v>0.1</v>
      </c>
      <c r="M56" s="61">
        <v>2026</v>
      </c>
      <c r="N56" s="61" t="s">
        <v>477</v>
      </c>
      <c r="O56" s="1" t="s">
        <v>390</v>
      </c>
      <c r="P56" s="1" t="s">
        <v>478</v>
      </c>
    </row>
    <row r="57" ht="20.1" customHeight="1" spans="12:16">
      <c r="L57" s="1">
        <v>0</v>
      </c>
      <c r="M57" s="61">
        <v>2027</v>
      </c>
      <c r="N57" s="61" t="s">
        <v>483</v>
      </c>
      <c r="O57" s="1" t="s">
        <v>390</v>
      </c>
      <c r="P57" s="1" t="s">
        <v>484</v>
      </c>
    </row>
    <row r="58" ht="20.1" customHeight="1" spans="12:16">
      <c r="L58" s="1">
        <v>0.1</v>
      </c>
      <c r="M58" s="61">
        <v>2028</v>
      </c>
      <c r="N58" s="61" t="s">
        <v>479</v>
      </c>
      <c r="O58" s="1" t="s">
        <v>390</v>
      </c>
      <c r="P58" s="1" t="s">
        <v>485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L18" sqref="L17:Q17 L18:Q22"/>
    </sheetView>
  </sheetViews>
  <sheetFormatPr defaultColWidth="9" defaultRowHeight="14.25"/>
  <sheetData>
    <row r="1" ht="20.1" customHeight="1" spans="19:28">
      <c r="S1" s="5"/>
      <c r="T1" s="5"/>
      <c r="U1" s="5"/>
      <c r="V1" s="5"/>
      <c r="W1" s="5"/>
      <c r="X1" s="5"/>
      <c r="Y1" s="5"/>
      <c r="Z1" s="5"/>
      <c r="AA1" s="5"/>
      <c r="AB1" s="5"/>
    </row>
    <row r="2" ht="20.1" customHeight="1" spans="2:35">
      <c r="B2" s="4" t="s">
        <v>486</v>
      </c>
      <c r="C2" s="4" t="s">
        <v>7</v>
      </c>
      <c r="D2" s="4" t="s">
        <v>6</v>
      </c>
      <c r="E2" s="50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ht="20.1" customHeight="1" spans="2:35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2.01666666666667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ht="20.1" customHeight="1" spans="12:2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ht="20.1" customHeight="1" spans="29:51">
      <c r="AC16" s="15"/>
      <c r="AD16" s="15"/>
      <c r="AE16" s="51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511</v>
      </c>
      <c r="AT17" s="1" t="s">
        <v>512</v>
      </c>
      <c r="AU17" s="1" t="s">
        <v>515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511</v>
      </c>
      <c r="AT18" s="1" t="s">
        <v>512</v>
      </c>
      <c r="AU18" s="1" t="s">
        <v>518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5"/>
      <c r="C19" s="1">
        <v>2</v>
      </c>
      <c r="D19" s="1">
        <v>25</v>
      </c>
      <c r="E19" s="5"/>
      <c r="AC19" s="52" t="s">
        <v>519</v>
      </c>
      <c r="AD19" s="52" t="s">
        <v>504</v>
      </c>
      <c r="AE19" s="52" t="s">
        <v>520</v>
      </c>
      <c r="AF19" s="52">
        <v>0</v>
      </c>
      <c r="AG19" s="52">
        <v>20</v>
      </c>
      <c r="AH19" s="52">
        <v>12</v>
      </c>
      <c r="AI19" s="52">
        <v>12</v>
      </c>
      <c r="AJ19" s="1"/>
      <c r="AK19" s="52" t="s">
        <v>519</v>
      </c>
      <c r="AL19" s="52" t="s">
        <v>504</v>
      </c>
      <c r="AM19" s="52" t="s">
        <v>521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2" t="s">
        <v>519</v>
      </c>
      <c r="AT19" s="52" t="s">
        <v>504</v>
      </c>
      <c r="AU19" s="52" t="s">
        <v>520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5"/>
      <c r="C20" s="1">
        <v>3</v>
      </c>
      <c r="D20" s="1">
        <v>32</v>
      </c>
      <c r="E20" s="5"/>
      <c r="AC20" s="53" t="s">
        <v>511</v>
      </c>
      <c r="AD20" s="53" t="s">
        <v>504</v>
      </c>
      <c r="AE20" s="53" t="s">
        <v>522</v>
      </c>
      <c r="AF20" s="53">
        <v>0</v>
      </c>
      <c r="AG20" s="53">
        <v>25</v>
      </c>
      <c r="AH20" s="53">
        <v>15</v>
      </c>
      <c r="AI20" s="53">
        <v>15</v>
      </c>
      <c r="AJ20" s="1"/>
      <c r="AK20" s="53" t="s">
        <v>511</v>
      </c>
      <c r="AL20" s="53" t="s">
        <v>504</v>
      </c>
      <c r="AM20" s="53" t="s">
        <v>523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3" t="s">
        <v>511</v>
      </c>
      <c r="AT20" s="53" t="s">
        <v>504</v>
      </c>
      <c r="AU20" s="53" t="s">
        <v>524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ht="20.1" customHeight="1" spans="2:40">
      <c r="B22" s="5"/>
      <c r="C22" s="1">
        <v>5</v>
      </c>
      <c r="D22" s="1">
        <v>50</v>
      </c>
      <c r="AC22" s="15"/>
      <c r="AD22" s="1"/>
      <c r="AE22" s="51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ht="20.1" customHeight="1" spans="29:5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511</v>
      </c>
      <c r="AT23" s="1" t="s">
        <v>512</v>
      </c>
      <c r="AU23" s="1" t="s">
        <v>528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511</v>
      </c>
      <c r="AT24" s="1" t="s">
        <v>512</v>
      </c>
      <c r="AU24" s="42" t="s">
        <v>531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2" t="s">
        <v>519</v>
      </c>
      <c r="AD25" s="52" t="s">
        <v>504</v>
      </c>
      <c r="AE25" s="54" t="s">
        <v>532</v>
      </c>
      <c r="AF25" s="52">
        <v>0</v>
      </c>
      <c r="AG25" s="52">
        <v>27</v>
      </c>
      <c r="AH25" s="52">
        <v>0</v>
      </c>
      <c r="AI25" s="52">
        <v>35</v>
      </c>
      <c r="AJ25" s="1"/>
      <c r="AK25" s="52" t="s">
        <v>519</v>
      </c>
      <c r="AL25" s="52" t="s">
        <v>504</v>
      </c>
      <c r="AM25" s="54" t="s">
        <v>533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2" t="s">
        <v>519</v>
      </c>
      <c r="AT25" s="52" t="s">
        <v>504</v>
      </c>
      <c r="AU25" s="54" t="s">
        <v>532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3" t="s">
        <v>511</v>
      </c>
      <c r="AD26" s="53" t="s">
        <v>504</v>
      </c>
      <c r="AE26" s="53" t="s">
        <v>534</v>
      </c>
      <c r="AF26" s="53">
        <v>0</v>
      </c>
      <c r="AG26" s="53">
        <v>33</v>
      </c>
      <c r="AH26" s="53">
        <v>0</v>
      </c>
      <c r="AI26" s="53">
        <v>45</v>
      </c>
      <c r="AJ26" s="15"/>
      <c r="AK26" s="53" t="s">
        <v>511</v>
      </c>
      <c r="AL26" s="53" t="s">
        <v>504</v>
      </c>
      <c r="AM26" s="53" t="s">
        <v>535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3" t="s">
        <v>511</v>
      </c>
      <c r="AT26" s="53" t="s">
        <v>504</v>
      </c>
      <c r="AU26" s="53" t="s">
        <v>536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ht="20.1" customHeight="1" spans="29:48">
      <c r="AC28" s="13"/>
      <c r="AD28" s="1"/>
      <c r="AE28" s="51" t="s">
        <v>404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511</v>
      </c>
      <c r="AT29" s="1" t="s">
        <v>512</v>
      </c>
      <c r="AU29" s="1" t="s">
        <v>539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511</v>
      </c>
      <c r="AD30" s="1" t="s">
        <v>512</v>
      </c>
      <c r="AE30" s="55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5" t="s">
        <v>541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511</v>
      </c>
      <c r="AT30" s="1" t="s">
        <v>512</v>
      </c>
      <c r="AU30" s="55" t="s">
        <v>542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2" t="s">
        <v>519</v>
      </c>
      <c r="AD31" s="52" t="s">
        <v>504</v>
      </c>
      <c r="AE31" s="54" t="s">
        <v>543</v>
      </c>
      <c r="AF31" s="52">
        <v>425</v>
      </c>
      <c r="AG31" s="52">
        <v>12</v>
      </c>
      <c r="AH31" s="52">
        <v>15</v>
      </c>
      <c r="AI31" s="52">
        <v>0</v>
      </c>
      <c r="AJ31" s="1"/>
      <c r="AK31" s="52" t="s">
        <v>519</v>
      </c>
      <c r="AL31" s="52" t="s">
        <v>504</v>
      </c>
      <c r="AM31" s="54" t="s">
        <v>544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2" t="s">
        <v>519</v>
      </c>
      <c r="AT31" s="52" t="s">
        <v>504</v>
      </c>
      <c r="AU31" s="54" t="s">
        <v>543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3" t="s">
        <v>511</v>
      </c>
      <c r="AD32" s="53" t="s">
        <v>504</v>
      </c>
      <c r="AE32" s="53" t="s">
        <v>545</v>
      </c>
      <c r="AF32" s="53">
        <v>525</v>
      </c>
      <c r="AG32" s="53">
        <v>18</v>
      </c>
      <c r="AH32" s="53">
        <v>30</v>
      </c>
      <c r="AI32" s="53">
        <v>0</v>
      </c>
      <c r="AJ32" s="1"/>
      <c r="AK32" s="53" t="s">
        <v>511</v>
      </c>
      <c r="AL32" s="53" t="s">
        <v>504</v>
      </c>
      <c r="AM32" s="53" t="s">
        <v>546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3" t="s">
        <v>511</v>
      </c>
      <c r="AT32" s="53" t="s">
        <v>504</v>
      </c>
      <c r="AU32" s="53" t="s">
        <v>547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ht="20.1" customHeight="1" spans="29:48">
      <c r="AC34" s="15"/>
      <c r="AD34" s="1"/>
      <c r="AE34" s="51" t="s">
        <v>499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511</v>
      </c>
      <c r="AT35" s="1" t="s">
        <v>512</v>
      </c>
      <c r="AU35" s="1" t="s">
        <v>549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511</v>
      </c>
      <c r="AD36" s="1" t="s">
        <v>512</v>
      </c>
      <c r="AE36" s="56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6" t="s">
        <v>551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511</v>
      </c>
      <c r="AT36" s="1" t="s">
        <v>512</v>
      </c>
      <c r="AU36" s="56" t="s">
        <v>552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2" t="s">
        <v>519</v>
      </c>
      <c r="AD37" s="52" t="s">
        <v>504</v>
      </c>
      <c r="AE37" s="52" t="s">
        <v>553</v>
      </c>
      <c r="AF37" s="52">
        <v>0</v>
      </c>
      <c r="AG37" s="52">
        <v>22</v>
      </c>
      <c r="AH37" s="52">
        <v>0</v>
      </c>
      <c r="AI37" s="52">
        <v>23</v>
      </c>
      <c r="AJ37" s="1"/>
      <c r="AK37" s="52" t="s">
        <v>519</v>
      </c>
      <c r="AL37" s="52" t="s">
        <v>504</v>
      </c>
      <c r="AM37" s="52" t="s">
        <v>554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2" t="s">
        <v>519</v>
      </c>
      <c r="AT37" s="52" t="s">
        <v>504</v>
      </c>
      <c r="AU37" s="52" t="s">
        <v>553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3" t="s">
        <v>511</v>
      </c>
      <c r="AD38" s="53" t="s">
        <v>504</v>
      </c>
      <c r="AE38" s="53" t="s">
        <v>555</v>
      </c>
      <c r="AF38" s="53">
        <v>0</v>
      </c>
      <c r="AG38" s="53">
        <v>28</v>
      </c>
      <c r="AH38" s="53">
        <v>0</v>
      </c>
      <c r="AI38" s="53">
        <v>30</v>
      </c>
      <c r="AJ38" s="1"/>
      <c r="AK38" s="53" t="s">
        <v>511</v>
      </c>
      <c r="AL38" s="53" t="s">
        <v>504</v>
      </c>
      <c r="AM38" s="53" t="s">
        <v>556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3" t="s">
        <v>511</v>
      </c>
      <c r="AT38" s="53" t="s">
        <v>504</v>
      </c>
      <c r="AU38" s="53" t="s">
        <v>557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5"/>
      <c r="AD40" s="1"/>
      <c r="AE40" s="51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ht="20.1" customHeight="1" spans="29:5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511</v>
      </c>
      <c r="AT41" s="1" t="s">
        <v>512</v>
      </c>
      <c r="AU41" s="1" t="s">
        <v>560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511</v>
      </c>
      <c r="AT42" s="1" t="s">
        <v>512</v>
      </c>
      <c r="AU42" s="42" t="s">
        <v>563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2" t="s">
        <v>519</v>
      </c>
      <c r="AD43" s="52" t="s">
        <v>504</v>
      </c>
      <c r="AE43" s="52" t="s">
        <v>564</v>
      </c>
      <c r="AF43" s="52">
        <v>1050</v>
      </c>
      <c r="AG43" s="52">
        <v>32</v>
      </c>
      <c r="AH43" s="52">
        <v>10</v>
      </c>
      <c r="AI43" s="52">
        <v>10</v>
      </c>
      <c r="AJ43" s="1"/>
      <c r="AK43" s="52" t="s">
        <v>519</v>
      </c>
      <c r="AL43" s="52" t="s">
        <v>504</v>
      </c>
      <c r="AM43" s="52" t="s">
        <v>565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2" t="s">
        <v>519</v>
      </c>
      <c r="AT43" s="52" t="s">
        <v>504</v>
      </c>
      <c r="AU43" s="52" t="s">
        <v>564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3" t="s">
        <v>511</v>
      </c>
      <c r="AD44" s="53" t="s">
        <v>504</v>
      </c>
      <c r="AE44" s="53" t="s">
        <v>566</v>
      </c>
      <c r="AF44" s="53">
        <v>1315</v>
      </c>
      <c r="AG44" s="53">
        <v>38</v>
      </c>
      <c r="AH44" s="53">
        <v>15</v>
      </c>
      <c r="AI44" s="53">
        <v>15</v>
      </c>
      <c r="AJ44" s="1"/>
      <c r="AK44" s="53" t="s">
        <v>511</v>
      </c>
      <c r="AL44" s="53" t="s">
        <v>504</v>
      </c>
      <c r="AM44" s="53" t="s">
        <v>567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3" t="s">
        <v>511</v>
      </c>
      <c r="AT44" s="53" t="s">
        <v>504</v>
      </c>
      <c r="AU44" s="53" t="s">
        <v>568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ht="20.1" customHeight="1" spans="29:48">
      <c r="AC46" s="15"/>
      <c r="AD46" s="1"/>
      <c r="AE46" s="51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ht="20.1" customHeight="1" spans="29:48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ht="20.1" customHeight="1" spans="29:48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519</v>
      </c>
      <c r="AD49" s="1" t="s">
        <v>512</v>
      </c>
      <c r="AE49" s="55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3" t="s">
        <v>511</v>
      </c>
      <c r="AD50" s="53" t="s">
        <v>504</v>
      </c>
      <c r="AE50" s="53" t="s">
        <v>572</v>
      </c>
      <c r="AF50" s="53">
        <v>0</v>
      </c>
      <c r="AG50" s="53">
        <v>75</v>
      </c>
      <c r="AH50" s="53">
        <v>23</v>
      </c>
      <c r="AI50" s="53">
        <v>0</v>
      </c>
      <c r="AJ50" s="1"/>
      <c r="AK50" s="1"/>
      <c r="AN50" s="3"/>
      <c r="AV50" s="3"/>
    </row>
    <row r="51" ht="20.1" customHeight="1" spans="29:48">
      <c r="AC51" s="57"/>
      <c r="AD51" s="57"/>
      <c r="AE51" s="57"/>
      <c r="AF51" s="57"/>
      <c r="AG51" s="57"/>
      <c r="AH51" s="57"/>
      <c r="AI51" s="57"/>
      <c r="AJ51" s="1"/>
      <c r="AK51" s="1"/>
      <c r="AN51" s="3"/>
      <c r="AV51" s="3"/>
    </row>
    <row r="52" ht="20.1" customHeight="1" spans="29:48">
      <c r="AC52" s="3"/>
      <c r="AD52" s="1"/>
      <c r="AE52" s="51" t="s">
        <v>418</v>
      </c>
      <c r="AF52" s="1"/>
      <c r="AG52" s="1"/>
      <c r="AH52" s="1"/>
      <c r="AI52" s="1"/>
      <c r="AJ52" s="13"/>
      <c r="AK52" s="13"/>
      <c r="AN52" s="3"/>
      <c r="AV52" s="3"/>
    </row>
    <row r="53" ht="20.1" customHeight="1" spans="29:48">
      <c r="AC53" s="1" t="s">
        <v>519</v>
      </c>
      <c r="AD53" s="1" t="s">
        <v>512</v>
      </c>
      <c r="AE53" s="55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ht="20.1" customHeight="1" spans="29:48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ht="20.1" customHeight="1" spans="29:48">
      <c r="AC55" s="1" t="s">
        <v>519</v>
      </c>
      <c r="AD55" s="1" t="s">
        <v>512</v>
      </c>
      <c r="AE55" s="55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3" t="s">
        <v>511</v>
      </c>
      <c r="AD56" s="53" t="s">
        <v>504</v>
      </c>
      <c r="AE56" s="53" t="s">
        <v>576</v>
      </c>
      <c r="AF56" s="53">
        <v>0</v>
      </c>
      <c r="AG56" s="53">
        <v>75</v>
      </c>
      <c r="AH56" s="53">
        <v>0</v>
      </c>
      <c r="AI56" s="53">
        <v>23</v>
      </c>
      <c r="AJ56" s="15"/>
      <c r="AK56" s="15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ht="20.1" customHeight="1" spans="29:48">
      <c r="AC58" s="15"/>
      <c r="AD58" s="1"/>
      <c r="AE58" s="51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ht="20.1" customHeight="1" spans="29:48">
      <c r="AC59" s="1" t="s">
        <v>511</v>
      </c>
      <c r="AD59" s="1" t="s">
        <v>512</v>
      </c>
      <c r="AE59" s="58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ht="20.1" customHeight="1" spans="29:48">
      <c r="AC60" s="1" t="s">
        <v>519</v>
      </c>
      <c r="AD60" s="1" t="s">
        <v>512</v>
      </c>
      <c r="AE60" s="58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3" t="s">
        <v>511</v>
      </c>
      <c r="AD61" s="53" t="s">
        <v>504</v>
      </c>
      <c r="AE61" s="53" t="s">
        <v>304</v>
      </c>
      <c r="AF61" s="53">
        <v>0</v>
      </c>
      <c r="AG61" s="53">
        <v>20</v>
      </c>
      <c r="AH61" s="53">
        <v>0</v>
      </c>
      <c r="AI61" s="53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1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ht="20.1" customHeight="1" spans="29:48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3" t="s">
        <v>519</v>
      </c>
      <c r="AD66" s="53" t="s">
        <v>504</v>
      </c>
      <c r="AE66" s="53" t="s">
        <v>579</v>
      </c>
      <c r="AF66" s="53">
        <v>2100</v>
      </c>
      <c r="AG66" s="53">
        <v>0</v>
      </c>
      <c r="AH66" s="53">
        <v>0</v>
      </c>
      <c r="AI66" s="53">
        <v>0</v>
      </c>
      <c r="AJ66" s="1"/>
      <c r="AK66" s="1"/>
      <c r="AN66" s="3"/>
      <c r="AV66" s="3"/>
    </row>
    <row r="67" ht="20.1" customHeight="1" spans="29:48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ht="20.1" customHeight="1" spans="29:48">
      <c r="AC68" s="3"/>
      <c r="AD68" s="1"/>
      <c r="AE68" s="51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ht="20.1" customHeight="1" spans="29:48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9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9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2" t="s">
        <v>511</v>
      </c>
      <c r="AD71" s="52" t="s">
        <v>584</v>
      </c>
      <c r="AE71" s="52" t="s">
        <v>585</v>
      </c>
      <c r="AF71" s="52">
        <v>0</v>
      </c>
      <c r="AG71" s="52">
        <v>175</v>
      </c>
      <c r="AH71" s="52">
        <v>0</v>
      </c>
      <c r="AI71" s="52">
        <v>0</v>
      </c>
      <c r="AJ71" s="1"/>
      <c r="AK71" s="1"/>
      <c r="AM71" s="59" t="s">
        <v>586</v>
      </c>
      <c r="AN71" s="52">
        <v>0</v>
      </c>
      <c r="AO71" s="52">
        <v>175</v>
      </c>
      <c r="AP71" s="52">
        <v>0</v>
      </c>
      <c r="AQ71" s="52">
        <v>0</v>
      </c>
      <c r="AV71" s="3"/>
    </row>
    <row r="72" ht="20.1" customHeight="1" spans="29:48">
      <c r="AC72" s="53" t="s">
        <v>511</v>
      </c>
      <c r="AD72" s="53" t="s">
        <v>504</v>
      </c>
      <c r="AE72" s="53" t="s">
        <v>587</v>
      </c>
      <c r="AF72" s="53">
        <v>0</v>
      </c>
      <c r="AG72" s="53">
        <v>210</v>
      </c>
      <c r="AH72" s="53">
        <v>0</v>
      </c>
      <c r="AI72" s="53">
        <v>0</v>
      </c>
      <c r="AJ72" s="1"/>
      <c r="AK72" s="1"/>
      <c r="AM72" s="59" t="s">
        <v>588</v>
      </c>
      <c r="AN72" s="53">
        <v>0</v>
      </c>
      <c r="AO72" s="53">
        <v>210</v>
      </c>
      <c r="AP72" s="53">
        <v>0</v>
      </c>
      <c r="AQ72" s="53">
        <v>0</v>
      </c>
      <c r="AV72" s="3"/>
    </row>
    <row r="73" ht="20.1" customHeight="1" spans="29:48">
      <c r="AC73" s="57"/>
      <c r="AD73" s="57"/>
      <c r="AE73" s="57"/>
      <c r="AF73" s="57"/>
      <c r="AG73" s="57"/>
      <c r="AH73" s="57"/>
      <c r="AI73" s="57"/>
      <c r="AJ73" s="1"/>
      <c r="AK73" s="1"/>
      <c r="AN73" s="3"/>
      <c r="AV73" s="3"/>
    </row>
    <row r="74" ht="20.1" customHeight="1" spans="29:48">
      <c r="AC74" s="1"/>
      <c r="AD74" s="1"/>
      <c r="AE74" s="51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ht="20.1" customHeight="1" spans="29:5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511</v>
      </c>
      <c r="AT75" s="1" t="s">
        <v>512</v>
      </c>
      <c r="AU75" s="1" t="s">
        <v>591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519</v>
      </c>
      <c r="AT76" s="1" t="s">
        <v>584</v>
      </c>
      <c r="AU76" s="1" t="s">
        <v>594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2" t="s">
        <v>519</v>
      </c>
      <c r="AD77" s="52" t="s">
        <v>584</v>
      </c>
      <c r="AE77" s="52" t="s">
        <v>595</v>
      </c>
      <c r="AF77" s="52">
        <v>1080</v>
      </c>
      <c r="AG77" s="52">
        <v>0</v>
      </c>
      <c r="AH77" s="52">
        <v>28</v>
      </c>
      <c r="AI77" s="52">
        <v>28</v>
      </c>
      <c r="AJ77" s="1"/>
      <c r="AK77" s="52" t="s">
        <v>519</v>
      </c>
      <c r="AL77" s="52" t="s">
        <v>584</v>
      </c>
      <c r="AM77" s="52" t="s">
        <v>596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2" t="s">
        <v>519</v>
      </c>
      <c r="AT77" s="52" t="s">
        <v>584</v>
      </c>
      <c r="AU77" s="52" t="s">
        <v>595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3" t="s">
        <v>519</v>
      </c>
      <c r="AD78" s="53" t="s">
        <v>504</v>
      </c>
      <c r="AE78" s="53" t="s">
        <v>597</v>
      </c>
      <c r="AF78" s="53">
        <v>1315</v>
      </c>
      <c r="AG78" s="53">
        <v>0</v>
      </c>
      <c r="AH78" s="53">
        <v>38</v>
      </c>
      <c r="AI78" s="53">
        <v>38</v>
      </c>
      <c r="AJ78" s="1"/>
      <c r="AK78" s="53" t="s">
        <v>519</v>
      </c>
      <c r="AL78" s="53" t="s">
        <v>504</v>
      </c>
      <c r="AM78" s="53" t="s">
        <v>598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3" t="s">
        <v>519</v>
      </c>
      <c r="AT78" s="53" t="s">
        <v>504</v>
      </c>
      <c r="AU78" s="53" t="s">
        <v>599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85"/>
  <sheetViews>
    <sheetView tabSelected="1" topLeftCell="K87" workbookViewId="0">
      <selection activeCell="Q108" sqref="Q108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="1" customFormat="1" ht="20.1" customHeight="1" spans="3:29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="1" customFormat="1" ht="20.1" customHeight="1" spans="3:29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="1" customFormat="1" ht="20.1" customHeight="1" spans="3:29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="1" customFormat="1" ht="20.1" customHeight="1" spans="4:29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="1" customFormat="1" ht="20.1" customHeight="1" spans="2:29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="1" customFormat="1" ht="20.1" customHeight="1" spans="3:29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="1" customFormat="1" ht="20.1" customHeight="1" spans="4:29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="1" customFormat="1" ht="20.1" customHeight="1" spans="4:29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="1" customFormat="1" ht="20.1" customHeight="1" spans="4:29">
      <c r="D13" s="7" t="s">
        <v>651</v>
      </c>
      <c r="I13" s="1" t="s">
        <v>629</v>
      </c>
      <c r="K13" s="1" t="s">
        <v>652</v>
      </c>
      <c r="AC13" s="1" t="s">
        <v>653</v>
      </c>
    </row>
    <row r="14" s="1" customFormat="1" ht="20.1" customHeight="1" spans="11:29">
      <c r="K14" s="1" t="s">
        <v>654</v>
      </c>
      <c r="AC14" s="1" t="s">
        <v>655</v>
      </c>
    </row>
    <row r="15" s="1" customFormat="1" ht="20.1" customHeight="1" spans="11:15">
      <c r="K15" s="7" t="s">
        <v>656</v>
      </c>
      <c r="O15" s="1" t="s">
        <v>657</v>
      </c>
    </row>
    <row r="16" s="1" customFormat="1" ht="20.1" customHeight="1"/>
    <row r="17" s="1" customFormat="1" ht="20.1" customHeight="1" spans="10:10">
      <c r="J17" s="1" t="s">
        <v>658</v>
      </c>
    </row>
    <row r="18" s="1" customFormat="1" ht="20.1" customHeight="1" spans="17:21">
      <c r="Q18" s="1" t="s">
        <v>623</v>
      </c>
      <c r="U18" s="1" t="s">
        <v>629</v>
      </c>
    </row>
    <row r="19" s="1" customFormat="1" ht="20.1" customHeight="1" spans="9:44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639</v>
      </c>
      <c r="J22" s="1" t="s">
        <v>683</v>
      </c>
      <c r="L22" s="1" t="s">
        <v>684</v>
      </c>
      <c r="M22" s="7" t="s">
        <v>685</v>
      </c>
    </row>
    <row r="23" s="1" customFormat="1" ht="20.1" customHeight="1" spans="21:44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689</v>
      </c>
      <c r="J26" s="1" t="s">
        <v>706</v>
      </c>
      <c r="L26" s="1" t="s">
        <v>707</v>
      </c>
      <c r="M26" s="7" t="s">
        <v>708</v>
      </c>
    </row>
    <row r="27" s="1" customFormat="1" ht="20.1" customHeight="1" spans="9:44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="1" customFormat="1" ht="20.1" customHeight="1" spans="7:44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="1" customFormat="1" ht="20.1" customHeight="1" spans="2:44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="1" customFormat="1" ht="20.1" customHeight="1" spans="2:15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="1" customFormat="1" ht="20.1" customHeight="1" spans="2:15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="1" customFormat="1" ht="20.1" customHeight="1" spans="2:15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="1" customFormat="1" ht="20.1" customHeight="1" spans="6:15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="1" customFormat="1" ht="20.1" customHeight="1" spans="6:15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="1" customFormat="1" ht="20.1" customHeight="1" spans="2:15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ht="20.1" customHeight="1" spans="2:15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ht="20.1" customHeight="1" spans="2:5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ht="20.1" customHeight="1" spans="2:5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ht="20.1" customHeight="1" spans="2:13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ht="20.1" customHeight="1" spans="2:5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ht="20.1" customHeight="1" spans="2:5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ht="20.1" customHeight="1" spans="2:8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ht="20.1" customHeight="1" spans="2:5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ht="20.1" customHeight="1" spans="2:5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ht="20.1" customHeight="1" spans="2:5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ht="20.1" customHeight="1" spans="2:5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ht="20.1" customHeight="1" spans="2:5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ht="20.1" customHeight="1" spans="2:13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ht="20.1" customHeight="1" spans="2:13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ht="20.1" customHeight="1" spans="2:1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ht="20.1" customHeight="1" spans="2:5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ht="20.1" customHeight="1" spans="2:5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ht="20.1" customHeight="1" spans="2:5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ht="20.1" customHeight="1" spans="2:20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20.1" customHeight="1" spans="10:20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20.1" customHeight="1" spans="9:34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ht="20.1" customHeight="1" spans="2:34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ht="20.1" customHeight="1" spans="2:34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ht="20.1" customHeight="1" spans="2:34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ht="20.1" customHeight="1" spans="2:33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ht="20.1" customHeight="1" spans="1:33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ht="20.1" customHeight="1" spans="2:33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20.1" customHeight="1" spans="2:33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3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ht="20.1" customHeight="1" spans="2:32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3" t="str">
        <f>"传承"&amp;LEFT(M96,2)</f>
        <v>传承攻击</v>
      </c>
      <c r="M96" s="1" t="s">
        <v>814</v>
      </c>
      <c r="P96" s="3">
        <f>LOOKUP(Q96,[2]ItemProto!$C$809:$C$1269,[2]ItemProto!$S$809:$S$1269)</f>
        <v>69000002</v>
      </c>
      <c r="Q96" s="1">
        <v>14100111</v>
      </c>
      <c r="R96" s="3" t="s">
        <v>170</v>
      </c>
      <c r="S96" s="3" t="s">
        <v>881</v>
      </c>
      <c r="T96" s="3"/>
      <c r="U96" s="3"/>
      <c r="V96" s="3">
        <f>LOOKUP(W96,[2]ItemProto!$C$809:$C$1269,[2]ItemProto!$S$809:$S$1269)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LOOKUP(AC96,[2]ItemProto!$C$809:$C$1269,[2]ItemProto!$S$809:$S$1269)</f>
        <v>0</v>
      </c>
      <c r="AC96" s="1">
        <v>15210012</v>
      </c>
      <c r="AD96" s="3" t="s">
        <v>175</v>
      </c>
      <c r="AE96" s="3" t="s">
        <v>791</v>
      </c>
      <c r="AF96" s="3">
        <f>LOOKUP(AC96,[3]TalentProto!$L$64:$L$73,[3]TalentProto!$O$64:$O$73)</f>
        <v>200001</v>
      </c>
    </row>
    <row r="97" ht="20.1" customHeight="1" spans="2:32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3" t="str">
        <f t="shared" ref="L97:L109" si="33">"传承"&amp;LEFT(M97,2)</f>
        <v>传承物防</v>
      </c>
      <c r="M97" s="1" t="s">
        <v>884</v>
      </c>
      <c r="N97" s="5"/>
      <c r="P97" s="3">
        <f>LOOKUP(Q97,[2]ItemProto!$C$809:$C$1269,[2]ItemProto!$S$809:$S$1269)</f>
        <v>0</v>
      </c>
      <c r="Q97" s="1">
        <v>15210112</v>
      </c>
      <c r="R97" s="3" t="s">
        <v>885</v>
      </c>
      <c r="S97" s="3" t="s">
        <v>886</v>
      </c>
      <c r="T97" s="3"/>
      <c r="U97" s="3"/>
      <c r="V97" s="3">
        <f>LOOKUP(W97,[2]ItemProto!$C$809:$C$1269,[2]ItemProto!$S$809:$S$1269)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LOOKUP(AC97,[2]ItemProto!$C$809:$C$1269,[2]ItemProto!$S$809:$S$1269)</f>
        <v>0</v>
      </c>
      <c r="AC97" s="1">
        <v>15310011</v>
      </c>
      <c r="AD97" s="3" t="s">
        <v>175</v>
      </c>
      <c r="AE97" s="3" t="s">
        <v>804</v>
      </c>
      <c r="AF97" s="3">
        <f>LOOKUP(AC97,[3]TalentProto!$L$64:$L$73,[3]TalentProto!$O$64:$O$73)</f>
        <v>200002</v>
      </c>
    </row>
    <row r="98" ht="20.1" customHeight="1" spans="2:32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3" t="str">
        <f t="shared" si="33"/>
        <v>传承魔防</v>
      </c>
      <c r="M98" s="1" t="s">
        <v>889</v>
      </c>
      <c r="N98" s="5"/>
      <c r="P98" s="3" t="e">
        <f>LOOKUP(Q98,[2]ItemProto!$C$809:$C$1269,[2]ItemProto!$S$809:$S$1269)</f>
        <v>#N/A</v>
      </c>
      <c r="R98" t="s">
        <v>890</v>
      </c>
      <c r="S98" s="3" t="s">
        <v>891</v>
      </c>
      <c r="T98" s="3"/>
      <c r="U98" s="3"/>
      <c r="V98" s="3">
        <f>LOOKUP(W98,[2]ItemProto!$C$809:$C$1269,[2]ItemProto!$S$809:$S$1269)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LOOKUP(AC98,[2]ItemProto!$C$809:$C$1269,[2]ItemProto!$S$809:$S$1269)</f>
        <v>0</v>
      </c>
      <c r="AC98" s="1">
        <v>15310012</v>
      </c>
      <c r="AD98" s="3" t="s">
        <v>175</v>
      </c>
      <c r="AE98" s="3" t="s">
        <v>806</v>
      </c>
      <c r="AF98" s="3">
        <f>LOOKUP(AC98,[3]TalentProto!$L$64:$L$73,[3]TalentProto!$O$64:$O$73)</f>
        <v>200003</v>
      </c>
    </row>
    <row r="99" ht="20.1" customHeight="1" spans="2:32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3" t="str">
        <f t="shared" si="33"/>
        <v>传承血量</v>
      </c>
      <c r="M99" s="1" t="s">
        <v>894</v>
      </c>
      <c r="N99" s="5"/>
      <c r="P99" s="3">
        <f>LOOKUP(Q99,[2]ItemProto!$C$809:$C$1269,[2]ItemProto!$S$809:$S$1269)</f>
        <v>0</v>
      </c>
      <c r="Q99" s="1">
        <v>15211011</v>
      </c>
      <c r="R99" s="3" t="s">
        <v>895</v>
      </c>
      <c r="S99" s="3" t="s">
        <v>843</v>
      </c>
      <c r="T99" s="3"/>
      <c r="U99" s="3"/>
      <c r="V99" s="3">
        <f>LOOKUP(W99,[2]ItemProto!$C$809:$C$1269,[2]ItemProto!$S$809:$S$1269)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LOOKUP(AC99,[2]ItemProto!$C$809:$C$1269,[2]ItemProto!$S$809:$S$1269)</f>
        <v>69000008</v>
      </c>
      <c r="AC99" s="1">
        <v>15410011</v>
      </c>
      <c r="AD99" s="3" t="s">
        <v>175</v>
      </c>
      <c r="AE99" s="3" t="s">
        <v>821</v>
      </c>
      <c r="AF99" s="3">
        <f>LOOKUP(AC99,[3]TalentProto!$L$64:$L$73,[3]TalentProto!$O$64:$O$73)</f>
        <v>200005</v>
      </c>
    </row>
    <row r="100" ht="20.1" customHeight="1" spans="8:32">
      <c r="H100" s="5"/>
      <c r="I100" s="1"/>
      <c r="J100" s="13"/>
      <c r="K100" s="1"/>
      <c r="L100" s="13" t="str">
        <f t="shared" si="33"/>
        <v>传承暴击</v>
      </c>
      <c r="M100" s="1" t="s">
        <v>897</v>
      </c>
      <c r="N100" s="5"/>
      <c r="P100" s="3">
        <f>LOOKUP(Q100,[2]ItemProto!$C$809:$C$1269,[2]ItemProto!$S$809:$S$1269)</f>
        <v>69000011</v>
      </c>
      <c r="Q100" s="1">
        <v>15510121</v>
      </c>
      <c r="R100" s="3" t="s">
        <v>898</v>
      </c>
      <c r="S100" s="3" t="s">
        <v>899</v>
      </c>
      <c r="T100" s="3"/>
      <c r="U100" s="3"/>
      <c r="V100" s="3">
        <f>LOOKUP(W100,[2]ItemProto!$C$809:$C$1269,[2]ItemProto!$S$809:$S$1269)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LOOKUP(AC100,[2]ItemProto!$C$809:$C$1269,[2]ItemProto!$S$809:$S$1269)</f>
        <v>0</v>
      </c>
      <c r="AC100" s="1">
        <v>15510011</v>
      </c>
      <c r="AD100" s="3" t="s">
        <v>175</v>
      </c>
      <c r="AE100" s="3" t="s">
        <v>839</v>
      </c>
      <c r="AF100" s="3">
        <f>LOOKUP(AC100,[3]TalentProto!$L$64:$L$73,[3]TalentProto!$O$64:$O$73)</f>
        <v>200007</v>
      </c>
    </row>
    <row r="101" ht="20.1" customHeight="1" spans="8:32">
      <c r="H101" s="5"/>
      <c r="I101" s="5"/>
      <c r="K101" s="5"/>
      <c r="L101" s="13" t="str">
        <f t="shared" si="33"/>
        <v>传承命中</v>
      </c>
      <c r="M101" s="1" t="s">
        <v>901</v>
      </c>
      <c r="N101" s="5"/>
      <c r="P101" s="3"/>
      <c r="Q101" s="3"/>
      <c r="R101" s="3" t="s">
        <v>902</v>
      </c>
      <c r="S101" s="3" t="s">
        <v>903</v>
      </c>
      <c r="U101" s="3"/>
      <c r="V101" s="3"/>
      <c r="W101" s="3"/>
      <c r="X101" s="45" t="s">
        <v>904</v>
      </c>
      <c r="Y101" s="7" t="s">
        <v>905</v>
      </c>
      <c r="Z101" s="3"/>
      <c r="AA101" s="3"/>
      <c r="AB101" s="3">
        <f>LOOKUP(AC101,[2]ItemProto!$C$809:$C$1269,[2]ItemProto!$S$809:$S$1269)</f>
        <v>0</v>
      </c>
      <c r="AC101" s="1">
        <v>15510012</v>
      </c>
      <c r="AD101" s="3" t="s">
        <v>175</v>
      </c>
      <c r="AE101" s="3" t="s">
        <v>841</v>
      </c>
      <c r="AF101" s="3">
        <f>LOOKUP(AC101,[3]TalentProto!$L$64:$L$73,[3]TalentProto!$O$64:$O$73)</f>
        <v>200008</v>
      </c>
    </row>
    <row r="102" ht="20.1" customHeight="1" spans="2:32">
      <c r="B102" s="1" t="s">
        <v>607</v>
      </c>
      <c r="C102" s="1"/>
      <c r="D102" s="1" t="s">
        <v>856</v>
      </c>
      <c r="H102" s="5"/>
      <c r="I102" s="5"/>
      <c r="K102" s="5"/>
      <c r="L102" s="13" t="str">
        <f t="shared" si="33"/>
        <v>传承抗暴</v>
      </c>
      <c r="M102" s="1" t="s">
        <v>906</v>
      </c>
      <c r="N102" s="5"/>
      <c r="Q102" s="3"/>
      <c r="R102" s="3" t="s">
        <v>907</v>
      </c>
      <c r="S102" s="3" t="s">
        <v>908</v>
      </c>
      <c r="X102" t="s">
        <v>909</v>
      </c>
      <c r="Y102" s="7" t="s">
        <v>910</v>
      </c>
      <c r="AC102" s="3"/>
      <c r="AD102" s="3"/>
      <c r="AE102" s="3"/>
      <c r="AF102" s="3"/>
    </row>
    <row r="103" ht="20.1" customHeight="1" spans="2:32">
      <c r="B103" s="1" t="s">
        <v>615</v>
      </c>
      <c r="C103" s="1"/>
      <c r="D103" s="1" t="s">
        <v>861</v>
      </c>
      <c r="H103" s="5"/>
      <c r="I103" s="5"/>
      <c r="K103" s="5"/>
      <c r="L103" s="13" t="str">
        <f t="shared" si="33"/>
        <v>传承闪避</v>
      </c>
      <c r="M103" s="1" t="s">
        <v>911</v>
      </c>
      <c r="N103" s="5"/>
      <c r="R103" s="3" t="s">
        <v>912</v>
      </c>
      <c r="S103" s="3" t="s">
        <v>913</v>
      </c>
      <c r="X103" s="7" t="s">
        <v>190</v>
      </c>
      <c r="Y103" t="s">
        <v>914</v>
      </c>
      <c r="AC103" s="3"/>
      <c r="AD103" s="3"/>
      <c r="AE103" s="3"/>
      <c r="AF103" s="3"/>
    </row>
    <row r="104" ht="20.1" customHeight="1" spans="2:32">
      <c r="B104" s="42" t="s">
        <v>636</v>
      </c>
      <c r="C104" s="42"/>
      <c r="D104" s="42" t="s">
        <v>876</v>
      </c>
      <c r="H104" s="5"/>
      <c r="I104" s="5"/>
      <c r="K104" s="5"/>
      <c r="L104" s="13" t="str">
        <f t="shared" si="33"/>
        <v>传承技能</v>
      </c>
      <c r="M104" s="1" t="s">
        <v>915</v>
      </c>
      <c r="N104" s="5"/>
      <c r="R104" s="3" t="s">
        <v>895</v>
      </c>
      <c r="S104" t="s">
        <v>609</v>
      </c>
      <c r="X104" s="7" t="s">
        <v>916</v>
      </c>
      <c r="Y104" t="s">
        <v>917</v>
      </c>
      <c r="AC104" s="1"/>
      <c r="AD104" s="1" t="s">
        <v>55</v>
      </c>
      <c r="AE104" s="3"/>
      <c r="AF104" s="3"/>
    </row>
    <row r="105" ht="20.1" customHeight="1" spans="2:32">
      <c r="B105" s="42" t="s">
        <v>641</v>
      </c>
      <c r="C105" s="42"/>
      <c r="D105" s="42" t="s">
        <v>877</v>
      </c>
      <c r="H105" s="5"/>
      <c r="I105" s="5"/>
      <c r="K105" s="5"/>
      <c r="L105" s="13" t="str">
        <f t="shared" si="33"/>
        <v>传承重击</v>
      </c>
      <c r="M105" s="1" t="s">
        <v>918</v>
      </c>
      <c r="N105" s="5"/>
      <c r="R105" s="3" t="s">
        <v>919</v>
      </c>
      <c r="S105" t="s">
        <v>920</v>
      </c>
      <c r="X105" t="s">
        <v>921</v>
      </c>
      <c r="Y105" s="7" t="s">
        <v>922</v>
      </c>
      <c r="AB105" s="3">
        <f>LOOKUP(AC105,[2]ItemProto!$C$809:$C$1269,[2]ItemProto!$S$809:$S$1269)</f>
        <v>0</v>
      </c>
      <c r="AC105" s="1">
        <v>15210111</v>
      </c>
      <c r="AD105" s="3" t="s">
        <v>175</v>
      </c>
      <c r="AE105" s="3" t="s">
        <v>793</v>
      </c>
      <c r="AF105" s="3">
        <f>LOOKUP(AC105,[3]TalentProto!$L$64:$L$73,[3]TalentProto!$O$64:$O$73)</f>
        <v>200002</v>
      </c>
    </row>
    <row r="106" ht="20.1" customHeight="1" spans="2:32">
      <c r="B106" s="42" t="s">
        <v>645</v>
      </c>
      <c r="C106" s="42"/>
      <c r="D106" s="42" t="s">
        <v>880</v>
      </c>
      <c r="H106" s="5"/>
      <c r="I106" s="5"/>
      <c r="K106" s="5"/>
      <c r="L106" s="13" t="str">
        <f>"传承武器"</f>
        <v>传承武器</v>
      </c>
      <c r="M106" s="1" t="s">
        <v>923</v>
      </c>
      <c r="N106" s="5"/>
      <c r="R106" s="1"/>
      <c r="AB106" s="3">
        <f>LOOKUP(AC106,[2]ItemProto!$C$809:$C$1269,[2]ItemProto!$S$809:$S$1269)</f>
        <v>0</v>
      </c>
      <c r="AC106" s="1">
        <v>15310112</v>
      </c>
      <c r="AD106" s="3" t="s">
        <v>175</v>
      </c>
      <c r="AE106" s="3" t="s">
        <v>810</v>
      </c>
      <c r="AF106" s="3">
        <f>LOOKUP(AC106,[3]TalentProto!$L$64:$L$73,[3]TalentProto!$O$64:$O$73)</f>
        <v>200005</v>
      </c>
    </row>
    <row r="107" ht="20.1" customHeight="1" spans="2:32">
      <c r="B107" s="42" t="s">
        <v>650</v>
      </c>
      <c r="C107" s="42"/>
      <c r="D107" s="42" t="s">
        <v>883</v>
      </c>
      <c r="H107" s="5"/>
      <c r="I107" s="5"/>
      <c r="K107" s="5"/>
      <c r="L107" s="13" t="str">
        <f>"传承武器"</f>
        <v>传承武器</v>
      </c>
      <c r="M107" s="1" t="s">
        <v>924</v>
      </c>
      <c r="N107" s="5"/>
      <c r="AB107" s="3">
        <f>LOOKUP(AC107,[2]ItemProto!$C$809:$C$1269,[2]ItemProto!$S$809:$S$1269)</f>
        <v>0</v>
      </c>
      <c r="AC107" s="1">
        <v>15410111</v>
      </c>
      <c r="AD107" s="3" t="s">
        <v>175</v>
      </c>
      <c r="AE107" s="3" t="s">
        <v>826</v>
      </c>
      <c r="AF107" s="3">
        <f>LOOKUP(AC107,[3]TalentProto!$L$64:$L$73,[3]TalentProto!$O$64:$O$73)</f>
        <v>200007</v>
      </c>
    </row>
    <row r="108" ht="20.1" customHeight="1" spans="2:32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3" t="str">
        <f>"传承武器"</f>
        <v>传承武器</v>
      </c>
      <c r="M108" s="1" t="s">
        <v>926</v>
      </c>
      <c r="N108" s="5"/>
      <c r="AB108" s="3">
        <f>LOOKUP(AC108,[2]ItemProto!$C$809:$C$1269,[2]ItemProto!$S$809:$S$1269)</f>
        <v>0</v>
      </c>
      <c r="AC108" s="1">
        <v>15510122</v>
      </c>
      <c r="AD108" s="3" t="s">
        <v>175</v>
      </c>
      <c r="AE108" s="3" t="s">
        <v>845</v>
      </c>
      <c r="AF108" s="3">
        <f>LOOKUP(AC108,[3]TalentProto!$L$64:$L$73,[3]TalentProto!$O$64:$O$73)</f>
        <v>200010</v>
      </c>
    </row>
    <row r="109" ht="20.1" customHeight="1" spans="2:32">
      <c r="B109" s="1" t="s">
        <v>627</v>
      </c>
      <c r="C109" s="1"/>
      <c r="E109" s="1" t="s">
        <v>781</v>
      </c>
      <c r="H109" s="5"/>
      <c r="I109" s="5"/>
      <c r="J109" s="5"/>
      <c r="K109" s="5"/>
      <c r="L109" s="13" t="str">
        <f>"传承武器"</f>
        <v>传承武器</v>
      </c>
      <c r="M109" s="1" t="s">
        <v>927</v>
      </c>
      <c r="N109" s="5"/>
      <c r="AC109" s="1"/>
      <c r="AD109" s="3"/>
      <c r="AE109" s="3"/>
      <c r="AF109" s="3"/>
    </row>
    <row r="110" ht="20.1" customHeight="1" spans="5:32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3"/>
      <c r="AE110" s="3"/>
      <c r="AF110" s="3"/>
    </row>
    <row r="111" ht="20.1" customHeight="1" spans="5:32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ht="20.1" customHeight="1" spans="17:32">
      <c r="Q112" s="1" t="s">
        <v>930</v>
      </c>
      <c r="R112" s="3" t="s">
        <v>931</v>
      </c>
      <c r="S112" s="3"/>
      <c r="T112" s="3"/>
      <c r="AC112" s="3"/>
      <c r="AD112" s="3"/>
      <c r="AE112" s="3"/>
      <c r="AF112" s="3"/>
    </row>
    <row r="113" ht="20.1" customHeight="1" spans="17:32">
      <c r="Q113" s="1" t="s">
        <v>932</v>
      </c>
      <c r="R113" s="3" t="s">
        <v>933</v>
      </c>
      <c r="S113" s="3"/>
      <c r="T113" s="3"/>
      <c r="AC113" s="3"/>
      <c r="AD113" s="3"/>
      <c r="AE113" s="3"/>
      <c r="AF113" s="3"/>
    </row>
    <row r="114" s="3" customFormat="1" ht="20.1" customHeight="1" spans="3:29">
      <c r="C114" s="1"/>
      <c r="D114" s="1"/>
      <c r="I114" s="1"/>
      <c r="J114" s="1"/>
      <c r="Q114" s="1" t="s">
        <v>934</v>
      </c>
      <c r="R114" s="3" t="s">
        <v>935</v>
      </c>
      <c r="AC114" s="1"/>
    </row>
    <row r="115" ht="20.1" customHeight="1" spans="17:32">
      <c r="Q115" s="1" t="s">
        <v>936</v>
      </c>
      <c r="R115" s="3" t="s">
        <v>937</v>
      </c>
      <c r="S115" s="3"/>
      <c r="T115" s="3"/>
      <c r="AC115" s="3"/>
      <c r="AD115" s="3"/>
      <c r="AE115" s="3"/>
      <c r="AF115" s="3"/>
    </row>
    <row r="116" s="3" customFormat="1" ht="20.1" customHeight="1" spans="3:29">
      <c r="C116" s="1"/>
      <c r="D116" s="1"/>
      <c r="I116" s="1"/>
      <c r="J116" s="1"/>
      <c r="Q116" s="1" t="s">
        <v>938</v>
      </c>
      <c r="R116" s="3" t="s">
        <v>939</v>
      </c>
      <c r="AC116" s="1"/>
    </row>
    <row r="117" s="3" customFormat="1" ht="20.1" customHeight="1" spans="3:27">
      <c r="C117" s="1"/>
      <c r="I117" s="1"/>
      <c r="J117" s="1"/>
      <c r="Q117" s="1" t="s">
        <v>940</v>
      </c>
      <c r="R117" s="3" t="s">
        <v>797</v>
      </c>
      <c r="X117" s="3" t="s">
        <v>941</v>
      </c>
      <c r="Y117"/>
      <c r="Z117"/>
      <c r="AA117"/>
    </row>
    <row r="118" s="3" customFormat="1" ht="20.1" customHeight="1" spans="1:18">
      <c r="A118" s="1" t="s">
        <v>942</v>
      </c>
      <c r="B118" s="3" t="s">
        <v>943</v>
      </c>
      <c r="C118" s="1" t="s">
        <v>944</v>
      </c>
      <c r="D118" s="1" t="s">
        <v>945</v>
      </c>
      <c r="E118" s="1" t="s">
        <v>946</v>
      </c>
      <c r="F118" s="3" t="s">
        <v>947</v>
      </c>
      <c r="I118" s="1"/>
      <c r="J118" s="1"/>
      <c r="Q118" s="1" t="s">
        <v>948</v>
      </c>
      <c r="R118" s="3" t="s">
        <v>398</v>
      </c>
    </row>
    <row r="119" s="3" customFormat="1" ht="20.1" customHeight="1" spans="2:6">
      <c r="B119" s="3" t="s">
        <v>949</v>
      </c>
      <c r="C119" s="1" t="s">
        <v>950</v>
      </c>
      <c r="D119" s="1" t="s">
        <v>951</v>
      </c>
      <c r="E119" s="1" t="s">
        <v>952</v>
      </c>
      <c r="F119" s="3" t="s">
        <v>953</v>
      </c>
    </row>
    <row r="120" s="3" customFormat="1" ht="20.1" customHeight="1" spans="2:5">
      <c r="B120" s="3" t="s">
        <v>954</v>
      </c>
      <c r="C120" s="1" t="s">
        <v>955</v>
      </c>
      <c r="D120" s="1" t="s">
        <v>956</v>
      </c>
      <c r="E120" s="1" t="s">
        <v>957</v>
      </c>
    </row>
    <row r="121" s="3" customFormat="1" ht="20.1" customHeight="1" spans="2:7">
      <c r="B121" s="3" t="s">
        <v>958</v>
      </c>
      <c r="C121" s="1" t="s">
        <v>959</v>
      </c>
      <c r="D121" s="1" t="s">
        <v>960</v>
      </c>
      <c r="E121" s="3" t="s">
        <v>961</v>
      </c>
      <c r="G121" s="3" t="s">
        <v>962</v>
      </c>
    </row>
    <row r="122" s="3" customFormat="1" ht="20.1" customHeight="1" spans="2:5">
      <c r="B122" s="3" t="s">
        <v>963</v>
      </c>
      <c r="C122" s="1" t="s">
        <v>964</v>
      </c>
      <c r="D122" s="1" t="s">
        <v>965</v>
      </c>
      <c r="E122" s="3" t="s">
        <v>966</v>
      </c>
    </row>
    <row r="123" s="3" customFormat="1" ht="20.1" customHeight="1" spans="2:7">
      <c r="B123" s="3" t="s">
        <v>967</v>
      </c>
      <c r="C123" s="1" t="s">
        <v>955</v>
      </c>
      <c r="D123" s="1" t="s">
        <v>968</v>
      </c>
      <c r="E123" s="3" t="s">
        <v>969</v>
      </c>
      <c r="G123" s="3" t="s">
        <v>300</v>
      </c>
    </row>
    <row r="124" s="3" customFormat="1" ht="20.1" customHeight="1" spans="3:7">
      <c r="C124" s="1"/>
      <c r="D124" s="1" t="s">
        <v>970</v>
      </c>
      <c r="G124" s="3" t="s">
        <v>971</v>
      </c>
    </row>
    <row r="125" s="3" customFormat="1" ht="20.1" customHeight="1" spans="3:7">
      <c r="C125" s="1"/>
      <c r="G125" s="3" t="s">
        <v>305</v>
      </c>
    </row>
    <row r="126" s="3" customFormat="1" ht="20.1" customHeight="1" spans="3:7">
      <c r="C126" s="1"/>
      <c r="G126" s="3" t="s">
        <v>972</v>
      </c>
    </row>
    <row r="127" s="3" customFormat="1" ht="20.1" customHeight="1" spans="2:7">
      <c r="B127" s="43" t="s">
        <v>973</v>
      </c>
      <c r="C127" s="41" t="s">
        <v>974</v>
      </c>
      <c r="D127" s="43" t="s">
        <v>975</v>
      </c>
      <c r="G127" s="3" t="s">
        <v>310</v>
      </c>
    </row>
    <row r="128" s="3" customFormat="1" ht="20.1" customHeight="1" spans="2:7">
      <c r="B128" s="43" t="s">
        <v>976</v>
      </c>
      <c r="C128" s="41" t="s">
        <v>977</v>
      </c>
      <c r="D128" s="43" t="s">
        <v>978</v>
      </c>
      <c r="G128" s="3" t="s">
        <v>312</v>
      </c>
    </row>
    <row r="129" s="3" customFormat="1" ht="20.1" customHeight="1" spans="2:7">
      <c r="B129" s="43" t="s">
        <v>979</v>
      </c>
      <c r="C129" s="41" t="s">
        <v>980</v>
      </c>
      <c r="D129" s="43" t="s">
        <v>981</v>
      </c>
      <c r="G129" s="3" t="s">
        <v>982</v>
      </c>
    </row>
    <row r="130" s="3" customFormat="1" ht="20.1" customHeight="1" spans="2:7">
      <c r="B130" s="43" t="s">
        <v>983</v>
      </c>
      <c r="C130" s="41" t="s">
        <v>984</v>
      </c>
      <c r="D130" s="43" t="s">
        <v>985</v>
      </c>
      <c r="G130" s="3" t="s">
        <v>986</v>
      </c>
    </row>
    <row r="131" s="3" customFormat="1" ht="20.1" customHeight="1" spans="2:7">
      <c r="B131" s="43" t="s">
        <v>987</v>
      </c>
      <c r="C131" s="41" t="s">
        <v>988</v>
      </c>
      <c r="D131" s="43" t="s">
        <v>989</v>
      </c>
      <c r="G131" s="3" t="s">
        <v>990</v>
      </c>
    </row>
    <row r="132" s="3" customFormat="1" ht="20.1" customHeight="1" spans="2:7">
      <c r="B132" s="43" t="s">
        <v>991</v>
      </c>
      <c r="C132" s="41" t="s">
        <v>992</v>
      </c>
      <c r="D132" s="43" t="s">
        <v>993</v>
      </c>
      <c r="G132" s="3" t="s">
        <v>321</v>
      </c>
    </row>
    <row r="133" s="3" customFormat="1" ht="20.1" customHeight="1" spans="2:7">
      <c r="B133" s="43" t="s">
        <v>994</v>
      </c>
      <c r="C133" s="41" t="s">
        <v>995</v>
      </c>
      <c r="D133" s="43" t="s">
        <v>996</v>
      </c>
      <c r="G133" s="3" t="s">
        <v>997</v>
      </c>
    </row>
    <row r="134" s="3" customFormat="1" ht="20.1" customHeight="1" spans="2:4">
      <c r="B134" s="43" t="s">
        <v>998</v>
      </c>
      <c r="C134" s="41" t="s">
        <v>999</v>
      </c>
      <c r="D134" s="43" t="s">
        <v>1000</v>
      </c>
    </row>
    <row r="135" s="3" customFormat="1" ht="20.1" customHeight="1" spans="2:4">
      <c r="B135" s="43" t="s">
        <v>1001</v>
      </c>
      <c r="C135" s="41" t="s">
        <v>1002</v>
      </c>
      <c r="D135" s="43" t="s">
        <v>1003</v>
      </c>
    </row>
    <row r="136" s="3" customFormat="1" ht="20.1" customHeight="1" spans="2:4">
      <c r="B136" s="43" t="s">
        <v>1004</v>
      </c>
      <c r="C136" s="41" t="s">
        <v>1005</v>
      </c>
      <c r="D136" s="43" t="s">
        <v>1006</v>
      </c>
    </row>
    <row r="137" s="3" customFormat="1" ht="20.1" customHeight="1" spans="2:4">
      <c r="B137" s="43" t="s">
        <v>1007</v>
      </c>
      <c r="C137" s="41" t="s">
        <v>1008</v>
      </c>
      <c r="D137" s="43" t="s">
        <v>1009</v>
      </c>
    </row>
    <row r="138" ht="20.1" customHeight="1" spans="2:4">
      <c r="B138" s="43" t="s">
        <v>1010</v>
      </c>
      <c r="C138" s="41" t="s">
        <v>1011</v>
      </c>
      <c r="D138" s="43" t="s">
        <v>1012</v>
      </c>
    </row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 spans="2:2">
      <c r="B164" s="3" t="s">
        <v>1013</v>
      </c>
    </row>
    <row r="165" ht="20.1" customHeight="1"/>
    <row r="166" s="1" customFormat="1" ht="20.1" customHeight="1"/>
    <row r="167" s="1" customFormat="1" ht="20.1" customHeight="1"/>
    <row r="168" s="1" customFormat="1" ht="20.1" customHeight="1" spans="2:2">
      <c r="B168" s="1" t="s">
        <v>1014</v>
      </c>
    </row>
    <row r="169" s="1" customFormat="1" ht="20.1" customHeight="1" spans="2:5">
      <c r="B169" s="46" t="s">
        <v>1015</v>
      </c>
      <c r="C169" s="1">
        <v>10000</v>
      </c>
      <c r="E169" s="1" t="s">
        <v>1016</v>
      </c>
    </row>
    <row r="170" s="1" customFormat="1" ht="20.1" customHeight="1" spans="2:8">
      <c r="B170" s="46" t="s">
        <v>1017</v>
      </c>
      <c r="C170" s="1">
        <v>20000</v>
      </c>
      <c r="E170" s="1" t="s">
        <v>1018</v>
      </c>
      <c r="H170" s="1" t="s">
        <v>1018</v>
      </c>
    </row>
    <row r="171" s="1" customFormat="1" ht="20.1" customHeight="1" spans="2:8">
      <c r="B171" s="46" t="s">
        <v>1019</v>
      </c>
      <c r="E171" s="1" t="s">
        <v>1020</v>
      </c>
      <c r="H171" s="1" t="s">
        <v>1020</v>
      </c>
    </row>
    <row r="172" s="1" customFormat="1" ht="20.1" customHeight="1" spans="2:8">
      <c r="B172" s="46" t="s">
        <v>1021</v>
      </c>
      <c r="E172" s="1" t="s">
        <v>948</v>
      </c>
      <c r="H172" s="1" t="s">
        <v>948</v>
      </c>
    </row>
    <row r="173" s="1" customFormat="1" ht="20.1" customHeight="1" spans="2:8">
      <c r="B173" s="46" t="s">
        <v>1022</v>
      </c>
      <c r="E173" s="1" t="s">
        <v>1023</v>
      </c>
      <c r="H173" s="1" t="s">
        <v>1023</v>
      </c>
    </row>
    <row r="174" s="1" customFormat="1" ht="20.1" customHeight="1" spans="2:2">
      <c r="B174" s="46" t="s">
        <v>1024</v>
      </c>
    </row>
    <row r="175" s="1" customFormat="1" ht="20.1" customHeight="1" spans="2:2">
      <c r="B175" s="46" t="s">
        <v>1025</v>
      </c>
    </row>
    <row r="176" s="1" customFormat="1" ht="20.1" customHeight="1" spans="2:11">
      <c r="B176" s="46" t="s">
        <v>1026</v>
      </c>
      <c r="H176" s="1" t="s">
        <v>1016</v>
      </c>
      <c r="I176" s="1">
        <v>3</v>
      </c>
      <c r="J176" s="1">
        <v>5</v>
      </c>
      <c r="K176" s="1">
        <f>J176*I176</f>
        <v>15</v>
      </c>
    </row>
    <row r="177" s="1" customFormat="1" ht="20.1" customHeight="1" spans="2:11">
      <c r="B177" s="46" t="s">
        <v>1027</v>
      </c>
      <c r="H177" s="1" t="s">
        <v>1018</v>
      </c>
      <c r="I177" s="1">
        <v>3</v>
      </c>
      <c r="J177" s="1">
        <v>5</v>
      </c>
      <c r="K177" s="1">
        <f t="shared" ref="K177:K180" si="34">J177*I177</f>
        <v>15</v>
      </c>
    </row>
    <row r="178" s="1" customFormat="1" ht="20.1" customHeight="1" spans="2:11">
      <c r="B178" s="46" t="s">
        <v>1028</v>
      </c>
      <c r="H178" s="1" t="s">
        <v>1020</v>
      </c>
      <c r="I178" s="1">
        <v>3</v>
      </c>
      <c r="J178" s="1">
        <v>5</v>
      </c>
      <c r="K178" s="1">
        <f t="shared" si="34"/>
        <v>15</v>
      </c>
    </row>
    <row r="179" s="1" customFormat="1" ht="20.1" customHeight="1" spans="2:11">
      <c r="B179" s="46" t="s">
        <v>1029</v>
      </c>
      <c r="H179" s="1" t="s">
        <v>948</v>
      </c>
      <c r="I179" s="1">
        <v>4</v>
      </c>
      <c r="J179" s="1">
        <v>5</v>
      </c>
      <c r="K179" s="1">
        <f t="shared" si="34"/>
        <v>20</v>
      </c>
    </row>
    <row r="180" s="1" customFormat="1" ht="20.1" customHeight="1" spans="2:11">
      <c r="B180" s="46" t="s">
        <v>1030</v>
      </c>
      <c r="H180" s="1" t="s">
        <v>1023</v>
      </c>
      <c r="I180" s="1">
        <v>4</v>
      </c>
      <c r="J180" s="1">
        <v>5</v>
      </c>
      <c r="K180" s="1">
        <f t="shared" si="34"/>
        <v>20</v>
      </c>
    </row>
    <row r="181" s="1" customFormat="1" ht="20.1" customHeight="1" spans="11:13">
      <c r="K181" s="1">
        <f>SUM(K176:K180)</f>
        <v>85</v>
      </c>
      <c r="L181" s="1">
        <f>K181/10</f>
        <v>8.5</v>
      </c>
      <c r="M181" s="1">
        <f>K181/5</f>
        <v>17</v>
      </c>
    </row>
    <row r="182" s="1" customFormat="1" ht="20.1" customHeight="1"/>
    <row r="183" s="1" customFormat="1" ht="20.1" customHeight="1" spans="8:15">
      <c r="H183" s="1" t="s">
        <v>1018</v>
      </c>
      <c r="K183" s="1">
        <v>10</v>
      </c>
      <c r="L183" s="1">
        <f>K183*17</f>
        <v>170</v>
      </c>
      <c r="M183" s="1">
        <f>L183/10</f>
        <v>17</v>
      </c>
      <c r="O183" s="85" t="s">
        <v>1031</v>
      </c>
    </row>
    <row r="184" s="1" customFormat="1" ht="20.1" customHeight="1" spans="2:17">
      <c r="B184" s="47" t="s">
        <v>1032</v>
      </c>
      <c r="C184" s="47" t="s">
        <v>1033</v>
      </c>
      <c r="D184" s="1" t="str">
        <f>B184&amp;"·"&amp;C184</f>
        <v>子鼠·破晓</v>
      </c>
      <c r="E184" s="1" t="s">
        <v>1016</v>
      </c>
      <c r="F184" s="32">
        <v>105101</v>
      </c>
      <c r="H184" s="1" t="s">
        <v>948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5" t="s">
        <v>1034</v>
      </c>
      <c r="Q184" s="32" t="s">
        <v>1016</v>
      </c>
    </row>
    <row r="185" s="1" customFormat="1" ht="20.1" customHeight="1" spans="2:17">
      <c r="B185" s="47" t="s">
        <v>1035</v>
      </c>
      <c r="C185" s="47" t="s">
        <v>1036</v>
      </c>
      <c r="D185" s="1" t="str">
        <f t="shared" ref="D185:D195" si="37">B185&amp;"·"&amp;C185</f>
        <v>丑牛·破风</v>
      </c>
      <c r="E185" s="1" t="s">
        <v>1020</v>
      </c>
      <c r="F185" s="32">
        <v>105501</v>
      </c>
      <c r="H185" s="1" t="s">
        <v>1023</v>
      </c>
      <c r="K185" s="1">
        <v>20</v>
      </c>
      <c r="L185" s="1">
        <f t="shared" si="35"/>
        <v>340</v>
      </c>
      <c r="M185" s="1">
        <f t="shared" si="36"/>
        <v>34</v>
      </c>
      <c r="O185" s="85" t="s">
        <v>1037</v>
      </c>
      <c r="Q185" s="32" t="s">
        <v>1018</v>
      </c>
    </row>
    <row r="186" s="1" customFormat="1" ht="20.1" customHeight="1" spans="2:17">
      <c r="B186" s="47" t="s">
        <v>1038</v>
      </c>
      <c r="C186" s="47" t="s">
        <v>1039</v>
      </c>
      <c r="D186" s="1" t="str">
        <f t="shared" si="37"/>
        <v>寅虎·破军</v>
      </c>
      <c r="E186" s="1" t="s">
        <v>1018</v>
      </c>
      <c r="F186" s="32">
        <v>105301</v>
      </c>
      <c r="Q186" s="32" t="s">
        <v>1020</v>
      </c>
    </row>
    <row r="187" s="1" customFormat="1" ht="20.1" customHeight="1" spans="2:17">
      <c r="B187" s="47" t="s">
        <v>1040</v>
      </c>
      <c r="C187" s="46" t="s">
        <v>1041</v>
      </c>
      <c r="D187" s="1" t="str">
        <f t="shared" si="37"/>
        <v>卯兔·洪流</v>
      </c>
      <c r="E187" s="1" t="s">
        <v>948</v>
      </c>
      <c r="F187" s="32">
        <v>105201</v>
      </c>
      <c r="L187" s="1">
        <f>SUM(L183:L185)</f>
        <v>765</v>
      </c>
      <c r="Q187" s="32" t="s">
        <v>1023</v>
      </c>
    </row>
    <row r="188" s="1" customFormat="1" ht="20.1" customHeight="1" spans="2:17">
      <c r="B188" s="47" t="s">
        <v>1042</v>
      </c>
      <c r="C188" s="46" t="s">
        <v>1043</v>
      </c>
      <c r="D188" s="1" t="str">
        <f t="shared" si="37"/>
        <v>辰龙·挽歌</v>
      </c>
      <c r="E188" s="1" t="s">
        <v>1044</v>
      </c>
      <c r="F188" s="32">
        <v>105501</v>
      </c>
      <c r="G188" s="32">
        <v>105401</v>
      </c>
      <c r="H188" s="1" t="s">
        <v>1045</v>
      </c>
      <c r="J188" s="1" t="str">
        <f>F188&amp;","&amp;G188</f>
        <v>105501,105401</v>
      </c>
      <c r="Q188" s="32" t="s">
        <v>948</v>
      </c>
    </row>
    <row r="189" s="1" customFormat="1" ht="20.1" customHeight="1" spans="2:10">
      <c r="B189" s="47" t="s">
        <v>1046</v>
      </c>
      <c r="C189" s="47" t="s">
        <v>1047</v>
      </c>
      <c r="D189" s="1" t="str">
        <f t="shared" si="37"/>
        <v>巳蛇·逐风</v>
      </c>
      <c r="E189" s="1" t="s">
        <v>1048</v>
      </c>
      <c r="F189" s="32">
        <v>105301</v>
      </c>
      <c r="G189" s="32">
        <v>105201</v>
      </c>
      <c r="H189" s="1" t="s">
        <v>1044</v>
      </c>
      <c r="J189" s="1" t="str">
        <f t="shared" ref="J189:J195" si="38">F189&amp;","&amp;G189</f>
        <v>105301,105201</v>
      </c>
    </row>
    <row r="190" s="1" customFormat="1" ht="20.1" customHeight="1" spans="2:10">
      <c r="B190" s="47" t="s">
        <v>1049</v>
      </c>
      <c r="C190" s="47" t="s">
        <v>1050</v>
      </c>
      <c r="D190" s="1" t="str">
        <f t="shared" si="37"/>
        <v>午马·利刃</v>
      </c>
      <c r="E190" s="1" t="s">
        <v>1051</v>
      </c>
      <c r="F190" s="32">
        <v>105101</v>
      </c>
      <c r="G190" s="32">
        <v>105401</v>
      </c>
      <c r="H190" s="1" t="s">
        <v>1052</v>
      </c>
      <c r="J190" s="1" t="str">
        <f t="shared" si="38"/>
        <v>105101,105401</v>
      </c>
    </row>
    <row r="191" s="1" customFormat="1" ht="20.1" customHeight="1" spans="2:10">
      <c r="B191" s="47" t="s">
        <v>1053</v>
      </c>
      <c r="C191" s="47" t="s">
        <v>1054</v>
      </c>
      <c r="D191" s="1" t="str">
        <f t="shared" si="37"/>
        <v>未羊·战魂</v>
      </c>
      <c r="E191" s="1" t="s">
        <v>1055</v>
      </c>
      <c r="F191" s="32">
        <v>105501</v>
      </c>
      <c r="G191" s="32">
        <v>105201</v>
      </c>
      <c r="H191" s="1" t="s">
        <v>1018</v>
      </c>
      <c r="J191" s="1" t="str">
        <f t="shared" si="38"/>
        <v>105501,105201</v>
      </c>
    </row>
    <row r="192" s="1" customFormat="1" ht="20.1" customHeight="1" spans="2:8">
      <c r="B192" s="47" t="s">
        <v>1056</v>
      </c>
      <c r="C192" s="47" t="s">
        <v>1057</v>
      </c>
      <c r="D192" s="1" t="str">
        <f t="shared" si="37"/>
        <v>申猴·清风</v>
      </c>
      <c r="E192" s="1" t="s">
        <v>1023</v>
      </c>
      <c r="F192" s="32">
        <v>105401</v>
      </c>
      <c r="H192" s="1" t="s">
        <v>1058</v>
      </c>
    </row>
    <row r="193" s="1" customFormat="1" ht="20.1" customHeight="1" spans="2:10">
      <c r="B193" s="47" t="s">
        <v>1059</v>
      </c>
      <c r="C193" s="47" t="s">
        <v>1060</v>
      </c>
      <c r="D193" s="1" t="str">
        <f t="shared" si="37"/>
        <v>酉鸡·天刺</v>
      </c>
      <c r="E193" s="1" t="s">
        <v>1061</v>
      </c>
      <c r="F193" s="32">
        <v>105101</v>
      </c>
      <c r="G193" s="32">
        <v>105201</v>
      </c>
      <c r="H193" s="1" t="s">
        <v>1018</v>
      </c>
      <c r="J193" s="1" t="str">
        <f t="shared" si="38"/>
        <v>105101,105201</v>
      </c>
    </row>
    <row r="194" s="1" customFormat="1" ht="20.1" customHeight="1" spans="2:10">
      <c r="B194" s="47" t="s">
        <v>1062</v>
      </c>
      <c r="C194" s="47" t="s">
        <v>1063</v>
      </c>
      <c r="D194" s="1" t="str">
        <f t="shared" si="37"/>
        <v>戌狗·惊鸿</v>
      </c>
      <c r="E194" s="1" t="s">
        <v>1058</v>
      </c>
      <c r="F194" s="32">
        <v>105501</v>
      </c>
      <c r="G194" s="32">
        <v>105301</v>
      </c>
      <c r="H194" s="1" t="s">
        <v>948</v>
      </c>
      <c r="J194" s="1" t="str">
        <f t="shared" si="38"/>
        <v>105501,105301</v>
      </c>
    </row>
    <row r="195" s="1" customFormat="1" ht="20.1" customHeight="1" spans="2:10">
      <c r="B195" s="47" t="s">
        <v>1064</v>
      </c>
      <c r="C195" s="47" t="s">
        <v>1065</v>
      </c>
      <c r="D195" s="1" t="str">
        <f t="shared" si="37"/>
        <v>亥猪·寒裂</v>
      </c>
      <c r="E195" s="1" t="s">
        <v>1066</v>
      </c>
      <c r="F195" s="32">
        <v>105301</v>
      </c>
      <c r="G195" s="32">
        <v>105401</v>
      </c>
      <c r="H195" s="1" t="s">
        <v>1023</v>
      </c>
      <c r="J195" s="1" t="str">
        <f t="shared" si="38"/>
        <v>105301,105401</v>
      </c>
    </row>
    <row r="196" ht="20.1" customHeight="1" spans="2:4">
      <c r="B196" s="1"/>
      <c r="C196" s="1"/>
      <c r="D196" s="1"/>
    </row>
    <row r="197" ht="20.1" customHeight="1" spans="2:4">
      <c r="B197" s="1"/>
      <c r="C197" s="1"/>
      <c r="D197" s="1"/>
    </row>
    <row r="198" ht="20.1" customHeight="1" spans="2:8">
      <c r="B198" s="47" t="s">
        <v>1032</v>
      </c>
      <c r="C198" s="47" t="s">
        <v>1067</v>
      </c>
      <c r="D198" s="1" t="str">
        <f>B198&amp;"·"&amp;C198</f>
        <v>子鼠·天启</v>
      </c>
      <c r="H198" s="1" t="s">
        <v>1068</v>
      </c>
    </row>
    <row r="199" ht="20.1" customHeight="1" spans="2:8">
      <c r="B199" s="47" t="s">
        <v>1035</v>
      </c>
      <c r="C199" s="46" t="s">
        <v>1069</v>
      </c>
      <c r="D199" s="1" t="str">
        <f t="shared" ref="D199:D209" si="39">B199&amp;"·"&amp;C199</f>
        <v>丑牛·天正</v>
      </c>
      <c r="H199" s="1" t="s">
        <v>1070</v>
      </c>
    </row>
    <row r="200" ht="20.1" customHeight="1" spans="2:8">
      <c r="B200" s="47" t="s">
        <v>1038</v>
      </c>
      <c r="C200" s="47" t="s">
        <v>1071</v>
      </c>
      <c r="D200" s="1" t="str">
        <f t="shared" si="39"/>
        <v>寅虎·天罡</v>
      </c>
      <c r="H200" s="1" t="s">
        <v>1072</v>
      </c>
    </row>
    <row r="201" ht="20.1" customHeight="1" spans="2:8">
      <c r="B201" s="47" t="s">
        <v>1040</v>
      </c>
      <c r="C201" s="46" t="s">
        <v>1073</v>
      </c>
      <c r="D201" s="1" t="str">
        <f t="shared" si="39"/>
        <v>卯兔·白鸿</v>
      </c>
      <c r="H201" s="1" t="s">
        <v>1074</v>
      </c>
    </row>
    <row r="202" ht="20.1" customHeight="1" spans="2:8">
      <c r="B202" s="47" t="s">
        <v>1042</v>
      </c>
      <c r="C202" s="47" t="s">
        <v>1075</v>
      </c>
      <c r="D202" s="1" t="str">
        <f t="shared" si="39"/>
        <v>辰龙·紫金</v>
      </c>
      <c r="H202" s="1" t="s">
        <v>1076</v>
      </c>
    </row>
    <row r="203" ht="20.1" customHeight="1" spans="2:8">
      <c r="B203" s="47" t="s">
        <v>1046</v>
      </c>
      <c r="C203" s="47" t="s">
        <v>1077</v>
      </c>
      <c r="D203" s="1" t="str">
        <f t="shared" si="39"/>
        <v>巳蛇·修罗</v>
      </c>
      <c r="H203" s="1" t="s">
        <v>1078</v>
      </c>
    </row>
    <row r="204" ht="20.1" customHeight="1" spans="2:8">
      <c r="B204" s="47" t="s">
        <v>1049</v>
      </c>
      <c r="C204" s="47" t="s">
        <v>1079</v>
      </c>
      <c r="D204" s="1" t="str">
        <f t="shared" si="39"/>
        <v>午马·金甲</v>
      </c>
      <c r="H204" s="1" t="s">
        <v>1080</v>
      </c>
    </row>
    <row r="205" ht="20.1" customHeight="1" spans="2:8">
      <c r="B205" s="47" t="s">
        <v>1053</v>
      </c>
      <c r="C205" s="47" t="s">
        <v>1081</v>
      </c>
      <c r="D205" s="1" t="str">
        <f t="shared" si="39"/>
        <v>未羊·苍穹</v>
      </c>
      <c r="H205" s="1" t="s">
        <v>1082</v>
      </c>
    </row>
    <row r="206" ht="20.1" customHeight="1" spans="2:8">
      <c r="B206" s="47" t="s">
        <v>1056</v>
      </c>
      <c r="C206" s="47" t="s">
        <v>1083</v>
      </c>
      <c r="D206" s="1" t="str">
        <f t="shared" si="39"/>
        <v>申猴·龙牙</v>
      </c>
      <c r="H206" s="1" t="s">
        <v>1084</v>
      </c>
    </row>
    <row r="207" ht="20.1" customHeight="1" spans="2:8">
      <c r="B207" s="47" t="s">
        <v>1059</v>
      </c>
      <c r="C207" s="47" t="s">
        <v>1085</v>
      </c>
      <c r="D207" s="1" t="str">
        <f t="shared" si="39"/>
        <v>酉鸡·漠灵</v>
      </c>
      <c r="H207" s="1" t="s">
        <v>1086</v>
      </c>
    </row>
    <row r="208" ht="20.1" customHeight="1" spans="2:8">
      <c r="B208" s="47" t="s">
        <v>1062</v>
      </c>
      <c r="C208" s="47" t="s">
        <v>1087</v>
      </c>
      <c r="D208" s="1" t="str">
        <f t="shared" si="39"/>
        <v>戌狗·无尽</v>
      </c>
      <c r="H208" s="1" t="s">
        <v>1088</v>
      </c>
    </row>
    <row r="209" ht="20.1" customHeight="1" spans="2:8">
      <c r="B209" s="47" t="s">
        <v>1064</v>
      </c>
      <c r="C209" s="47" t="s">
        <v>1089</v>
      </c>
      <c r="D209" s="1" t="str">
        <f t="shared" si="39"/>
        <v>亥猪·焚天</v>
      </c>
      <c r="H209" s="1" t="s">
        <v>1090</v>
      </c>
    </row>
    <row r="210" ht="20.1" customHeight="1"/>
    <row r="211" ht="20.1" customHeight="1"/>
    <row r="212" ht="20.1" customHeight="1"/>
    <row r="213" ht="20.1" customHeight="1" spans="5:5">
      <c r="E213" s="1"/>
    </row>
    <row r="214" ht="20.1" customHeight="1" spans="4:7">
      <c r="D214" s="1"/>
      <c r="E214" s="5"/>
      <c r="F214" s="1"/>
      <c r="G214" s="1"/>
    </row>
    <row r="215" ht="20.1" customHeight="1" spans="2:7">
      <c r="B215" s="48">
        <v>10010037</v>
      </c>
      <c r="C215" s="49" t="s">
        <v>1091</v>
      </c>
      <c r="D215" s="1"/>
      <c r="E215" s="3" t="s">
        <v>504</v>
      </c>
      <c r="F215" s="1"/>
      <c r="G215" s="1"/>
    </row>
    <row r="216" ht="20.1" customHeight="1" spans="4:7">
      <c r="D216" s="13"/>
      <c r="E216" s="3" t="s">
        <v>1092</v>
      </c>
      <c r="F216" s="1">
        <v>1</v>
      </c>
      <c r="G216" s="1">
        <v>2</v>
      </c>
    </row>
    <row r="217" ht="20.1" customHeight="1" spans="2:7">
      <c r="B217" s="1" t="s">
        <v>1093</v>
      </c>
      <c r="C217" s="13">
        <v>3</v>
      </c>
      <c r="E217" s="3" t="s">
        <v>1094</v>
      </c>
      <c r="F217" s="1">
        <v>1.5</v>
      </c>
      <c r="G217" s="1">
        <v>3</v>
      </c>
    </row>
    <row r="218" ht="20.1" customHeight="1" spans="5:7">
      <c r="E218" s="3" t="s">
        <v>1095</v>
      </c>
      <c r="F218" s="1">
        <v>2</v>
      </c>
      <c r="G218" s="1">
        <v>4</v>
      </c>
    </row>
    <row r="219" ht="20.1" customHeight="1" spans="5:7">
      <c r="E219" s="3"/>
      <c r="F219" s="1"/>
      <c r="G219" s="1"/>
    </row>
    <row r="220" ht="20.1" customHeight="1" spans="2:5">
      <c r="B220" s="1" t="s">
        <v>1096</v>
      </c>
      <c r="C220" s="1"/>
      <c r="E220" s="3"/>
    </row>
    <row r="221" ht="20.1" customHeight="1" spans="2:3">
      <c r="B221" s="1">
        <v>1</v>
      </c>
      <c r="C221" s="1">
        <v>3</v>
      </c>
    </row>
    <row r="222" ht="20.1" customHeight="1" spans="2:3">
      <c r="B222" s="1">
        <v>2</v>
      </c>
      <c r="C222" s="1">
        <v>10</v>
      </c>
    </row>
    <row r="223" ht="20.1" customHeight="1" spans="2:3">
      <c r="B223" s="1">
        <v>3</v>
      </c>
      <c r="C223" s="1">
        <v>25</v>
      </c>
    </row>
    <row r="224" ht="20.1" customHeight="1" spans="1:7">
      <c r="A224" s="5"/>
      <c r="B224" s="5"/>
      <c r="C224" s="1"/>
      <c r="D224" s="5"/>
      <c r="E224" s="5"/>
      <c r="F224" s="5"/>
      <c r="G224" s="1" t="s">
        <v>1097</v>
      </c>
    </row>
    <row r="225" ht="20.1" customHeight="1" spans="1:6">
      <c r="A225" s="5"/>
      <c r="B225" s="1" t="s">
        <v>1098</v>
      </c>
      <c r="C225" s="1"/>
      <c r="D225" s="5"/>
      <c r="E225" s="1"/>
      <c r="F225" s="5"/>
    </row>
    <row r="226" ht="20.1" customHeight="1" spans="1:6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ht="20.1" customHeight="1" spans="1:6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ht="20.1" customHeight="1" spans="1:6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ht="20.1" customHeight="1" spans="1:6">
      <c r="A229" s="5"/>
      <c r="B229" s="5"/>
      <c r="C229" s="1"/>
      <c r="D229" s="5"/>
      <c r="E229" s="5"/>
      <c r="F229" s="5"/>
    </row>
    <row r="230" ht="20.1" customHeight="1"/>
    <row r="231" ht="20.1" customHeight="1" spans="2:2">
      <c r="B231" s="1">
        <v>10</v>
      </c>
    </row>
    <row r="232" ht="20.1" customHeight="1" spans="2:2">
      <c r="B232" s="1">
        <v>30</v>
      </c>
    </row>
    <row r="233" ht="20.1" customHeight="1" spans="2:2">
      <c r="B233" s="1">
        <v>100</v>
      </c>
    </row>
    <row r="234" ht="20.1" customHeight="1"/>
    <row r="235" ht="20.1" customHeight="1" spans="2:4">
      <c r="B235" s="1" t="s">
        <v>1099</v>
      </c>
      <c r="C235" s="1" t="s">
        <v>1100</v>
      </c>
      <c r="D235" s="1"/>
    </row>
    <row r="236" ht="20.1" customHeight="1" spans="2:5">
      <c r="B236" s="1" t="s">
        <v>1101</v>
      </c>
      <c r="C236" s="1">
        <f>4*3*1.5+3*3</f>
        <v>27</v>
      </c>
      <c r="D236" s="1"/>
      <c r="E236">
        <f>3*3*2</f>
        <v>18</v>
      </c>
    </row>
    <row r="237" ht="20.1" customHeight="1" spans="2:4">
      <c r="B237" s="1">
        <v>1</v>
      </c>
      <c r="C237" s="1">
        <v>0.08</v>
      </c>
      <c r="D237" s="1">
        <f>C237*C236</f>
        <v>2.16</v>
      </c>
    </row>
    <row r="238" ht="20.1" customHeight="1" spans="2:4">
      <c r="B238" s="1">
        <v>2</v>
      </c>
      <c r="C238" s="1">
        <v>0.01</v>
      </c>
      <c r="D238" s="1">
        <f>C238*C236</f>
        <v>0.27</v>
      </c>
    </row>
    <row r="239" ht="20.1" customHeight="1" spans="2:4">
      <c r="B239" s="1" t="s">
        <v>1102</v>
      </c>
      <c r="C239" s="1">
        <v>0.3</v>
      </c>
      <c r="D239" s="1">
        <f>C236*C239/10</f>
        <v>0.81</v>
      </c>
    </row>
    <row r="240" ht="20.1" customHeight="1"/>
    <row r="241" ht="20.1" customHeight="1" spans="2:4">
      <c r="B241" s="48">
        <v>10010037</v>
      </c>
      <c r="C241" s="49" t="s">
        <v>1091</v>
      </c>
      <c r="D241" s="1">
        <v>0.3</v>
      </c>
    </row>
    <row r="242" ht="20.1" customHeight="1" spans="2:4">
      <c r="B242" s="30">
        <v>16000101</v>
      </c>
      <c r="C242" s="31" t="s">
        <v>1015</v>
      </c>
      <c r="D242" s="1">
        <v>0.08</v>
      </c>
    </row>
    <row r="243" ht="20.1" customHeight="1" spans="2:4">
      <c r="B243" s="30">
        <v>16000102</v>
      </c>
      <c r="C243" s="31" t="s">
        <v>1017</v>
      </c>
      <c r="D243" s="1">
        <v>0.08</v>
      </c>
    </row>
    <row r="244" ht="20.1" customHeight="1" spans="2:8">
      <c r="B244" s="30">
        <v>16000103</v>
      </c>
      <c r="C244" s="31" t="s">
        <v>1019</v>
      </c>
      <c r="D244" s="1">
        <v>0.08</v>
      </c>
      <c r="G244">
        <v>1380</v>
      </c>
      <c r="H244">
        <v>1500</v>
      </c>
    </row>
    <row r="245" ht="20.1" customHeight="1" spans="2:7">
      <c r="B245" s="30">
        <v>16000104</v>
      </c>
      <c r="C245" s="31" t="s">
        <v>1021</v>
      </c>
      <c r="D245" s="1">
        <v>0.08</v>
      </c>
      <c r="G245">
        <v>1400</v>
      </c>
    </row>
    <row r="246" ht="20.1" customHeight="1" spans="2:7">
      <c r="B246" s="30">
        <v>16000105</v>
      </c>
      <c r="C246" s="31" t="s">
        <v>1022</v>
      </c>
      <c r="D246" s="1">
        <v>0.08</v>
      </c>
      <c r="G246">
        <v>1400</v>
      </c>
    </row>
    <row r="247" ht="20.1" customHeight="1" spans="2:4">
      <c r="B247" s="30">
        <v>16000106</v>
      </c>
      <c r="C247" s="31" t="s">
        <v>1024</v>
      </c>
      <c r="D247" s="1">
        <v>0.08</v>
      </c>
    </row>
    <row r="248" ht="20.1" customHeight="1" spans="2:8">
      <c r="B248" s="30">
        <v>16000107</v>
      </c>
      <c r="C248" s="31" t="s">
        <v>1025</v>
      </c>
      <c r="D248" s="1">
        <v>0.08</v>
      </c>
      <c r="G248">
        <v>1400</v>
      </c>
      <c r="H248">
        <v>1380</v>
      </c>
    </row>
    <row r="249" ht="20.1" customHeight="1" spans="2:4">
      <c r="B249" s="30">
        <v>16000108</v>
      </c>
      <c r="C249" s="31" t="s">
        <v>1026</v>
      </c>
      <c r="D249" s="1">
        <v>0.08</v>
      </c>
    </row>
    <row r="250" ht="20.1" customHeight="1" spans="2:4">
      <c r="B250" s="30">
        <v>16000109</v>
      </c>
      <c r="C250" s="31" t="s">
        <v>1027</v>
      </c>
      <c r="D250" s="1">
        <v>0.08</v>
      </c>
    </row>
    <row r="251" ht="20.1" customHeight="1" spans="2:4">
      <c r="B251" s="30">
        <v>16000110</v>
      </c>
      <c r="C251" s="31" t="s">
        <v>1028</v>
      </c>
      <c r="D251" s="1">
        <v>0.08</v>
      </c>
    </row>
    <row r="252" ht="20.1" customHeight="1" spans="2:4">
      <c r="B252" s="30">
        <v>16000111</v>
      </c>
      <c r="C252" s="31" t="s">
        <v>1029</v>
      </c>
      <c r="D252" s="1">
        <v>0.08</v>
      </c>
    </row>
    <row r="253" ht="20.1" customHeight="1" spans="2:4">
      <c r="B253" s="30">
        <v>16000112</v>
      </c>
      <c r="C253" s="31" t="s">
        <v>1030</v>
      </c>
      <c r="D253" s="1">
        <v>0.08</v>
      </c>
    </row>
    <row r="254" ht="20.1" customHeight="1" spans="2:4">
      <c r="B254" s="30">
        <v>16000201</v>
      </c>
      <c r="C254" s="31" t="s">
        <v>1103</v>
      </c>
      <c r="D254" s="1">
        <v>0.015</v>
      </c>
    </row>
    <row r="255" ht="20.1" customHeight="1" spans="2:4">
      <c r="B255" s="30">
        <v>16000202</v>
      </c>
      <c r="C255" s="31" t="s">
        <v>1104</v>
      </c>
      <c r="D255" s="1">
        <v>0.015</v>
      </c>
    </row>
    <row r="256" ht="20.1" customHeight="1" spans="2:4">
      <c r="B256" s="30">
        <v>16000203</v>
      </c>
      <c r="C256" s="31" t="s">
        <v>1105</v>
      </c>
      <c r="D256" s="1">
        <v>0.015</v>
      </c>
    </row>
    <row r="257" ht="20.1" customHeight="1" spans="2:4">
      <c r="B257" s="30">
        <v>16000204</v>
      </c>
      <c r="C257" s="31" t="s">
        <v>1106</v>
      </c>
      <c r="D257" s="1">
        <v>0.015</v>
      </c>
    </row>
    <row r="258" ht="20.1" customHeight="1" spans="2:4">
      <c r="B258" s="30">
        <v>16000205</v>
      </c>
      <c r="C258" s="31" t="s">
        <v>1107</v>
      </c>
      <c r="D258" s="1">
        <v>0.015</v>
      </c>
    </row>
    <row r="259" ht="20.1" customHeight="1" spans="2:4">
      <c r="B259" s="30">
        <v>16000206</v>
      </c>
      <c r="C259" s="31" t="s">
        <v>1108</v>
      </c>
      <c r="D259" s="1">
        <v>0.015</v>
      </c>
    </row>
    <row r="260" ht="20.1" customHeight="1" spans="2:4">
      <c r="B260" s="30">
        <v>16000207</v>
      </c>
      <c r="C260" s="31" t="s">
        <v>1109</v>
      </c>
      <c r="D260" s="1">
        <v>0.015</v>
      </c>
    </row>
    <row r="261" ht="20.1" customHeight="1" spans="2:4">
      <c r="B261" s="30">
        <v>16000208</v>
      </c>
      <c r="C261" s="31" t="s">
        <v>1110</v>
      </c>
      <c r="D261" s="1">
        <v>0.015</v>
      </c>
    </row>
    <row r="262" ht="20.1" customHeight="1" spans="2:4">
      <c r="B262" s="30">
        <v>16000209</v>
      </c>
      <c r="C262" s="31" t="s">
        <v>1111</v>
      </c>
      <c r="D262" s="1">
        <v>0.015</v>
      </c>
    </row>
    <row r="263" ht="20.1" customHeight="1" spans="2:4">
      <c r="B263" s="30">
        <v>16000210</v>
      </c>
      <c r="C263" s="31" t="s">
        <v>1112</v>
      </c>
      <c r="D263" s="1">
        <v>0.015</v>
      </c>
    </row>
    <row r="264" ht="20.1" customHeight="1" spans="2:4">
      <c r="B264" s="30">
        <v>16000211</v>
      </c>
      <c r="C264" s="31" t="s">
        <v>1113</v>
      </c>
      <c r="D264" s="1">
        <v>0.015</v>
      </c>
    </row>
    <row r="265" ht="20.1" customHeight="1" spans="2:4">
      <c r="B265" s="30">
        <v>16000212</v>
      </c>
      <c r="C265" s="31" t="s">
        <v>1114</v>
      </c>
      <c r="D265" s="1">
        <v>0.015</v>
      </c>
    </row>
    <row r="266" ht="20.1" customHeight="1" spans="2:3">
      <c r="B266" s="30">
        <v>16000301</v>
      </c>
      <c r="C266" s="31" t="s">
        <v>1115</v>
      </c>
    </row>
    <row r="267" ht="20.1" customHeight="1" spans="2:3">
      <c r="B267" s="30">
        <v>16000302</v>
      </c>
      <c r="C267" s="31" t="s">
        <v>1116</v>
      </c>
    </row>
    <row r="268" ht="20.1" customHeight="1" spans="2:3">
      <c r="B268" s="30">
        <v>16000303</v>
      </c>
      <c r="C268" s="31" t="s">
        <v>1117</v>
      </c>
    </row>
    <row r="269" ht="20.1" customHeight="1" spans="2:3">
      <c r="B269" s="30">
        <v>16000304</v>
      </c>
      <c r="C269" s="31" t="s">
        <v>1118</v>
      </c>
    </row>
    <row r="270" ht="20.1" customHeight="1" spans="2:3">
      <c r="B270" s="30">
        <v>16000305</v>
      </c>
      <c r="C270" s="31" t="s">
        <v>1119</v>
      </c>
    </row>
    <row r="271" ht="20.1" customHeight="1" spans="2:3">
      <c r="B271" s="30">
        <v>16000306</v>
      </c>
      <c r="C271" s="31" t="s">
        <v>1120</v>
      </c>
    </row>
    <row r="272" ht="20.1" customHeight="1" spans="2:3">
      <c r="B272" s="30">
        <v>16000307</v>
      </c>
      <c r="C272" s="31" t="s">
        <v>1121</v>
      </c>
    </row>
    <row r="273" ht="20.1" customHeight="1" spans="2:3">
      <c r="B273" s="30">
        <v>16000308</v>
      </c>
      <c r="C273" s="31" t="s">
        <v>1122</v>
      </c>
    </row>
    <row r="274" ht="20.1" customHeight="1" spans="2:3">
      <c r="B274" s="30">
        <v>16000309</v>
      </c>
      <c r="C274" s="31" t="s">
        <v>1123</v>
      </c>
    </row>
    <row r="275" ht="20.1" customHeight="1" spans="2:3">
      <c r="B275" s="30">
        <v>16000310</v>
      </c>
      <c r="C275" s="31" t="s">
        <v>1124</v>
      </c>
    </row>
    <row r="276" ht="20.1" customHeight="1" spans="2:3">
      <c r="B276" s="30">
        <v>16000311</v>
      </c>
      <c r="C276" s="31" t="s">
        <v>1125</v>
      </c>
    </row>
    <row r="277" ht="20.1" customHeight="1" spans="2:3">
      <c r="B277" s="30">
        <v>16000312</v>
      </c>
      <c r="C277" s="31" t="s">
        <v>1126</v>
      </c>
    </row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  <row r="284" ht="20.1" customHeight="1"/>
    <row r="28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3" t="s">
        <v>1127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1128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1129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1130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1131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1132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1133</v>
      </c>
      <c r="D10" s="31">
        <v>3</v>
      </c>
      <c r="E10" s="32" t="s">
        <v>1134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1135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1136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ht="20.1" customHeight="1" spans="2:19">
      <c r="B13" s="30">
        <v>14030012</v>
      </c>
      <c r="C13" s="31" t="s">
        <v>1137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1138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1139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1134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1140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1141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1142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1143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1144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1145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1146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1147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1148</v>
      </c>
      <c r="D24" s="31">
        <v>3</v>
      </c>
      <c r="E24" s="32" t="s">
        <v>1134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1149</v>
      </c>
      <c r="D25" s="31">
        <v>3</v>
      </c>
      <c r="E25" s="32" t="s">
        <v>1134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1150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1151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1152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1153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1154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1155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1155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1155</v>
      </c>
      <c r="D33" s="30">
        <v>1000</v>
      </c>
      <c r="E33" s="32" t="s">
        <v>1134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1156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1156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1156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1157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1157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1157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1158</v>
      </c>
    </row>
    <row r="42" ht="20.1" customHeight="1"/>
    <row r="43" ht="20.1" customHeight="1" spans="2:8">
      <c r="B43" s="30">
        <v>15201002</v>
      </c>
      <c r="C43" s="31" t="s">
        <v>1159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1160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1161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1162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1163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1164</v>
      </c>
      <c r="D48" s="31">
        <v>3</v>
      </c>
      <c r="E48" s="32" t="s">
        <v>1134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1165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1166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1167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1168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1169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1170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1171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1172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1173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1174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1175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1176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1177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1178</v>
      </c>
      <c r="D62" s="31">
        <v>3</v>
      </c>
      <c r="E62" s="32" t="s">
        <v>1134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1179</v>
      </c>
      <c r="D63" s="31">
        <v>3</v>
      </c>
      <c r="E63" s="32" t="s">
        <v>1134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1180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1181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1182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1183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1184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1185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1155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1155</v>
      </c>
      <c r="D71" s="30">
        <v>1000</v>
      </c>
      <c r="E71" s="32" t="s">
        <v>1134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1186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1186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1186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1187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1187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1187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1188</v>
      </c>
    </row>
    <row r="81" ht="20.1" customHeight="1"/>
    <row r="82" ht="20.1" customHeight="1" spans="2:8">
      <c r="B82" s="30">
        <v>15301002</v>
      </c>
      <c r="C82" s="31" t="s">
        <v>1189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1190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1191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1192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1193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1194</v>
      </c>
      <c r="D87" s="31">
        <v>3</v>
      </c>
      <c r="E87" s="32" t="s">
        <v>1134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1195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1196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1197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1198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1199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1200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1201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1202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1203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1204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1205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1206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1207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1208</v>
      </c>
      <c r="D101" s="31">
        <v>3</v>
      </c>
      <c r="E101" s="32" t="s">
        <v>1134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1209</v>
      </c>
      <c r="D102" s="31">
        <v>3</v>
      </c>
      <c r="E102" s="32" t="s">
        <v>1134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1210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1211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1212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1213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1214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1215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1215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1215</v>
      </c>
      <c r="D110" s="30">
        <v>1000</v>
      </c>
      <c r="E110" s="32" t="s">
        <v>1134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1216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1216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1216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1217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1217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1217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1218</v>
      </c>
    </row>
    <row r="119" ht="20.1" customHeight="1"/>
    <row r="120" ht="20.1" customHeight="1" spans="2:8">
      <c r="B120" s="30">
        <v>15401002</v>
      </c>
      <c r="C120" s="31" t="s">
        <v>1219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1220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1221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1222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1223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1224</v>
      </c>
      <c r="D125" s="31">
        <v>3</v>
      </c>
      <c r="E125" s="32" t="s">
        <v>1134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1225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1226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1227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1228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1229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1230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1231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1232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1233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1234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1235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1236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1237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1238</v>
      </c>
      <c r="D139" s="31">
        <v>3</v>
      </c>
      <c r="E139" s="32" t="s">
        <v>1134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1239</v>
      </c>
      <c r="D140" s="31">
        <v>3</v>
      </c>
      <c r="E140" s="32" t="s">
        <v>1134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1240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1241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1242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1243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1244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1245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1245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1245</v>
      </c>
      <c r="D148" s="30">
        <v>1000</v>
      </c>
      <c r="E148" s="32" t="s">
        <v>1134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1246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1246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1246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1247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1247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1247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1248</v>
      </c>
    </row>
    <row r="157" ht="20.1" customHeight="1"/>
    <row r="158" ht="20.1" customHeight="1" spans="2:8">
      <c r="B158" s="30">
        <v>15501002</v>
      </c>
      <c r="C158" s="31" t="s">
        <v>1249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1250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1251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1252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1253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1254</v>
      </c>
      <c r="D163" s="31">
        <v>3</v>
      </c>
      <c r="E163" s="32" t="s">
        <v>1134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1255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1256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1257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1258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1259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1260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1261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1262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1263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1264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1265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1266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1267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1268</v>
      </c>
      <c r="D177" s="31">
        <v>3</v>
      </c>
      <c r="E177" s="32" t="s">
        <v>1134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1269</v>
      </c>
      <c r="D178" s="31">
        <v>3</v>
      </c>
      <c r="E178" s="32" t="s">
        <v>1134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1270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1271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1272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1273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1274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1275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1275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1275</v>
      </c>
      <c r="D186" s="30">
        <v>1000</v>
      </c>
      <c r="E186" s="32" t="s">
        <v>1134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1276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1276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1276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1277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1277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1277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.1" customHeight="1"/>
    <row r="2" s="3" customFormat="1" ht="20.1" customHeight="1" spans="2:2">
      <c r="B2" s="3" t="s">
        <v>1278</v>
      </c>
    </row>
    <row r="3" s="3" customFormat="1" ht="20.1" customHeight="1" spans="2:2">
      <c r="B3" s="3" t="s">
        <v>1279</v>
      </c>
    </row>
    <row r="4" s="3" customFormat="1" ht="20.1" customHeight="1" spans="2:2">
      <c r="B4" s="3" t="s">
        <v>1280</v>
      </c>
    </row>
    <row r="5" s="3" customFormat="1" ht="20.1" customHeight="1" spans="2:2">
      <c r="B5" s="3" t="s">
        <v>1281</v>
      </c>
    </row>
    <row r="6" s="3" customFormat="1" ht="20.1" customHeight="1" spans="2:2">
      <c r="B6" s="3" t="s">
        <v>1282</v>
      </c>
    </row>
    <row r="7" s="3" customFormat="1" ht="20.1" customHeight="1" spans="2:2">
      <c r="B7" s="3" t="s">
        <v>1283</v>
      </c>
    </row>
    <row r="8" s="3" customFormat="1" ht="20.1" customHeight="1"/>
    <row r="9" s="3" customFormat="1" ht="20.1" customHeight="1" spans="6:7">
      <c r="F9" s="1" t="s">
        <v>1284</v>
      </c>
      <c r="G9" s="1"/>
    </row>
    <row r="10" s="3" customFormat="1" ht="20.1" customHeight="1" spans="3:9">
      <c r="C10" s="3" t="s">
        <v>1285</v>
      </c>
      <c r="E10" s="1" t="s">
        <v>1286</v>
      </c>
      <c r="F10" s="1"/>
      <c r="G10" s="1"/>
      <c r="H10" s="1" t="s">
        <v>1287</v>
      </c>
      <c r="I10" s="1" t="s">
        <v>1288</v>
      </c>
    </row>
    <row r="11" s="3" customFormat="1" ht="20.1" customHeight="1" spans="5:12">
      <c r="E11" s="1" t="s">
        <v>1289</v>
      </c>
      <c r="F11" s="1">
        <f>H11*100</f>
        <v>300</v>
      </c>
      <c r="G11" s="1">
        <f t="shared" ref="G11:G15" si="0">0.05*H11</f>
        <v>0.15</v>
      </c>
      <c r="H11" s="1">
        <v>3</v>
      </c>
      <c r="I11" s="1" t="s">
        <v>1290</v>
      </c>
      <c r="J11" s="1">
        <v>10001</v>
      </c>
      <c r="K11" s="1" t="s">
        <v>1291</v>
      </c>
      <c r="L11" s="3" t="s">
        <v>1292</v>
      </c>
    </row>
    <row r="12" s="3" customFormat="1" ht="20.1" customHeight="1" spans="6:12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1290</v>
      </c>
      <c r="J12" s="1">
        <v>10002</v>
      </c>
      <c r="K12" s="1" t="s">
        <v>1293</v>
      </c>
      <c r="L12" s="3" t="s">
        <v>1294</v>
      </c>
    </row>
    <row r="13" s="3" customFormat="1" ht="20.1" customHeight="1" spans="6:21">
      <c r="F13" s="1"/>
      <c r="G13" s="1"/>
      <c r="H13" s="1"/>
      <c r="I13" s="1" t="s">
        <v>1295</v>
      </c>
      <c r="J13" s="1">
        <v>10003</v>
      </c>
      <c r="K13" s="1" t="s">
        <v>1296</v>
      </c>
      <c r="L13" s="3" t="s">
        <v>1297</v>
      </c>
      <c r="U13" s="3" t="s">
        <v>1298</v>
      </c>
    </row>
    <row r="14" s="3" customFormat="1" ht="20.1" customHeight="1" spans="6:21">
      <c r="F14" s="1">
        <f t="shared" si="1"/>
        <v>100</v>
      </c>
      <c r="G14" s="1">
        <f t="shared" si="0"/>
        <v>0.05</v>
      </c>
      <c r="H14" s="1">
        <v>1</v>
      </c>
      <c r="I14" s="1" t="s">
        <v>1290</v>
      </c>
      <c r="J14" s="1">
        <v>10004</v>
      </c>
      <c r="K14" s="1" t="s">
        <v>1299</v>
      </c>
      <c r="L14" s="3" t="s">
        <v>1300</v>
      </c>
      <c r="U14" s="3" t="s">
        <v>1301</v>
      </c>
    </row>
    <row r="15" s="3" customFormat="1" ht="20.1" customHeight="1" spans="4:12">
      <c r="D15" s="3" t="s">
        <v>1290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1290</v>
      </c>
      <c r="J15" s="1">
        <v>10005</v>
      </c>
      <c r="K15" s="1" t="s">
        <v>1302</v>
      </c>
      <c r="L15" s="3" t="s">
        <v>1303</v>
      </c>
    </row>
    <row r="16" s="3" customFormat="1" ht="20.1" customHeight="1" spans="4:21">
      <c r="D16" s="3" t="s">
        <v>1304</v>
      </c>
      <c r="F16" s="1"/>
      <c r="G16" s="1"/>
      <c r="H16" s="1"/>
      <c r="I16" s="1" t="s">
        <v>1305</v>
      </c>
      <c r="J16" s="1">
        <v>10006</v>
      </c>
      <c r="K16" s="1" t="s">
        <v>1306</v>
      </c>
      <c r="L16" s="3" t="s">
        <v>1307</v>
      </c>
      <c r="U16" s="3" t="s">
        <v>1308</v>
      </c>
    </row>
    <row r="17" s="3" customFormat="1" ht="20.1" customHeight="1" spans="4:21">
      <c r="D17" s="3" t="s">
        <v>1309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1290</v>
      </c>
      <c r="J17" s="1">
        <v>10007</v>
      </c>
      <c r="K17" s="1" t="s">
        <v>1310</v>
      </c>
      <c r="L17" s="3" t="s">
        <v>1311</v>
      </c>
      <c r="U17" s="3" t="s">
        <v>1312</v>
      </c>
    </row>
    <row r="18" s="3" customFormat="1" ht="20.1" customHeight="1" spans="4:12">
      <c r="D18" s="3" t="s">
        <v>1313</v>
      </c>
      <c r="F18" s="1">
        <f t="shared" si="1"/>
        <v>75</v>
      </c>
      <c r="G18" s="1">
        <f t="shared" si="2"/>
        <v>0.0375</v>
      </c>
      <c r="H18" s="1">
        <v>0.75</v>
      </c>
      <c r="I18" s="1" t="s">
        <v>1290</v>
      </c>
      <c r="J18" s="1">
        <v>10008</v>
      </c>
      <c r="K18" s="1" t="s">
        <v>1314</v>
      </c>
      <c r="L18" s="3" t="s">
        <v>1315</v>
      </c>
    </row>
    <row r="19" s="3" customFormat="1" ht="20.1" customHeight="1" spans="4:12">
      <c r="D19" s="3" t="s">
        <v>1316</v>
      </c>
      <c r="F19" s="1"/>
      <c r="G19" s="1"/>
      <c r="H19" s="1"/>
      <c r="I19" s="1" t="s">
        <v>1317</v>
      </c>
      <c r="J19" s="1">
        <v>10009</v>
      </c>
      <c r="K19" s="1" t="s">
        <v>1318</v>
      </c>
      <c r="L19" s="3" t="s">
        <v>1319</v>
      </c>
    </row>
    <row r="20" s="3" customFormat="1" ht="20.1" customHeight="1" spans="3:12">
      <c r="C20" s="1"/>
      <c r="D20" s="1"/>
      <c r="F20" s="1">
        <f t="shared" si="1"/>
        <v>50</v>
      </c>
      <c r="G20" s="1">
        <f t="shared" si="2"/>
        <v>0.025</v>
      </c>
      <c r="H20" s="1">
        <v>0.5</v>
      </c>
      <c r="I20" s="1" t="s">
        <v>1290</v>
      </c>
      <c r="J20" s="1">
        <v>10010</v>
      </c>
      <c r="K20" s="1" t="s">
        <v>1320</v>
      </c>
      <c r="L20" s="3" t="s">
        <v>1321</v>
      </c>
    </row>
    <row r="21" s="3" customFormat="1" ht="20.1" customHeight="1" spans="3:12">
      <c r="C21" s="1" t="s">
        <v>1322</v>
      </c>
      <c r="D21" s="1">
        <v>10</v>
      </c>
      <c r="F21" s="1">
        <f t="shared" si="1"/>
        <v>75</v>
      </c>
      <c r="G21" s="1">
        <f t="shared" si="2"/>
        <v>0.0375</v>
      </c>
      <c r="H21" s="1">
        <v>0.75</v>
      </c>
      <c r="I21" s="1" t="s">
        <v>1290</v>
      </c>
      <c r="J21" s="1">
        <v>10011</v>
      </c>
      <c r="K21" s="1" t="s">
        <v>1323</v>
      </c>
      <c r="L21" s="3" t="s">
        <v>1324</v>
      </c>
    </row>
    <row r="22" s="3" customFormat="1" ht="20.1" customHeight="1" spans="3:12">
      <c r="C22" s="1" t="s">
        <v>1325</v>
      </c>
      <c r="D22" s="1" t="s">
        <v>1326</v>
      </c>
      <c r="F22" s="1">
        <f t="shared" si="1"/>
        <v>150</v>
      </c>
      <c r="G22" s="1">
        <f t="shared" si="2"/>
        <v>0.075</v>
      </c>
      <c r="H22" s="1">
        <v>1.5</v>
      </c>
      <c r="I22" s="1" t="s">
        <v>1290</v>
      </c>
      <c r="J22" s="1">
        <v>10012</v>
      </c>
      <c r="K22" s="1" t="s">
        <v>1327</v>
      </c>
      <c r="L22" s="3" t="s">
        <v>1328</v>
      </c>
    </row>
    <row r="23" s="3" customFormat="1" ht="20.1" customHeight="1" spans="3:12">
      <c r="C23" s="1" t="s">
        <v>1329</v>
      </c>
      <c r="F23" s="1">
        <f t="shared" si="1"/>
        <v>50</v>
      </c>
      <c r="G23" s="1">
        <f t="shared" si="2"/>
        <v>0.025</v>
      </c>
      <c r="H23" s="1">
        <v>0.5</v>
      </c>
      <c r="I23" s="1" t="s">
        <v>1290</v>
      </c>
      <c r="J23" s="1">
        <v>10013</v>
      </c>
      <c r="K23" s="1" t="s">
        <v>1330</v>
      </c>
      <c r="L23" s="3" t="s">
        <v>1301</v>
      </c>
    </row>
    <row r="24" s="3" customFormat="1" ht="20.1" customHeight="1" spans="3:12">
      <c r="C24" s="1" t="s">
        <v>1331</v>
      </c>
      <c r="D24" s="1"/>
      <c r="F24" s="1"/>
      <c r="G24" s="1"/>
      <c r="H24" s="1"/>
      <c r="I24" s="1" t="s">
        <v>1317</v>
      </c>
      <c r="J24" s="1">
        <v>10014</v>
      </c>
      <c r="K24" s="1" t="s">
        <v>1332</v>
      </c>
      <c r="L24" s="3" t="s">
        <v>1333</v>
      </c>
    </row>
    <row r="25" s="3" customFormat="1" ht="20.1" customHeight="1" spans="3:12">
      <c r="C25" s="1" t="s">
        <v>1334</v>
      </c>
      <c r="D25" s="1">
        <v>0.05</v>
      </c>
      <c r="F25" s="1"/>
      <c r="G25" s="1"/>
      <c r="H25" s="1"/>
      <c r="I25" s="1" t="s">
        <v>1295</v>
      </c>
      <c r="J25" s="1">
        <v>10015</v>
      </c>
      <c r="K25" s="1" t="s">
        <v>1335</v>
      </c>
      <c r="L25" s="3" t="s">
        <v>1298</v>
      </c>
    </row>
    <row r="26" s="3" customFormat="1" ht="20.1" customHeight="1" spans="3:4">
      <c r="C26" s="1">
        <v>1.5</v>
      </c>
      <c r="D26" s="1">
        <f>C26*D25</f>
        <v>0.075</v>
      </c>
    </row>
    <row r="27" s="3" customFormat="1" ht="20.1" customHeight="1" spans="3:4">
      <c r="C27" s="1"/>
      <c r="D27" s="1">
        <f>1/D26</f>
        <v>13.3333333333333</v>
      </c>
    </row>
    <row r="28" s="3" customFormat="1" ht="20.1" customHeight="1" spans="9:9">
      <c r="I28" s="1">
        <v>0.05</v>
      </c>
    </row>
    <row r="29" s="3" customFormat="1" ht="20.1" customHeight="1" spans="3:4">
      <c r="C29" s="1" t="s">
        <v>1336</v>
      </c>
      <c r="D29" s="1">
        <f>C26*1.5</f>
        <v>2.25</v>
      </c>
    </row>
    <row r="30" s="3" customFormat="1" ht="20.1" customHeight="1" spans="3:8">
      <c r="C30" s="1" t="s">
        <v>1337</v>
      </c>
      <c r="D30" s="1">
        <f>100/D29</f>
        <v>44.4444444444444</v>
      </c>
      <c r="G30" s="1">
        <v>0.15</v>
      </c>
      <c r="H30" s="1">
        <f>G30*10000</f>
        <v>1500</v>
      </c>
    </row>
    <row r="31" ht="20.1" customHeight="1" spans="3:8">
      <c r="C31" s="5"/>
      <c r="G31" s="1">
        <v>0.1</v>
      </c>
      <c r="H31" s="1">
        <f t="shared" ref="H31:H39" si="3">G31*10000</f>
        <v>1000</v>
      </c>
    </row>
    <row r="32" ht="20.1" customHeight="1" spans="3:8">
      <c r="C32" s="1" t="s">
        <v>1338</v>
      </c>
      <c r="D32" s="5"/>
      <c r="G32" s="1">
        <v>0.05</v>
      </c>
      <c r="H32" s="1">
        <f t="shared" si="3"/>
        <v>500</v>
      </c>
    </row>
    <row r="33" ht="20.1" customHeight="1" spans="3:8">
      <c r="C33" s="29"/>
      <c r="D33" s="1">
        <v>0.01</v>
      </c>
      <c r="G33" s="1">
        <v>0.05</v>
      </c>
      <c r="H33" s="1">
        <f t="shared" si="3"/>
        <v>500</v>
      </c>
    </row>
    <row r="34" ht="20.1" customHeight="1" spans="3:8">
      <c r="C34" s="1">
        <v>1</v>
      </c>
      <c r="D34" s="1">
        <v>0.02</v>
      </c>
      <c r="E34" s="1">
        <f>0.1+0.05</f>
        <v>0.15</v>
      </c>
      <c r="F34" s="1">
        <f>1.5/E34</f>
        <v>10</v>
      </c>
      <c r="G34" s="1">
        <v>0.05</v>
      </c>
      <c r="H34" s="1">
        <f t="shared" si="3"/>
        <v>500</v>
      </c>
    </row>
    <row r="35" ht="20.1" customHeight="1" spans="3:8">
      <c r="C35" s="1">
        <v>2</v>
      </c>
      <c r="D35" s="1">
        <v>0.05</v>
      </c>
      <c r="E35" s="1"/>
      <c r="G35" s="1">
        <v>0.0375</v>
      </c>
      <c r="H35" s="1">
        <f t="shared" si="3"/>
        <v>375</v>
      </c>
    </row>
    <row r="36" ht="20.1" customHeight="1" spans="3:8">
      <c r="C36" s="1">
        <v>3</v>
      </c>
      <c r="D36" s="1">
        <v>0.1</v>
      </c>
      <c r="E36" s="1"/>
      <c r="G36" s="1">
        <v>0.025</v>
      </c>
      <c r="H36" s="1">
        <f t="shared" si="3"/>
        <v>250</v>
      </c>
    </row>
    <row r="37" ht="20.1" customHeight="1" spans="3:8">
      <c r="C37" s="5"/>
      <c r="D37" s="5"/>
      <c r="G37" s="1">
        <v>0.0375</v>
      </c>
      <c r="H37" s="1">
        <f t="shared" si="3"/>
        <v>375</v>
      </c>
    </row>
    <row r="38" ht="20.1" customHeight="1" spans="3:8">
      <c r="C38" s="1" t="s">
        <v>1339</v>
      </c>
      <c r="D38" s="5"/>
      <c r="G38" s="1">
        <v>0.075</v>
      </c>
      <c r="H38" s="1">
        <f t="shared" si="3"/>
        <v>750</v>
      </c>
    </row>
    <row r="39" ht="20.1" customHeight="1" spans="3:8">
      <c r="C39" s="1" t="s">
        <v>1340</v>
      </c>
      <c r="D39" s="1">
        <v>1.5</v>
      </c>
      <c r="G39" s="1">
        <v>0.025</v>
      </c>
      <c r="H39" s="1">
        <f t="shared" si="3"/>
        <v>250</v>
      </c>
    </row>
    <row r="40" ht="20.1" customHeight="1" spans="3:4">
      <c r="C40" s="1" t="s">
        <v>1341</v>
      </c>
      <c r="D40" s="1">
        <v>0.25</v>
      </c>
    </row>
    <row r="41" ht="20.1" customHeight="1" spans="3:4">
      <c r="C41" s="1" t="s">
        <v>1342</v>
      </c>
      <c r="D41" s="1">
        <f>D39/D40</f>
        <v>6</v>
      </c>
    </row>
    <row r="42" ht="20.1" customHeight="1" spans="3:4">
      <c r="C42" s="5"/>
      <c r="D42" s="5"/>
    </row>
    <row r="43" ht="20.1" customHeight="1" spans="3:4">
      <c r="C43" s="1" t="s">
        <v>1338</v>
      </c>
      <c r="D43" s="5"/>
    </row>
    <row r="44" ht="20.1" customHeight="1" spans="3:4">
      <c r="C44" s="29"/>
      <c r="D44" s="1">
        <v>0.005</v>
      </c>
    </row>
    <row r="45" ht="20.1" customHeight="1" spans="3:4">
      <c r="C45" s="1">
        <v>1</v>
      </c>
      <c r="D45" s="1">
        <v>0.1</v>
      </c>
    </row>
    <row r="46" ht="20.1" customHeight="1" spans="3:4">
      <c r="C46" s="1">
        <v>2</v>
      </c>
      <c r="D46" s="1">
        <v>0.25</v>
      </c>
    </row>
    <row r="47" ht="20.1" customHeight="1" spans="3:4">
      <c r="C47" s="1">
        <v>3</v>
      </c>
      <c r="D47" s="1">
        <v>0.5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2023-05-16T15:56:16Z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