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roy/Documents/Others/Financial/financial_db/records/"/>
    </mc:Choice>
  </mc:AlternateContent>
  <bookViews>
    <workbookView xWindow="0" yWindow="460" windowWidth="25600" windowHeight="14540" tabRatio="500"/>
  </bookViews>
  <sheets>
    <sheet name="rates" sheetId="3" r:id="rId1"/>
    <sheet name="conservative" sheetId="1" r:id="rId2"/>
    <sheet name="aggressive" sheetId="2" r:id="rId3"/>
    <sheet name="mortgag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C3" i="3"/>
  <c r="C2" i="3"/>
  <c r="D3" i="3"/>
  <c r="C4" i="3"/>
  <c r="D4" i="3"/>
  <c r="C5" i="3"/>
  <c r="D5" i="3"/>
  <c r="C6" i="3"/>
  <c r="D6" i="3"/>
  <c r="D10" i="3"/>
  <c r="C22" i="3"/>
  <c r="C21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D30" i="3"/>
  <c r="C34" i="3"/>
  <c r="C33" i="3"/>
  <c r="D34" i="3"/>
  <c r="C35" i="3"/>
  <c r="D35" i="3"/>
  <c r="C36" i="3"/>
  <c r="D36" i="3"/>
  <c r="C37" i="3"/>
  <c r="D37" i="3"/>
  <c r="C38" i="3"/>
  <c r="D38" i="3"/>
  <c r="D39" i="3"/>
  <c r="F14" i="3"/>
  <c r="F15" i="3"/>
  <c r="C7" i="3"/>
  <c r="C8" i="3"/>
  <c r="C9" i="3"/>
  <c r="E10" i="3"/>
  <c r="D7" i="3"/>
  <c r="D8" i="3"/>
  <c r="D9" i="3"/>
  <c r="B3" i="4"/>
  <c r="B6" i="4"/>
  <c r="B9" i="4"/>
  <c r="B11" i="4"/>
  <c r="B12" i="4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5" i="3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7" i="2"/>
  <c r="E8" i="2"/>
  <c r="E9" i="2"/>
  <c r="E10" i="2"/>
  <c r="E11" i="2"/>
  <c r="E12" i="2"/>
  <c r="E13" i="2"/>
  <c r="E14" i="2"/>
  <c r="E15" i="2"/>
  <c r="E16" i="2"/>
  <c r="E7" i="2"/>
  <c r="C2" i="2"/>
  <c r="D2" i="2"/>
  <c r="E2" i="2"/>
  <c r="F2" i="2"/>
  <c r="H2" i="2"/>
  <c r="I2" i="2"/>
  <c r="C3" i="2"/>
  <c r="D3" i="2"/>
  <c r="E3" i="2"/>
  <c r="F3" i="2"/>
  <c r="H3" i="2"/>
  <c r="I3" i="2"/>
  <c r="C4" i="2"/>
  <c r="D4" i="2"/>
  <c r="E4" i="2"/>
  <c r="F4" i="2"/>
  <c r="H4" i="2"/>
  <c r="I4" i="2"/>
  <c r="C5" i="2"/>
  <c r="D5" i="2"/>
  <c r="E5" i="2"/>
  <c r="F5" i="2"/>
  <c r="H5" i="2"/>
  <c r="I5" i="2"/>
  <c r="C6" i="2"/>
  <c r="D6" i="2"/>
  <c r="E6" i="2"/>
  <c r="F6" i="2"/>
  <c r="H6" i="2"/>
  <c r="I6" i="2"/>
  <c r="C7" i="2"/>
  <c r="D7" i="2"/>
  <c r="H7" i="2"/>
  <c r="I7" i="2"/>
  <c r="C8" i="2"/>
  <c r="D8" i="2"/>
  <c r="H8" i="2"/>
  <c r="I8" i="2"/>
  <c r="C9" i="2"/>
  <c r="D9" i="2"/>
  <c r="H9" i="2"/>
  <c r="I9" i="2"/>
  <c r="C10" i="2"/>
  <c r="D10" i="2"/>
  <c r="H10" i="2"/>
  <c r="I10" i="2"/>
  <c r="C11" i="2"/>
  <c r="D11" i="2"/>
  <c r="H11" i="2"/>
  <c r="I11" i="2"/>
  <c r="C12" i="2"/>
  <c r="D12" i="2"/>
  <c r="H12" i="2"/>
  <c r="I12" i="2"/>
  <c r="C13" i="2"/>
  <c r="D13" i="2"/>
  <c r="H13" i="2"/>
  <c r="I13" i="2"/>
  <c r="C14" i="2"/>
  <c r="D14" i="2"/>
  <c r="H14" i="2"/>
  <c r="I14" i="2"/>
  <c r="C15" i="2"/>
  <c r="D15" i="2"/>
  <c r="H15" i="2"/>
  <c r="I15" i="2"/>
  <c r="C16" i="2"/>
  <c r="D16" i="2"/>
  <c r="H16" i="2"/>
  <c r="I16" i="2"/>
  <c r="C17" i="2"/>
  <c r="D17" i="2"/>
  <c r="H17" i="2"/>
  <c r="I17" i="2"/>
  <c r="C18" i="2"/>
  <c r="D18" i="2"/>
  <c r="H18" i="2"/>
  <c r="I18" i="2"/>
  <c r="C19" i="2"/>
  <c r="D19" i="2"/>
  <c r="H19" i="2"/>
  <c r="I19" i="2"/>
  <c r="C20" i="2"/>
  <c r="D20" i="2"/>
  <c r="H20" i="2"/>
  <c r="I20" i="2"/>
  <c r="C21" i="2"/>
  <c r="D21" i="2"/>
  <c r="H21" i="2"/>
  <c r="I21" i="2"/>
  <c r="C22" i="2"/>
  <c r="D22" i="2"/>
  <c r="H22" i="2"/>
  <c r="I22" i="2"/>
  <c r="C23" i="2"/>
  <c r="D23" i="2"/>
  <c r="H23" i="2"/>
  <c r="I23" i="2"/>
  <c r="C24" i="2"/>
  <c r="D24" i="2"/>
  <c r="H24" i="2"/>
  <c r="I24" i="2"/>
  <c r="C25" i="2"/>
  <c r="D25" i="2"/>
  <c r="H25" i="2"/>
  <c r="I25" i="2"/>
  <c r="C26" i="2"/>
  <c r="D26" i="2"/>
  <c r="H26" i="2"/>
  <c r="I26" i="2"/>
  <c r="C27" i="2"/>
  <c r="D27" i="2"/>
  <c r="H27" i="2"/>
  <c r="I27" i="2"/>
  <c r="C28" i="2"/>
  <c r="D28" i="2"/>
  <c r="H28" i="2"/>
  <c r="I28" i="2"/>
  <c r="C29" i="2"/>
  <c r="D29" i="2"/>
  <c r="H29" i="2"/>
  <c r="I29" i="2"/>
  <c r="C30" i="2"/>
  <c r="D30" i="2"/>
  <c r="H30" i="2"/>
  <c r="I30" i="2"/>
  <c r="C31" i="2"/>
  <c r="D31" i="2"/>
  <c r="H31" i="2"/>
  <c r="I31" i="2"/>
  <c r="C32" i="2"/>
  <c r="D32" i="2"/>
  <c r="H32" i="2"/>
  <c r="I32" i="2"/>
  <c r="C33" i="2"/>
  <c r="D33" i="2"/>
  <c r="H33" i="2"/>
  <c r="I33" i="2"/>
  <c r="C34" i="2"/>
  <c r="D34" i="2"/>
  <c r="H34" i="2"/>
  <c r="I34" i="2"/>
  <c r="C35" i="2"/>
  <c r="D35" i="2"/>
  <c r="H35" i="2"/>
  <c r="I35" i="2"/>
  <c r="C36" i="2"/>
  <c r="D36" i="2"/>
  <c r="H36" i="2"/>
  <c r="I36" i="2"/>
  <c r="C37" i="2"/>
  <c r="D37" i="2"/>
  <c r="H37" i="2"/>
  <c r="I37" i="2"/>
  <c r="C2" i="1"/>
  <c r="D2" i="1"/>
  <c r="H2" i="1"/>
  <c r="I2" i="1"/>
  <c r="C3" i="1"/>
  <c r="D3" i="1"/>
  <c r="H3" i="1"/>
  <c r="I3" i="1"/>
  <c r="C4" i="1"/>
  <c r="D4" i="1"/>
  <c r="H4" i="1"/>
  <c r="I4" i="1"/>
  <c r="C5" i="1"/>
  <c r="D5" i="1"/>
  <c r="H5" i="1"/>
  <c r="I5" i="1"/>
  <c r="C6" i="1"/>
  <c r="D6" i="1"/>
  <c r="H6" i="1"/>
  <c r="I6" i="1"/>
  <c r="C7" i="1"/>
  <c r="D7" i="1"/>
  <c r="H7" i="1"/>
  <c r="I7" i="1"/>
  <c r="C8" i="1"/>
  <c r="D8" i="1"/>
  <c r="H8" i="1"/>
  <c r="I8" i="1"/>
  <c r="C9" i="1"/>
  <c r="D9" i="1"/>
  <c r="H9" i="1"/>
  <c r="I9" i="1"/>
  <c r="C10" i="1"/>
  <c r="D10" i="1"/>
  <c r="H10" i="1"/>
  <c r="I10" i="1"/>
  <c r="C11" i="1"/>
  <c r="D11" i="1"/>
  <c r="H11" i="1"/>
  <c r="I11" i="1"/>
  <c r="C12" i="1"/>
  <c r="D12" i="1"/>
  <c r="H12" i="1"/>
  <c r="I12" i="1"/>
  <c r="C13" i="1"/>
  <c r="D13" i="1"/>
  <c r="H13" i="1"/>
  <c r="I13" i="1"/>
  <c r="C14" i="1"/>
  <c r="D14" i="1"/>
  <c r="H14" i="1"/>
  <c r="I14" i="1"/>
  <c r="C15" i="1"/>
  <c r="D15" i="1"/>
  <c r="H15" i="1"/>
  <c r="I15" i="1"/>
  <c r="C16" i="1"/>
  <c r="D16" i="1"/>
  <c r="H16" i="1"/>
  <c r="I16" i="1"/>
  <c r="C17" i="1"/>
  <c r="D17" i="1"/>
  <c r="H17" i="1"/>
  <c r="I17" i="1"/>
  <c r="C18" i="1"/>
  <c r="D18" i="1"/>
  <c r="H18" i="1"/>
  <c r="I18" i="1"/>
  <c r="C19" i="1"/>
  <c r="D19" i="1"/>
  <c r="H19" i="1"/>
  <c r="I19" i="1"/>
  <c r="C20" i="1"/>
  <c r="D20" i="1"/>
  <c r="H20" i="1"/>
  <c r="I20" i="1"/>
  <c r="C21" i="1"/>
  <c r="D21" i="1"/>
  <c r="H21" i="1"/>
  <c r="I21" i="1"/>
  <c r="C22" i="1"/>
  <c r="D22" i="1"/>
  <c r="H22" i="1"/>
  <c r="I22" i="1"/>
  <c r="C23" i="1"/>
  <c r="D23" i="1"/>
  <c r="H23" i="1"/>
  <c r="I23" i="1"/>
  <c r="C24" i="1"/>
  <c r="D24" i="1"/>
  <c r="H24" i="1"/>
  <c r="I24" i="1"/>
  <c r="C25" i="1"/>
  <c r="D25" i="1"/>
  <c r="H25" i="1"/>
  <c r="I25" i="1"/>
  <c r="C26" i="1"/>
  <c r="D26" i="1"/>
  <c r="H26" i="1"/>
  <c r="I26" i="1"/>
  <c r="C27" i="1"/>
  <c r="D27" i="1"/>
  <c r="H27" i="1"/>
  <c r="I27" i="1"/>
  <c r="C28" i="1"/>
  <c r="D28" i="1"/>
  <c r="H28" i="1"/>
  <c r="I28" i="1"/>
  <c r="C29" i="1"/>
  <c r="D29" i="1"/>
  <c r="H29" i="1"/>
  <c r="I29" i="1"/>
  <c r="C30" i="1"/>
  <c r="D30" i="1"/>
  <c r="H30" i="1"/>
  <c r="I30" i="1"/>
  <c r="C31" i="1"/>
  <c r="D31" i="1"/>
  <c r="H31" i="1"/>
  <c r="I31" i="1"/>
  <c r="C32" i="1"/>
  <c r="D32" i="1"/>
  <c r="H32" i="1"/>
  <c r="I32" i="1"/>
  <c r="C33" i="1"/>
  <c r="D33" i="1"/>
  <c r="H33" i="1"/>
  <c r="I33" i="1"/>
  <c r="C34" i="1"/>
  <c r="D34" i="1"/>
  <c r="H34" i="1"/>
  <c r="I34" i="1"/>
  <c r="C35" i="1"/>
  <c r="D35" i="1"/>
  <c r="H35" i="1"/>
  <c r="I35" i="1"/>
  <c r="C36" i="1"/>
  <c r="D36" i="1"/>
  <c r="H36" i="1"/>
  <c r="I36" i="1"/>
  <c r="C37" i="1"/>
  <c r="D37" i="1"/>
  <c r="H37" i="1"/>
  <c r="I37" i="1"/>
  <c r="G6" i="3"/>
</calcChain>
</file>

<file path=xl/sharedStrings.xml><?xml version="1.0" encoding="utf-8"?>
<sst xmlns="http://schemas.openxmlformats.org/spreadsheetml/2006/main" count="41" uniqueCount="32">
  <si>
    <t>Age</t>
  </si>
  <si>
    <t>Gross income</t>
  </si>
  <si>
    <t>Tax</t>
  </si>
  <si>
    <t>Saving</t>
  </si>
  <si>
    <t>income</t>
  </si>
  <si>
    <t>tax</t>
  </si>
  <si>
    <t>salary</t>
  </si>
  <si>
    <t>effective rate</t>
  </si>
  <si>
    <t>tax paid</t>
  </si>
  <si>
    <t>tax rate</t>
  </si>
  <si>
    <t>Net income</t>
  </si>
  <si>
    <t>Rent</t>
  </si>
  <si>
    <t>Expense</t>
  </si>
  <si>
    <t>Consumption</t>
  </si>
  <si>
    <t>Capital</t>
  </si>
  <si>
    <t>return low</t>
  </si>
  <si>
    <t>return high</t>
  </si>
  <si>
    <t>total price</t>
  </si>
  <si>
    <t>total payment</t>
  </si>
  <si>
    <t>mortgage amount</t>
  </si>
  <si>
    <t>down payment ratio</t>
  </si>
  <si>
    <t>interest rate</t>
  </si>
  <si>
    <t>term (years)</t>
  </si>
  <si>
    <t>monthly payment</t>
  </si>
  <si>
    <t>property tax rate</t>
  </si>
  <si>
    <t>maintenance fee</t>
  </si>
  <si>
    <t>tax payment</t>
  </si>
  <si>
    <t>annual insurance</t>
  </si>
  <si>
    <t>insurance payment</t>
  </si>
  <si>
    <t>taxable</t>
  </si>
  <si>
    <t>state tax</t>
  </si>
  <si>
    <t>local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</si>
</sst>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0" xfId="0" applyNumberFormat="1"/>
    <xf numFmtId="44" fontId="0" fillId="0" borderId="0" xfId="0" applyNumberFormat="1" applyAlignment="1">
      <alignment horizontal="center"/>
    </xf>
    <xf numFmtId="4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0" fontId="0" fillId="0" borderId="0" xfId="1" applyNumberFormat="1" applyFont="1"/>
    <xf numFmtId="44" fontId="0" fillId="0" borderId="0" xfId="2" applyNumberFormat="1" applyFont="1"/>
    <xf numFmtId="44" fontId="3" fillId="0" borderId="0" xfId="0" applyNumberFormat="1" applyFont="1"/>
    <xf numFmtId="44" fontId="4" fillId="0" borderId="0" xfId="0" applyNumberFormat="1" applyFont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indent="4"/>
    </xf>
    <xf numFmtId="44" fontId="5" fillId="0" borderId="0" xfId="2" applyNumberFormat="1" applyFont="1"/>
    <xf numFmtId="9" fontId="5" fillId="0" borderId="0" xfId="1" applyFont="1"/>
    <xf numFmtId="10" fontId="5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6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D30" sqref="D30"/>
    </sheetView>
  </sheetViews>
  <sheetFormatPr baseColWidth="10" defaultRowHeight="16" x14ac:dyDescent="0.2"/>
  <cols>
    <col min="1" max="1" width="20.5" style="3" bestFit="1" customWidth="1"/>
    <col min="2" max="2" width="11.1640625" style="6" bestFit="1" customWidth="1"/>
    <col min="6" max="6" width="18.1640625" bestFit="1" customWidth="1"/>
    <col min="7" max="7" width="14" bestFit="1" customWidth="1"/>
  </cols>
  <sheetData>
    <row r="1" spans="1:7" x14ac:dyDescent="0.2">
      <c r="A1" s="3" t="s">
        <v>4</v>
      </c>
      <c r="B1" s="6" t="s">
        <v>5</v>
      </c>
    </row>
    <row r="2" spans="1:7" x14ac:dyDescent="0.2">
      <c r="A2" s="3">
        <v>0</v>
      </c>
      <c r="B2" s="6">
        <v>0</v>
      </c>
      <c r="C2" s="3">
        <f>MIN(A2,$G$4)</f>
        <v>0</v>
      </c>
    </row>
    <row r="3" spans="1:7" x14ac:dyDescent="0.2">
      <c r="A3" s="3">
        <v>9325</v>
      </c>
      <c r="B3" s="6">
        <v>0.1</v>
      </c>
      <c r="C3" s="3">
        <f t="shared" ref="C3:C9" si="0">MIN(A3,$G$4)</f>
        <v>9325</v>
      </c>
      <c r="D3" s="3">
        <f>(C3-C2)*B3</f>
        <v>932.5</v>
      </c>
      <c r="F3" t="s">
        <v>6</v>
      </c>
      <c r="G3" s="7">
        <v>125000</v>
      </c>
    </row>
    <row r="4" spans="1:7" x14ac:dyDescent="0.2">
      <c r="A4" s="3">
        <v>37950</v>
      </c>
      <c r="B4" s="6">
        <v>0.15</v>
      </c>
      <c r="C4" s="3">
        <f t="shared" si="0"/>
        <v>37950</v>
      </c>
      <c r="D4" s="3">
        <f t="shared" ref="D4:D9" si="1">(C4-C3)*B4</f>
        <v>4293.75</v>
      </c>
      <c r="F4" t="s">
        <v>29</v>
      </c>
      <c r="G4" s="7">
        <f>G3-7700</f>
        <v>117300</v>
      </c>
    </row>
    <row r="5" spans="1:7" x14ac:dyDescent="0.2">
      <c r="A5" s="3">
        <v>91900</v>
      </c>
      <c r="B5" s="6">
        <v>0.25</v>
      </c>
      <c r="C5" s="3">
        <f t="shared" si="0"/>
        <v>91900</v>
      </c>
      <c r="D5" s="3">
        <f t="shared" si="1"/>
        <v>13487.5</v>
      </c>
      <c r="F5" t="s">
        <v>8</v>
      </c>
      <c r="G5" s="7">
        <f>IF(G3&gt;A3,A3*B3,G3*B3)+IF(G3&gt;A4,(A4-A3)*B4,(G3-A3)*B4)+IF(G3&gt;A5,(A5-A4)*B5,(G3-A4)*B5)+IF(G3&gt;A6,(A6-A5)*B6,(G3-A5)*B6)</f>
        <v>27981.75</v>
      </c>
    </row>
    <row r="6" spans="1:7" x14ac:dyDescent="0.2">
      <c r="A6" s="3">
        <v>191650</v>
      </c>
      <c r="B6" s="6">
        <v>0.28000000000000003</v>
      </c>
      <c r="C6" s="3">
        <f t="shared" si="0"/>
        <v>117300</v>
      </c>
      <c r="D6" s="3">
        <f t="shared" si="1"/>
        <v>7112.0000000000009</v>
      </c>
      <c r="F6" t="s">
        <v>7</v>
      </c>
      <c r="G6" s="8">
        <f>G5/G3</f>
        <v>0.223854</v>
      </c>
    </row>
    <row r="7" spans="1:7" x14ac:dyDescent="0.2">
      <c r="A7" s="3">
        <v>416700</v>
      </c>
      <c r="B7" s="6">
        <v>0.33</v>
      </c>
      <c r="C7" s="3">
        <f t="shared" si="0"/>
        <v>117300</v>
      </c>
      <c r="D7" s="3">
        <f t="shared" si="1"/>
        <v>0</v>
      </c>
    </row>
    <row r="8" spans="1:7" x14ac:dyDescent="0.2">
      <c r="A8" s="3">
        <v>418400</v>
      </c>
      <c r="B8" s="6">
        <v>0.35</v>
      </c>
      <c r="C8" s="3">
        <f t="shared" si="0"/>
        <v>117300</v>
      </c>
      <c r="D8" s="3">
        <f t="shared" si="1"/>
        <v>0</v>
      </c>
    </row>
    <row r="9" spans="1:7" x14ac:dyDescent="0.2">
      <c r="A9" s="3">
        <v>100000000</v>
      </c>
      <c r="B9" s="6">
        <v>0.39600000000000002</v>
      </c>
      <c r="C9" s="3">
        <f t="shared" si="0"/>
        <v>117300</v>
      </c>
      <c r="D9" s="3">
        <f t="shared" si="1"/>
        <v>0</v>
      </c>
    </row>
    <row r="10" spans="1:7" x14ac:dyDescent="0.2">
      <c r="D10" s="3">
        <f>SUM(D3:D6)</f>
        <v>25825.75</v>
      </c>
      <c r="E10">
        <f>D10/G3</f>
        <v>0.20660600000000001</v>
      </c>
    </row>
    <row r="13" spans="1:7" x14ac:dyDescent="0.2">
      <c r="A13" s="3" t="s">
        <v>9</v>
      </c>
      <c r="B13" s="6">
        <v>0.4</v>
      </c>
    </row>
    <row r="14" spans="1:7" x14ac:dyDescent="0.2">
      <c r="A14" s="3" t="s">
        <v>15</v>
      </c>
      <c r="B14" s="6">
        <v>7.0000000000000007E-2</v>
      </c>
      <c r="F14" s="3">
        <f>D10+D30+D39</f>
        <v>37290.214</v>
      </c>
    </row>
    <row r="15" spans="1:7" x14ac:dyDescent="0.2">
      <c r="A15" s="3" t="s">
        <v>16</v>
      </c>
      <c r="B15" s="6">
        <v>0.12</v>
      </c>
      <c r="F15">
        <f>F14/G3</f>
        <v>0.29832171200000002</v>
      </c>
    </row>
    <row r="20" spans="1:4" x14ac:dyDescent="0.2">
      <c r="A20" s="3" t="s">
        <v>30</v>
      </c>
    </row>
    <row r="21" spans="1:4" x14ac:dyDescent="0.2">
      <c r="A21" s="3">
        <v>0</v>
      </c>
      <c r="B21" s="6">
        <v>0</v>
      </c>
      <c r="C21" s="3">
        <f t="shared" ref="C21:C29" si="2">MIN(A21,$G$4)</f>
        <v>0</v>
      </c>
    </row>
    <row r="22" spans="1:4" x14ac:dyDescent="0.2">
      <c r="A22" s="3">
        <v>8450</v>
      </c>
      <c r="B22" s="6">
        <v>0.04</v>
      </c>
      <c r="C22" s="3">
        <f t="shared" si="2"/>
        <v>8450</v>
      </c>
      <c r="D22">
        <f>(C22-C21)*B22</f>
        <v>338</v>
      </c>
    </row>
    <row r="23" spans="1:4" x14ac:dyDescent="0.2">
      <c r="A23" s="3">
        <v>11650</v>
      </c>
      <c r="B23" s="6">
        <v>4.4999999999999998E-2</v>
      </c>
      <c r="C23" s="3">
        <f t="shared" si="2"/>
        <v>11650</v>
      </c>
      <c r="D23">
        <f t="shared" ref="D23:D29" si="3">(C23-C22)*B23</f>
        <v>144</v>
      </c>
    </row>
    <row r="24" spans="1:4" x14ac:dyDescent="0.2">
      <c r="A24" s="3">
        <v>13850</v>
      </c>
      <c r="B24" s="6">
        <v>5.2499999999999998E-2</v>
      </c>
      <c r="C24" s="3">
        <f t="shared" si="2"/>
        <v>13850</v>
      </c>
      <c r="D24">
        <f t="shared" si="3"/>
        <v>115.5</v>
      </c>
    </row>
    <row r="25" spans="1:4" x14ac:dyDescent="0.2">
      <c r="A25" s="3">
        <v>21300</v>
      </c>
      <c r="B25" s="6">
        <v>5.8999999999999997E-2</v>
      </c>
      <c r="C25" s="3">
        <f t="shared" si="2"/>
        <v>21300</v>
      </c>
      <c r="D25">
        <f t="shared" si="3"/>
        <v>439.54999999999995</v>
      </c>
    </row>
    <row r="26" spans="1:4" x14ac:dyDescent="0.2">
      <c r="A26" s="3">
        <v>80150</v>
      </c>
      <c r="B26" s="6">
        <v>6.4500000000000002E-2</v>
      </c>
      <c r="C26" s="3">
        <f t="shared" si="2"/>
        <v>80150</v>
      </c>
      <c r="D26">
        <f t="shared" si="3"/>
        <v>3795.8250000000003</v>
      </c>
    </row>
    <row r="27" spans="1:4" x14ac:dyDescent="0.2">
      <c r="A27" s="3">
        <v>214000</v>
      </c>
      <c r="B27" s="6">
        <v>6.6500000000000004E-2</v>
      </c>
      <c r="C27" s="3">
        <f t="shared" si="2"/>
        <v>117300</v>
      </c>
      <c r="D27">
        <f t="shared" si="3"/>
        <v>2470.4749999999999</v>
      </c>
    </row>
    <row r="28" spans="1:4" x14ac:dyDescent="0.2">
      <c r="A28" s="3">
        <v>1070350</v>
      </c>
      <c r="B28" s="6">
        <v>6.8500000000000005E-2</v>
      </c>
      <c r="C28" s="3">
        <f t="shared" si="2"/>
        <v>117300</v>
      </c>
      <c r="D28">
        <f t="shared" si="3"/>
        <v>0</v>
      </c>
    </row>
    <row r="29" spans="1:4" x14ac:dyDescent="0.2">
      <c r="A29" s="3">
        <v>100000000</v>
      </c>
      <c r="B29" s="6">
        <v>8.8200000000000001E-2</v>
      </c>
      <c r="C29" s="3">
        <f t="shared" si="2"/>
        <v>117300</v>
      </c>
      <c r="D29">
        <f t="shared" si="3"/>
        <v>0</v>
      </c>
    </row>
    <row r="30" spans="1:4" x14ac:dyDescent="0.2">
      <c r="D30">
        <f>SUM(D22:D29)</f>
        <v>7303.35</v>
      </c>
    </row>
    <row r="32" spans="1:4" x14ac:dyDescent="0.2">
      <c r="A32" s="3" t="s">
        <v>31</v>
      </c>
    </row>
    <row r="33" spans="1:4" x14ac:dyDescent="0.2">
      <c r="A33" s="3">
        <v>0</v>
      </c>
      <c r="B33" s="6">
        <v>0</v>
      </c>
      <c r="C33" s="3">
        <f t="shared" ref="C33:C38" si="4">MIN(A33,$G$4)</f>
        <v>0</v>
      </c>
    </row>
    <row r="34" spans="1:4" x14ac:dyDescent="0.2">
      <c r="A34" s="3">
        <v>12000</v>
      </c>
      <c r="B34" s="6">
        <v>2.9069999999999999E-2</v>
      </c>
      <c r="C34" s="3">
        <f t="shared" si="4"/>
        <v>12000</v>
      </c>
      <c r="D34">
        <f>(C34-C33)*B34</f>
        <v>348.84</v>
      </c>
    </row>
    <row r="35" spans="1:4" x14ac:dyDescent="0.2">
      <c r="A35" s="3">
        <v>25000</v>
      </c>
      <c r="B35" s="6">
        <v>3.5340000000000003E-2</v>
      </c>
      <c r="C35" s="3">
        <f t="shared" si="4"/>
        <v>25000</v>
      </c>
      <c r="D35">
        <f t="shared" ref="D35:D38" si="5">(C35-C34)*B35</f>
        <v>459.42</v>
      </c>
    </row>
    <row r="36" spans="1:4" x14ac:dyDescent="0.2">
      <c r="A36" s="3">
        <v>50000</v>
      </c>
      <c r="B36" s="6">
        <v>3.5909999999999997E-2</v>
      </c>
      <c r="C36" s="3">
        <f t="shared" si="4"/>
        <v>50000</v>
      </c>
      <c r="D36">
        <f t="shared" si="5"/>
        <v>897.74999999999989</v>
      </c>
    </row>
    <row r="37" spans="1:4" x14ac:dyDescent="0.2">
      <c r="A37" s="3">
        <v>500000</v>
      </c>
      <c r="B37" s="6">
        <v>3.6479999999999999E-2</v>
      </c>
      <c r="C37" s="3">
        <f t="shared" si="4"/>
        <v>117300</v>
      </c>
      <c r="D37">
        <f t="shared" si="5"/>
        <v>2455.1039999999998</v>
      </c>
    </row>
    <row r="38" spans="1:4" x14ac:dyDescent="0.2">
      <c r="A38" s="3">
        <v>100000000</v>
      </c>
      <c r="B38" s="6">
        <v>3.8760000000000003E-2</v>
      </c>
      <c r="C38" s="3">
        <f t="shared" si="4"/>
        <v>117300</v>
      </c>
      <c r="D38">
        <f t="shared" si="5"/>
        <v>0</v>
      </c>
    </row>
    <row r="39" spans="1:4" x14ac:dyDescent="0.2">
      <c r="D39">
        <f>SUM(D31:D38)</f>
        <v>4161.1139999999996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23" sqref="G23"/>
    </sheetView>
  </sheetViews>
  <sheetFormatPr baseColWidth="10" defaultRowHeight="16" x14ac:dyDescent="0.2"/>
  <cols>
    <col min="1" max="1" width="10.83203125" style="1"/>
    <col min="2" max="2" width="12.1640625" style="3" bestFit="1" customWidth="1"/>
    <col min="7" max="7" width="12" bestFit="1" customWidth="1"/>
    <col min="8" max="8" width="14.83203125" style="5" customWidth="1"/>
    <col min="9" max="9" width="14.6640625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  <c r="H1" s="4" t="s">
        <v>3</v>
      </c>
      <c r="I1" s="1" t="s">
        <v>14</v>
      </c>
    </row>
    <row r="2" spans="1:9" x14ac:dyDescent="0.2">
      <c r="A2" s="1">
        <v>25</v>
      </c>
      <c r="B2" s="3">
        <v>125000</v>
      </c>
      <c r="C2" s="3">
        <f>B2*rates!$B$13</f>
        <v>50000</v>
      </c>
      <c r="D2" s="3">
        <f>B2-C2</f>
        <v>75000</v>
      </c>
      <c r="E2" s="3">
        <f>2000*12</f>
        <v>24000</v>
      </c>
      <c r="F2" s="3">
        <f>1500*12</f>
        <v>18000</v>
      </c>
      <c r="G2" s="3">
        <v>2000</v>
      </c>
      <c r="H2" s="5">
        <f>D2-E2-F2-G2</f>
        <v>31000</v>
      </c>
      <c r="I2" s="5">
        <f>H2</f>
        <v>31000</v>
      </c>
    </row>
    <row r="3" spans="1:9" x14ac:dyDescent="0.2">
      <c r="A3" s="1">
        <v>26</v>
      </c>
      <c r="B3" s="3">
        <v>125000</v>
      </c>
      <c r="C3" s="3">
        <f>B3*rates!$B$13</f>
        <v>50000</v>
      </c>
      <c r="D3" s="3">
        <f>B3-C3</f>
        <v>75000</v>
      </c>
      <c r="E3" s="3">
        <f t="shared" ref="E3:E6" si="0">2000*12</f>
        <v>24000</v>
      </c>
      <c r="F3" s="3">
        <f t="shared" ref="F3:F6" si="1">1500*12</f>
        <v>18000</v>
      </c>
      <c r="G3" s="3">
        <v>2000</v>
      </c>
      <c r="H3" s="5">
        <f t="shared" ref="H3:H37" si="2">D3-E3-F3-G3</f>
        <v>31000</v>
      </c>
      <c r="I3" s="5">
        <f>I2*(1+rates!$B$14)+H3</f>
        <v>64170</v>
      </c>
    </row>
    <row r="4" spans="1:9" x14ac:dyDescent="0.2">
      <c r="A4" s="1">
        <v>27</v>
      </c>
      <c r="B4" s="3">
        <v>125000</v>
      </c>
      <c r="C4" s="3">
        <f>B4*rates!$B$13</f>
        <v>50000</v>
      </c>
      <c r="D4" s="3">
        <f>B4-C4</f>
        <v>75000</v>
      </c>
      <c r="E4" s="3">
        <f t="shared" si="0"/>
        <v>24000</v>
      </c>
      <c r="F4" s="3">
        <f t="shared" si="1"/>
        <v>18000</v>
      </c>
      <c r="G4" s="3">
        <v>2000</v>
      </c>
      <c r="H4" s="5">
        <f t="shared" si="2"/>
        <v>31000</v>
      </c>
      <c r="I4" s="5">
        <f>I3*(1+rates!$B$14)+H4</f>
        <v>99661.900000000009</v>
      </c>
    </row>
    <row r="5" spans="1:9" x14ac:dyDescent="0.2">
      <c r="A5" s="1">
        <v>28</v>
      </c>
      <c r="B5" s="3">
        <v>125000</v>
      </c>
      <c r="C5" s="3">
        <f>B5*rates!$B$13</f>
        <v>50000</v>
      </c>
      <c r="D5" s="3">
        <f>B5-C5</f>
        <v>75000</v>
      </c>
      <c r="E5" s="3">
        <f t="shared" si="0"/>
        <v>24000</v>
      </c>
      <c r="F5" s="3">
        <f t="shared" si="1"/>
        <v>18000</v>
      </c>
      <c r="G5" s="3">
        <v>2000</v>
      </c>
      <c r="H5" s="5">
        <f t="shared" si="2"/>
        <v>31000</v>
      </c>
      <c r="I5" s="5">
        <f>I4*(1+rates!$B$14)+H5</f>
        <v>137638.23300000001</v>
      </c>
    </row>
    <row r="6" spans="1:9" x14ac:dyDescent="0.2">
      <c r="A6" s="1">
        <v>29</v>
      </c>
      <c r="B6" s="3">
        <v>125000</v>
      </c>
      <c r="C6" s="3">
        <f>B6*rates!$B$13</f>
        <v>50000</v>
      </c>
      <c r="D6" s="3">
        <f>B6-C6</f>
        <v>75000</v>
      </c>
      <c r="E6" s="3">
        <f t="shared" si="0"/>
        <v>24000</v>
      </c>
      <c r="F6" s="3">
        <f t="shared" si="1"/>
        <v>18000</v>
      </c>
      <c r="G6" s="3">
        <v>2000</v>
      </c>
      <c r="H6" s="5">
        <f t="shared" si="2"/>
        <v>31000</v>
      </c>
      <c r="I6" s="5">
        <f>I5*(1+rates!$B$14)+H6</f>
        <v>178272.90931000002</v>
      </c>
    </row>
    <row r="7" spans="1:9" x14ac:dyDescent="0.2">
      <c r="A7" s="1">
        <v>30</v>
      </c>
      <c r="B7" s="3">
        <v>125000</v>
      </c>
      <c r="C7" s="3">
        <f>B7*rates!$B$13</f>
        <v>50000</v>
      </c>
      <c r="D7" s="3">
        <f>B7-C7</f>
        <v>75000</v>
      </c>
      <c r="E7" s="3">
        <f>3000*12</f>
        <v>36000</v>
      </c>
      <c r="F7" s="3">
        <f>2000*12</f>
        <v>24000</v>
      </c>
      <c r="G7" s="3">
        <v>3000</v>
      </c>
      <c r="H7" s="5">
        <f t="shared" si="2"/>
        <v>12000</v>
      </c>
      <c r="I7" s="5">
        <f>I6*(1+rates!$B$14)+H7</f>
        <v>202752.01296170003</v>
      </c>
    </row>
    <row r="8" spans="1:9" x14ac:dyDescent="0.2">
      <c r="A8" s="1">
        <v>31</v>
      </c>
      <c r="B8" s="3">
        <v>150000</v>
      </c>
      <c r="C8" s="3">
        <f>B8*rates!$B$13</f>
        <v>60000</v>
      </c>
      <c r="D8" s="3">
        <f>B8-C8</f>
        <v>90000</v>
      </c>
      <c r="E8" s="3">
        <f t="shared" ref="E8:E16" si="3">3000*12</f>
        <v>36000</v>
      </c>
      <c r="F8" s="3">
        <f t="shared" ref="F8:F37" si="4">2000*12</f>
        <v>24000</v>
      </c>
      <c r="G8" s="3">
        <v>3000</v>
      </c>
      <c r="H8" s="5">
        <f t="shared" si="2"/>
        <v>27000</v>
      </c>
      <c r="I8" s="5">
        <f>I7*(1+rates!$B$14)+H8</f>
        <v>243944.65386901904</v>
      </c>
    </row>
    <row r="9" spans="1:9" x14ac:dyDescent="0.2">
      <c r="A9" s="1">
        <v>32</v>
      </c>
      <c r="B9" s="3">
        <v>150000</v>
      </c>
      <c r="C9" s="3">
        <f>B9*rates!$B$13</f>
        <v>60000</v>
      </c>
      <c r="D9" s="3">
        <f>B9-C9</f>
        <v>90000</v>
      </c>
      <c r="E9" s="3">
        <f t="shared" si="3"/>
        <v>36000</v>
      </c>
      <c r="F9" s="3">
        <f t="shared" si="4"/>
        <v>24000</v>
      </c>
      <c r="G9" s="3">
        <v>3000</v>
      </c>
      <c r="H9" s="5">
        <f t="shared" si="2"/>
        <v>27000</v>
      </c>
      <c r="I9" s="5">
        <f>I8*(1+rates!$B$14)+H9</f>
        <v>288020.77963985037</v>
      </c>
    </row>
    <row r="10" spans="1:9" x14ac:dyDescent="0.2">
      <c r="A10" s="1">
        <v>33</v>
      </c>
      <c r="B10" s="3">
        <v>150000</v>
      </c>
      <c r="C10" s="3">
        <f>B10*rates!$B$13</f>
        <v>60000</v>
      </c>
      <c r="D10" s="3">
        <f>B10-C10</f>
        <v>90000</v>
      </c>
      <c r="E10" s="3">
        <f t="shared" si="3"/>
        <v>36000</v>
      </c>
      <c r="F10" s="3">
        <f t="shared" si="4"/>
        <v>24000</v>
      </c>
      <c r="G10" s="3">
        <v>3000</v>
      </c>
      <c r="H10" s="5">
        <f t="shared" si="2"/>
        <v>27000</v>
      </c>
      <c r="I10" s="5">
        <f>I9*(1+rates!$B$14)+H10</f>
        <v>335182.23421463993</v>
      </c>
    </row>
    <row r="11" spans="1:9" x14ac:dyDescent="0.2">
      <c r="A11" s="1">
        <v>34</v>
      </c>
      <c r="B11" s="3">
        <v>150000</v>
      </c>
      <c r="C11" s="3">
        <f>B11*rates!$B$13</f>
        <v>60000</v>
      </c>
      <c r="D11" s="3">
        <f>B11-C11</f>
        <v>90000</v>
      </c>
      <c r="E11" s="3">
        <f t="shared" si="3"/>
        <v>36000</v>
      </c>
      <c r="F11" s="3">
        <f t="shared" si="4"/>
        <v>24000</v>
      </c>
      <c r="G11" s="3">
        <v>3000</v>
      </c>
      <c r="H11" s="5">
        <f t="shared" si="2"/>
        <v>27000</v>
      </c>
      <c r="I11" s="5">
        <f>I10*(1+rates!$B$14)+H11</f>
        <v>385644.99060966476</v>
      </c>
    </row>
    <row r="12" spans="1:9" x14ac:dyDescent="0.2">
      <c r="A12" s="1">
        <v>35</v>
      </c>
      <c r="B12" s="3">
        <v>150000</v>
      </c>
      <c r="C12" s="3">
        <f>B12*rates!$B$13</f>
        <v>60000</v>
      </c>
      <c r="D12" s="3">
        <f>B12-C12</f>
        <v>90000</v>
      </c>
      <c r="E12" s="3">
        <f t="shared" si="3"/>
        <v>36000</v>
      </c>
      <c r="F12" s="3">
        <f t="shared" si="4"/>
        <v>24000</v>
      </c>
      <c r="G12" s="3">
        <v>3000</v>
      </c>
      <c r="H12" s="5">
        <f t="shared" si="2"/>
        <v>27000</v>
      </c>
      <c r="I12" s="5">
        <f>I11*(1+rates!$B$14)+H12</f>
        <v>439640.13995234133</v>
      </c>
    </row>
    <row r="13" spans="1:9" x14ac:dyDescent="0.2">
      <c r="A13" s="1">
        <v>36</v>
      </c>
      <c r="B13" s="3">
        <v>150000</v>
      </c>
      <c r="C13" s="3">
        <f>B13*rates!$B$13</f>
        <v>60000</v>
      </c>
      <c r="D13" s="3">
        <f>B13-C13</f>
        <v>90000</v>
      </c>
      <c r="E13" s="3">
        <f t="shared" si="3"/>
        <v>36000</v>
      </c>
      <c r="F13" s="3">
        <f t="shared" si="4"/>
        <v>24000</v>
      </c>
      <c r="G13" s="3">
        <v>3000</v>
      </c>
      <c r="H13" s="5">
        <f t="shared" si="2"/>
        <v>27000</v>
      </c>
      <c r="I13" s="5">
        <f>I12*(1+rates!$B$14)+H13</f>
        <v>497414.94974900526</v>
      </c>
    </row>
    <row r="14" spans="1:9" x14ac:dyDescent="0.2">
      <c r="A14" s="1">
        <v>37</v>
      </c>
      <c r="B14" s="3">
        <v>150000</v>
      </c>
      <c r="C14" s="3">
        <f>B14*rates!$B$13</f>
        <v>60000</v>
      </c>
      <c r="D14" s="3">
        <f>B14-C14</f>
        <v>90000</v>
      </c>
      <c r="E14" s="3">
        <f t="shared" si="3"/>
        <v>36000</v>
      </c>
      <c r="F14" s="3">
        <f t="shared" si="4"/>
        <v>24000</v>
      </c>
      <c r="G14" s="3">
        <v>3000</v>
      </c>
      <c r="H14" s="5">
        <f t="shared" si="2"/>
        <v>27000</v>
      </c>
      <c r="I14" s="5">
        <f>I13*(1+rates!$B$14)+H14</f>
        <v>559233.99623143568</v>
      </c>
    </row>
    <row r="15" spans="1:9" x14ac:dyDescent="0.2">
      <c r="A15" s="1">
        <v>38</v>
      </c>
      <c r="B15" s="3">
        <v>150000</v>
      </c>
      <c r="C15" s="3">
        <f>B15*rates!$B$13</f>
        <v>60000</v>
      </c>
      <c r="D15" s="3">
        <f>B15-C15</f>
        <v>90000</v>
      </c>
      <c r="E15" s="3">
        <f t="shared" si="3"/>
        <v>36000</v>
      </c>
      <c r="F15" s="3">
        <f t="shared" si="4"/>
        <v>24000</v>
      </c>
      <c r="G15" s="3">
        <v>3000</v>
      </c>
      <c r="H15" s="5">
        <f t="shared" si="2"/>
        <v>27000</v>
      </c>
      <c r="I15" s="5">
        <f>I14*(1+rates!$B$14)+H15</f>
        <v>625380.37596763624</v>
      </c>
    </row>
    <row r="16" spans="1:9" x14ac:dyDescent="0.2">
      <c r="A16" s="1">
        <v>39</v>
      </c>
      <c r="B16" s="3">
        <v>150000</v>
      </c>
      <c r="C16" s="3">
        <f>B16*rates!$B$13</f>
        <v>60000</v>
      </c>
      <c r="D16" s="3">
        <f>B16-C16</f>
        <v>90000</v>
      </c>
      <c r="E16" s="3">
        <f t="shared" si="3"/>
        <v>36000</v>
      </c>
      <c r="F16" s="3">
        <f t="shared" si="4"/>
        <v>24000</v>
      </c>
      <c r="G16" s="3">
        <v>3000</v>
      </c>
      <c r="H16" s="5">
        <f t="shared" si="2"/>
        <v>27000</v>
      </c>
      <c r="I16" s="5">
        <f>I15*(1+rates!$B$14)+H16</f>
        <v>696157.00228537084</v>
      </c>
    </row>
    <row r="17" spans="1:9" x14ac:dyDescent="0.2">
      <c r="A17" s="1">
        <v>40</v>
      </c>
      <c r="B17" s="3">
        <v>200000</v>
      </c>
      <c r="C17" s="3">
        <f>B17*rates!$B$13</f>
        <v>80000</v>
      </c>
      <c r="D17" s="3">
        <f>B17-C17</f>
        <v>120000</v>
      </c>
      <c r="E17" s="3">
        <f>3500*12</f>
        <v>42000</v>
      </c>
      <c r="F17" s="3">
        <f t="shared" si="4"/>
        <v>24000</v>
      </c>
      <c r="G17" s="3">
        <v>4000</v>
      </c>
      <c r="H17" s="5">
        <f t="shared" si="2"/>
        <v>50000</v>
      </c>
      <c r="I17" s="5">
        <f>I16*(1+rates!$B$14)+H17</f>
        <v>794887.99244534678</v>
      </c>
    </row>
    <row r="18" spans="1:9" x14ac:dyDescent="0.2">
      <c r="A18" s="1">
        <v>41</v>
      </c>
      <c r="B18" s="3">
        <v>200000</v>
      </c>
      <c r="C18" s="3">
        <f>B18*rates!$B$13</f>
        <v>80000</v>
      </c>
      <c r="D18" s="3">
        <f>B18-C18</f>
        <v>120000</v>
      </c>
      <c r="E18" s="3">
        <f t="shared" ref="E18:E37" si="5">3500*12</f>
        <v>42000</v>
      </c>
      <c r="F18" s="3">
        <f t="shared" si="4"/>
        <v>24000</v>
      </c>
      <c r="G18" s="3">
        <v>4000</v>
      </c>
      <c r="H18" s="5">
        <f t="shared" si="2"/>
        <v>50000</v>
      </c>
      <c r="I18" s="5">
        <f>I17*(1+rates!$B$14)+H18</f>
        <v>900530.15191652114</v>
      </c>
    </row>
    <row r="19" spans="1:9" x14ac:dyDescent="0.2">
      <c r="A19" s="1">
        <v>42</v>
      </c>
      <c r="B19" s="3">
        <v>200000</v>
      </c>
      <c r="C19" s="3">
        <f>B19*rates!$B$13</f>
        <v>80000</v>
      </c>
      <c r="D19" s="3">
        <f>B19-C19</f>
        <v>120000</v>
      </c>
      <c r="E19" s="3">
        <f t="shared" si="5"/>
        <v>42000</v>
      </c>
      <c r="F19" s="3">
        <f t="shared" si="4"/>
        <v>24000</v>
      </c>
      <c r="G19" s="3">
        <v>4000</v>
      </c>
      <c r="H19" s="5">
        <f t="shared" si="2"/>
        <v>50000</v>
      </c>
      <c r="I19" s="5">
        <f>I18*(1+rates!$B$14)+H19</f>
        <v>1013567.2625506776</v>
      </c>
    </row>
    <row r="20" spans="1:9" x14ac:dyDescent="0.2">
      <c r="A20" s="1">
        <v>43</v>
      </c>
      <c r="B20" s="3">
        <v>200000</v>
      </c>
      <c r="C20" s="3">
        <f>B20*rates!$B$13</f>
        <v>80000</v>
      </c>
      <c r="D20" s="3">
        <f>B20-C20</f>
        <v>120000</v>
      </c>
      <c r="E20" s="3">
        <f t="shared" si="5"/>
        <v>42000</v>
      </c>
      <c r="F20" s="3">
        <f t="shared" si="4"/>
        <v>24000</v>
      </c>
      <c r="G20" s="3">
        <v>4000</v>
      </c>
      <c r="H20" s="5">
        <f t="shared" si="2"/>
        <v>50000</v>
      </c>
      <c r="I20" s="5">
        <f>I19*(1+rates!$B$14)+H20</f>
        <v>1134516.9709292252</v>
      </c>
    </row>
    <row r="21" spans="1:9" x14ac:dyDescent="0.2">
      <c r="A21" s="1">
        <v>44</v>
      </c>
      <c r="B21" s="3">
        <v>200000</v>
      </c>
      <c r="C21" s="3">
        <f>B21*rates!$B$13</f>
        <v>80000</v>
      </c>
      <c r="D21" s="3">
        <f>B21-C21</f>
        <v>120000</v>
      </c>
      <c r="E21" s="3">
        <f t="shared" si="5"/>
        <v>42000</v>
      </c>
      <c r="F21" s="3">
        <f t="shared" si="4"/>
        <v>24000</v>
      </c>
      <c r="G21" s="3">
        <v>4000</v>
      </c>
      <c r="H21" s="5">
        <f t="shared" si="2"/>
        <v>50000</v>
      </c>
      <c r="I21" s="5">
        <f>I20*(1+rates!$B$14)+H21</f>
        <v>1263933.1588942711</v>
      </c>
    </row>
    <row r="22" spans="1:9" x14ac:dyDescent="0.2">
      <c r="A22" s="1">
        <v>45</v>
      </c>
      <c r="B22" s="3">
        <v>200000</v>
      </c>
      <c r="C22" s="3">
        <f>B22*rates!$B$13</f>
        <v>80000</v>
      </c>
      <c r="D22" s="3">
        <f>B22-C22</f>
        <v>120000</v>
      </c>
      <c r="E22" s="3">
        <f t="shared" si="5"/>
        <v>42000</v>
      </c>
      <c r="F22" s="3">
        <f t="shared" si="4"/>
        <v>24000</v>
      </c>
      <c r="G22" s="3">
        <v>4000</v>
      </c>
      <c r="H22" s="5">
        <f t="shared" si="2"/>
        <v>50000</v>
      </c>
      <c r="I22" s="5">
        <f>I21*(1+rates!$B$14)+H22</f>
        <v>1402408.4800168702</v>
      </c>
    </row>
    <row r="23" spans="1:9" x14ac:dyDescent="0.2">
      <c r="A23" s="1">
        <v>46</v>
      </c>
      <c r="B23" s="3">
        <v>200000</v>
      </c>
      <c r="C23" s="3">
        <f>B23*rates!$B$13</f>
        <v>80000</v>
      </c>
      <c r="D23" s="3">
        <f>B23-C23</f>
        <v>120000</v>
      </c>
      <c r="E23" s="3">
        <f t="shared" si="5"/>
        <v>42000</v>
      </c>
      <c r="F23" s="3">
        <f t="shared" si="4"/>
        <v>24000</v>
      </c>
      <c r="G23" s="3">
        <v>4000</v>
      </c>
      <c r="H23" s="5">
        <f t="shared" si="2"/>
        <v>50000</v>
      </c>
      <c r="I23" s="5">
        <f>I22*(1+rates!$B$14)+H23</f>
        <v>1550577.0736180511</v>
      </c>
    </row>
    <row r="24" spans="1:9" x14ac:dyDescent="0.2">
      <c r="A24" s="1">
        <v>47</v>
      </c>
      <c r="B24" s="3">
        <v>200000</v>
      </c>
      <c r="C24" s="3">
        <f>B24*rates!$B$13</f>
        <v>80000</v>
      </c>
      <c r="D24" s="3">
        <f>B24-C24</f>
        <v>120000</v>
      </c>
      <c r="E24" s="3">
        <f t="shared" si="5"/>
        <v>42000</v>
      </c>
      <c r="F24" s="3">
        <f t="shared" si="4"/>
        <v>24000</v>
      </c>
      <c r="G24" s="3">
        <v>4000</v>
      </c>
      <c r="H24" s="5">
        <f t="shared" si="2"/>
        <v>50000</v>
      </c>
      <c r="I24" s="5">
        <f>I23*(1+rates!$B$14)+H24</f>
        <v>1709117.4687713147</v>
      </c>
    </row>
    <row r="25" spans="1:9" x14ac:dyDescent="0.2">
      <c r="A25" s="1">
        <v>48</v>
      </c>
      <c r="B25" s="3">
        <v>200000</v>
      </c>
      <c r="C25" s="3">
        <f>B25*rates!$B$13</f>
        <v>80000</v>
      </c>
      <c r="D25" s="3">
        <f>B25-C25</f>
        <v>120000</v>
      </c>
      <c r="E25" s="3">
        <f t="shared" si="5"/>
        <v>42000</v>
      </c>
      <c r="F25" s="3">
        <f t="shared" si="4"/>
        <v>24000</v>
      </c>
      <c r="G25" s="3">
        <v>4000</v>
      </c>
      <c r="H25" s="5">
        <f t="shared" si="2"/>
        <v>50000</v>
      </c>
      <c r="I25" s="5">
        <f>I24*(1+rates!$B$14)+H25</f>
        <v>1878755.6915853068</v>
      </c>
    </row>
    <row r="26" spans="1:9" x14ac:dyDescent="0.2">
      <c r="A26" s="1">
        <v>49</v>
      </c>
      <c r="B26" s="3">
        <v>200000</v>
      </c>
      <c r="C26" s="3">
        <f>B26*rates!$B$13</f>
        <v>80000</v>
      </c>
      <c r="D26" s="3">
        <f>B26-C26</f>
        <v>120000</v>
      </c>
      <c r="E26" s="3">
        <f t="shared" si="5"/>
        <v>42000</v>
      </c>
      <c r="F26" s="3">
        <f t="shared" si="4"/>
        <v>24000</v>
      </c>
      <c r="G26" s="3">
        <v>4000</v>
      </c>
      <c r="H26" s="5">
        <f t="shared" si="2"/>
        <v>50000</v>
      </c>
      <c r="I26" s="5">
        <f>I25*(1+rates!$B$14)+H26</f>
        <v>2060268.5899962783</v>
      </c>
    </row>
    <row r="27" spans="1:9" x14ac:dyDescent="0.2">
      <c r="A27" s="1">
        <v>50</v>
      </c>
      <c r="B27" s="3">
        <v>200000</v>
      </c>
      <c r="C27" s="3">
        <f>B27*rates!$B$13</f>
        <v>80000</v>
      </c>
      <c r="D27" s="3">
        <f>B27-C27</f>
        <v>120000</v>
      </c>
      <c r="E27" s="3">
        <f t="shared" si="5"/>
        <v>42000</v>
      </c>
      <c r="F27" s="3">
        <f t="shared" si="4"/>
        <v>24000</v>
      </c>
      <c r="G27" s="3">
        <v>4000</v>
      </c>
      <c r="H27" s="5">
        <f t="shared" si="2"/>
        <v>50000</v>
      </c>
      <c r="I27" s="5">
        <f>I26*(1+rates!$B$14)+H27</f>
        <v>2254487.3912960179</v>
      </c>
    </row>
    <row r="28" spans="1:9" x14ac:dyDescent="0.2">
      <c r="A28" s="1">
        <v>51</v>
      </c>
      <c r="B28" s="3">
        <v>250000</v>
      </c>
      <c r="C28" s="3">
        <f>B28*rates!$B$13</f>
        <v>100000</v>
      </c>
      <c r="D28" s="3">
        <f>B28-C28</f>
        <v>150000</v>
      </c>
      <c r="E28" s="3">
        <f t="shared" si="5"/>
        <v>42000</v>
      </c>
      <c r="F28" s="3">
        <f t="shared" si="4"/>
        <v>24000</v>
      </c>
      <c r="G28" s="3">
        <v>4000</v>
      </c>
      <c r="H28" s="5">
        <f t="shared" si="2"/>
        <v>80000</v>
      </c>
      <c r="I28" s="5">
        <f>I27*(1+rates!$B$14)+H28</f>
        <v>2492301.5086867395</v>
      </c>
    </row>
    <row r="29" spans="1:9" x14ac:dyDescent="0.2">
      <c r="A29" s="1">
        <v>52</v>
      </c>
      <c r="B29" s="3">
        <v>250000</v>
      </c>
      <c r="C29" s="3">
        <f>B29*rates!$B$13</f>
        <v>100000</v>
      </c>
      <c r="D29" s="3">
        <f>B29-C29</f>
        <v>150000</v>
      </c>
      <c r="E29" s="3">
        <f t="shared" si="5"/>
        <v>42000</v>
      </c>
      <c r="F29" s="3">
        <f t="shared" si="4"/>
        <v>24000</v>
      </c>
      <c r="G29" s="3">
        <v>4000</v>
      </c>
      <c r="H29" s="5">
        <f t="shared" si="2"/>
        <v>80000</v>
      </c>
      <c r="I29" s="5">
        <f>I28*(1+rates!$B$14)+H29</f>
        <v>2746762.6142948116</v>
      </c>
    </row>
    <row r="30" spans="1:9" x14ac:dyDescent="0.2">
      <c r="A30" s="1">
        <v>53</v>
      </c>
      <c r="B30" s="3">
        <v>250000</v>
      </c>
      <c r="C30" s="3">
        <f>B30*rates!$B$13</f>
        <v>100000</v>
      </c>
      <c r="D30" s="3">
        <f>B30-C30</f>
        <v>150000</v>
      </c>
      <c r="E30" s="3">
        <f t="shared" si="5"/>
        <v>42000</v>
      </c>
      <c r="F30" s="3">
        <f t="shared" si="4"/>
        <v>24000</v>
      </c>
      <c r="G30" s="3">
        <v>4000</v>
      </c>
      <c r="H30" s="5">
        <f t="shared" si="2"/>
        <v>80000</v>
      </c>
      <c r="I30" s="5">
        <f>I29*(1+rates!$B$14)+H30</f>
        <v>3019035.9972954486</v>
      </c>
    </row>
    <row r="31" spans="1:9" x14ac:dyDescent="0.2">
      <c r="A31" s="1">
        <v>54</v>
      </c>
      <c r="B31" s="3">
        <v>250000</v>
      </c>
      <c r="C31" s="3">
        <f>B31*rates!$B$13</f>
        <v>100000</v>
      </c>
      <c r="D31" s="3">
        <f>B31-C31</f>
        <v>150000</v>
      </c>
      <c r="E31" s="3">
        <f t="shared" si="5"/>
        <v>42000</v>
      </c>
      <c r="F31" s="3">
        <f t="shared" si="4"/>
        <v>24000</v>
      </c>
      <c r="G31" s="3">
        <v>4000</v>
      </c>
      <c r="H31" s="5">
        <f t="shared" si="2"/>
        <v>80000</v>
      </c>
      <c r="I31" s="5">
        <f>I30*(1+rates!$B$14)+H31</f>
        <v>3310368.5171061303</v>
      </c>
    </row>
    <row r="32" spans="1:9" x14ac:dyDescent="0.2">
      <c r="A32" s="1">
        <v>55</v>
      </c>
      <c r="B32" s="3">
        <v>250000</v>
      </c>
      <c r="C32" s="3">
        <f>B32*rates!$B$13</f>
        <v>100000</v>
      </c>
      <c r="D32" s="3">
        <f>B32-C32</f>
        <v>150000</v>
      </c>
      <c r="E32" s="3">
        <f t="shared" si="5"/>
        <v>42000</v>
      </c>
      <c r="F32" s="3">
        <f t="shared" si="4"/>
        <v>24000</v>
      </c>
      <c r="G32" s="3">
        <v>4000</v>
      </c>
      <c r="H32" s="5">
        <f t="shared" si="2"/>
        <v>80000</v>
      </c>
      <c r="I32" s="5">
        <f>I31*(1+rates!$B$14)+H32</f>
        <v>3622094.3133035596</v>
      </c>
    </row>
    <row r="33" spans="1:9" x14ac:dyDescent="0.2">
      <c r="A33" s="1">
        <v>56</v>
      </c>
      <c r="B33" s="3">
        <v>250000</v>
      </c>
      <c r="C33" s="3">
        <f>B33*rates!$B$13</f>
        <v>100000</v>
      </c>
      <c r="D33" s="3">
        <f>B33-C33</f>
        <v>150000</v>
      </c>
      <c r="E33" s="3">
        <f t="shared" si="5"/>
        <v>42000</v>
      </c>
      <c r="F33" s="3">
        <f t="shared" si="4"/>
        <v>24000</v>
      </c>
      <c r="G33" s="3">
        <v>4000</v>
      </c>
      <c r="H33" s="5">
        <f t="shared" si="2"/>
        <v>80000</v>
      </c>
      <c r="I33" s="5">
        <f>I32*(1+rates!$B$14)+H33</f>
        <v>3955640.9152348088</v>
      </c>
    </row>
    <row r="34" spans="1:9" x14ac:dyDescent="0.2">
      <c r="A34" s="1">
        <v>57</v>
      </c>
      <c r="B34" s="3">
        <v>250000</v>
      </c>
      <c r="C34" s="3">
        <f>B34*rates!$B$13</f>
        <v>100000</v>
      </c>
      <c r="D34" s="3">
        <f>B34-C34</f>
        <v>150000</v>
      </c>
      <c r="E34" s="3">
        <f t="shared" si="5"/>
        <v>42000</v>
      </c>
      <c r="F34" s="3">
        <f t="shared" si="4"/>
        <v>24000</v>
      </c>
      <c r="G34" s="3">
        <v>4000</v>
      </c>
      <c r="H34" s="5">
        <f t="shared" si="2"/>
        <v>80000</v>
      </c>
      <c r="I34" s="5">
        <f>I33*(1+rates!$B$14)+H34</f>
        <v>4312535.7793012457</v>
      </c>
    </row>
    <row r="35" spans="1:9" x14ac:dyDescent="0.2">
      <c r="A35" s="1">
        <v>58</v>
      </c>
      <c r="B35" s="3">
        <v>250000</v>
      </c>
      <c r="C35" s="3">
        <f>B35*rates!$B$13</f>
        <v>100000</v>
      </c>
      <c r="D35" s="3">
        <f>B35-C35</f>
        <v>150000</v>
      </c>
      <c r="E35" s="3">
        <f t="shared" si="5"/>
        <v>42000</v>
      </c>
      <c r="F35" s="3">
        <f t="shared" si="4"/>
        <v>24000</v>
      </c>
      <c r="G35" s="3">
        <v>4000</v>
      </c>
      <c r="H35" s="5">
        <f t="shared" si="2"/>
        <v>80000</v>
      </c>
      <c r="I35" s="5">
        <f>I34*(1+rates!$B$14)+H35</f>
        <v>4694413.2838523332</v>
      </c>
    </row>
    <row r="36" spans="1:9" x14ac:dyDescent="0.2">
      <c r="A36" s="1">
        <v>59</v>
      </c>
      <c r="B36" s="3">
        <v>250000</v>
      </c>
      <c r="C36" s="3">
        <f>B36*rates!$B$13</f>
        <v>100000</v>
      </c>
      <c r="D36" s="3">
        <f>B36-C36</f>
        <v>150000</v>
      </c>
      <c r="E36" s="3">
        <f t="shared" si="5"/>
        <v>42000</v>
      </c>
      <c r="F36" s="3">
        <f t="shared" si="4"/>
        <v>24000</v>
      </c>
      <c r="G36" s="3">
        <v>4000</v>
      </c>
      <c r="H36" s="5">
        <f t="shared" si="2"/>
        <v>80000</v>
      </c>
      <c r="I36" s="5">
        <f>I35*(1+rates!$B$14)+H36</f>
        <v>5103022.2137219971</v>
      </c>
    </row>
    <row r="37" spans="1:9" x14ac:dyDescent="0.2">
      <c r="A37" s="1">
        <v>60</v>
      </c>
      <c r="B37" s="3">
        <v>250000</v>
      </c>
      <c r="C37" s="3">
        <f>B37*rates!$B$13</f>
        <v>100000</v>
      </c>
      <c r="D37" s="3">
        <f>B37-C37</f>
        <v>150000</v>
      </c>
      <c r="E37" s="3">
        <f t="shared" si="5"/>
        <v>42000</v>
      </c>
      <c r="F37" s="3">
        <f t="shared" si="4"/>
        <v>24000</v>
      </c>
      <c r="G37" s="3">
        <v>4000</v>
      </c>
      <c r="H37" s="5">
        <f t="shared" si="2"/>
        <v>80000</v>
      </c>
      <c r="I37" s="5">
        <f>I36*(1+rates!$B$14)+H37</f>
        <v>5540233.7686825376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E1" sqref="E1:G1048576"/>
    </sheetView>
  </sheetViews>
  <sheetFormatPr baseColWidth="10" defaultRowHeight="16" x14ac:dyDescent="0.2"/>
  <cols>
    <col min="1" max="1" width="10.83203125" style="1"/>
    <col min="2" max="2" width="12.1640625" style="3" bestFit="1" customWidth="1"/>
    <col min="7" max="7" width="12" bestFit="1" customWidth="1"/>
    <col min="8" max="8" width="14.83203125" style="5" customWidth="1"/>
    <col min="9" max="9" width="14.6640625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  <c r="H1" s="4" t="s">
        <v>3</v>
      </c>
      <c r="I1" s="1" t="s">
        <v>14</v>
      </c>
    </row>
    <row r="2" spans="1:9" x14ac:dyDescent="0.2">
      <c r="A2" s="1">
        <v>25</v>
      </c>
      <c r="B2" s="3">
        <v>150000</v>
      </c>
      <c r="C2" s="3">
        <f>B2*rates!$B$13</f>
        <v>60000</v>
      </c>
      <c r="D2" s="3">
        <f>B2-C2</f>
        <v>90000</v>
      </c>
      <c r="E2" s="3">
        <f>2000*12</f>
        <v>24000</v>
      </c>
      <c r="F2" s="3">
        <f>1500*12</f>
        <v>18000</v>
      </c>
      <c r="G2" s="3">
        <v>2000</v>
      </c>
      <c r="H2" s="5">
        <f>D2-E2-F2-G2</f>
        <v>46000</v>
      </c>
      <c r="I2" s="5">
        <f>H2</f>
        <v>46000</v>
      </c>
    </row>
    <row r="3" spans="1:9" x14ac:dyDescent="0.2">
      <c r="A3" s="1">
        <v>26</v>
      </c>
      <c r="B3" s="3">
        <v>150000</v>
      </c>
      <c r="C3" s="3">
        <f>B3*rates!$B$13</f>
        <v>60000</v>
      </c>
      <c r="D3" s="3">
        <f t="shared" ref="D3:D37" si="0">B3-C3</f>
        <v>90000</v>
      </c>
      <c r="E3" s="3">
        <f t="shared" ref="E3:E6" si="1">2000*12</f>
        <v>24000</v>
      </c>
      <c r="F3" s="3">
        <f t="shared" ref="F3:F6" si="2">1500*12</f>
        <v>18000</v>
      </c>
      <c r="G3" s="3">
        <v>2000</v>
      </c>
      <c r="H3" s="5">
        <f t="shared" ref="H3:H37" si="3">D3-E3-F3-G3</f>
        <v>46000</v>
      </c>
      <c r="I3" s="5">
        <f>I2*(1+rates!$B$14)+H3</f>
        <v>95220</v>
      </c>
    </row>
    <row r="4" spans="1:9" x14ac:dyDescent="0.2">
      <c r="A4" s="1">
        <v>27</v>
      </c>
      <c r="B4" s="3">
        <v>150000</v>
      </c>
      <c r="C4" s="3">
        <f>B4*rates!$B$13</f>
        <v>60000</v>
      </c>
      <c r="D4" s="3">
        <f t="shared" si="0"/>
        <v>90000</v>
      </c>
      <c r="E4" s="3">
        <f t="shared" si="1"/>
        <v>24000</v>
      </c>
      <c r="F4" s="3">
        <f t="shared" si="2"/>
        <v>18000</v>
      </c>
      <c r="G4" s="3">
        <v>2000</v>
      </c>
      <c r="H4" s="5">
        <f t="shared" si="3"/>
        <v>46000</v>
      </c>
      <c r="I4" s="5">
        <f>I3*(1+rates!$B$14)+H4</f>
        <v>147885.40000000002</v>
      </c>
    </row>
    <row r="5" spans="1:9" x14ac:dyDescent="0.2">
      <c r="A5" s="1">
        <v>28</v>
      </c>
      <c r="B5" s="3">
        <v>150000</v>
      </c>
      <c r="C5" s="3">
        <f>B5*rates!$B$13</f>
        <v>60000</v>
      </c>
      <c r="D5" s="3">
        <f t="shared" si="0"/>
        <v>90000</v>
      </c>
      <c r="E5" s="3">
        <f t="shared" si="1"/>
        <v>24000</v>
      </c>
      <c r="F5" s="3">
        <f t="shared" si="2"/>
        <v>18000</v>
      </c>
      <c r="G5" s="3">
        <v>2000</v>
      </c>
      <c r="H5" s="5">
        <f t="shared" si="3"/>
        <v>46000</v>
      </c>
      <c r="I5" s="5">
        <f>I4*(1+rates!$B$14)+H5</f>
        <v>204237.37800000003</v>
      </c>
    </row>
    <row r="6" spans="1:9" x14ac:dyDescent="0.2">
      <c r="A6" s="1">
        <v>29</v>
      </c>
      <c r="B6" s="3">
        <v>150000</v>
      </c>
      <c r="C6" s="3">
        <f>B6*rates!$B$13</f>
        <v>60000</v>
      </c>
      <c r="D6" s="3">
        <f t="shared" si="0"/>
        <v>90000</v>
      </c>
      <c r="E6" s="3">
        <f t="shared" si="1"/>
        <v>24000</v>
      </c>
      <c r="F6" s="3">
        <f t="shared" si="2"/>
        <v>18000</v>
      </c>
      <c r="G6" s="3">
        <v>2000</v>
      </c>
      <c r="H6" s="5">
        <f t="shared" si="3"/>
        <v>46000</v>
      </c>
      <c r="I6" s="5">
        <f>I5*(1+rates!$B$14)+H6</f>
        <v>264533.99446000007</v>
      </c>
    </row>
    <row r="7" spans="1:9" x14ac:dyDescent="0.2">
      <c r="A7" s="1">
        <v>30</v>
      </c>
      <c r="B7" s="3">
        <v>150000</v>
      </c>
      <c r="C7" s="3">
        <f>B7*rates!$B$13</f>
        <v>60000</v>
      </c>
      <c r="D7" s="3">
        <f t="shared" si="0"/>
        <v>90000</v>
      </c>
      <c r="E7" s="3">
        <f>3000*12</f>
        <v>36000</v>
      </c>
      <c r="F7" s="3">
        <f>2000*12</f>
        <v>24000</v>
      </c>
      <c r="G7" s="3">
        <v>3000</v>
      </c>
      <c r="H7" s="5">
        <f t="shared" si="3"/>
        <v>27000</v>
      </c>
      <c r="I7" s="5">
        <f>I6*(1+rates!$B$14)+H7</f>
        <v>310051.37407220009</v>
      </c>
    </row>
    <row r="8" spans="1:9" x14ac:dyDescent="0.2">
      <c r="A8" s="1">
        <v>31</v>
      </c>
      <c r="B8" s="3">
        <v>175000</v>
      </c>
      <c r="C8" s="3">
        <f>B8*rates!$B$13</f>
        <v>70000</v>
      </c>
      <c r="D8" s="3">
        <f t="shared" si="0"/>
        <v>105000</v>
      </c>
      <c r="E8" s="3">
        <f t="shared" ref="E8:E16" si="4">3000*12</f>
        <v>36000</v>
      </c>
      <c r="F8" s="3">
        <f t="shared" ref="F8:F37" si="5">2000*12</f>
        <v>24000</v>
      </c>
      <c r="G8" s="3">
        <v>3000</v>
      </c>
      <c r="H8" s="5">
        <f t="shared" si="3"/>
        <v>42000</v>
      </c>
      <c r="I8" s="5">
        <f>I7*(1+rates!$B$14)+H8</f>
        <v>373754.97025725414</v>
      </c>
    </row>
    <row r="9" spans="1:9" x14ac:dyDescent="0.2">
      <c r="A9" s="1">
        <v>32</v>
      </c>
      <c r="B9" s="3">
        <v>175000</v>
      </c>
      <c r="C9" s="3">
        <f>B9*rates!$B$13</f>
        <v>70000</v>
      </c>
      <c r="D9" s="3">
        <f t="shared" si="0"/>
        <v>105000</v>
      </c>
      <c r="E9" s="3">
        <f t="shared" si="4"/>
        <v>36000</v>
      </c>
      <c r="F9" s="3">
        <f t="shared" si="5"/>
        <v>24000</v>
      </c>
      <c r="G9" s="3">
        <v>3000</v>
      </c>
      <c r="H9" s="5">
        <f t="shared" si="3"/>
        <v>42000</v>
      </c>
      <c r="I9" s="5">
        <f>I8*(1+rates!$B$14)+H9</f>
        <v>441917.81817526196</v>
      </c>
    </row>
    <row r="10" spans="1:9" x14ac:dyDescent="0.2">
      <c r="A10" s="1">
        <v>33</v>
      </c>
      <c r="B10" s="3">
        <v>175000</v>
      </c>
      <c r="C10" s="3">
        <f>B10*rates!$B$13</f>
        <v>70000</v>
      </c>
      <c r="D10" s="3">
        <f t="shared" si="0"/>
        <v>105000</v>
      </c>
      <c r="E10" s="3">
        <f t="shared" si="4"/>
        <v>36000</v>
      </c>
      <c r="F10" s="3">
        <f t="shared" si="5"/>
        <v>24000</v>
      </c>
      <c r="G10" s="3">
        <v>3000</v>
      </c>
      <c r="H10" s="5">
        <f t="shared" si="3"/>
        <v>42000</v>
      </c>
      <c r="I10" s="5">
        <f>I9*(1+rates!$B$14)+H10</f>
        <v>514852.0654475303</v>
      </c>
    </row>
    <row r="11" spans="1:9" x14ac:dyDescent="0.2">
      <c r="A11" s="1">
        <v>34</v>
      </c>
      <c r="B11" s="3">
        <v>175000</v>
      </c>
      <c r="C11" s="3">
        <f>B11*rates!$B$13</f>
        <v>70000</v>
      </c>
      <c r="D11" s="3">
        <f t="shared" si="0"/>
        <v>105000</v>
      </c>
      <c r="E11" s="3">
        <f t="shared" si="4"/>
        <v>36000</v>
      </c>
      <c r="F11" s="3">
        <f t="shared" si="5"/>
        <v>24000</v>
      </c>
      <c r="G11" s="3">
        <v>3000</v>
      </c>
      <c r="H11" s="5">
        <f t="shared" si="3"/>
        <v>42000</v>
      </c>
      <c r="I11" s="5">
        <f>I10*(1+rates!$B$14)+H11</f>
        <v>592891.71002885746</v>
      </c>
    </row>
    <row r="12" spans="1:9" x14ac:dyDescent="0.2">
      <c r="A12" s="1">
        <v>35</v>
      </c>
      <c r="B12" s="3">
        <v>175000</v>
      </c>
      <c r="C12" s="3">
        <f>B12*rates!$B$13</f>
        <v>70000</v>
      </c>
      <c r="D12" s="3">
        <f t="shared" si="0"/>
        <v>105000</v>
      </c>
      <c r="E12" s="3">
        <f t="shared" si="4"/>
        <v>36000</v>
      </c>
      <c r="F12" s="3">
        <f t="shared" si="5"/>
        <v>24000</v>
      </c>
      <c r="G12" s="3">
        <v>3000</v>
      </c>
      <c r="H12" s="5">
        <f t="shared" si="3"/>
        <v>42000</v>
      </c>
      <c r="I12" s="5">
        <f>I11*(1+rates!$B$14)+H12</f>
        <v>676394.12973087747</v>
      </c>
    </row>
    <row r="13" spans="1:9" x14ac:dyDescent="0.2">
      <c r="A13" s="1">
        <v>36</v>
      </c>
      <c r="B13" s="3">
        <v>200000</v>
      </c>
      <c r="C13" s="3">
        <f>B13*rates!$B$13</f>
        <v>80000</v>
      </c>
      <c r="D13" s="3">
        <f t="shared" si="0"/>
        <v>120000</v>
      </c>
      <c r="E13" s="3">
        <f t="shared" si="4"/>
        <v>36000</v>
      </c>
      <c r="F13" s="3">
        <f t="shared" si="5"/>
        <v>24000</v>
      </c>
      <c r="G13" s="3">
        <v>3000</v>
      </c>
      <c r="H13" s="5">
        <f t="shared" si="3"/>
        <v>57000</v>
      </c>
      <c r="I13" s="5">
        <f>I12*(1+rates!$B$14)+H13</f>
        <v>780741.71881203889</v>
      </c>
    </row>
    <row r="14" spans="1:9" x14ac:dyDescent="0.2">
      <c r="A14" s="1">
        <v>37</v>
      </c>
      <c r="B14" s="3">
        <v>200000</v>
      </c>
      <c r="C14" s="3">
        <f>B14*rates!$B$13</f>
        <v>80000</v>
      </c>
      <c r="D14" s="3">
        <f t="shared" si="0"/>
        <v>120000</v>
      </c>
      <c r="E14" s="3">
        <f t="shared" si="4"/>
        <v>36000</v>
      </c>
      <c r="F14" s="3">
        <f t="shared" si="5"/>
        <v>24000</v>
      </c>
      <c r="G14" s="3">
        <v>3000</v>
      </c>
      <c r="H14" s="5">
        <f t="shared" si="3"/>
        <v>57000</v>
      </c>
      <c r="I14" s="5">
        <f>I13*(1+rates!$B$14)+H14</f>
        <v>892393.63912888162</v>
      </c>
    </row>
    <row r="15" spans="1:9" x14ac:dyDescent="0.2">
      <c r="A15" s="1">
        <v>38</v>
      </c>
      <c r="B15" s="3">
        <v>200000</v>
      </c>
      <c r="C15" s="3">
        <f>B15*rates!$B$13</f>
        <v>80000</v>
      </c>
      <c r="D15" s="3">
        <f t="shared" si="0"/>
        <v>120000</v>
      </c>
      <c r="E15" s="3">
        <f t="shared" si="4"/>
        <v>36000</v>
      </c>
      <c r="F15" s="3">
        <f t="shared" si="5"/>
        <v>24000</v>
      </c>
      <c r="G15" s="3">
        <v>3000</v>
      </c>
      <c r="H15" s="5">
        <f t="shared" si="3"/>
        <v>57000</v>
      </c>
      <c r="I15" s="5">
        <f>I14*(1+rates!$B$14)+H15</f>
        <v>1011861.1938679034</v>
      </c>
    </row>
    <row r="16" spans="1:9" x14ac:dyDescent="0.2">
      <c r="A16" s="1">
        <v>39</v>
      </c>
      <c r="B16" s="3">
        <v>200000</v>
      </c>
      <c r="C16" s="3">
        <f>B16*rates!$B$13</f>
        <v>80000</v>
      </c>
      <c r="D16" s="3">
        <f t="shared" si="0"/>
        <v>120000</v>
      </c>
      <c r="E16" s="3">
        <f t="shared" si="4"/>
        <v>36000</v>
      </c>
      <c r="F16" s="3">
        <f t="shared" si="5"/>
        <v>24000</v>
      </c>
      <c r="G16" s="3">
        <v>3000</v>
      </c>
      <c r="H16" s="5">
        <f t="shared" si="3"/>
        <v>57000</v>
      </c>
      <c r="I16" s="5">
        <f>I15*(1+rates!$B$14)+H16</f>
        <v>1139691.4774386568</v>
      </c>
    </row>
    <row r="17" spans="1:9" x14ac:dyDescent="0.2">
      <c r="A17" s="1">
        <v>40</v>
      </c>
      <c r="B17" s="3">
        <v>200000</v>
      </c>
      <c r="C17" s="3">
        <f>B17*rates!$B$13</f>
        <v>80000</v>
      </c>
      <c r="D17" s="3">
        <f t="shared" si="0"/>
        <v>120000</v>
      </c>
      <c r="E17" s="3">
        <f>3500*12</f>
        <v>42000</v>
      </c>
      <c r="F17" s="3">
        <f t="shared" si="5"/>
        <v>24000</v>
      </c>
      <c r="G17" s="3">
        <v>4000</v>
      </c>
      <c r="H17" s="5">
        <f t="shared" si="3"/>
        <v>50000</v>
      </c>
      <c r="I17" s="5">
        <f>I16*(1+rates!$B$14)+H17</f>
        <v>1269469.8808593629</v>
      </c>
    </row>
    <row r="18" spans="1:9" x14ac:dyDescent="0.2">
      <c r="A18" s="1">
        <v>41</v>
      </c>
      <c r="B18" s="3">
        <v>200000</v>
      </c>
      <c r="C18" s="3">
        <f>B18*rates!$B$13</f>
        <v>80000</v>
      </c>
      <c r="D18" s="3">
        <f t="shared" si="0"/>
        <v>120000</v>
      </c>
      <c r="E18" s="3">
        <f t="shared" ref="E18:E37" si="6">3500*12</f>
        <v>42000</v>
      </c>
      <c r="F18" s="3">
        <f t="shared" si="5"/>
        <v>24000</v>
      </c>
      <c r="G18" s="3">
        <v>4000</v>
      </c>
      <c r="H18" s="5">
        <f t="shared" si="3"/>
        <v>50000</v>
      </c>
      <c r="I18" s="5">
        <f>I17*(1+rates!$B$14)+H18</f>
        <v>1408332.7725195184</v>
      </c>
    </row>
    <row r="19" spans="1:9" x14ac:dyDescent="0.2">
      <c r="A19" s="1">
        <v>42</v>
      </c>
      <c r="B19" s="3">
        <v>200000</v>
      </c>
      <c r="C19" s="3">
        <f>B19*rates!$B$13</f>
        <v>80000</v>
      </c>
      <c r="D19" s="3">
        <f t="shared" si="0"/>
        <v>120000</v>
      </c>
      <c r="E19" s="3">
        <f t="shared" si="6"/>
        <v>42000</v>
      </c>
      <c r="F19" s="3">
        <f t="shared" si="5"/>
        <v>24000</v>
      </c>
      <c r="G19" s="3">
        <v>4000</v>
      </c>
      <c r="H19" s="5">
        <f t="shared" si="3"/>
        <v>50000</v>
      </c>
      <c r="I19" s="5">
        <f>I18*(1+rates!$B$14)+H19</f>
        <v>1556916.0665958847</v>
      </c>
    </row>
    <row r="20" spans="1:9" x14ac:dyDescent="0.2">
      <c r="A20" s="1">
        <v>43</v>
      </c>
      <c r="B20" s="3">
        <v>200000</v>
      </c>
      <c r="C20" s="3">
        <f>B20*rates!$B$13</f>
        <v>80000</v>
      </c>
      <c r="D20" s="3">
        <f t="shared" si="0"/>
        <v>120000</v>
      </c>
      <c r="E20" s="3">
        <f t="shared" si="6"/>
        <v>42000</v>
      </c>
      <c r="F20" s="3">
        <f t="shared" si="5"/>
        <v>24000</v>
      </c>
      <c r="G20" s="3">
        <v>4000</v>
      </c>
      <c r="H20" s="5">
        <f t="shared" si="3"/>
        <v>50000</v>
      </c>
      <c r="I20" s="5">
        <f>I19*(1+rates!$B$14)+H20</f>
        <v>1715900.1912575967</v>
      </c>
    </row>
    <row r="21" spans="1:9" x14ac:dyDescent="0.2">
      <c r="A21" s="1">
        <v>44</v>
      </c>
      <c r="B21" s="3">
        <v>200000</v>
      </c>
      <c r="C21" s="3">
        <f>B21*rates!$B$13</f>
        <v>80000</v>
      </c>
      <c r="D21" s="3">
        <f t="shared" si="0"/>
        <v>120000</v>
      </c>
      <c r="E21" s="3">
        <f t="shared" si="6"/>
        <v>42000</v>
      </c>
      <c r="F21" s="3">
        <f t="shared" si="5"/>
        <v>24000</v>
      </c>
      <c r="G21" s="3">
        <v>4000</v>
      </c>
      <c r="H21" s="5">
        <f t="shared" si="3"/>
        <v>50000</v>
      </c>
      <c r="I21" s="5">
        <f>I20*(1+rates!$B$14)+H21</f>
        <v>1886013.2046456286</v>
      </c>
    </row>
    <row r="22" spans="1:9" x14ac:dyDescent="0.2">
      <c r="A22" s="1">
        <v>45</v>
      </c>
      <c r="B22" s="3">
        <v>200000</v>
      </c>
      <c r="C22" s="3">
        <f>B22*rates!$B$13</f>
        <v>80000</v>
      </c>
      <c r="D22" s="3">
        <f t="shared" si="0"/>
        <v>120000</v>
      </c>
      <c r="E22" s="3">
        <f t="shared" si="6"/>
        <v>42000</v>
      </c>
      <c r="F22" s="3">
        <f t="shared" si="5"/>
        <v>24000</v>
      </c>
      <c r="G22" s="3">
        <v>4000</v>
      </c>
      <c r="H22" s="5">
        <f t="shared" si="3"/>
        <v>50000</v>
      </c>
      <c r="I22" s="5">
        <f>I21*(1+rates!$B$14)+H22</f>
        <v>2068034.1289708228</v>
      </c>
    </row>
    <row r="23" spans="1:9" x14ac:dyDescent="0.2">
      <c r="A23" s="1">
        <v>46</v>
      </c>
      <c r="B23" s="3">
        <v>250000</v>
      </c>
      <c r="C23" s="3">
        <f>B23*rates!$B$13</f>
        <v>100000</v>
      </c>
      <c r="D23" s="3">
        <f t="shared" si="0"/>
        <v>150000</v>
      </c>
      <c r="E23" s="3">
        <f t="shared" si="6"/>
        <v>42000</v>
      </c>
      <c r="F23" s="3">
        <f t="shared" si="5"/>
        <v>24000</v>
      </c>
      <c r="G23" s="3">
        <v>4000</v>
      </c>
      <c r="H23" s="5">
        <f t="shared" si="3"/>
        <v>80000</v>
      </c>
      <c r="I23" s="5">
        <f>I22*(1+rates!$B$14)+H23</f>
        <v>2292796.5179987806</v>
      </c>
    </row>
    <row r="24" spans="1:9" x14ac:dyDescent="0.2">
      <c r="A24" s="1">
        <v>47</v>
      </c>
      <c r="B24" s="3">
        <v>250000</v>
      </c>
      <c r="C24" s="3">
        <f>B24*rates!$B$13</f>
        <v>100000</v>
      </c>
      <c r="D24" s="3">
        <f t="shared" si="0"/>
        <v>150000</v>
      </c>
      <c r="E24" s="3">
        <f t="shared" si="6"/>
        <v>42000</v>
      </c>
      <c r="F24" s="3">
        <f t="shared" si="5"/>
        <v>24000</v>
      </c>
      <c r="G24" s="3">
        <v>4000</v>
      </c>
      <c r="H24" s="5">
        <f t="shared" si="3"/>
        <v>80000</v>
      </c>
      <c r="I24" s="5">
        <f>I23*(1+rates!$B$14)+H24</f>
        <v>2533292.2742586955</v>
      </c>
    </row>
    <row r="25" spans="1:9" x14ac:dyDescent="0.2">
      <c r="A25" s="1">
        <v>48</v>
      </c>
      <c r="B25" s="3">
        <v>250000</v>
      </c>
      <c r="C25" s="3">
        <f>B25*rates!$B$13</f>
        <v>100000</v>
      </c>
      <c r="D25" s="3">
        <f t="shared" si="0"/>
        <v>150000</v>
      </c>
      <c r="E25" s="3">
        <f t="shared" si="6"/>
        <v>42000</v>
      </c>
      <c r="F25" s="3">
        <f t="shared" si="5"/>
        <v>24000</v>
      </c>
      <c r="G25" s="3">
        <v>4000</v>
      </c>
      <c r="H25" s="5">
        <f t="shared" si="3"/>
        <v>80000</v>
      </c>
      <c r="I25" s="5">
        <f>I24*(1+rates!$B$14)+H25</f>
        <v>2790622.7334568044</v>
      </c>
    </row>
    <row r="26" spans="1:9" x14ac:dyDescent="0.2">
      <c r="A26" s="1">
        <v>49</v>
      </c>
      <c r="B26" s="3">
        <v>250000</v>
      </c>
      <c r="C26" s="3">
        <f>B26*rates!$B$13</f>
        <v>100000</v>
      </c>
      <c r="D26" s="3">
        <f t="shared" si="0"/>
        <v>150000</v>
      </c>
      <c r="E26" s="3">
        <f t="shared" si="6"/>
        <v>42000</v>
      </c>
      <c r="F26" s="3">
        <f t="shared" si="5"/>
        <v>24000</v>
      </c>
      <c r="G26" s="3">
        <v>4000</v>
      </c>
      <c r="H26" s="5">
        <f t="shared" si="3"/>
        <v>80000</v>
      </c>
      <c r="I26" s="5">
        <f>I25*(1+rates!$B$14)+H26</f>
        <v>3065966.324798781</v>
      </c>
    </row>
    <row r="27" spans="1:9" x14ac:dyDescent="0.2">
      <c r="A27" s="1">
        <v>50</v>
      </c>
      <c r="B27" s="3">
        <v>250000</v>
      </c>
      <c r="C27" s="3">
        <f>B27*rates!$B$13</f>
        <v>100000</v>
      </c>
      <c r="D27" s="3">
        <f t="shared" si="0"/>
        <v>150000</v>
      </c>
      <c r="E27" s="3">
        <f t="shared" si="6"/>
        <v>42000</v>
      </c>
      <c r="F27" s="3">
        <f t="shared" si="5"/>
        <v>24000</v>
      </c>
      <c r="G27" s="3">
        <v>4000</v>
      </c>
      <c r="H27" s="5">
        <f t="shared" si="3"/>
        <v>80000</v>
      </c>
      <c r="I27" s="5">
        <f>I26*(1+rates!$B$14)+H27</f>
        <v>3360583.9675346958</v>
      </c>
    </row>
    <row r="28" spans="1:9" x14ac:dyDescent="0.2">
      <c r="A28" s="1">
        <v>51</v>
      </c>
      <c r="B28" s="3">
        <v>300000</v>
      </c>
      <c r="C28" s="3">
        <f>B28*rates!$B$13</f>
        <v>120000</v>
      </c>
      <c r="D28" s="3">
        <f t="shared" si="0"/>
        <v>180000</v>
      </c>
      <c r="E28" s="3">
        <f t="shared" si="6"/>
        <v>42000</v>
      </c>
      <c r="F28" s="3">
        <f t="shared" si="5"/>
        <v>24000</v>
      </c>
      <c r="G28" s="3">
        <v>4000</v>
      </c>
      <c r="H28" s="5">
        <f t="shared" si="3"/>
        <v>110000</v>
      </c>
      <c r="I28" s="5">
        <f>I27*(1+rates!$B$14)+H28</f>
        <v>3705824.8452621247</v>
      </c>
    </row>
    <row r="29" spans="1:9" x14ac:dyDescent="0.2">
      <c r="A29" s="1">
        <v>52</v>
      </c>
      <c r="B29" s="3">
        <v>300000</v>
      </c>
      <c r="C29" s="3">
        <f>B29*rates!$B$13</f>
        <v>120000</v>
      </c>
      <c r="D29" s="3">
        <f t="shared" si="0"/>
        <v>180000</v>
      </c>
      <c r="E29" s="3">
        <f t="shared" si="6"/>
        <v>42000</v>
      </c>
      <c r="F29" s="3">
        <f t="shared" si="5"/>
        <v>24000</v>
      </c>
      <c r="G29" s="3">
        <v>4000</v>
      </c>
      <c r="H29" s="5">
        <f t="shared" si="3"/>
        <v>110000</v>
      </c>
      <c r="I29" s="5">
        <f>I28*(1+rates!$B$14)+H29</f>
        <v>4075232.5844304739</v>
      </c>
    </row>
    <row r="30" spans="1:9" x14ac:dyDescent="0.2">
      <c r="A30" s="1">
        <v>53</v>
      </c>
      <c r="B30" s="3">
        <v>300000</v>
      </c>
      <c r="C30" s="3">
        <f>B30*rates!$B$13</f>
        <v>120000</v>
      </c>
      <c r="D30" s="3">
        <f t="shared" si="0"/>
        <v>180000</v>
      </c>
      <c r="E30" s="3">
        <f t="shared" si="6"/>
        <v>42000</v>
      </c>
      <c r="F30" s="3">
        <f t="shared" si="5"/>
        <v>24000</v>
      </c>
      <c r="G30" s="3">
        <v>4000</v>
      </c>
      <c r="H30" s="5">
        <f t="shared" si="3"/>
        <v>110000</v>
      </c>
      <c r="I30" s="5">
        <f>I29*(1+rates!$B$14)+H30</f>
        <v>4470498.8653406072</v>
      </c>
    </row>
    <row r="31" spans="1:9" x14ac:dyDescent="0.2">
      <c r="A31" s="1">
        <v>54</v>
      </c>
      <c r="B31" s="3">
        <v>300000</v>
      </c>
      <c r="C31" s="3">
        <f>B31*rates!$B$13</f>
        <v>120000</v>
      </c>
      <c r="D31" s="3">
        <f t="shared" si="0"/>
        <v>180000</v>
      </c>
      <c r="E31" s="3">
        <f t="shared" si="6"/>
        <v>42000</v>
      </c>
      <c r="F31" s="3">
        <f t="shared" si="5"/>
        <v>24000</v>
      </c>
      <c r="G31" s="3">
        <v>4000</v>
      </c>
      <c r="H31" s="5">
        <f t="shared" si="3"/>
        <v>110000</v>
      </c>
      <c r="I31" s="5">
        <f>I30*(1+rates!$B$14)+H31</f>
        <v>4893433.78591445</v>
      </c>
    </row>
    <row r="32" spans="1:9" x14ac:dyDescent="0.2">
      <c r="A32" s="1">
        <v>55</v>
      </c>
      <c r="B32" s="3">
        <v>300000</v>
      </c>
      <c r="C32" s="3">
        <f>B32*rates!$B$13</f>
        <v>120000</v>
      </c>
      <c r="D32" s="3">
        <f t="shared" si="0"/>
        <v>180000</v>
      </c>
      <c r="E32" s="3">
        <f t="shared" si="6"/>
        <v>42000</v>
      </c>
      <c r="F32" s="3">
        <f t="shared" si="5"/>
        <v>24000</v>
      </c>
      <c r="G32" s="3">
        <v>4000</v>
      </c>
      <c r="H32" s="5">
        <f t="shared" si="3"/>
        <v>110000</v>
      </c>
      <c r="I32" s="5">
        <f>I31*(1+rates!$B$14)+H32</f>
        <v>5345974.1509284619</v>
      </c>
    </row>
    <row r="33" spans="1:9" x14ac:dyDescent="0.2">
      <c r="A33" s="1">
        <v>56</v>
      </c>
      <c r="B33" s="3">
        <v>300000</v>
      </c>
      <c r="C33" s="3">
        <f>B33*rates!$B$13</f>
        <v>120000</v>
      </c>
      <c r="D33" s="3">
        <f t="shared" si="0"/>
        <v>180000</v>
      </c>
      <c r="E33" s="3">
        <f t="shared" si="6"/>
        <v>42000</v>
      </c>
      <c r="F33" s="3">
        <f t="shared" si="5"/>
        <v>24000</v>
      </c>
      <c r="G33" s="3">
        <v>4000</v>
      </c>
      <c r="H33" s="5">
        <f t="shared" si="3"/>
        <v>110000</v>
      </c>
      <c r="I33" s="5">
        <f>I32*(1+rates!$B$14)+H33</f>
        <v>5830192.3414934548</v>
      </c>
    </row>
    <row r="34" spans="1:9" x14ac:dyDescent="0.2">
      <c r="A34" s="1">
        <v>57</v>
      </c>
      <c r="B34" s="3">
        <v>300000</v>
      </c>
      <c r="C34" s="3">
        <f>B34*rates!$B$13</f>
        <v>120000</v>
      </c>
      <c r="D34" s="3">
        <f t="shared" si="0"/>
        <v>180000</v>
      </c>
      <c r="E34" s="3">
        <f t="shared" si="6"/>
        <v>42000</v>
      </c>
      <c r="F34" s="3">
        <f t="shared" si="5"/>
        <v>24000</v>
      </c>
      <c r="G34" s="3">
        <v>4000</v>
      </c>
      <c r="H34" s="5">
        <f t="shared" si="3"/>
        <v>110000</v>
      </c>
      <c r="I34" s="5">
        <f>I33*(1+rates!$B$14)+H34</f>
        <v>6348305.8053979967</v>
      </c>
    </row>
    <row r="35" spans="1:9" x14ac:dyDescent="0.2">
      <c r="A35" s="1">
        <v>58</v>
      </c>
      <c r="B35" s="3">
        <v>300000</v>
      </c>
      <c r="C35" s="3">
        <f>B35*rates!$B$13</f>
        <v>120000</v>
      </c>
      <c r="D35" s="3">
        <f t="shared" si="0"/>
        <v>180000</v>
      </c>
      <c r="E35" s="3">
        <f t="shared" si="6"/>
        <v>42000</v>
      </c>
      <c r="F35" s="3">
        <f t="shared" si="5"/>
        <v>24000</v>
      </c>
      <c r="G35" s="3">
        <v>4000</v>
      </c>
      <c r="H35" s="5">
        <f t="shared" si="3"/>
        <v>110000</v>
      </c>
      <c r="I35" s="5">
        <f>I34*(1+rates!$B$14)+H35</f>
        <v>6902687.211775857</v>
      </c>
    </row>
    <row r="36" spans="1:9" x14ac:dyDescent="0.2">
      <c r="A36" s="1">
        <v>59</v>
      </c>
      <c r="B36" s="3">
        <v>300000</v>
      </c>
      <c r="C36" s="3">
        <f>B36*rates!$B$13</f>
        <v>120000</v>
      </c>
      <c r="D36" s="3">
        <f t="shared" si="0"/>
        <v>180000</v>
      </c>
      <c r="E36" s="3">
        <f t="shared" si="6"/>
        <v>42000</v>
      </c>
      <c r="F36" s="3">
        <f t="shared" si="5"/>
        <v>24000</v>
      </c>
      <c r="G36" s="3">
        <v>4000</v>
      </c>
      <c r="H36" s="5">
        <f t="shared" si="3"/>
        <v>110000</v>
      </c>
      <c r="I36" s="5">
        <f>I35*(1+rates!$B$14)+H36</f>
        <v>7495875.3166001672</v>
      </c>
    </row>
    <row r="37" spans="1:9" x14ac:dyDescent="0.2">
      <c r="A37" s="1">
        <v>60</v>
      </c>
      <c r="B37" s="3">
        <v>300000</v>
      </c>
      <c r="C37" s="3">
        <f>B37*rates!$B$13</f>
        <v>120000</v>
      </c>
      <c r="D37" s="3">
        <f t="shared" si="0"/>
        <v>180000</v>
      </c>
      <c r="E37" s="3">
        <f t="shared" si="6"/>
        <v>42000</v>
      </c>
      <c r="F37" s="3">
        <f t="shared" si="5"/>
        <v>24000</v>
      </c>
      <c r="G37" s="3">
        <v>4000</v>
      </c>
      <c r="H37" s="5">
        <f t="shared" si="3"/>
        <v>110000</v>
      </c>
      <c r="I37" s="5">
        <f>I36*(1+rates!$B$14)+H37</f>
        <v>8130586.588762179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3" sqref="C13"/>
    </sheetView>
  </sheetViews>
  <sheetFormatPr baseColWidth="10" defaultRowHeight="16" x14ac:dyDescent="0.2"/>
  <cols>
    <col min="1" max="1" width="20.6640625" bestFit="1" customWidth="1"/>
    <col min="2" max="2" width="14" bestFit="1" customWidth="1"/>
  </cols>
  <sheetData>
    <row r="1" spans="1:2" x14ac:dyDescent="0.2">
      <c r="A1" t="s">
        <v>17</v>
      </c>
      <c r="B1" s="14">
        <v>1000000</v>
      </c>
    </row>
    <row r="2" spans="1:2" x14ac:dyDescent="0.2">
      <c r="A2" t="s">
        <v>20</v>
      </c>
      <c r="B2" s="15">
        <v>0.35</v>
      </c>
    </row>
    <row r="3" spans="1:2" x14ac:dyDescent="0.2">
      <c r="A3" t="s">
        <v>19</v>
      </c>
      <c r="B3" s="9">
        <f>B1*(1-B2)</f>
        <v>650000</v>
      </c>
    </row>
    <row r="4" spans="1:2" x14ac:dyDescent="0.2">
      <c r="A4" t="s">
        <v>21</v>
      </c>
      <c r="B4" s="16">
        <v>0.04</v>
      </c>
    </row>
    <row r="5" spans="1:2" x14ac:dyDescent="0.2">
      <c r="A5" t="s">
        <v>22</v>
      </c>
      <c r="B5" s="17">
        <v>30</v>
      </c>
    </row>
    <row r="6" spans="1:2" x14ac:dyDescent="0.2">
      <c r="A6" s="12" t="s">
        <v>23</v>
      </c>
      <c r="B6" s="10">
        <f>PMT(B4/12,B5*12,B3,0)</f>
        <v>-3103.1994205254864</v>
      </c>
    </row>
    <row r="7" spans="1:2" x14ac:dyDescent="0.2">
      <c r="A7" s="12" t="s">
        <v>25</v>
      </c>
      <c r="B7" s="19">
        <v>-1000</v>
      </c>
    </row>
    <row r="8" spans="1:2" x14ac:dyDescent="0.2">
      <c r="A8" t="s">
        <v>24</v>
      </c>
      <c r="B8" s="16">
        <v>1.2500000000000001E-2</v>
      </c>
    </row>
    <row r="9" spans="1:2" x14ac:dyDescent="0.2">
      <c r="A9" s="12" t="s">
        <v>26</v>
      </c>
      <c r="B9" s="10">
        <f>-B1*B8/12</f>
        <v>-1041.6666666666667</v>
      </c>
    </row>
    <row r="10" spans="1:2" x14ac:dyDescent="0.2">
      <c r="A10" t="s">
        <v>27</v>
      </c>
      <c r="B10" s="18">
        <v>1000</v>
      </c>
    </row>
    <row r="11" spans="1:2" x14ac:dyDescent="0.2">
      <c r="A11" s="12" t="s">
        <v>28</v>
      </c>
      <c r="B11" s="10">
        <f>-B10/12</f>
        <v>-83.333333333333329</v>
      </c>
    </row>
    <row r="12" spans="1:2" x14ac:dyDescent="0.2">
      <c r="A12" s="13" t="s">
        <v>18</v>
      </c>
      <c r="B12" s="11">
        <f>B6+B7+B9+B11</f>
        <v>-5228.1994205254869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rates</vt:lpstr>
      <vt:lpstr>conservative</vt:lpstr>
      <vt:lpstr>aggressive</vt:lpstr>
      <vt:lpstr>mortgage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2017-09-01T05:09:41Z</dcterms:created>
  <dcterms:modified xsi:type="dcterms:W3CDTF">2017-11-01T01:14:06Z</dcterms:modified>
</cp:coreProperties>
</file>