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05"/>
  </bookViews>
  <sheets>
    <sheet name="Sheet1" sheetId="1" r:id="rId1"/>
    <sheet name="可合成食物" sheetId="2" r:id="rId2"/>
  </sheets>
  <externalReferences>
    <externalReference r:id="rId3"/>
  </externalReferences>
  <definedNames>
    <definedName name="_xlnm._FilterDatabase" localSheetId="0" hidden="1">Sheet1!$7:$79</definedName>
    <definedName name="_xlnm._FilterDatabase" localSheetId="1" hidden="1">可合成食物!$D$2:$J$31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rFont val="Tahoma"/>
            <charset val="134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<sst xmlns="http://schemas.openxmlformats.org/spreadsheetml/2006/main" count="365" uniqueCount="200">
  <si>
    <t>#測試使用的 Table</t>
  </si>
  <si>
    <t>[TABLE]</t>
  </si>
  <si>
    <t>FoodItemCfg</t>
  </si>
  <si>
    <t>[ATTRIBUTE]</t>
  </si>
  <si>
    <t>n_DailyFoodLimitNum</t>
  </si>
  <si>
    <t>每日食用食物上限</t>
  </si>
  <si>
    <t>n_AttenuationLimit</t>
  </si>
  <si>
    <t>食物衰减下限千分比</t>
  </si>
  <si>
    <t>n_ExpFoodLimitNum</t>
  </si>
  <si>
    <t>每日食物加经验次数</t>
  </si>
  <si>
    <t>#掉落id</t>
  </si>
  <si>
    <r>
      <rPr>
        <sz val="12"/>
        <rFont val="微軟正黑體"/>
        <charset val="134"/>
      </rPr>
      <t>#</t>
    </r>
    <r>
      <rPr>
        <sz val="12"/>
        <rFont val="宋体"/>
        <charset val="134"/>
      </rPr>
      <t>类别</t>
    </r>
    <r>
      <rPr>
        <sz val="12"/>
        <rFont val="微軟正黑體"/>
        <charset val="134"/>
      </rPr>
      <t>(同一种食物,有3</t>
    </r>
    <r>
      <rPr>
        <sz val="12"/>
        <rFont val="宋体"/>
        <charset val="134"/>
      </rPr>
      <t>个</t>
    </r>
    <r>
      <rPr>
        <sz val="12"/>
        <rFont val="微軟正黑體"/>
        <charset val="134"/>
      </rPr>
      <t>星</t>
    </r>
    <r>
      <rPr>
        <sz val="12"/>
        <rFont val="宋体"/>
        <charset val="134"/>
      </rPr>
      <t>级</t>
    </r>
    <r>
      <rPr>
        <sz val="12"/>
        <rFont val="微軟正黑體"/>
        <charset val="134"/>
      </rPr>
      <t>)</t>
    </r>
  </si>
  <si>
    <r>
      <rPr>
        <sz val="12"/>
        <rFont val="微軟正黑體"/>
        <charset val="134"/>
      </rPr>
      <t>#名</t>
    </r>
    <r>
      <rPr>
        <sz val="12"/>
        <rFont val="宋体"/>
        <charset val="134"/>
      </rPr>
      <t>称</t>
    </r>
  </si>
  <si>
    <r>
      <rPr>
        <sz val="12"/>
        <rFont val="微軟正黑體"/>
        <charset val="134"/>
      </rPr>
      <t>#</t>
    </r>
    <r>
      <rPr>
        <sz val="12"/>
        <rFont val="宋体"/>
        <charset val="134"/>
      </rPr>
      <t>说明</t>
    </r>
  </si>
  <si>
    <t>#级别</t>
  </si>
  <si>
    <t>#星等</t>
  </si>
  <si>
    <t>#恢复的饥饿度</t>
  </si>
  <si>
    <t>#buff id</t>
  </si>
  <si>
    <t>#当级别差距大于右列等级时，衰减的千分比</t>
  </si>
  <si>
    <t>#级别差距大于此值时，buff效果开始衰减</t>
  </si>
  <si>
    <t>是否受每日食用食物上限的限制 (0不受限制  1受限制)</t>
  </si>
  <si>
    <t>主副食品</t>
  </si>
  <si>
    <t>n_ID</t>
  </si>
  <si>
    <t>n_type</t>
  </si>
  <si>
    <t>s_name</t>
  </si>
  <si>
    <t>s_note</t>
  </si>
  <si>
    <t>n_level</t>
  </si>
  <si>
    <t>n_star</t>
  </si>
  <si>
    <t>n_food</t>
  </si>
  <si>
    <t>n_buff_id</t>
  </si>
  <si>
    <t>n_buff_level_fix_rate</t>
  </si>
  <si>
    <t>n_buff_attenuation_level_diff</t>
  </si>
  <si>
    <t>s_food_hunger</t>
  </si>
  <si>
    <t>n_restrict</t>
  </si>
  <si>
    <t>Roast chicken</t>
  </si>
  <si>
    <t>低级白米饭</t>
  </si>
  <si>
    <t>中级白米饭</t>
  </si>
  <si>
    <t>高级白米饭</t>
  </si>
  <si>
    <t>Bread</t>
  </si>
  <si>
    <t>低级面包</t>
  </si>
  <si>
    <t>中级面包</t>
  </si>
  <si>
    <t>高级面包</t>
  </si>
  <si>
    <t>Chicken rice</t>
  </si>
  <si>
    <t>低级烤鸡</t>
  </si>
  <si>
    <t>中级烤鸡</t>
  </si>
  <si>
    <t>高级烤鸡</t>
  </si>
  <si>
    <t>Cutlet</t>
  </si>
  <si>
    <t>低级扬州炒饭</t>
  </si>
  <si>
    <t>中级扬州炒饭</t>
  </si>
  <si>
    <t>高级扬州炒饭</t>
  </si>
  <si>
    <t>Hotdog</t>
  </si>
  <si>
    <t>低级炸猪排</t>
  </si>
  <si>
    <t>中级炸猪排</t>
  </si>
  <si>
    <t>高级炸猪排</t>
  </si>
  <si>
    <t>Sushi</t>
  </si>
  <si>
    <t>低级白菜猪肉饺</t>
  </si>
  <si>
    <t>中级白菜猪肉饺</t>
  </si>
  <si>
    <t>高级白菜猪肉饺</t>
  </si>
  <si>
    <t>Roast lamb</t>
  </si>
  <si>
    <t>低级香酥炸鸡翅</t>
  </si>
  <si>
    <t>中级香酥炸鸡翅</t>
  </si>
  <si>
    <t>高级香酥炸鸡翅</t>
  </si>
  <si>
    <t>Steak</t>
  </si>
  <si>
    <t>低级烤羊肉</t>
  </si>
  <si>
    <t>中级烤羊肉</t>
  </si>
  <si>
    <t>高级烤羊肉</t>
  </si>
  <si>
    <t>Beef noodles</t>
  </si>
  <si>
    <t>低级牛扒</t>
  </si>
  <si>
    <t>中级牛扒</t>
  </si>
  <si>
    <t>高级牛扒</t>
  </si>
  <si>
    <t>Cooked fish</t>
  </si>
  <si>
    <t>低级牛肉面</t>
  </si>
  <si>
    <t>中级牛肉面</t>
  </si>
  <si>
    <t>高级牛肉面</t>
  </si>
  <si>
    <t>Watermelon juice</t>
  </si>
  <si>
    <t>低级香菇炖鸡</t>
  </si>
  <si>
    <t>中级香菇炖鸡</t>
  </si>
  <si>
    <t>高级香菇炖鸡</t>
  </si>
  <si>
    <t>Ice coffee</t>
  </si>
  <si>
    <t>低级猪排饭</t>
  </si>
  <si>
    <t>中级猪排饭</t>
  </si>
  <si>
    <t>高级猪排饭</t>
  </si>
  <si>
    <t>Slime jelly</t>
  </si>
  <si>
    <t>低级鲜味蒸蛋</t>
  </si>
  <si>
    <t>中级鲜味蒸蛋</t>
  </si>
  <si>
    <t>高级鲜味蒸蛋</t>
  </si>
  <si>
    <t>Goblin jam</t>
  </si>
  <si>
    <t>低级猪肉香菇羹</t>
  </si>
  <si>
    <t>中级猪肉香菇羹</t>
  </si>
  <si>
    <t>高级猪肉香菇羹</t>
  </si>
  <si>
    <t>Bat soup</t>
  </si>
  <si>
    <t>低级西瓜汁</t>
  </si>
  <si>
    <t>中级西瓜汁</t>
  </si>
  <si>
    <t>高级西瓜汁</t>
  </si>
  <si>
    <t>Roast worm</t>
  </si>
  <si>
    <t>低级土豆炖牛肉</t>
  </si>
  <si>
    <t>中级土豆炖牛肉</t>
  </si>
  <si>
    <t>高级土豆炖牛肉</t>
  </si>
  <si>
    <t>Braised Bear's paw</t>
  </si>
  <si>
    <t>低级葡萄汁</t>
  </si>
  <si>
    <t>中级葡萄汁</t>
  </si>
  <si>
    <t>高级葡萄汁</t>
  </si>
  <si>
    <t>Snowy drink</t>
  </si>
  <si>
    <t>低级鸡米饭</t>
  </si>
  <si>
    <t>中级鸡米饭</t>
  </si>
  <si>
    <t>高级鸡米饭</t>
  </si>
  <si>
    <t>curesed_fire_soda</t>
  </si>
  <si>
    <t>低级白肉饭</t>
  </si>
  <si>
    <t>中级白肉饭</t>
  </si>
  <si>
    <t>高级白肉饭</t>
  </si>
  <si>
    <t>roasted_batwings</t>
  </si>
  <si>
    <t>低级魔幻炒羊肉</t>
  </si>
  <si>
    <t>中级魔幻炒羊肉</t>
  </si>
  <si>
    <t>高级魔幻炒羊肉</t>
  </si>
  <si>
    <t>icecream</t>
  </si>
  <si>
    <t>低级多汁汉堡</t>
  </si>
  <si>
    <t>中级多汁汉堡</t>
  </si>
  <si>
    <t>高级多汁汉堡</t>
  </si>
  <si>
    <t>skewer_goblin</t>
  </si>
  <si>
    <t>低级蓝莓果酱</t>
  </si>
  <si>
    <t>中级蓝莓果酱</t>
  </si>
  <si>
    <t>高级蓝莓果酱</t>
  </si>
  <si>
    <t>tiramisu_cake</t>
  </si>
  <si>
    <t>低级猪肚汤</t>
  </si>
  <si>
    <t>中级猪肚汤</t>
  </si>
  <si>
    <t>高级猪肚汤</t>
  </si>
  <si>
    <t>lily_pudding</t>
  </si>
  <si>
    <t>低级奶昔</t>
  </si>
  <si>
    <t>中级奶昔</t>
  </si>
  <si>
    <t>高级奶昔</t>
  </si>
  <si>
    <t>低级白切鸡</t>
  </si>
  <si>
    <t>中级白切鸡</t>
  </si>
  <si>
    <t>高级白切鸡</t>
  </si>
  <si>
    <t>低级佛跳墙</t>
  </si>
  <si>
    <t>中级佛跳墙</t>
  </si>
  <si>
    <t>高级佛跳墙</t>
  </si>
  <si>
    <t>低级羊肉手抓饭</t>
  </si>
  <si>
    <t>中级羊肉手抓饭</t>
  </si>
  <si>
    <t>高级羊肉手抓饭</t>
  </si>
  <si>
    <t>低级土豆饼</t>
  </si>
  <si>
    <t>中级土豆饼</t>
  </si>
  <si>
    <t>高级土豆饼</t>
  </si>
  <si>
    <t>低级果味松糕</t>
  </si>
  <si>
    <t>中级果味松糕</t>
  </si>
  <si>
    <t>高级果味松糕</t>
  </si>
  <si>
    <t>合成序号</t>
  </si>
  <si>
    <t>食物ID</t>
  </si>
  <si>
    <t>适用等级</t>
  </si>
  <si>
    <t>等级调整</t>
  </si>
  <si>
    <t>合成时间参考</t>
  </si>
  <si>
    <t>名称</t>
  </si>
  <si>
    <t>描述</t>
  </si>
  <si>
    <t>烤鸡</t>
  </si>
  <si>
    <t>美味程度☆级食物\n食用后恢复8%点饥饿度，这个效果会在15级之后递减</t>
  </si>
  <si>
    <t>行标签</t>
  </si>
  <si>
    <t>计数项:食物ID</t>
  </si>
  <si>
    <t>面包</t>
  </si>
  <si>
    <t>西瓜汁</t>
  </si>
  <si>
    <t>美味程度☆级食物\n食用后恢复8%点饥饿度，这个效果会在20级之后递减\n食用后在10分钟内增加15%火属性减免</t>
  </si>
  <si>
    <t>烤羊腿</t>
  </si>
  <si>
    <t>美味程度☆级食物\n食用后恢复8%点饥饿度，这个效果会在20级之后递减</t>
  </si>
  <si>
    <t>史莱姆果冻</t>
  </si>
  <si>
    <t>美味程度☆级食物\n食用后恢复8%点饥饿度，这个效果会在20级之后递减\n食用后在10分钟内增加15%土属性减免</t>
  </si>
  <si>
    <t>鸡肉盖饭</t>
  </si>
  <si>
    <t>哥布林果酱</t>
  </si>
  <si>
    <t>美味程度☆级食物\n食用后恢复8%点饥饿度，这个效果会在20级之后递减\n食用后在10分钟内增加200生命上限</t>
  </si>
  <si>
    <t>松露饭</t>
  </si>
  <si>
    <t>美味程度☆级食物\n食用后恢复8%点饥饿度，这个效果会在25级之后递减</t>
  </si>
  <si>
    <t>炸猪排</t>
  </si>
  <si>
    <t>热狗堡</t>
  </si>
  <si>
    <t>调整：25变30，30变35,35变40</t>
  </si>
  <si>
    <t>鸡肉三明治</t>
  </si>
  <si>
    <t>葡萄汁</t>
  </si>
  <si>
    <t>美味程度☆级食物\n食用后恢复8%点饥饿度，这个效果会在30级之后递减\n食用后在10分钟内增加15%毒属性减免</t>
  </si>
  <si>
    <t>牛扒</t>
  </si>
  <si>
    <t>猪肉寿喜烧</t>
  </si>
  <si>
    <t>牛肉面</t>
  </si>
  <si>
    <t>羊肉手抓饭</t>
  </si>
  <si>
    <t>美味程度☆级食物\n食用后恢复8%点饥饿度，这个效果会在40级之后递减</t>
  </si>
  <si>
    <t>冰淇淋</t>
  </si>
  <si>
    <t>美味程度☆级食物\n食用后恢复8%点饥饿度，这个效果会在25级之后递减\n食用后在10分钟内增加20法术攻击</t>
  </si>
  <si>
    <t>松露牛排</t>
  </si>
  <si>
    <t>美味程度☆级食物\n食用后恢复8%点饥饿度，这个效果会在30级之后递减</t>
  </si>
  <si>
    <t>猪肉香菇羹</t>
  </si>
  <si>
    <t>多汁汉堡</t>
  </si>
  <si>
    <t>冰拿铁咖啡</t>
  </si>
  <si>
    <t>美味程度☆级食物\n食用后恢复8%点饥饿度，这个效果会在35级之后递减\n食用后在10分钟内增加15法术防御</t>
  </si>
  <si>
    <t>幽火气泡水</t>
  </si>
  <si>
    <t>美味程度☆级食物\n食用后恢复8%点饥饿度，这个效果会在40级之后递减\n食用后在10分钟内增加15物理防御</t>
  </si>
  <si>
    <t>烤蝠翼串</t>
  </si>
  <si>
    <t>美味程度☆级食物\n食用后恢复8%点饥饿度，这个效果会在40级之后递减\n食用后在10分钟内增加15%暗属性减免</t>
  </si>
  <si>
    <t>冰雪冷饮</t>
  </si>
  <si>
    <t>美味程度☆级食物\n食用后恢复8%点饥饿度，这个效果会在30级之后递减\n食用后在10分钟内增加15%冰属性减免</t>
  </si>
  <si>
    <t>蝙蝠汤</t>
  </si>
  <si>
    <t>清蒸鱼</t>
  </si>
  <si>
    <t>美味程度☆级食物\n食用后恢复8%点饥饿度，这个效果会在35级之后递减</t>
  </si>
  <si>
    <t>酥炸甲壳虫</t>
  </si>
  <si>
    <t>综合寿司</t>
  </si>
  <si>
    <t>法老跳墙</t>
  </si>
  <si>
    <t>鱼子盖浇饭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</si>
</sst>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4"/>
      <name val="微软雅黑"/>
      <charset val="134"/>
    </font>
    <font>
      <sz val="11"/>
      <color theme="1"/>
      <name val="微软雅黑"/>
      <charset val="134"/>
    </font>
    <font>
      <sz val="12"/>
      <name val="微軟正黑體"/>
      <charset val="134"/>
    </font>
    <font>
      <sz val="11"/>
      <name val="微软雅黑"/>
      <charset val="134"/>
    </font>
    <font>
      <sz val="10"/>
      <color rgb="FF333333"/>
      <name val="宋体"/>
      <charset val="134"/>
    </font>
    <font>
      <b/>
      <sz val="14"/>
      <color rgb="FF222222"/>
      <name val="宋体"/>
      <charset val="134"/>
    </font>
    <font>
      <sz val="12"/>
      <name val="微软雅黑"/>
      <charset val="134"/>
    </font>
    <font>
      <sz val="11"/>
      <color rgb="FFFF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新細明體"/>
      <charset val="134"/>
    </font>
    <font>
      <sz val="12"/>
      <name val="宋体"/>
      <charset val="134"/>
    </font>
    <font>
      <b/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22" fillId="6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/>
    <xf numFmtId="0" fontId="1" fillId="2" borderId="0" xfId="0" applyFont="1" applyFill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NumberFormat="1" applyFont="1">
      <alignment vertical="center"/>
    </xf>
    <xf numFmtId="0" fontId="0" fillId="0" borderId="0" xfId="0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5" fillId="0" borderId="1" xfId="0" applyFont="1" applyFill="1" applyBorder="1" applyAlignment="1"/>
    <xf numFmtId="0" fontId="0" fillId="0" borderId="0" xfId="0" applyFont="1" applyFill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5" fillId="0" borderId="1" xfId="49" applyFont="1" applyFill="1" applyBorder="1" applyAlignment="1"/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5" fillId="0" borderId="1" xfId="49" applyFont="1" applyFill="1" applyBorder="1" applyAlignment="1">
      <alignment horizontal="center"/>
    </xf>
    <xf numFmtId="0" fontId="9" fillId="0" borderId="0" xfId="0" applyFont="1" applyFill="1" applyAlignment="1"/>
    <xf numFmtId="0" fontId="6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一般 17" xfId="49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SandBox\num_des\&#25968;&#20540;&#20248;&#21270;\craft_legend&#25968;&#2054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火把光照范围配置"/>
      <sheetName val="宝箱掉落规划"/>
      <sheetName val="Sheet1"/>
      <sheetName val="地宫城堡家具投放"/>
      <sheetName val="Sheet3"/>
      <sheetName val="宠物道具掉落投放"/>
      <sheetName val="据点怪物&amp;宝箱掉落"/>
      <sheetName val="矿石分布调整"/>
      <sheetName val="矿石产出分布规划"/>
      <sheetName val="小动物饲养"/>
      <sheetName val="物品定价"/>
      <sheetName val="异界之门设定"/>
      <sheetName val="血月出怪设定"/>
      <sheetName val="血月掉落优化"/>
      <sheetName val="异界之门掉落优化"/>
      <sheetName val="生存事件装备设定"/>
      <sheetName val="副本掉落优化"/>
      <sheetName val="片区怪物掉落优化"/>
      <sheetName val="家具合成规划"/>
      <sheetName val="家具舒适度规划"/>
      <sheetName val="数值优化"/>
      <sheetName val="片区NPC任务"/>
      <sheetName val="Sheet2"/>
      <sheetName val="成长武器"/>
      <sheetName val="成就奖励"/>
      <sheetName val="驿站通商"/>
      <sheetName val="item价格汇总"/>
      <sheetName val="金币产出定价"/>
      <sheetName val="出售金币物品价格调整"/>
      <sheetName val="家具价格设定"/>
      <sheetName val="材料产出统计"/>
      <sheetName val="合成道具价值统计"/>
      <sheetName val="沙盒银币产出设定"/>
      <sheetName val="产出设定"/>
      <sheetName val="沙盒货币消耗设定"/>
      <sheetName val="金币消耗设定"/>
      <sheetName val="洗练石产出设定"/>
      <sheetName val="塔防材料产出设定"/>
      <sheetName val="勋章产出规划"/>
      <sheetName val="重生石产出"/>
      <sheetName val="塔防PVP产出规划"/>
      <sheetName val="宝箱产出设定"/>
      <sheetName val="经验值产出"/>
      <sheetName val="装备升级卷轴"/>
      <sheetName val="商店产出统计"/>
      <sheetName val="通商商店奖励设定"/>
      <sheetName val="NPC回购奖励设定"/>
      <sheetName val="NPC悬赏奖励设定"/>
      <sheetName val="飞船任务奖励设定"/>
      <sheetName val="驿站以物易物奖励设定"/>
      <sheetName val="回购&amp;悬赏需求设定"/>
      <sheetName val="5级回购任务设定"/>
      <sheetName val="充值功能调整"/>
      <sheetName val="活动奖励设定"/>
      <sheetName val="趣味武器汇总"/>
      <sheetName val="珍惜&amp;神宠碎片投放"/>
      <sheetName val="NPC徽章升级调整"/>
      <sheetName val="徽章升级调整"/>
      <sheetName val="NPC徽章升级拓展"/>
      <sheetName val="时装&amp;跟随宠类投放"/>
      <sheetName val="在线福利规划"/>
      <sheetName val="鼹鼠相关"/>
      <sheetName val="地宫BOSS奖励调整"/>
      <sheetName val="炸弹&amp;企鹅蛋"/>
      <sheetName val="许愿奖励设定"/>
      <sheetName val="稀有物品反漏洞确认"/>
      <sheetName val="Sheet6"/>
      <sheetName val="Sheet5"/>
      <sheetName val="信报箱打折道具购买"/>
      <sheetName val="主题礼包设定"/>
      <sheetName val="食物产出划分"/>
      <sheetName val="食物饱食度调整"/>
      <sheetName val="无尽生存事件奖励"/>
      <sheetName val="无尽规划备份"/>
      <sheetName val="物品出售价格调整"/>
      <sheetName val="成就等级奖励调整"/>
      <sheetName val="装备耐久度调整"/>
      <sheetName val="小队PVP"/>
      <sheetName val="冒险日志"/>
      <sheetName val="订阅功能"/>
      <sheetName val="假人系统"/>
      <sheetName val="前期优化"/>
      <sheetName val="NPC挂机系统"/>
      <sheetName val="关卡奖励系数"/>
      <sheetName val="NPC挂机冒险掉落整理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>
        <row r="1">
          <cell r="AB1" t="str">
            <v>食物星级</v>
          </cell>
        </row>
        <row r="1">
          <cell r="AD1" t="str">
            <v>15级</v>
          </cell>
          <cell r="AE1">
            <v>15</v>
          </cell>
          <cell r="AF1" t="str">
            <v>20级</v>
          </cell>
          <cell r="AG1">
            <v>20</v>
          </cell>
          <cell r="AH1" t="str">
            <v>25级</v>
          </cell>
          <cell r="AI1">
            <v>25</v>
          </cell>
          <cell r="AJ1" t="str">
            <v>30级</v>
          </cell>
          <cell r="AK1">
            <v>30</v>
          </cell>
          <cell r="AL1" t="str">
            <v>35级</v>
          </cell>
          <cell r="AM1">
            <v>35</v>
          </cell>
          <cell r="AN1" t="str">
            <v>40级</v>
          </cell>
          <cell r="AO1">
            <v>40</v>
          </cell>
        </row>
        <row r="2">
          <cell r="AB2">
            <v>1</v>
          </cell>
        </row>
        <row r="2">
          <cell r="AD2">
            <v>980</v>
          </cell>
          <cell r="AE2">
            <v>800</v>
          </cell>
          <cell r="AF2">
            <v>1080</v>
          </cell>
          <cell r="AG2">
            <v>900</v>
          </cell>
          <cell r="AH2">
            <v>1280</v>
          </cell>
          <cell r="AI2">
            <v>1100</v>
          </cell>
          <cell r="AJ2">
            <v>1480</v>
          </cell>
          <cell r="AK2">
            <v>1300</v>
          </cell>
          <cell r="AL2">
            <v>1780</v>
          </cell>
          <cell r="AM2">
            <v>1600</v>
          </cell>
          <cell r="AN2">
            <v>2180</v>
          </cell>
          <cell r="AO2">
            <v>2000</v>
          </cell>
        </row>
        <row r="3">
          <cell r="AB3">
            <v>2</v>
          </cell>
        </row>
        <row r="3">
          <cell r="AE3">
            <v>1200</v>
          </cell>
        </row>
        <row r="3">
          <cell r="AG3">
            <v>1300</v>
          </cell>
        </row>
        <row r="3">
          <cell r="AI3">
            <v>1500</v>
          </cell>
        </row>
        <row r="3">
          <cell r="AK3">
            <v>1700</v>
          </cell>
        </row>
        <row r="3">
          <cell r="AM3">
            <v>2000</v>
          </cell>
        </row>
        <row r="3">
          <cell r="AO3">
            <v>2400</v>
          </cell>
        </row>
        <row r="4">
          <cell r="AB4">
            <v>3</v>
          </cell>
        </row>
        <row r="4">
          <cell r="AE4">
            <v>1600</v>
          </cell>
        </row>
        <row r="4">
          <cell r="AG4">
            <v>1700</v>
          </cell>
        </row>
        <row r="4">
          <cell r="AI4">
            <v>1900</v>
          </cell>
        </row>
        <row r="4">
          <cell r="AK4">
            <v>2100</v>
          </cell>
        </row>
        <row r="4">
          <cell r="AM4">
            <v>2400</v>
          </cell>
        </row>
        <row r="4">
          <cell r="AO4">
            <v>2800</v>
          </cell>
        </row>
      </sheetData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4"/>
  <sheetViews>
    <sheetView tabSelected="1" workbookViewId="0">
      <pane xSplit="4" ySplit="7" topLeftCell="E14" activePane="bottomRight" state="frozen"/>
      <selection/>
      <selection pane="topRight"/>
      <selection pane="bottomLeft"/>
      <selection pane="bottomRight" activeCell="E92" sqref="E92:E94"/>
    </sheetView>
  </sheetViews>
  <sheetFormatPr defaultColWidth="9" defaultRowHeight="13.5"/>
  <cols>
    <col min="1" max="1" width="19.375" style="14" customWidth="1"/>
    <col min="2" max="2" width="24.875" style="14" customWidth="1"/>
    <col min="3" max="3" width="26.875" style="14" customWidth="1"/>
    <col min="4" max="4" width="52.125" style="14" customWidth="1"/>
    <col min="5" max="5" width="15.875" style="14" customWidth="1"/>
    <col min="6" max="6" width="9" style="14"/>
    <col min="7" max="8" width="12.75" style="14" customWidth="1"/>
    <col min="9" max="9" width="10.625" style="14" customWidth="1"/>
    <col min="10" max="11" width="30.75" style="14" customWidth="1"/>
    <col min="12" max="12" width="30.75" style="15" customWidth="1"/>
    <col min="13" max="13" width="38.5" style="14" customWidth="1"/>
    <col min="14" max="14" width="28.875" style="14" customWidth="1"/>
    <col min="15" max="15" width="29.5" style="14" customWidth="1"/>
    <col min="16" max="16384" width="9" style="14"/>
  </cols>
  <sheetData>
    <row r="1" ht="15.75" spans="1:3">
      <c r="A1" s="16" t="s">
        <v>0</v>
      </c>
      <c r="B1" s="16"/>
      <c r="C1" s="16"/>
    </row>
    <row r="2" ht="15.75" spans="1:3">
      <c r="A2" s="16" t="s">
        <v>1</v>
      </c>
      <c r="B2" s="16" t="s">
        <v>2</v>
      </c>
      <c r="C2" s="16"/>
    </row>
    <row r="3" ht="15.75" spans="1:4">
      <c r="A3" s="16" t="s">
        <v>3</v>
      </c>
      <c r="B3" s="16" t="s">
        <v>4</v>
      </c>
      <c r="C3" s="16">
        <v>0</v>
      </c>
      <c r="D3" s="14" t="s">
        <v>5</v>
      </c>
    </row>
    <row r="4" ht="15.75" spans="1:4">
      <c r="A4" s="16"/>
      <c r="B4" s="16" t="s">
        <v>6</v>
      </c>
      <c r="C4" s="16">
        <v>150</v>
      </c>
      <c r="D4" s="14" t="s">
        <v>7</v>
      </c>
    </row>
    <row r="5" ht="15.75" spans="1:4">
      <c r="A5" s="16"/>
      <c r="B5" s="16" t="s">
        <v>8</v>
      </c>
      <c r="C5" s="16">
        <v>60</v>
      </c>
      <c r="D5" s="17" t="s">
        <v>9</v>
      </c>
    </row>
    <row r="6" s="12" customFormat="1" ht="31.5" spans="1:14">
      <c r="A6" s="18" t="s">
        <v>10</v>
      </c>
      <c r="B6" s="18" t="s">
        <v>11</v>
      </c>
      <c r="C6" s="18" t="s">
        <v>12</v>
      </c>
      <c r="D6" s="19" t="s">
        <v>13</v>
      </c>
      <c r="E6" s="12" t="s">
        <v>14</v>
      </c>
      <c r="G6" s="12" t="s">
        <v>15</v>
      </c>
      <c r="H6" s="12" t="s">
        <v>16</v>
      </c>
      <c r="I6" s="12" t="s">
        <v>17</v>
      </c>
      <c r="J6" s="12" t="s">
        <v>18</v>
      </c>
      <c r="K6" s="12" t="s">
        <v>19</v>
      </c>
      <c r="L6" s="25"/>
      <c r="M6" s="12" t="s">
        <v>20</v>
      </c>
      <c r="N6" s="12" t="s">
        <v>21</v>
      </c>
    </row>
    <row r="7" ht="15.75" spans="1:13">
      <c r="A7" s="16" t="s">
        <v>22</v>
      </c>
      <c r="B7" s="16" t="s">
        <v>23</v>
      </c>
      <c r="C7" s="20" t="s">
        <v>24</v>
      </c>
      <c r="D7" s="20" t="s">
        <v>25</v>
      </c>
      <c r="E7" s="20" t="s">
        <v>26</v>
      </c>
      <c r="F7" s="14"/>
      <c r="G7" s="20" t="s">
        <v>27</v>
      </c>
      <c r="H7" s="20" t="s">
        <v>28</v>
      </c>
      <c r="I7" s="20" t="s">
        <v>29</v>
      </c>
      <c r="J7" s="20" t="s">
        <v>30</v>
      </c>
      <c r="K7" s="20" t="s">
        <v>31</v>
      </c>
      <c r="L7" s="26" t="s">
        <v>32</v>
      </c>
      <c r="M7" s="14" t="s">
        <v>33</v>
      </c>
    </row>
    <row r="8" s="13" customFormat="1" ht="16.5" spans="1:16">
      <c r="A8" s="13">
        <v>1800001</v>
      </c>
      <c r="B8" s="13">
        <v>1800001</v>
      </c>
      <c r="C8" s="13" t="s">
        <v>34</v>
      </c>
      <c r="D8" s="13" t="str">
        <f t="shared" ref="D8:D37" si="0">"美味程度"&amp;IF(G8=3,"☆☆☆",IF(G8=2,"☆☆","☆"))&amp;"级食物\n食用后恢复"&amp;ROUNDDOWN(H8/100,1)&amp;"%点饥饿度，这个效果会在"&amp;E8+K8&amp;"级之后递减"</f>
        <v>美味程度☆级食物\n食用后恢复8%点饥饿度，这个效果会在20级之后递减</v>
      </c>
      <c r="E8" s="13">
        <v>15</v>
      </c>
      <c r="F8" s="21" t="s">
        <v>35</v>
      </c>
      <c r="G8" s="13">
        <v>1</v>
      </c>
      <c r="H8" s="22">
        <f>INDEX([1]食物饱食度调整!$AD$1:$AO$4,MATCH(G8,[1]食物饱食度调整!$AB$1:$AB$4,0),MATCH(E8,[1]食物饱食度调整!$AD$1:$AO$1,0))</f>
        <v>800</v>
      </c>
      <c r="I8" s="13">
        <v>0</v>
      </c>
      <c r="J8" s="13">
        <v>800</v>
      </c>
      <c r="K8" s="13">
        <v>5</v>
      </c>
      <c r="L8" s="13">
        <f>ROUNDDOWN(H8/100,1)</f>
        <v>8</v>
      </c>
      <c r="M8" s="13">
        <v>1</v>
      </c>
      <c r="N8" s="13">
        <v>0</v>
      </c>
      <c r="O8" s="13">
        <f>VLOOKUP(B8,可合成食物!$E:$G,3,FALSE)</f>
        <v>15</v>
      </c>
      <c r="P8" s="21" t="s">
        <v>35</v>
      </c>
    </row>
    <row r="9" s="13" customFormat="1" ht="16.5" spans="1:16">
      <c r="A9" s="13">
        <v>1800002</v>
      </c>
      <c r="B9" s="13">
        <v>1800001</v>
      </c>
      <c r="C9" s="13" t="s">
        <v>34</v>
      </c>
      <c r="D9" s="13" t="str">
        <f t="shared" si="0"/>
        <v>美味程度☆☆级食物\n食用后恢复15%点饥饿度，这个效果会在35级之后递减</v>
      </c>
      <c r="E9" s="13">
        <v>25</v>
      </c>
      <c r="F9" s="21" t="s">
        <v>36</v>
      </c>
      <c r="G9" s="13">
        <v>2</v>
      </c>
      <c r="H9" s="22">
        <f>INDEX([1]食物饱食度调整!$AD$1:$AO$4,MATCH(G9,[1]食物饱食度调整!$AB$1:$AB$4,0),MATCH(E9,[1]食物饱食度调整!$AD$1:$AO$1,0))</f>
        <v>1500</v>
      </c>
      <c r="I9" s="13">
        <v>0</v>
      </c>
      <c r="J9" s="13">
        <v>800</v>
      </c>
      <c r="K9" s="13">
        <v>10</v>
      </c>
      <c r="L9" s="13">
        <f t="shared" ref="L9:L57" si="1">ROUNDDOWN(H9/100,1)</f>
        <v>15</v>
      </c>
      <c r="M9" s="13">
        <v>1</v>
      </c>
      <c r="N9" s="13">
        <v>0</v>
      </c>
      <c r="O9" s="13">
        <f>VLOOKUP(B9,可合成食物!$E:$G,3,FALSE)</f>
        <v>15</v>
      </c>
      <c r="P9" s="21" t="s">
        <v>36</v>
      </c>
    </row>
    <row r="10" s="13" customFormat="1" ht="16.5" spans="1:16">
      <c r="A10" s="13">
        <v>1800003</v>
      </c>
      <c r="B10" s="13">
        <v>1800001</v>
      </c>
      <c r="C10" s="13" t="s">
        <v>34</v>
      </c>
      <c r="D10" s="13" t="str">
        <f t="shared" si="0"/>
        <v>美味程度☆☆☆级食物\n食用后恢复24%点饥饿度，这个效果会在47级之后递减</v>
      </c>
      <c r="E10" s="13">
        <v>35</v>
      </c>
      <c r="F10" s="21" t="s">
        <v>37</v>
      </c>
      <c r="G10" s="13">
        <v>3</v>
      </c>
      <c r="H10" s="22">
        <f>INDEX([1]食物饱食度调整!$AD$1:$AO$4,MATCH(G10,[1]食物饱食度调整!$AB$1:$AB$4,0),MATCH(E10,[1]食物饱食度调整!$AD$1:$AO$1,0))</f>
        <v>2400</v>
      </c>
      <c r="I10" s="13">
        <v>0</v>
      </c>
      <c r="J10" s="13">
        <v>800</v>
      </c>
      <c r="K10" s="13">
        <v>12</v>
      </c>
      <c r="L10" s="13">
        <f t="shared" si="1"/>
        <v>24</v>
      </c>
      <c r="M10" s="13">
        <v>1</v>
      </c>
      <c r="N10" s="13">
        <v>0</v>
      </c>
      <c r="O10" s="13">
        <f>VLOOKUP(B10,可合成食物!$E:$G,3,FALSE)</f>
        <v>15</v>
      </c>
      <c r="P10" s="21" t="s">
        <v>37</v>
      </c>
    </row>
    <row r="11" s="13" customFormat="1" ht="16.5" spans="1:16">
      <c r="A11" s="13">
        <v>1800004</v>
      </c>
      <c r="B11" s="13">
        <v>1800004</v>
      </c>
      <c r="C11" s="13" t="s">
        <v>38</v>
      </c>
      <c r="D11" s="13" t="str">
        <f t="shared" si="0"/>
        <v>美味程度☆级食物\n食用后恢复8%点饥饿度，这个效果会在20级之后递减</v>
      </c>
      <c r="E11" s="13">
        <v>15</v>
      </c>
      <c r="F11" s="21" t="s">
        <v>39</v>
      </c>
      <c r="G11" s="13">
        <v>1</v>
      </c>
      <c r="H11" s="22">
        <f>INDEX([1]食物饱食度调整!$AD$1:$AO$4,MATCH(G11,[1]食物饱食度调整!$AB$1:$AB$4,0),MATCH(E11,[1]食物饱食度调整!$AD$1:$AO$1,0))</f>
        <v>800</v>
      </c>
      <c r="I11" s="13">
        <v>0</v>
      </c>
      <c r="J11" s="13">
        <v>800</v>
      </c>
      <c r="K11" s="13">
        <v>5</v>
      </c>
      <c r="L11" s="13">
        <f t="shared" si="1"/>
        <v>8</v>
      </c>
      <c r="M11" s="13">
        <v>1</v>
      </c>
      <c r="N11" s="13">
        <v>0</v>
      </c>
      <c r="O11" s="13">
        <f>VLOOKUP(B11,可合成食物!$E:$G,3,FALSE)</f>
        <v>15</v>
      </c>
      <c r="P11" s="21" t="s">
        <v>39</v>
      </c>
    </row>
    <row r="12" s="13" customFormat="1" ht="16.5" spans="1:16">
      <c r="A12" s="13">
        <v>1800005</v>
      </c>
      <c r="B12" s="13">
        <v>1800004</v>
      </c>
      <c r="C12" s="13" t="s">
        <v>38</v>
      </c>
      <c r="D12" s="13" t="str">
        <f t="shared" si="0"/>
        <v>美味程度☆☆级食物\n食用后恢复15%点饥饿度，这个效果会在35级之后递减</v>
      </c>
      <c r="E12" s="13">
        <v>25</v>
      </c>
      <c r="F12" s="21" t="s">
        <v>40</v>
      </c>
      <c r="G12" s="13">
        <v>2</v>
      </c>
      <c r="H12" s="22">
        <f>INDEX([1]食物饱食度调整!$AD$1:$AO$4,MATCH(G12,[1]食物饱食度调整!$AB$1:$AB$4,0),MATCH(E12,[1]食物饱食度调整!$AD$1:$AO$1,0))</f>
        <v>1500</v>
      </c>
      <c r="I12" s="13">
        <v>0</v>
      </c>
      <c r="J12" s="13">
        <v>800</v>
      </c>
      <c r="K12" s="13">
        <v>10</v>
      </c>
      <c r="L12" s="13">
        <f t="shared" si="1"/>
        <v>15</v>
      </c>
      <c r="M12" s="13">
        <v>1</v>
      </c>
      <c r="N12" s="13">
        <v>0</v>
      </c>
      <c r="O12" s="13">
        <f>VLOOKUP(B12,可合成食物!$E:$G,3,FALSE)</f>
        <v>15</v>
      </c>
      <c r="P12" s="21" t="s">
        <v>40</v>
      </c>
    </row>
    <row r="13" s="13" customFormat="1" ht="16.5" spans="1:16">
      <c r="A13" s="13">
        <v>1800006</v>
      </c>
      <c r="B13" s="13">
        <v>1800004</v>
      </c>
      <c r="C13" s="13" t="s">
        <v>38</v>
      </c>
      <c r="D13" s="13" t="str">
        <f t="shared" si="0"/>
        <v>美味程度☆☆☆级食物\n食用后恢复24%点饥饿度，这个效果会在47级之后递减</v>
      </c>
      <c r="E13" s="13">
        <v>35</v>
      </c>
      <c r="F13" s="21" t="s">
        <v>41</v>
      </c>
      <c r="G13" s="13">
        <v>3</v>
      </c>
      <c r="H13" s="22">
        <f>INDEX([1]食物饱食度调整!$AD$1:$AO$4,MATCH(G13,[1]食物饱食度调整!$AB$1:$AB$4,0),MATCH(E13,[1]食物饱食度调整!$AD$1:$AO$1,0))</f>
        <v>2400</v>
      </c>
      <c r="I13" s="13">
        <v>0</v>
      </c>
      <c r="J13" s="13">
        <v>800</v>
      </c>
      <c r="K13" s="13">
        <v>12</v>
      </c>
      <c r="L13" s="13">
        <f t="shared" si="1"/>
        <v>24</v>
      </c>
      <c r="M13" s="13">
        <v>1</v>
      </c>
      <c r="N13" s="13">
        <v>0</v>
      </c>
      <c r="O13" s="13">
        <f>VLOOKUP(B13,可合成食物!$E:$G,3,FALSE)</f>
        <v>15</v>
      </c>
      <c r="P13" s="21" t="s">
        <v>41</v>
      </c>
    </row>
    <row r="14" s="13" customFormat="1" ht="16.5" spans="1:16">
      <c r="A14" s="13">
        <v>1800007</v>
      </c>
      <c r="B14" s="13">
        <v>1800007</v>
      </c>
      <c r="C14" s="13" t="s">
        <v>42</v>
      </c>
      <c r="D14" s="13" t="str">
        <f t="shared" si="0"/>
        <v>美味程度☆级食物\n食用后恢复8%点饥饿度，这个效果会在20级之后递减</v>
      </c>
      <c r="E14" s="13">
        <v>15</v>
      </c>
      <c r="F14" s="21" t="s">
        <v>43</v>
      </c>
      <c r="G14" s="13">
        <v>1</v>
      </c>
      <c r="H14" s="22">
        <f>INDEX([1]食物饱食度调整!$AD$1:$AO$4,MATCH(G14,[1]食物饱食度调整!$AB$1:$AB$4,0),MATCH(E14,[1]食物饱食度调整!$AD$1:$AO$1,0))</f>
        <v>800</v>
      </c>
      <c r="I14" s="13">
        <v>0</v>
      </c>
      <c r="J14" s="13">
        <v>800</v>
      </c>
      <c r="K14" s="13">
        <v>5</v>
      </c>
      <c r="L14" s="13">
        <f t="shared" si="1"/>
        <v>8</v>
      </c>
      <c r="M14" s="13">
        <v>1</v>
      </c>
      <c r="N14" s="13">
        <v>0</v>
      </c>
      <c r="O14" s="13">
        <f>VLOOKUP(B14,可合成食物!$E:$G,3,FALSE)</f>
        <v>20</v>
      </c>
      <c r="P14" s="21" t="s">
        <v>43</v>
      </c>
    </row>
    <row r="15" s="13" customFormat="1" ht="16.5" spans="1:16">
      <c r="A15" s="13">
        <v>1800008</v>
      </c>
      <c r="B15" s="13">
        <v>1800007</v>
      </c>
      <c r="C15" s="13" t="s">
        <v>42</v>
      </c>
      <c r="D15" s="13" t="str">
        <f t="shared" si="0"/>
        <v>美味程度☆☆级食物\n食用后恢复15%点饥饿度，这个效果会在35级之后递减</v>
      </c>
      <c r="E15" s="13">
        <v>25</v>
      </c>
      <c r="F15" s="21" t="s">
        <v>44</v>
      </c>
      <c r="G15" s="13">
        <v>2</v>
      </c>
      <c r="H15" s="22">
        <f>INDEX([1]食物饱食度调整!$AD$1:$AO$4,MATCH(G15,[1]食物饱食度调整!$AB$1:$AB$4,0),MATCH(E15,[1]食物饱食度调整!$AD$1:$AO$1,0))</f>
        <v>1500</v>
      </c>
      <c r="I15" s="13">
        <v>0</v>
      </c>
      <c r="J15" s="13">
        <v>800</v>
      </c>
      <c r="K15" s="13">
        <v>10</v>
      </c>
      <c r="L15" s="13">
        <f t="shared" si="1"/>
        <v>15</v>
      </c>
      <c r="M15" s="13">
        <v>1</v>
      </c>
      <c r="N15" s="13">
        <v>0</v>
      </c>
      <c r="O15" s="13">
        <f>VLOOKUP(B15,可合成食物!$E:$G,3,FALSE)</f>
        <v>20</v>
      </c>
      <c r="P15" s="21" t="s">
        <v>44</v>
      </c>
    </row>
    <row r="16" s="13" customFormat="1" ht="16.5" spans="1:16">
      <c r="A16" s="13">
        <v>1800009</v>
      </c>
      <c r="B16" s="13">
        <v>1800007</v>
      </c>
      <c r="C16" s="13" t="s">
        <v>42</v>
      </c>
      <c r="D16" s="13" t="str">
        <f t="shared" si="0"/>
        <v>美味程度☆☆☆级食物\n食用后恢复24%点饥饿度，这个效果会在47级之后递减</v>
      </c>
      <c r="E16" s="13">
        <v>35</v>
      </c>
      <c r="F16" s="21" t="s">
        <v>45</v>
      </c>
      <c r="G16" s="13">
        <v>3</v>
      </c>
      <c r="H16" s="22">
        <f>INDEX([1]食物饱食度调整!$AD$1:$AO$4,MATCH(G16,[1]食物饱食度调整!$AB$1:$AB$4,0),MATCH(E16,[1]食物饱食度调整!$AD$1:$AO$1,0))</f>
        <v>2400</v>
      </c>
      <c r="I16" s="13">
        <v>0</v>
      </c>
      <c r="J16" s="13">
        <v>800</v>
      </c>
      <c r="K16" s="13">
        <v>12</v>
      </c>
      <c r="L16" s="13">
        <f t="shared" si="1"/>
        <v>24</v>
      </c>
      <c r="M16" s="13">
        <v>1</v>
      </c>
      <c r="N16" s="13">
        <v>0</v>
      </c>
      <c r="O16" s="13">
        <f>VLOOKUP(B16,可合成食物!$E:$G,3,FALSE)</f>
        <v>20</v>
      </c>
      <c r="P16" s="21" t="s">
        <v>45</v>
      </c>
    </row>
    <row r="17" s="13" customFormat="1" ht="16.5" spans="1:16">
      <c r="A17" s="13">
        <v>1800010</v>
      </c>
      <c r="B17" s="13">
        <v>1800010</v>
      </c>
      <c r="C17" s="13" t="s">
        <v>46</v>
      </c>
      <c r="D17" s="13" t="str">
        <f t="shared" si="0"/>
        <v>美味程度☆级食物\n食用后恢复8%点饥饿度，这个效果会在20级之后递减</v>
      </c>
      <c r="E17" s="13">
        <v>15</v>
      </c>
      <c r="F17" s="21" t="s">
        <v>47</v>
      </c>
      <c r="G17" s="13">
        <v>1</v>
      </c>
      <c r="H17" s="22">
        <f>INDEX([1]食物饱食度调整!$AD$1:$AO$4,MATCH(G17,[1]食物饱食度调整!$AB$1:$AB$4,0),MATCH(E17,[1]食物饱食度调整!$AD$1:$AO$1,0))</f>
        <v>800</v>
      </c>
      <c r="I17" s="13">
        <v>0</v>
      </c>
      <c r="J17" s="13">
        <v>800</v>
      </c>
      <c r="K17" s="13">
        <v>5</v>
      </c>
      <c r="L17" s="13">
        <f t="shared" si="1"/>
        <v>8</v>
      </c>
      <c r="M17" s="13">
        <v>1</v>
      </c>
      <c r="N17" s="13">
        <v>0</v>
      </c>
      <c r="O17" s="13">
        <f>VLOOKUP(B17,可合成食物!$E:$G,3,FALSE)</f>
        <v>20</v>
      </c>
      <c r="P17" s="21" t="s">
        <v>47</v>
      </c>
    </row>
    <row r="18" s="13" customFormat="1" ht="16.5" spans="1:16">
      <c r="A18" s="13">
        <v>1800011</v>
      </c>
      <c r="B18" s="13">
        <v>1800010</v>
      </c>
      <c r="C18" s="13" t="s">
        <v>46</v>
      </c>
      <c r="D18" s="13" t="str">
        <f t="shared" si="0"/>
        <v>美味程度☆☆级食物\n食用后恢复15%点饥饿度，这个效果会在35级之后递减</v>
      </c>
      <c r="E18" s="13">
        <v>25</v>
      </c>
      <c r="F18" s="21" t="s">
        <v>48</v>
      </c>
      <c r="G18" s="13">
        <v>2</v>
      </c>
      <c r="H18" s="22">
        <f>INDEX([1]食物饱食度调整!$AD$1:$AO$4,MATCH(G18,[1]食物饱食度调整!$AB$1:$AB$4,0),MATCH(E18,[1]食物饱食度调整!$AD$1:$AO$1,0))</f>
        <v>1500</v>
      </c>
      <c r="I18" s="13">
        <v>0</v>
      </c>
      <c r="J18" s="13">
        <v>800</v>
      </c>
      <c r="K18" s="13">
        <v>10</v>
      </c>
      <c r="L18" s="13">
        <f t="shared" si="1"/>
        <v>15</v>
      </c>
      <c r="M18" s="13">
        <v>1</v>
      </c>
      <c r="N18" s="13">
        <v>0</v>
      </c>
      <c r="O18" s="13">
        <f>VLOOKUP(B18,可合成食物!$E:$G,3,FALSE)</f>
        <v>20</v>
      </c>
      <c r="P18" s="21" t="s">
        <v>48</v>
      </c>
    </row>
    <row r="19" s="13" customFormat="1" ht="16.5" spans="1:16">
      <c r="A19" s="13">
        <v>1800012</v>
      </c>
      <c r="B19" s="13">
        <v>1800010</v>
      </c>
      <c r="C19" s="13" t="s">
        <v>46</v>
      </c>
      <c r="D19" s="13" t="str">
        <f t="shared" si="0"/>
        <v>美味程度☆☆☆级食物\n食用后恢复24%点饥饿度，这个效果会在47级之后递减</v>
      </c>
      <c r="E19" s="13">
        <v>35</v>
      </c>
      <c r="F19" s="21" t="s">
        <v>49</v>
      </c>
      <c r="G19" s="13">
        <v>3</v>
      </c>
      <c r="H19" s="22">
        <f>INDEX([1]食物饱食度调整!$AD$1:$AO$4,MATCH(G19,[1]食物饱食度调整!$AB$1:$AB$4,0),MATCH(E19,[1]食物饱食度调整!$AD$1:$AO$1,0))</f>
        <v>2400</v>
      </c>
      <c r="I19" s="13">
        <v>0</v>
      </c>
      <c r="J19" s="13">
        <v>800</v>
      </c>
      <c r="K19" s="13">
        <v>12</v>
      </c>
      <c r="L19" s="13">
        <f t="shared" si="1"/>
        <v>24</v>
      </c>
      <c r="M19" s="13">
        <v>1</v>
      </c>
      <c r="N19" s="13">
        <v>0</v>
      </c>
      <c r="O19" s="13">
        <f>VLOOKUP(B19,可合成食物!$E:$G,3,FALSE)</f>
        <v>20</v>
      </c>
      <c r="P19" s="21" t="s">
        <v>49</v>
      </c>
    </row>
    <row r="20" s="13" customFormat="1" ht="16.5" spans="1:16">
      <c r="A20" s="13">
        <v>1800013</v>
      </c>
      <c r="B20" s="13">
        <v>1800013</v>
      </c>
      <c r="C20" s="13" t="s">
        <v>50</v>
      </c>
      <c r="D20" s="13" t="str">
        <f t="shared" si="0"/>
        <v>美味程度☆级食物\n食用后恢复8%点饥饿度，这个效果会在20级之后递减</v>
      </c>
      <c r="E20" s="13">
        <v>15</v>
      </c>
      <c r="F20" s="21" t="s">
        <v>51</v>
      </c>
      <c r="G20" s="13">
        <v>1</v>
      </c>
      <c r="H20" s="22">
        <f>INDEX([1]食物饱食度调整!$AD$1:$AO$4,MATCH(G20,[1]食物饱食度调整!$AB$1:$AB$4,0),MATCH(E20,[1]食物饱食度调整!$AD$1:$AO$1,0))</f>
        <v>800</v>
      </c>
      <c r="I20" s="13">
        <v>0</v>
      </c>
      <c r="J20" s="13">
        <v>800</v>
      </c>
      <c r="K20" s="13">
        <v>5</v>
      </c>
      <c r="L20" s="13">
        <f t="shared" si="1"/>
        <v>8</v>
      </c>
      <c r="M20" s="13">
        <v>1</v>
      </c>
      <c r="N20" s="13">
        <v>0</v>
      </c>
      <c r="O20" s="13">
        <f>VLOOKUP(B20,可合成食物!$E:$G,3,FALSE)</f>
        <v>25</v>
      </c>
      <c r="P20" s="21" t="s">
        <v>51</v>
      </c>
    </row>
    <row r="21" s="13" customFormat="1" ht="16.5" spans="1:16">
      <c r="A21" s="13">
        <v>1800014</v>
      </c>
      <c r="B21" s="13">
        <v>1800013</v>
      </c>
      <c r="C21" s="13" t="s">
        <v>50</v>
      </c>
      <c r="D21" s="13" t="str">
        <f t="shared" si="0"/>
        <v>美味程度☆☆级食物\n食用后恢复15%点饥饿度，这个效果会在35级之后递减</v>
      </c>
      <c r="E21" s="13">
        <v>25</v>
      </c>
      <c r="F21" s="21" t="s">
        <v>52</v>
      </c>
      <c r="G21" s="13">
        <v>2</v>
      </c>
      <c r="H21" s="22">
        <f>INDEX([1]食物饱食度调整!$AD$1:$AO$4,MATCH(G21,[1]食物饱食度调整!$AB$1:$AB$4,0),MATCH(E21,[1]食物饱食度调整!$AD$1:$AO$1,0))</f>
        <v>1500</v>
      </c>
      <c r="I21" s="13">
        <v>0</v>
      </c>
      <c r="J21" s="13">
        <v>800</v>
      </c>
      <c r="K21" s="13">
        <v>10</v>
      </c>
      <c r="L21" s="13">
        <f t="shared" si="1"/>
        <v>15</v>
      </c>
      <c r="M21" s="13">
        <v>1</v>
      </c>
      <c r="N21" s="13">
        <v>0</v>
      </c>
      <c r="O21" s="13">
        <f>VLOOKUP(B21,可合成食物!$E:$G,3,FALSE)</f>
        <v>25</v>
      </c>
      <c r="P21" s="21" t="s">
        <v>52</v>
      </c>
    </row>
    <row r="22" s="13" customFormat="1" ht="16.5" spans="1:16">
      <c r="A22" s="13">
        <v>1800015</v>
      </c>
      <c r="B22" s="13">
        <v>1800013</v>
      </c>
      <c r="C22" s="13" t="s">
        <v>50</v>
      </c>
      <c r="D22" s="13" t="str">
        <f t="shared" si="0"/>
        <v>美味程度☆☆☆级食物\n食用后恢复24%点饥饿度，这个效果会在47级之后递减</v>
      </c>
      <c r="E22" s="13">
        <v>35</v>
      </c>
      <c r="F22" s="21" t="s">
        <v>53</v>
      </c>
      <c r="G22" s="13">
        <v>3</v>
      </c>
      <c r="H22" s="22">
        <f>INDEX([1]食物饱食度调整!$AD$1:$AO$4,MATCH(G22,[1]食物饱食度调整!$AB$1:$AB$4,0),MATCH(E22,[1]食物饱食度调整!$AD$1:$AO$1,0))</f>
        <v>2400</v>
      </c>
      <c r="I22" s="13">
        <v>0</v>
      </c>
      <c r="J22" s="13">
        <v>800</v>
      </c>
      <c r="K22" s="13">
        <v>12</v>
      </c>
      <c r="L22" s="13">
        <f t="shared" si="1"/>
        <v>24</v>
      </c>
      <c r="M22" s="13">
        <v>1</v>
      </c>
      <c r="N22" s="13">
        <v>0</v>
      </c>
      <c r="O22" s="13">
        <f>VLOOKUP(B22,可合成食物!$E:$G,3,FALSE)</f>
        <v>25</v>
      </c>
      <c r="P22" s="21" t="s">
        <v>53</v>
      </c>
    </row>
    <row r="23" s="13" customFormat="1" ht="16.5" spans="1:16">
      <c r="A23" s="13">
        <v>1800016</v>
      </c>
      <c r="B23" s="13">
        <v>1800016</v>
      </c>
      <c r="C23" s="13" t="s">
        <v>54</v>
      </c>
      <c r="D23" s="13" t="str">
        <f t="shared" si="0"/>
        <v>美味程度☆级食物\n食用后恢复8%点饥饿度，这个效果会在20级之后递减</v>
      </c>
      <c r="E23" s="13">
        <v>15</v>
      </c>
      <c r="F23" s="21" t="s">
        <v>55</v>
      </c>
      <c r="G23" s="13">
        <v>1</v>
      </c>
      <c r="H23" s="22">
        <f>INDEX([1]食物饱食度调整!$AD$1:$AO$4,MATCH(G23,[1]食物饱食度调整!$AB$1:$AB$4,0),MATCH(E23,[1]食物饱食度调整!$AD$1:$AO$1,0))</f>
        <v>800</v>
      </c>
      <c r="I23" s="13">
        <v>0</v>
      </c>
      <c r="J23" s="13">
        <v>800</v>
      </c>
      <c r="K23" s="13">
        <v>5</v>
      </c>
      <c r="L23" s="13">
        <f t="shared" si="1"/>
        <v>8</v>
      </c>
      <c r="M23" s="13">
        <v>1</v>
      </c>
      <c r="N23" s="13">
        <v>0</v>
      </c>
      <c r="O23" s="13">
        <f>VLOOKUP(B23,可合成食物!$E:$G,3,FALSE)</f>
        <v>40</v>
      </c>
      <c r="P23" s="21" t="s">
        <v>55</v>
      </c>
    </row>
    <row r="24" s="13" customFormat="1" ht="16.5" spans="1:16">
      <c r="A24" s="13">
        <v>1800017</v>
      </c>
      <c r="B24" s="13">
        <v>1800016</v>
      </c>
      <c r="C24" s="13" t="s">
        <v>54</v>
      </c>
      <c r="D24" s="13" t="str">
        <f t="shared" si="0"/>
        <v>美味程度☆☆级食物\n食用后恢复15%点饥饿度，这个效果会在35级之后递减</v>
      </c>
      <c r="E24" s="13">
        <v>25</v>
      </c>
      <c r="F24" s="21" t="s">
        <v>56</v>
      </c>
      <c r="G24" s="13">
        <v>2</v>
      </c>
      <c r="H24" s="22">
        <f>INDEX([1]食物饱食度调整!$AD$1:$AO$4,MATCH(G24,[1]食物饱食度调整!$AB$1:$AB$4,0),MATCH(E24,[1]食物饱食度调整!$AD$1:$AO$1,0))</f>
        <v>1500</v>
      </c>
      <c r="I24" s="13">
        <v>0</v>
      </c>
      <c r="J24" s="13">
        <v>800</v>
      </c>
      <c r="K24" s="13">
        <v>10</v>
      </c>
      <c r="L24" s="13">
        <f t="shared" si="1"/>
        <v>15</v>
      </c>
      <c r="M24" s="13">
        <v>1</v>
      </c>
      <c r="N24" s="13">
        <v>0</v>
      </c>
      <c r="O24" s="13">
        <f>VLOOKUP(B24,可合成食物!$E:$G,3,FALSE)</f>
        <v>40</v>
      </c>
      <c r="P24" s="21" t="s">
        <v>56</v>
      </c>
    </row>
    <row r="25" s="13" customFormat="1" ht="16.5" spans="1:16">
      <c r="A25" s="13">
        <v>1800018</v>
      </c>
      <c r="B25" s="13">
        <v>1800016</v>
      </c>
      <c r="C25" s="13" t="s">
        <v>54</v>
      </c>
      <c r="D25" s="13" t="str">
        <f t="shared" si="0"/>
        <v>美味程度☆☆☆级食物\n食用后恢复24%点饥饿度，这个效果会在49级之后递减</v>
      </c>
      <c r="E25" s="13">
        <v>35</v>
      </c>
      <c r="F25" s="21" t="s">
        <v>57</v>
      </c>
      <c r="G25" s="13">
        <v>3</v>
      </c>
      <c r="H25" s="22">
        <f>INDEX([1]食物饱食度调整!$AD$1:$AO$4,MATCH(G25,[1]食物饱食度调整!$AB$1:$AB$4,0),MATCH(E25,[1]食物饱食度调整!$AD$1:$AO$1,0))</f>
        <v>2400</v>
      </c>
      <c r="I25" s="13">
        <v>0</v>
      </c>
      <c r="J25" s="13">
        <v>800</v>
      </c>
      <c r="K25" s="13">
        <v>14</v>
      </c>
      <c r="L25" s="13">
        <f t="shared" si="1"/>
        <v>24</v>
      </c>
      <c r="M25" s="13">
        <v>1</v>
      </c>
      <c r="N25" s="13">
        <v>0</v>
      </c>
      <c r="O25" s="13">
        <f>VLOOKUP(B25,可合成食物!$E:$G,3,FALSE)</f>
        <v>40</v>
      </c>
      <c r="P25" s="21" t="s">
        <v>57</v>
      </c>
    </row>
    <row r="26" s="13" customFormat="1" ht="16.5" spans="1:16">
      <c r="A26" s="13">
        <v>1800019</v>
      </c>
      <c r="B26" s="13">
        <v>1800019</v>
      </c>
      <c r="C26" s="13" t="s">
        <v>58</v>
      </c>
      <c r="D26" s="13" t="str">
        <f t="shared" si="0"/>
        <v>美味程度☆级食物\n食用后恢复9%点饥饿度，这个效果会在25级之后递减</v>
      </c>
      <c r="E26" s="13">
        <v>20</v>
      </c>
      <c r="F26" s="23" t="s">
        <v>59</v>
      </c>
      <c r="G26" s="13">
        <v>1</v>
      </c>
      <c r="H26" s="22">
        <f>INDEX([1]食物饱食度调整!$AD$1:$AO$4,MATCH(G26,[1]食物饱食度调整!$AB$1:$AB$4,0),MATCH(E26,[1]食物饱食度调整!$AD$1:$AO$1,0))</f>
        <v>900</v>
      </c>
      <c r="I26" s="13">
        <v>0</v>
      </c>
      <c r="J26" s="13">
        <v>800</v>
      </c>
      <c r="K26" s="13">
        <v>5</v>
      </c>
      <c r="L26" s="13">
        <f t="shared" si="1"/>
        <v>9</v>
      </c>
      <c r="M26" s="13">
        <v>1</v>
      </c>
      <c r="N26" s="13">
        <v>0</v>
      </c>
      <c r="O26" s="13">
        <f>VLOOKUP(B26,可合成食物!$E:$G,3,FALSE)</f>
        <v>20</v>
      </c>
      <c r="P26" s="23" t="s">
        <v>59</v>
      </c>
    </row>
    <row r="27" s="13" customFormat="1" ht="16.5" spans="1:16">
      <c r="A27" s="13">
        <v>1800020</v>
      </c>
      <c r="B27" s="13">
        <v>1800019</v>
      </c>
      <c r="C27" s="13" t="s">
        <v>58</v>
      </c>
      <c r="D27" s="13" t="str">
        <f t="shared" si="0"/>
        <v>美味程度☆☆级食物\n食用后恢复20%点饥饿度，这个效果会在45级之后递减</v>
      </c>
      <c r="E27" s="13">
        <v>35</v>
      </c>
      <c r="F27" s="23" t="s">
        <v>60</v>
      </c>
      <c r="G27" s="13">
        <v>2</v>
      </c>
      <c r="H27" s="22">
        <f>INDEX([1]食物饱食度调整!$AD$1:$AO$4,MATCH(G27,[1]食物饱食度调整!$AB$1:$AB$4,0),MATCH(E27,[1]食物饱食度调整!$AD$1:$AO$1,0))</f>
        <v>2000</v>
      </c>
      <c r="I27" s="13">
        <v>0</v>
      </c>
      <c r="J27" s="13">
        <v>800</v>
      </c>
      <c r="K27" s="13">
        <v>10</v>
      </c>
      <c r="L27" s="13">
        <f t="shared" si="1"/>
        <v>20</v>
      </c>
      <c r="M27" s="13">
        <v>1</v>
      </c>
      <c r="N27" s="13">
        <v>0</v>
      </c>
      <c r="O27" s="13">
        <f>VLOOKUP(B27,可合成食物!$E:$G,3,FALSE)</f>
        <v>20</v>
      </c>
      <c r="P27" s="23" t="s">
        <v>60</v>
      </c>
    </row>
    <row r="28" s="13" customFormat="1" ht="16.5" spans="1:16">
      <c r="A28" s="13">
        <v>1800021</v>
      </c>
      <c r="B28" s="13">
        <v>1800019</v>
      </c>
      <c r="C28" s="13" t="s">
        <v>58</v>
      </c>
      <c r="D28" s="13" t="str">
        <f t="shared" si="0"/>
        <v>美味程度☆☆☆级食物\n食用后恢复28%点饥饿度，这个效果会在54级之后递减</v>
      </c>
      <c r="E28" s="13">
        <v>40</v>
      </c>
      <c r="F28" s="23" t="s">
        <v>61</v>
      </c>
      <c r="G28" s="13">
        <v>3</v>
      </c>
      <c r="H28" s="22">
        <f>INDEX([1]食物饱食度调整!$AD$1:$AO$4,MATCH(G28,[1]食物饱食度调整!$AB$1:$AB$4,0),MATCH(E28,[1]食物饱食度调整!$AD$1:$AO$1,0))</f>
        <v>2800</v>
      </c>
      <c r="I28" s="13">
        <v>0</v>
      </c>
      <c r="J28" s="13">
        <v>800</v>
      </c>
      <c r="K28" s="13">
        <v>14</v>
      </c>
      <c r="L28" s="13">
        <f t="shared" si="1"/>
        <v>28</v>
      </c>
      <c r="M28" s="13">
        <v>1</v>
      </c>
      <c r="N28" s="13">
        <v>0</v>
      </c>
      <c r="O28" s="13">
        <f>VLOOKUP(B28,可合成食物!$E:$G,3,FALSE)</f>
        <v>20</v>
      </c>
      <c r="P28" s="23" t="s">
        <v>61</v>
      </c>
    </row>
    <row r="29" s="13" customFormat="1" ht="16.5" spans="1:16">
      <c r="A29" s="13">
        <v>1800022</v>
      </c>
      <c r="B29" s="13">
        <v>1800022</v>
      </c>
      <c r="C29" s="13" t="s">
        <v>62</v>
      </c>
      <c r="D29" s="13" t="str">
        <f t="shared" si="0"/>
        <v>美味程度☆级食物\n食用后恢复9%点饥饿度，这个效果会在25级之后递减</v>
      </c>
      <c r="E29" s="13">
        <v>20</v>
      </c>
      <c r="F29" s="21" t="s">
        <v>63</v>
      </c>
      <c r="G29" s="13">
        <v>1</v>
      </c>
      <c r="H29" s="22">
        <f>INDEX([1]食物饱食度调整!$AD$1:$AO$4,MATCH(G29,[1]食物饱食度调整!$AB$1:$AB$4,0),MATCH(E29,[1]食物饱食度调整!$AD$1:$AO$1,0))</f>
        <v>900</v>
      </c>
      <c r="I29" s="13">
        <v>0</v>
      </c>
      <c r="J29" s="13">
        <v>800</v>
      </c>
      <c r="K29" s="13">
        <v>5</v>
      </c>
      <c r="L29" s="13">
        <f t="shared" si="1"/>
        <v>9</v>
      </c>
      <c r="M29" s="13">
        <v>1</v>
      </c>
      <c r="N29" s="13">
        <v>0</v>
      </c>
      <c r="O29" s="13">
        <f>VLOOKUP(B29,可合成食物!$E:$G,3,FALSE)</f>
        <v>25</v>
      </c>
      <c r="P29" s="21" t="s">
        <v>63</v>
      </c>
    </row>
    <row r="30" s="13" customFormat="1" ht="16.5" spans="1:16">
      <c r="A30" s="13">
        <v>1800023</v>
      </c>
      <c r="B30" s="13">
        <v>1800022</v>
      </c>
      <c r="C30" s="13" t="s">
        <v>62</v>
      </c>
      <c r="D30" s="13" t="str">
        <f t="shared" si="0"/>
        <v>美味程度☆☆级食物\n食用后恢复20%点饥饿度，这个效果会在45级之后递减</v>
      </c>
      <c r="E30" s="13">
        <v>35</v>
      </c>
      <c r="F30" s="21" t="s">
        <v>64</v>
      </c>
      <c r="G30" s="13">
        <v>2</v>
      </c>
      <c r="H30" s="22">
        <f>INDEX([1]食物饱食度调整!$AD$1:$AO$4,MATCH(G30,[1]食物饱食度调整!$AB$1:$AB$4,0),MATCH(E30,[1]食物饱食度调整!$AD$1:$AO$1,0))</f>
        <v>2000</v>
      </c>
      <c r="I30" s="13">
        <v>0</v>
      </c>
      <c r="J30" s="13">
        <v>800</v>
      </c>
      <c r="K30" s="13">
        <v>10</v>
      </c>
      <c r="L30" s="13">
        <f t="shared" si="1"/>
        <v>20</v>
      </c>
      <c r="M30" s="13">
        <v>1</v>
      </c>
      <c r="N30" s="13">
        <v>0</v>
      </c>
      <c r="O30" s="13">
        <f>VLOOKUP(B30,可合成食物!$E:$G,3,FALSE)</f>
        <v>25</v>
      </c>
      <c r="P30" s="21" t="s">
        <v>64</v>
      </c>
    </row>
    <row r="31" s="13" customFormat="1" ht="16.5" spans="1:16">
      <c r="A31" s="13">
        <v>1800024</v>
      </c>
      <c r="B31" s="13">
        <v>1800022</v>
      </c>
      <c r="C31" s="13" t="s">
        <v>62</v>
      </c>
      <c r="D31" s="13" t="str">
        <f t="shared" si="0"/>
        <v>美味程度☆☆☆级食物\n食用后恢复28%点饥饿度，这个效果会在54级之后递减</v>
      </c>
      <c r="E31" s="13">
        <v>40</v>
      </c>
      <c r="F31" s="21" t="s">
        <v>65</v>
      </c>
      <c r="G31" s="13">
        <v>3</v>
      </c>
      <c r="H31" s="22">
        <f>INDEX([1]食物饱食度调整!$AD$1:$AO$4,MATCH(G31,[1]食物饱食度调整!$AB$1:$AB$4,0),MATCH(E31,[1]食物饱食度调整!$AD$1:$AO$1,0))</f>
        <v>2800</v>
      </c>
      <c r="I31" s="13">
        <v>0</v>
      </c>
      <c r="J31" s="13">
        <v>800</v>
      </c>
      <c r="K31" s="13">
        <v>14</v>
      </c>
      <c r="L31" s="13">
        <f t="shared" si="1"/>
        <v>28</v>
      </c>
      <c r="M31" s="13">
        <v>1</v>
      </c>
      <c r="N31" s="13">
        <v>0</v>
      </c>
      <c r="O31" s="13">
        <f>VLOOKUP(B31,可合成食物!$E:$G,3,FALSE)</f>
        <v>25</v>
      </c>
      <c r="P31" s="21" t="s">
        <v>65</v>
      </c>
    </row>
    <row r="32" s="13" customFormat="1" ht="16.5" spans="1:16">
      <c r="A32" s="13">
        <v>1800025</v>
      </c>
      <c r="B32" s="13">
        <v>1800025</v>
      </c>
      <c r="C32" s="13" t="s">
        <v>66</v>
      </c>
      <c r="D32" s="13" t="str">
        <f t="shared" si="0"/>
        <v>美味程度☆级食物\n食用后恢复9%点饥饿度，这个效果会在25级之后递减</v>
      </c>
      <c r="E32" s="13">
        <v>20</v>
      </c>
      <c r="F32" s="21" t="s">
        <v>67</v>
      </c>
      <c r="G32" s="13">
        <v>1</v>
      </c>
      <c r="H32" s="22">
        <f>INDEX([1]食物饱食度调整!$AD$1:$AO$4,MATCH(G32,[1]食物饱食度调整!$AB$1:$AB$4,0),MATCH(E32,[1]食物饱食度调整!$AD$1:$AO$1,0))</f>
        <v>900</v>
      </c>
      <c r="I32" s="13">
        <v>0</v>
      </c>
      <c r="J32" s="13">
        <v>800</v>
      </c>
      <c r="K32" s="13">
        <v>5</v>
      </c>
      <c r="L32" s="13">
        <f t="shared" si="1"/>
        <v>9</v>
      </c>
      <c r="M32" s="13">
        <v>1</v>
      </c>
      <c r="N32" s="13">
        <v>0</v>
      </c>
      <c r="O32" s="13">
        <f>VLOOKUP(B32,可合成食物!$E:$G,3,FALSE)</f>
        <v>25</v>
      </c>
      <c r="P32" s="21" t="s">
        <v>67</v>
      </c>
    </row>
    <row r="33" s="13" customFormat="1" ht="16.5" spans="1:16">
      <c r="A33" s="13">
        <v>1800026</v>
      </c>
      <c r="B33" s="13">
        <v>1800025</v>
      </c>
      <c r="C33" s="13" t="s">
        <v>66</v>
      </c>
      <c r="D33" s="13" t="str">
        <f t="shared" si="0"/>
        <v>美味程度☆☆级食物\n食用后恢复20%点饥饿度，这个效果会在45级之后递减</v>
      </c>
      <c r="E33" s="13">
        <v>35</v>
      </c>
      <c r="F33" s="21" t="s">
        <v>68</v>
      </c>
      <c r="G33" s="13">
        <v>2</v>
      </c>
      <c r="H33" s="22">
        <f>INDEX([1]食物饱食度调整!$AD$1:$AO$4,MATCH(G33,[1]食物饱食度调整!$AB$1:$AB$4,0),MATCH(E33,[1]食物饱食度调整!$AD$1:$AO$1,0))</f>
        <v>2000</v>
      </c>
      <c r="I33" s="13">
        <v>0</v>
      </c>
      <c r="J33" s="13">
        <v>800</v>
      </c>
      <c r="K33" s="13">
        <v>10</v>
      </c>
      <c r="L33" s="13">
        <f t="shared" si="1"/>
        <v>20</v>
      </c>
      <c r="M33" s="13">
        <v>1</v>
      </c>
      <c r="N33" s="13">
        <v>0</v>
      </c>
      <c r="O33" s="13">
        <f>VLOOKUP(B33,可合成食物!$E:$G,3,FALSE)</f>
        <v>25</v>
      </c>
      <c r="P33" s="21" t="s">
        <v>68</v>
      </c>
    </row>
    <row r="34" s="13" customFormat="1" ht="16.5" spans="1:16">
      <c r="A34" s="13">
        <v>1800027</v>
      </c>
      <c r="B34" s="13">
        <v>1800025</v>
      </c>
      <c r="C34" s="13" t="s">
        <v>66</v>
      </c>
      <c r="D34" s="13" t="str">
        <f t="shared" si="0"/>
        <v>美味程度☆☆☆级食物\n食用后恢复28%点饥饿度，这个效果会在54级之后递减</v>
      </c>
      <c r="E34" s="13">
        <v>40</v>
      </c>
      <c r="F34" s="21" t="s">
        <v>69</v>
      </c>
      <c r="G34" s="13">
        <v>3</v>
      </c>
      <c r="H34" s="22">
        <f>INDEX([1]食物饱食度调整!$AD$1:$AO$4,MATCH(G34,[1]食物饱食度调整!$AB$1:$AB$4,0),MATCH(E34,[1]食物饱食度调整!$AD$1:$AO$1,0))</f>
        <v>2800</v>
      </c>
      <c r="I34" s="13">
        <v>0</v>
      </c>
      <c r="J34" s="13">
        <v>800</v>
      </c>
      <c r="K34" s="13">
        <v>14</v>
      </c>
      <c r="L34" s="13">
        <f t="shared" si="1"/>
        <v>28</v>
      </c>
      <c r="M34" s="13">
        <v>1</v>
      </c>
      <c r="N34" s="13">
        <v>0</v>
      </c>
      <c r="O34" s="13">
        <f>VLOOKUP(B34,可合成食物!$E:$G,3,FALSE)</f>
        <v>25</v>
      </c>
      <c r="P34" s="21" t="s">
        <v>69</v>
      </c>
    </row>
    <row r="35" s="13" customFormat="1" ht="16.5" spans="1:16">
      <c r="A35" s="13">
        <v>1800028</v>
      </c>
      <c r="B35" s="13">
        <v>1800028</v>
      </c>
      <c r="C35" s="13" t="s">
        <v>70</v>
      </c>
      <c r="D35" s="13" t="str">
        <f t="shared" si="0"/>
        <v>美味程度☆级食物\n食用后恢复9%点饥饿度，这个效果会在28级之后递减</v>
      </c>
      <c r="E35" s="13">
        <v>20</v>
      </c>
      <c r="F35" s="21" t="s">
        <v>71</v>
      </c>
      <c r="G35" s="13">
        <v>1</v>
      </c>
      <c r="H35" s="22">
        <f>INDEX([1]食物饱食度调整!$AD$1:$AO$4,MATCH(G35,[1]食物饱食度调整!$AB$1:$AB$4,0),MATCH(E35,[1]食物饱食度调整!$AD$1:$AO$1,0))</f>
        <v>900</v>
      </c>
      <c r="I35" s="13">
        <v>0</v>
      </c>
      <c r="J35" s="13">
        <v>800</v>
      </c>
      <c r="K35" s="13">
        <v>8</v>
      </c>
      <c r="L35" s="13">
        <f t="shared" si="1"/>
        <v>9</v>
      </c>
      <c r="M35" s="13">
        <v>1</v>
      </c>
      <c r="N35" s="13">
        <v>0</v>
      </c>
      <c r="O35" s="13">
        <f>VLOOKUP(B35,可合成食物!$E:$G,3,FALSE)</f>
        <v>35</v>
      </c>
      <c r="P35" s="21" t="s">
        <v>71</v>
      </c>
    </row>
    <row r="36" s="13" customFormat="1" ht="16.5" spans="1:16">
      <c r="A36" s="13">
        <v>1800029</v>
      </c>
      <c r="B36" s="13">
        <v>1800028</v>
      </c>
      <c r="C36" s="13" t="s">
        <v>70</v>
      </c>
      <c r="D36" s="13" t="str">
        <f t="shared" si="0"/>
        <v>美味程度☆☆级食物\n食用后恢复20%点饥饿度，这个效果会在45级之后递减</v>
      </c>
      <c r="E36" s="13">
        <v>35</v>
      </c>
      <c r="F36" s="21" t="s">
        <v>72</v>
      </c>
      <c r="G36" s="13">
        <v>2</v>
      </c>
      <c r="H36" s="22">
        <f>INDEX([1]食物饱食度调整!$AD$1:$AO$4,MATCH(G36,[1]食物饱食度调整!$AB$1:$AB$4,0),MATCH(E36,[1]食物饱食度调整!$AD$1:$AO$1,0))</f>
        <v>2000</v>
      </c>
      <c r="I36" s="13">
        <v>0</v>
      </c>
      <c r="J36" s="13">
        <v>800</v>
      </c>
      <c r="K36" s="13">
        <v>10</v>
      </c>
      <c r="L36" s="13">
        <f t="shared" si="1"/>
        <v>20</v>
      </c>
      <c r="M36" s="13">
        <v>1</v>
      </c>
      <c r="N36" s="13">
        <v>0</v>
      </c>
      <c r="O36" s="13">
        <f>VLOOKUP(B36,可合成食物!$E:$G,3,FALSE)</f>
        <v>35</v>
      </c>
      <c r="P36" s="21" t="s">
        <v>72</v>
      </c>
    </row>
    <row r="37" s="13" customFormat="1" ht="16.5" spans="1:16">
      <c r="A37" s="13">
        <v>1800030</v>
      </c>
      <c r="B37" s="13">
        <v>1800028</v>
      </c>
      <c r="C37" s="13" t="s">
        <v>70</v>
      </c>
      <c r="D37" s="13" t="str">
        <f t="shared" si="0"/>
        <v>美味程度☆☆☆级食物\n食用后恢复28%点饥饿度，这个效果会在55级之后递减</v>
      </c>
      <c r="E37" s="13">
        <v>40</v>
      </c>
      <c r="F37" s="21" t="s">
        <v>73</v>
      </c>
      <c r="G37" s="13">
        <v>3</v>
      </c>
      <c r="H37" s="22">
        <f>INDEX([1]食物饱食度调整!$AD$1:$AO$4,MATCH(G37,[1]食物饱食度调整!$AB$1:$AB$4,0),MATCH(E37,[1]食物饱食度调整!$AD$1:$AO$1,0))</f>
        <v>2800</v>
      </c>
      <c r="I37" s="13">
        <v>0</v>
      </c>
      <c r="J37" s="13">
        <v>800</v>
      </c>
      <c r="K37" s="13">
        <v>15</v>
      </c>
      <c r="L37" s="13">
        <f t="shared" si="1"/>
        <v>28</v>
      </c>
      <c r="M37" s="13">
        <v>1</v>
      </c>
      <c r="N37" s="13">
        <v>0</v>
      </c>
      <c r="O37" s="13">
        <f>VLOOKUP(B37,可合成食物!$E:$G,3,FALSE)</f>
        <v>35</v>
      </c>
      <c r="P37" s="21" t="s">
        <v>73</v>
      </c>
    </row>
    <row r="38" s="13" customFormat="1" ht="17.25" spans="1:16">
      <c r="A38" s="13">
        <v>1800031</v>
      </c>
      <c r="B38" s="13">
        <v>1800031</v>
      </c>
      <c r="C38" s="13" t="s">
        <v>74</v>
      </c>
      <c r="D38" s="13" t="str">
        <f>"美味程度"&amp;IF(G38=3,"☆☆☆",IF(G38=2,"☆☆","☆"))&amp;"级食物\n食用后恢复"&amp;ROUNDDOWN(H38/100,1)&amp;"%点饥饿度，这个效果会在"&amp;E38+K38&amp;"级之后递减\n食用后在10分钟内增加15%火属性减免"</f>
        <v>美味程度☆级食物\n食用后恢复11%点饥饿度，这个效果会在33级之后递减\n食用后在10分钟内增加15%火属性减免</v>
      </c>
      <c r="E38" s="13">
        <v>25</v>
      </c>
      <c r="F38" s="21" t="s">
        <v>75</v>
      </c>
      <c r="G38" s="13">
        <v>1</v>
      </c>
      <c r="H38" s="22">
        <f>INDEX([1]食物饱食度调整!$AD$1:$AO$4,MATCH(G38,[1]食物饱食度调整!$AB$1:$AB$4,0),MATCH(E38,[1]食物饱食度调整!$AD$1:$AO$1,0))</f>
        <v>1100</v>
      </c>
      <c r="I38" s="27">
        <v>1800011</v>
      </c>
      <c r="J38" s="13">
        <v>800</v>
      </c>
      <c r="K38" s="13">
        <v>8</v>
      </c>
      <c r="L38" s="13">
        <f t="shared" si="1"/>
        <v>11</v>
      </c>
      <c r="M38" s="13">
        <v>1</v>
      </c>
      <c r="N38" s="13">
        <v>1</v>
      </c>
      <c r="O38" s="13" t="e">
        <f>VLOOKUP(B38,可合成食物!$E:$G,3,FALSE)</f>
        <v>#N/A</v>
      </c>
      <c r="P38" s="21" t="s">
        <v>75</v>
      </c>
    </row>
    <row r="39" s="13" customFormat="1" ht="17.25" spans="1:16">
      <c r="A39" s="13">
        <v>1800032</v>
      </c>
      <c r="B39" s="13">
        <v>1800031</v>
      </c>
      <c r="C39" s="13" t="s">
        <v>74</v>
      </c>
      <c r="D39" s="13" t="str">
        <f>"美味程度"&amp;IF(G39=3,"☆☆☆",IF(G39=2,"☆☆","☆"))&amp;"级食物\n食用后恢复"&amp;ROUNDDOWN(H39/100,1)&amp;"%点饥饿度，这个效果会在"&amp;E39+K39&amp;"级之后递减\n食用后在10分钟内增加25%火属性减免"</f>
        <v>美味程度☆☆级食物\n食用后恢复20%点饥饿度，这个效果会在45级之后递减\n食用后在10分钟内增加25%火属性减免</v>
      </c>
      <c r="E39" s="13">
        <v>35</v>
      </c>
      <c r="F39" s="21" t="s">
        <v>76</v>
      </c>
      <c r="G39" s="13">
        <v>2</v>
      </c>
      <c r="H39" s="22">
        <f>INDEX([1]食物饱食度调整!$AD$1:$AO$4,MATCH(G39,[1]食物饱食度调整!$AB$1:$AB$4,0),MATCH(E39,[1]食物饱食度调整!$AD$1:$AO$1,0))</f>
        <v>2000</v>
      </c>
      <c r="I39" s="27">
        <v>1800012</v>
      </c>
      <c r="J39" s="13">
        <v>800</v>
      </c>
      <c r="K39" s="13">
        <v>10</v>
      </c>
      <c r="L39" s="13">
        <f t="shared" si="1"/>
        <v>20</v>
      </c>
      <c r="M39" s="13">
        <v>1</v>
      </c>
      <c r="N39" s="13">
        <v>1</v>
      </c>
      <c r="O39" s="13" t="e">
        <f>VLOOKUP(B39,可合成食物!$E:$G,3,FALSE)</f>
        <v>#N/A</v>
      </c>
      <c r="P39" s="21" t="s">
        <v>76</v>
      </c>
    </row>
    <row r="40" s="13" customFormat="1" ht="17.25" spans="1:16">
      <c r="A40" s="13">
        <v>1800033</v>
      </c>
      <c r="B40" s="13">
        <v>1800031</v>
      </c>
      <c r="C40" s="13" t="s">
        <v>74</v>
      </c>
      <c r="D40" s="13" t="str">
        <f>"美味程度"&amp;IF(G40=3,"☆☆☆",IF(G40=2,"☆☆","☆"))&amp;"级食物\n食用后恢复"&amp;ROUNDDOWN(H40/100,1)&amp;"%点饥饿度，这个效果会在"&amp;E40+K40&amp;"级之后递减\n食用后在10分钟内增加35%火属性减免"</f>
        <v>美味程度☆☆☆级食物\n食用后恢复28%点饥饿度，这个效果会在56级之后递减\n食用后在10分钟内增加35%火属性减免</v>
      </c>
      <c r="E40" s="13">
        <v>40</v>
      </c>
      <c r="F40" s="21" t="s">
        <v>77</v>
      </c>
      <c r="G40" s="13">
        <v>3</v>
      </c>
      <c r="H40" s="22">
        <f>INDEX([1]食物饱食度调整!$AD$1:$AO$4,MATCH(G40,[1]食物饱食度调整!$AB$1:$AB$4,0),MATCH(E40,[1]食物饱食度调整!$AD$1:$AO$1,0))</f>
        <v>2800</v>
      </c>
      <c r="I40" s="27">
        <v>1800013</v>
      </c>
      <c r="J40" s="13">
        <v>800</v>
      </c>
      <c r="K40" s="13">
        <v>16</v>
      </c>
      <c r="L40" s="13">
        <f t="shared" si="1"/>
        <v>28</v>
      </c>
      <c r="M40" s="13">
        <v>1</v>
      </c>
      <c r="N40" s="13">
        <v>1</v>
      </c>
      <c r="O40" s="13" t="e">
        <f>VLOOKUP(B40,可合成食物!$E:$G,3,FALSE)</f>
        <v>#N/A</v>
      </c>
      <c r="P40" s="21" t="s">
        <v>77</v>
      </c>
    </row>
    <row r="41" s="13" customFormat="1" ht="17.25" spans="1:16">
      <c r="A41" s="13">
        <v>1800034</v>
      </c>
      <c r="B41" s="13">
        <v>1800034</v>
      </c>
      <c r="C41" s="13" t="s">
        <v>78</v>
      </c>
      <c r="D41" s="13" t="str">
        <f>"美味程度"&amp;IF(G41=3,"☆☆☆",IF(G41=2,"☆☆","☆"))&amp;"级食物\n食用后恢复"&amp;ROUNDDOWN(H41/100,1)&amp;"%点饥饿度，这个效果会在"&amp;E41+K41&amp;"级之后递减\n食用后在10分钟内增加15法术防御"</f>
        <v>美味程度☆级食物\n食用后恢复11%点饥饿度，这个效果会在33级之后递减\n食用后在10分钟内增加15法术防御</v>
      </c>
      <c r="E41" s="13">
        <v>25</v>
      </c>
      <c r="F41" s="21" t="s">
        <v>79</v>
      </c>
      <c r="G41" s="13">
        <v>1</v>
      </c>
      <c r="H41" s="22">
        <f>INDEX([1]食物饱食度调整!$AD$1:$AO$4,MATCH(G41,[1]食物饱食度调整!$AB$1:$AB$4,0),MATCH(E41,[1]食物饱食度调整!$AD$1:$AO$1,0))</f>
        <v>1100</v>
      </c>
      <c r="I41" s="27">
        <v>1800031</v>
      </c>
      <c r="J41" s="13">
        <v>800</v>
      </c>
      <c r="K41" s="13">
        <v>8</v>
      </c>
      <c r="L41" s="13">
        <f t="shared" si="1"/>
        <v>11</v>
      </c>
      <c r="M41" s="13">
        <v>1</v>
      </c>
      <c r="N41" s="13">
        <v>1</v>
      </c>
      <c r="O41" s="13" t="e">
        <f>VLOOKUP(B41,可合成食物!$E:$G,3,FALSE)</f>
        <v>#N/A</v>
      </c>
      <c r="P41" s="21" t="s">
        <v>79</v>
      </c>
    </row>
    <row r="42" s="13" customFormat="1" ht="17.25" spans="1:16">
      <c r="A42" s="13">
        <v>1800035</v>
      </c>
      <c r="B42" s="13">
        <v>1800034</v>
      </c>
      <c r="C42" s="13" t="s">
        <v>78</v>
      </c>
      <c r="D42" s="13" t="str">
        <f>"美味程度"&amp;IF(G42=3,"☆☆☆",IF(G42=2,"☆☆","☆"))&amp;"级食物\n食用后恢复"&amp;ROUNDDOWN(H42/100,1)&amp;"%点饥饿度，这个效果会在"&amp;E42+K42&amp;"级之后递减\n食用后在10分钟内增加25法术防御"</f>
        <v>美味程度☆☆级食物\n食用后恢复20%点饥饿度，这个效果会在45级之后递减\n食用后在10分钟内增加25法术防御</v>
      </c>
      <c r="E42" s="13">
        <v>35</v>
      </c>
      <c r="F42" s="21" t="s">
        <v>80</v>
      </c>
      <c r="G42" s="13">
        <v>2</v>
      </c>
      <c r="H42" s="22">
        <f>INDEX([1]食物饱食度调整!$AD$1:$AO$4,MATCH(G42,[1]食物饱食度调整!$AB$1:$AB$4,0),MATCH(E42,[1]食物饱食度调整!$AD$1:$AO$1,0))</f>
        <v>2000</v>
      </c>
      <c r="I42" s="27">
        <v>1800032</v>
      </c>
      <c r="J42" s="13">
        <v>800</v>
      </c>
      <c r="K42" s="13">
        <v>10</v>
      </c>
      <c r="L42" s="13">
        <f t="shared" si="1"/>
        <v>20</v>
      </c>
      <c r="M42" s="13">
        <v>1</v>
      </c>
      <c r="N42" s="13">
        <v>1</v>
      </c>
      <c r="O42" s="13" t="e">
        <f>VLOOKUP(B42,可合成食物!$E:$G,3,FALSE)</f>
        <v>#N/A</v>
      </c>
      <c r="P42" s="21" t="s">
        <v>80</v>
      </c>
    </row>
    <row r="43" s="13" customFormat="1" ht="17.25" spans="1:16">
      <c r="A43" s="13">
        <v>1800036</v>
      </c>
      <c r="B43" s="13">
        <v>1800034</v>
      </c>
      <c r="C43" s="13" t="s">
        <v>78</v>
      </c>
      <c r="D43" s="13" t="str">
        <f>"美味程度"&amp;IF(G43=3,"☆☆☆",IF(G43=2,"☆☆","☆"))&amp;"级食物\n食用后恢复"&amp;ROUNDDOWN(H43/100,1)&amp;"%点饥饿度，这个效果会在"&amp;E43+K43&amp;"级之后递减\n食用后在10分钟内增加35法术防御"</f>
        <v>美味程度☆☆☆级食物\n食用后恢复28%点饥饿度，这个效果会在55级之后递减\n食用后在10分钟内增加35法术防御</v>
      </c>
      <c r="E43" s="13">
        <v>40</v>
      </c>
      <c r="F43" s="21" t="s">
        <v>81</v>
      </c>
      <c r="G43" s="13">
        <v>3</v>
      </c>
      <c r="H43" s="22">
        <f>INDEX([1]食物饱食度调整!$AD$1:$AO$4,MATCH(G43,[1]食物饱食度调整!$AB$1:$AB$4,0),MATCH(E43,[1]食物饱食度调整!$AD$1:$AO$1,0))</f>
        <v>2800</v>
      </c>
      <c r="I43" s="27">
        <v>1800033</v>
      </c>
      <c r="J43" s="13">
        <v>800</v>
      </c>
      <c r="K43" s="13">
        <v>15</v>
      </c>
      <c r="L43" s="13">
        <f t="shared" si="1"/>
        <v>28</v>
      </c>
      <c r="M43" s="13">
        <v>1</v>
      </c>
      <c r="N43" s="13">
        <v>1</v>
      </c>
      <c r="O43" s="13" t="e">
        <f>VLOOKUP(B43,可合成食物!$E:$G,3,FALSE)</f>
        <v>#N/A</v>
      </c>
      <c r="P43" s="21" t="s">
        <v>81</v>
      </c>
    </row>
    <row r="44" s="13" customFormat="1" ht="17.25" spans="1:16">
      <c r="A44" s="13">
        <v>1800037</v>
      </c>
      <c r="B44" s="13">
        <v>1800037</v>
      </c>
      <c r="C44" s="13" t="s">
        <v>82</v>
      </c>
      <c r="D44" s="13" t="str">
        <f>"美味程度"&amp;IF(G44=3,"☆☆☆",IF(G44=2,"☆☆","☆"))&amp;"级食物\n食用后恢复"&amp;ROUNDDOWN(H44/100,1)&amp;"%点饥饿度，这个效果会在"&amp;E44+K44&amp;"级之后递减\n食用后在10分钟内增加15%土属性减免"</f>
        <v>美味程度☆级食物\n食用后恢复11%点饥饿度，这个效果会在33级之后递减\n食用后在10分钟内增加15%土属性减免</v>
      </c>
      <c r="E44" s="13">
        <v>25</v>
      </c>
      <c r="F44" s="21" t="s">
        <v>83</v>
      </c>
      <c r="G44" s="13">
        <v>1</v>
      </c>
      <c r="H44" s="22">
        <f>INDEX([1]食物饱食度调整!$AD$1:$AO$4,MATCH(G44,[1]食物饱食度调整!$AB$1:$AB$4,0),MATCH(E44,[1]食物饱食度调整!$AD$1:$AO$1,0))</f>
        <v>1100</v>
      </c>
      <c r="I44" s="27">
        <v>1800041</v>
      </c>
      <c r="J44" s="13">
        <v>800</v>
      </c>
      <c r="K44" s="13">
        <v>8</v>
      </c>
      <c r="L44" s="13">
        <f t="shared" si="1"/>
        <v>11</v>
      </c>
      <c r="M44" s="13">
        <v>1</v>
      </c>
      <c r="N44" s="13">
        <v>1</v>
      </c>
      <c r="O44" s="13">
        <f>VLOOKUP(B44,可合成食物!$E:$G,3,FALSE)</f>
        <v>30</v>
      </c>
      <c r="P44" s="21" t="s">
        <v>83</v>
      </c>
    </row>
    <row r="45" s="13" customFormat="1" ht="17.25" spans="1:16">
      <c r="A45" s="13">
        <v>1800038</v>
      </c>
      <c r="B45" s="13">
        <v>1800037</v>
      </c>
      <c r="C45" s="13" t="s">
        <v>82</v>
      </c>
      <c r="D45" s="13" t="str">
        <f>"美味程度"&amp;IF(G45=3,"☆☆☆",IF(G45=2,"☆☆","☆"))&amp;"级食物\n食用后恢复"&amp;ROUNDDOWN(H45/100,1)&amp;"%点饥饿度，这个效果会在"&amp;E45+K45&amp;"级之后递减\n食用后在10分钟内增加25%毒属性减免"</f>
        <v>美味程度☆☆级食物\n食用后恢复20%点饥饿度，这个效果会在45级之后递减\n食用后在10分钟内增加25%毒属性减免</v>
      </c>
      <c r="E45" s="13">
        <v>35</v>
      </c>
      <c r="F45" s="21" t="s">
        <v>84</v>
      </c>
      <c r="G45" s="13">
        <v>2</v>
      </c>
      <c r="H45" s="22">
        <f>INDEX([1]食物饱食度调整!$AD$1:$AO$4,MATCH(G45,[1]食物饱食度调整!$AB$1:$AB$4,0),MATCH(E45,[1]食物饱食度调整!$AD$1:$AO$1,0))</f>
        <v>2000</v>
      </c>
      <c r="I45" s="27">
        <v>1800042</v>
      </c>
      <c r="J45" s="13">
        <v>800</v>
      </c>
      <c r="K45" s="13">
        <v>10</v>
      </c>
      <c r="L45" s="13">
        <f t="shared" si="1"/>
        <v>20</v>
      </c>
      <c r="M45" s="13">
        <v>1</v>
      </c>
      <c r="N45" s="13">
        <v>1</v>
      </c>
      <c r="O45" s="13">
        <f>VLOOKUP(B45,可合成食物!$E:$G,3,FALSE)</f>
        <v>30</v>
      </c>
      <c r="P45" s="21" t="s">
        <v>84</v>
      </c>
    </row>
    <row r="46" s="13" customFormat="1" ht="17.25" spans="1:16">
      <c r="A46" s="13">
        <v>1800039</v>
      </c>
      <c r="B46" s="13">
        <v>1800037</v>
      </c>
      <c r="C46" s="13" t="s">
        <v>82</v>
      </c>
      <c r="D46" s="13" t="str">
        <f>"美味程度"&amp;IF(G46=3,"☆☆☆",IF(G46=2,"☆☆","☆"))&amp;"级食物\n食用后恢复"&amp;ROUNDDOWN(H46/100,1)&amp;"%点饥饿度，这个效果会在"&amp;E46+K46&amp;"级之后递减\n食用后在10分钟内增加35%毒属性减免"</f>
        <v>美味程度☆☆☆级食物\n食用后恢复28%点饥饿度，这个效果会在55级之后递减\n食用后在10分钟内增加35%毒属性减免</v>
      </c>
      <c r="E46" s="13">
        <v>40</v>
      </c>
      <c r="F46" s="21" t="s">
        <v>85</v>
      </c>
      <c r="G46" s="13">
        <v>3</v>
      </c>
      <c r="H46" s="22">
        <f>INDEX([1]食物饱食度调整!$AD$1:$AO$4,MATCH(G46,[1]食物饱食度调整!$AB$1:$AB$4,0),MATCH(E46,[1]食物饱食度调整!$AD$1:$AO$1,0))</f>
        <v>2800</v>
      </c>
      <c r="I46" s="27">
        <v>1800043</v>
      </c>
      <c r="J46" s="13">
        <v>800</v>
      </c>
      <c r="K46" s="13">
        <v>15</v>
      </c>
      <c r="L46" s="13">
        <f t="shared" si="1"/>
        <v>28</v>
      </c>
      <c r="M46" s="13">
        <v>1</v>
      </c>
      <c r="N46" s="13">
        <v>1</v>
      </c>
      <c r="O46" s="13">
        <f>VLOOKUP(B46,可合成食物!$E:$G,3,FALSE)</f>
        <v>30</v>
      </c>
      <c r="P46" s="21" t="s">
        <v>85</v>
      </c>
    </row>
    <row r="47" s="13" customFormat="1" ht="17.25" spans="1:16">
      <c r="A47" s="13">
        <v>1800040</v>
      </c>
      <c r="B47" s="13">
        <v>1800040</v>
      </c>
      <c r="C47" s="13" t="s">
        <v>86</v>
      </c>
      <c r="D47" s="13" t="str">
        <f>"美味程度"&amp;IF(G47=3,"☆☆☆",IF(G47=2,"☆☆","☆"))&amp;"级食物\n食用后恢复"&amp;ROUNDDOWN(H47/100,1)&amp;"%点饥饿度，这个效果会在"&amp;E47+K47&amp;"级之后递减\n食用后在10分钟内增加200生命上限"</f>
        <v>美味程度☆级食物\n食用后恢复11%点饥饿度，这个效果会在33级之后递减\n食用后在10分钟内增加200生命上限</v>
      </c>
      <c r="E47" s="13">
        <v>25</v>
      </c>
      <c r="F47" s="21" t="s">
        <v>87</v>
      </c>
      <c r="G47" s="13">
        <v>1</v>
      </c>
      <c r="H47" s="22">
        <f>INDEX([1]食物饱食度调整!$AD$1:$AO$4,MATCH(G47,[1]食物饱食度调整!$AB$1:$AB$4,0),MATCH(E47,[1]食物饱食度调整!$AD$1:$AO$1,0))</f>
        <v>1100</v>
      </c>
      <c r="I47" s="27">
        <v>1800051</v>
      </c>
      <c r="J47" s="13">
        <v>800</v>
      </c>
      <c r="K47" s="13">
        <v>8</v>
      </c>
      <c r="L47" s="13">
        <f t="shared" si="1"/>
        <v>11</v>
      </c>
      <c r="M47" s="13">
        <v>1</v>
      </c>
      <c r="N47" s="13">
        <v>1</v>
      </c>
      <c r="O47" s="13">
        <f>VLOOKUP(B47,可合成食物!$E:$G,3,FALSE)</f>
        <v>20</v>
      </c>
      <c r="P47" s="21" t="s">
        <v>87</v>
      </c>
    </row>
    <row r="48" s="13" customFormat="1" ht="17.25" spans="1:16">
      <c r="A48" s="13">
        <v>1800041</v>
      </c>
      <c r="B48" s="13">
        <v>1800040</v>
      </c>
      <c r="C48" s="13" t="s">
        <v>86</v>
      </c>
      <c r="D48" s="13" t="str">
        <f>"美味程度"&amp;IF(G48=3,"☆☆☆",IF(G48=2,"☆☆","☆"))&amp;"级食物\n食用后恢复"&amp;ROUNDDOWN(H48/100,1)&amp;"%点饥饿度，这个效果会在"&amp;E48+K48&amp;"级之后递减\n食用后在10分钟内增加400生命上限"</f>
        <v>美味程度☆☆级食物\n食用后恢复20%点饥饿度，这个效果会在45级之后递减\n食用后在10分钟内增加400生命上限</v>
      </c>
      <c r="E48" s="13">
        <v>35</v>
      </c>
      <c r="F48" s="21" t="s">
        <v>88</v>
      </c>
      <c r="G48" s="13">
        <v>2</v>
      </c>
      <c r="H48" s="22">
        <f>INDEX([1]食物饱食度调整!$AD$1:$AO$4,MATCH(G48,[1]食物饱食度调整!$AB$1:$AB$4,0),MATCH(E48,[1]食物饱食度调整!$AD$1:$AO$1,0))</f>
        <v>2000</v>
      </c>
      <c r="I48" s="27">
        <v>1800052</v>
      </c>
      <c r="J48" s="13">
        <v>800</v>
      </c>
      <c r="K48" s="13">
        <v>10</v>
      </c>
      <c r="L48" s="13">
        <f t="shared" si="1"/>
        <v>20</v>
      </c>
      <c r="M48" s="13">
        <v>1</v>
      </c>
      <c r="N48" s="13">
        <v>1</v>
      </c>
      <c r="O48" s="13">
        <f>VLOOKUP(B48,可合成食物!$E:$G,3,FALSE)</f>
        <v>20</v>
      </c>
      <c r="P48" s="21" t="s">
        <v>88</v>
      </c>
    </row>
    <row r="49" s="13" customFormat="1" ht="17.25" spans="1:16">
      <c r="A49" s="13">
        <v>1800042</v>
      </c>
      <c r="B49" s="13">
        <v>1800040</v>
      </c>
      <c r="C49" s="13" t="s">
        <v>86</v>
      </c>
      <c r="D49" s="13" t="str">
        <f>"美味程度"&amp;IF(G49=3,"☆☆☆",IF(G49=2,"☆☆","☆"))&amp;"级食物\n食用后恢复"&amp;ROUNDDOWN(H49/100,1)&amp;"%点饥饿度，这个效果会在"&amp;E49+K49&amp;"级之后递减\n食用后在10分钟内增加600生命上限"</f>
        <v>美味程度☆☆☆级食物\n食用后恢复28%点饥饿度，这个效果会在55级之后递减\n食用后在10分钟内增加600生命上限</v>
      </c>
      <c r="E49" s="13">
        <v>40</v>
      </c>
      <c r="F49" s="21" t="s">
        <v>89</v>
      </c>
      <c r="G49" s="13">
        <v>3</v>
      </c>
      <c r="H49" s="22">
        <f>INDEX([1]食物饱食度调整!$AD$1:$AO$4,MATCH(G49,[1]食物饱食度调整!$AB$1:$AB$4,0),MATCH(E49,[1]食物饱食度调整!$AD$1:$AO$1,0))</f>
        <v>2800</v>
      </c>
      <c r="I49" s="27">
        <v>1800053</v>
      </c>
      <c r="J49" s="13">
        <v>800</v>
      </c>
      <c r="K49" s="13">
        <v>15</v>
      </c>
      <c r="L49" s="13">
        <f t="shared" si="1"/>
        <v>28</v>
      </c>
      <c r="M49" s="13">
        <v>1</v>
      </c>
      <c r="N49" s="13">
        <v>1</v>
      </c>
      <c r="O49" s="13">
        <f>VLOOKUP(B49,可合成食物!$E:$G,3,FALSE)</f>
        <v>20</v>
      </c>
      <c r="P49" s="21" t="s">
        <v>89</v>
      </c>
    </row>
    <row r="50" s="13" customFormat="1" ht="16.5" spans="1:16">
      <c r="A50" s="13">
        <v>1800043</v>
      </c>
      <c r="B50" s="13">
        <v>1800043</v>
      </c>
      <c r="C50" s="13" t="s">
        <v>90</v>
      </c>
      <c r="D50" s="13" t="str">
        <f t="shared" ref="D50:D56" si="2">"美味程度"&amp;IF(G50=3,"☆☆☆",IF(G50=2,"☆☆","☆"))&amp;"级食物\n食用后恢复"&amp;ROUNDDOWN(H50/100,1)&amp;"%点饥饿度，这个效果会在"&amp;E50+K50&amp;"级之后递减"</f>
        <v>美味程度☆级食物\n食用后恢复11%点饥饿度，这个效果会在33级之后递减</v>
      </c>
      <c r="E50" s="13">
        <v>25</v>
      </c>
      <c r="F50" s="21" t="s">
        <v>91</v>
      </c>
      <c r="G50" s="13">
        <v>1</v>
      </c>
      <c r="H50" s="22">
        <f>INDEX([1]食物饱食度调整!$AD$1:$AO$4,MATCH(G50,[1]食物饱食度调整!$AB$1:$AB$4,0),MATCH(E50,[1]食物饱食度调整!$AD$1:$AO$1,0))</f>
        <v>1100</v>
      </c>
      <c r="I50" s="13">
        <v>0</v>
      </c>
      <c r="J50" s="13">
        <v>800</v>
      </c>
      <c r="K50" s="13">
        <v>8</v>
      </c>
      <c r="L50" s="13">
        <f t="shared" si="1"/>
        <v>11</v>
      </c>
      <c r="M50" s="13">
        <v>1</v>
      </c>
      <c r="N50" s="13">
        <v>0</v>
      </c>
      <c r="O50" s="13">
        <f>VLOOKUP(B50,可合成食物!$E:$G,3,FALSE)</f>
        <v>25</v>
      </c>
      <c r="P50" s="21" t="s">
        <v>91</v>
      </c>
    </row>
    <row r="51" s="13" customFormat="1" ht="16.5" spans="1:16">
      <c r="A51" s="13">
        <v>1800044</v>
      </c>
      <c r="B51" s="13">
        <v>1800043</v>
      </c>
      <c r="C51" s="13" t="s">
        <v>90</v>
      </c>
      <c r="D51" s="13" t="str">
        <f t="shared" si="2"/>
        <v>美味程度☆☆级食物\n食用后恢复20%点饥饿度，这个效果会在45级之后递减</v>
      </c>
      <c r="E51" s="13">
        <v>35</v>
      </c>
      <c r="F51" s="21" t="s">
        <v>92</v>
      </c>
      <c r="G51" s="13">
        <v>2</v>
      </c>
      <c r="H51" s="22">
        <f>INDEX([1]食物饱食度调整!$AD$1:$AO$4,MATCH(G51,[1]食物饱食度调整!$AB$1:$AB$4,0),MATCH(E51,[1]食物饱食度调整!$AD$1:$AO$1,0))</f>
        <v>2000</v>
      </c>
      <c r="I51" s="13">
        <v>0</v>
      </c>
      <c r="J51" s="13">
        <v>800</v>
      </c>
      <c r="K51" s="13">
        <v>10</v>
      </c>
      <c r="L51" s="13">
        <f t="shared" si="1"/>
        <v>20</v>
      </c>
      <c r="M51" s="13">
        <v>1</v>
      </c>
      <c r="N51" s="13">
        <v>0</v>
      </c>
      <c r="O51" s="13">
        <f>VLOOKUP(B51,可合成食物!$E:$G,3,FALSE)</f>
        <v>25</v>
      </c>
      <c r="P51" s="21" t="s">
        <v>92</v>
      </c>
    </row>
    <row r="52" s="13" customFormat="1" ht="16.5" spans="1:16">
      <c r="A52" s="13">
        <v>1800045</v>
      </c>
      <c r="B52" s="13">
        <v>1800043</v>
      </c>
      <c r="C52" s="13" t="s">
        <v>90</v>
      </c>
      <c r="D52" s="13" t="str">
        <f t="shared" si="2"/>
        <v>美味程度☆☆☆级食物\n食用后恢复28%点饥饿度，这个效果会在55级之后递减</v>
      </c>
      <c r="E52" s="13">
        <v>40</v>
      </c>
      <c r="F52" s="21" t="s">
        <v>93</v>
      </c>
      <c r="G52" s="13">
        <v>3</v>
      </c>
      <c r="H52" s="22">
        <f>INDEX([1]食物饱食度调整!$AD$1:$AO$4,MATCH(G52,[1]食物饱食度调整!$AB$1:$AB$4,0),MATCH(E52,[1]食物饱食度调整!$AD$1:$AO$1,0))</f>
        <v>2800</v>
      </c>
      <c r="I52" s="13">
        <v>0</v>
      </c>
      <c r="J52" s="13">
        <v>800</v>
      </c>
      <c r="K52" s="13">
        <v>15</v>
      </c>
      <c r="L52" s="13">
        <f t="shared" si="1"/>
        <v>28</v>
      </c>
      <c r="M52" s="13">
        <v>1</v>
      </c>
      <c r="N52" s="13">
        <v>0</v>
      </c>
      <c r="O52" s="13">
        <f>VLOOKUP(B52,可合成食物!$E:$G,3,FALSE)</f>
        <v>25</v>
      </c>
      <c r="P52" s="21" t="s">
        <v>93</v>
      </c>
    </row>
    <row r="53" s="13" customFormat="1" ht="16.5" spans="1:16">
      <c r="A53" s="13">
        <v>1800046</v>
      </c>
      <c r="B53" s="13">
        <v>1800046</v>
      </c>
      <c r="C53" s="13" t="s">
        <v>94</v>
      </c>
      <c r="D53" s="13" t="str">
        <f t="shared" si="2"/>
        <v>美味程度☆级食物\n食用后恢复11%点饥饿度，这个效果会在33级之后递减</v>
      </c>
      <c r="E53" s="13">
        <v>25</v>
      </c>
      <c r="F53" s="21" t="s">
        <v>95</v>
      </c>
      <c r="G53" s="13">
        <v>1</v>
      </c>
      <c r="H53" s="22">
        <f>INDEX([1]食物饱食度调整!$AD$1:$AO$4,MATCH(G53,[1]食物饱食度调整!$AB$1:$AB$4,0),MATCH(E53,[1]食物饱食度调整!$AD$1:$AO$1,0))</f>
        <v>1100</v>
      </c>
      <c r="I53" s="13">
        <v>0</v>
      </c>
      <c r="J53" s="13">
        <v>800</v>
      </c>
      <c r="K53" s="13">
        <v>8</v>
      </c>
      <c r="L53" s="13">
        <f t="shared" si="1"/>
        <v>11</v>
      </c>
      <c r="M53" s="13">
        <v>1</v>
      </c>
      <c r="N53" s="13">
        <v>0</v>
      </c>
      <c r="O53" s="13">
        <f t="shared" ref="O53:O58" si="3">E53</f>
        <v>25</v>
      </c>
      <c r="P53" s="21" t="s">
        <v>95</v>
      </c>
    </row>
    <row r="54" s="13" customFormat="1" ht="16.5" spans="1:16">
      <c r="A54" s="13">
        <v>1800047</v>
      </c>
      <c r="B54" s="13">
        <v>1800046</v>
      </c>
      <c r="C54" s="13" t="s">
        <v>94</v>
      </c>
      <c r="D54" s="13" t="str">
        <f t="shared" si="2"/>
        <v>美味程度☆☆级食物\n食用后恢复20%点饥饿度，这个效果会在45级之后递减</v>
      </c>
      <c r="E54" s="13">
        <v>35</v>
      </c>
      <c r="F54" s="21" t="s">
        <v>96</v>
      </c>
      <c r="G54" s="13">
        <v>2</v>
      </c>
      <c r="H54" s="22">
        <f>INDEX([1]食物饱食度调整!$AD$1:$AO$4,MATCH(G54,[1]食物饱食度调整!$AB$1:$AB$4,0),MATCH(E54,[1]食物饱食度调整!$AD$1:$AO$1,0))</f>
        <v>2000</v>
      </c>
      <c r="I54" s="13">
        <v>0</v>
      </c>
      <c r="J54" s="13">
        <v>800</v>
      </c>
      <c r="K54" s="13">
        <v>10</v>
      </c>
      <c r="L54" s="13">
        <f t="shared" si="1"/>
        <v>20</v>
      </c>
      <c r="M54" s="13">
        <v>1</v>
      </c>
      <c r="N54" s="13">
        <v>0</v>
      </c>
      <c r="O54" s="13">
        <f t="shared" si="3"/>
        <v>35</v>
      </c>
      <c r="P54" s="21" t="s">
        <v>96</v>
      </c>
    </row>
    <row r="55" s="13" customFormat="1" ht="16.5" spans="1:16">
      <c r="A55" s="13">
        <v>1800048</v>
      </c>
      <c r="B55" s="13">
        <v>1800046</v>
      </c>
      <c r="C55" s="13" t="s">
        <v>94</v>
      </c>
      <c r="D55" s="13" t="str">
        <f t="shared" si="2"/>
        <v>美味程度☆☆☆级食物\n食用后恢复28%点饥饿度，这个效果会在55级之后递减</v>
      </c>
      <c r="E55" s="13">
        <v>40</v>
      </c>
      <c r="F55" s="21" t="s">
        <v>97</v>
      </c>
      <c r="G55" s="13">
        <v>3</v>
      </c>
      <c r="H55" s="22">
        <f>INDEX([1]食物饱食度调整!$AD$1:$AO$4,MATCH(G55,[1]食物饱食度调整!$AB$1:$AB$4,0),MATCH(E55,[1]食物饱食度调整!$AD$1:$AO$1,0))</f>
        <v>2800</v>
      </c>
      <c r="I55" s="13">
        <v>0</v>
      </c>
      <c r="J55" s="13">
        <v>800</v>
      </c>
      <c r="K55" s="13">
        <v>15</v>
      </c>
      <c r="L55" s="13">
        <f t="shared" si="1"/>
        <v>28</v>
      </c>
      <c r="M55" s="13">
        <v>1</v>
      </c>
      <c r="N55" s="13">
        <v>0</v>
      </c>
      <c r="O55" s="13">
        <f t="shared" si="3"/>
        <v>40</v>
      </c>
      <c r="P55" s="21" t="s">
        <v>97</v>
      </c>
    </row>
    <row r="56" s="13" customFormat="1" ht="16.5" spans="1:16">
      <c r="A56" s="13">
        <v>1800049</v>
      </c>
      <c r="B56" s="13">
        <v>1800049</v>
      </c>
      <c r="C56" s="13" t="s">
        <v>98</v>
      </c>
      <c r="D56" s="13" t="str">
        <f t="shared" si="2"/>
        <v>美味程度☆级食物\n食用后恢复11%点饥饿度，这个效果会在33级之后递减</v>
      </c>
      <c r="E56" s="13">
        <v>25</v>
      </c>
      <c r="F56" s="21" t="s">
        <v>99</v>
      </c>
      <c r="G56" s="13">
        <v>1</v>
      </c>
      <c r="H56" s="22">
        <f>INDEX([1]食物饱食度调整!$AD$1:$AO$4,MATCH(G56,[1]食物饱食度调整!$AB$1:$AB$4,0),MATCH(E56,[1]食物饱食度调整!$AD$1:$AO$1,0))</f>
        <v>1100</v>
      </c>
      <c r="I56" s="13">
        <v>0</v>
      </c>
      <c r="J56" s="13">
        <v>800</v>
      </c>
      <c r="K56" s="13">
        <v>8</v>
      </c>
      <c r="L56" s="13">
        <f t="shared" si="1"/>
        <v>11</v>
      </c>
      <c r="M56" s="13">
        <v>1</v>
      </c>
      <c r="N56" s="13">
        <v>0</v>
      </c>
      <c r="O56" s="13">
        <f t="shared" si="3"/>
        <v>25</v>
      </c>
      <c r="P56" s="21" t="s">
        <v>99</v>
      </c>
    </row>
    <row r="57" s="13" customFormat="1" ht="16.5" spans="1:16">
      <c r="A57" s="13">
        <v>1800050</v>
      </c>
      <c r="B57" s="13">
        <v>1800049</v>
      </c>
      <c r="C57" s="13" t="s">
        <v>98</v>
      </c>
      <c r="D57" s="13" t="str">
        <f t="shared" ref="D57:D58" si="4">"美味程度"&amp;IF(G57=3,"☆☆☆",IF(G57=2,"☆☆","☆"))&amp;"级食物\n食用后恢复"&amp;ROUNDDOWN(H57/100,1)&amp;"%点饥饿度，这个效果会在"&amp;E57+K57&amp;"级之后递减"</f>
        <v>美味程度☆☆级食物\n食用后恢复20%点饥饿度，这个效果会在45级之后递减</v>
      </c>
      <c r="E57" s="13">
        <v>35</v>
      </c>
      <c r="F57" s="21" t="s">
        <v>100</v>
      </c>
      <c r="G57" s="13">
        <v>2</v>
      </c>
      <c r="H57" s="22">
        <f>INDEX([1]食物饱食度调整!$AD$1:$AO$4,MATCH(G57,[1]食物饱食度调整!$AB$1:$AB$4,0),MATCH(E57,[1]食物饱食度调整!$AD$1:$AO$1,0))</f>
        <v>2000</v>
      </c>
      <c r="I57" s="13">
        <v>0</v>
      </c>
      <c r="J57" s="13">
        <v>800</v>
      </c>
      <c r="K57" s="13">
        <v>10</v>
      </c>
      <c r="L57" s="13">
        <f t="shared" si="1"/>
        <v>20</v>
      </c>
      <c r="M57" s="13">
        <v>1</v>
      </c>
      <c r="N57" s="13">
        <v>0</v>
      </c>
      <c r="O57" s="13">
        <f t="shared" si="3"/>
        <v>35</v>
      </c>
      <c r="P57" s="21" t="s">
        <v>100</v>
      </c>
    </row>
    <row r="58" s="13" customFormat="1" ht="16.5" spans="1:16">
      <c r="A58" s="13">
        <v>1800051</v>
      </c>
      <c r="B58" s="13">
        <v>1800049</v>
      </c>
      <c r="C58" s="13" t="s">
        <v>98</v>
      </c>
      <c r="D58" s="13" t="str">
        <f t="shared" si="4"/>
        <v>美味程度☆☆☆级食物\n食用后恢复28%点饥饿度，这个效果会在55级之后递减</v>
      </c>
      <c r="E58" s="13">
        <v>40</v>
      </c>
      <c r="F58" s="21" t="s">
        <v>101</v>
      </c>
      <c r="G58" s="13">
        <v>3</v>
      </c>
      <c r="H58" s="22">
        <f>INDEX([1]食物饱食度调整!$AD$1:$AO$4,MATCH(G58,[1]食物饱食度调整!$AB$1:$AB$4,0),MATCH(E58,[1]食物饱食度调整!$AD$1:$AO$1,0))</f>
        <v>2800</v>
      </c>
      <c r="I58" s="13">
        <v>0</v>
      </c>
      <c r="J58" s="13">
        <v>800</v>
      </c>
      <c r="K58" s="13">
        <v>15</v>
      </c>
      <c r="L58" s="13">
        <f t="shared" ref="L58:L67" si="5">ROUNDDOWN(H58/100,1)</f>
        <v>28</v>
      </c>
      <c r="M58" s="13">
        <v>1</v>
      </c>
      <c r="N58" s="13">
        <v>0</v>
      </c>
      <c r="O58" s="13">
        <f t="shared" si="3"/>
        <v>40</v>
      </c>
      <c r="P58" s="21" t="s">
        <v>101</v>
      </c>
    </row>
    <row r="59" s="13" customFormat="1" ht="37.5" spans="1:16">
      <c r="A59" s="13">
        <v>1800052</v>
      </c>
      <c r="B59" s="13">
        <v>1800052</v>
      </c>
      <c r="C59" s="13" t="s">
        <v>102</v>
      </c>
      <c r="D59" s="13" t="str">
        <f>"美味程度"&amp;IF(G59=3,"☆☆☆",IF(G59=2,"☆☆","☆"))&amp;"级食物\n食用后恢复"&amp;ROUNDDOWN(H59/100,1)&amp;"%点饥饿度，这个效果会在"&amp;E59+K59&amp;"级之后递减\n食用后在10分钟内增加15%冰属性减免"</f>
        <v>美味程度☆级食物\n食用后恢复11%点饥饿度，这个效果会在33级之后递减\n食用后在10分钟内增加15%冰属性减免</v>
      </c>
      <c r="E59" s="13">
        <v>25</v>
      </c>
      <c r="F59" s="24" t="s">
        <v>103</v>
      </c>
      <c r="G59" s="13">
        <v>1</v>
      </c>
      <c r="H59" s="22">
        <f>INDEX([1]食物饱食度调整!$AD$1:$AO$4,MATCH(G59,[1]食物饱食度调整!$AB$1:$AB$4,0),MATCH(E59,[1]食物饱食度调整!$AD$1:$AO$1,0))</f>
        <v>1100</v>
      </c>
      <c r="I59" s="27">
        <v>1800061</v>
      </c>
      <c r="J59" s="13">
        <v>800</v>
      </c>
      <c r="K59" s="13">
        <v>8</v>
      </c>
      <c r="L59" s="13">
        <f t="shared" si="5"/>
        <v>11</v>
      </c>
      <c r="M59" s="13">
        <v>1</v>
      </c>
      <c r="N59" s="13">
        <v>1</v>
      </c>
      <c r="O59" s="13">
        <f>VLOOKUP(B59,可合成食物!$E:$G,3,FALSE)</f>
        <v>25</v>
      </c>
      <c r="P59" s="24" t="s">
        <v>103</v>
      </c>
    </row>
    <row r="60" s="13" customFormat="1" ht="37.5" spans="1:16">
      <c r="A60" s="13">
        <v>1800053</v>
      </c>
      <c r="B60" s="13">
        <v>1800052</v>
      </c>
      <c r="C60" s="13" t="s">
        <v>102</v>
      </c>
      <c r="D60" s="13" t="str">
        <f>"美味程度"&amp;IF(G60=3,"☆☆☆",IF(G60=2,"☆☆","☆"))&amp;"级食物\n食用后恢复"&amp;ROUNDDOWN(H60/100,1)&amp;"%点饥饿度，这个效果会在"&amp;E60+K60&amp;"级之后递减\n食用后在10分钟内增加25%冰属性减免"</f>
        <v>美味程度☆☆级食物\n食用后恢复20%点饥饿度，这个效果会在45级之后递减\n食用后在10分钟内增加25%冰属性减免</v>
      </c>
      <c r="E60" s="13">
        <v>35</v>
      </c>
      <c r="F60" s="24" t="s">
        <v>104</v>
      </c>
      <c r="G60" s="13">
        <v>2</v>
      </c>
      <c r="H60" s="22">
        <f>INDEX([1]食物饱食度调整!$AD$1:$AO$4,MATCH(G60,[1]食物饱食度调整!$AB$1:$AB$4,0),MATCH(E60,[1]食物饱食度调整!$AD$1:$AO$1,0))</f>
        <v>2000</v>
      </c>
      <c r="I60" s="27">
        <v>1800062</v>
      </c>
      <c r="J60" s="13">
        <v>800</v>
      </c>
      <c r="K60" s="13">
        <v>10</v>
      </c>
      <c r="L60" s="13">
        <f t="shared" si="5"/>
        <v>20</v>
      </c>
      <c r="M60" s="13">
        <v>1</v>
      </c>
      <c r="N60" s="13">
        <v>1</v>
      </c>
      <c r="O60" s="13">
        <f>VLOOKUP(B60,可合成食物!$E:$G,3,FALSE)</f>
        <v>25</v>
      </c>
      <c r="P60" s="24" t="s">
        <v>104</v>
      </c>
    </row>
    <row r="61" s="13" customFormat="1" ht="37.5" spans="1:16">
      <c r="A61" s="13">
        <v>1800054</v>
      </c>
      <c r="B61" s="13">
        <v>1800052</v>
      </c>
      <c r="C61" s="13" t="s">
        <v>102</v>
      </c>
      <c r="D61" s="13" t="str">
        <f>"美味程度"&amp;IF(G61=3,"☆☆☆",IF(G61=2,"☆☆","☆"))&amp;"级食物\n食用后恢复"&amp;ROUNDDOWN(H61/100,1)&amp;"%点饥饿度，这个效果会在"&amp;E61+K61&amp;"级之后递减\n食用后在10分钟内增加35%冰属性减免"</f>
        <v>美味程度☆☆☆级食物\n食用后恢复28%点饥饿度，这个效果会在55级之后递减\n食用后在10分钟内增加35%冰属性减免</v>
      </c>
      <c r="E61" s="13">
        <v>40</v>
      </c>
      <c r="F61" s="24" t="s">
        <v>105</v>
      </c>
      <c r="G61" s="13">
        <v>3</v>
      </c>
      <c r="H61" s="22">
        <f>INDEX([1]食物饱食度调整!$AD$1:$AO$4,MATCH(G61,[1]食物饱食度调整!$AB$1:$AB$4,0),MATCH(E61,[1]食物饱食度调整!$AD$1:$AO$1,0))</f>
        <v>2800</v>
      </c>
      <c r="I61" s="27">
        <v>1800063</v>
      </c>
      <c r="J61" s="13">
        <v>800</v>
      </c>
      <c r="K61" s="13">
        <v>15</v>
      </c>
      <c r="L61" s="13">
        <f t="shared" si="5"/>
        <v>28</v>
      </c>
      <c r="M61" s="13">
        <v>1</v>
      </c>
      <c r="N61" s="13">
        <v>1</v>
      </c>
      <c r="O61" s="13">
        <f>VLOOKUP(B61,可合成食物!$E:$G,3,FALSE)</f>
        <v>25</v>
      </c>
      <c r="P61" s="24" t="s">
        <v>105</v>
      </c>
    </row>
    <row r="62" s="13" customFormat="1" ht="17.25" spans="1:16">
      <c r="A62" s="13">
        <v>1800055</v>
      </c>
      <c r="B62" s="13">
        <v>1800055</v>
      </c>
      <c r="C62" s="13" t="s">
        <v>106</v>
      </c>
      <c r="D62" s="13" t="str">
        <f>"美味程度"&amp;IF(G62=3,"☆☆☆",IF(G62=2,"☆☆","☆"))&amp;"级食物\n食用后恢复"&amp;ROUNDDOWN(H62/100,1)&amp;"%点饥饿度，这个效果会在"&amp;E62+K62&amp;"级之后递减\n食用后在10分钟内增加15物理防御"</f>
        <v>美味程度☆级食物\n食用后恢复11%点饥饿度，这个效果会在33级之后递减\n食用后在10分钟内增加15物理防御</v>
      </c>
      <c r="E62" s="13">
        <v>25</v>
      </c>
      <c r="F62" s="21" t="s">
        <v>107</v>
      </c>
      <c r="G62" s="13">
        <v>1</v>
      </c>
      <c r="H62" s="22">
        <f>INDEX([1]食物饱食度调整!$AD$1:$AO$4,MATCH(G62,[1]食物饱食度调整!$AB$1:$AB$4,0),MATCH(E62,[1]食物饱食度调整!$AD$1:$AO$1,0))</f>
        <v>1100</v>
      </c>
      <c r="I62" s="27">
        <v>1800071</v>
      </c>
      <c r="J62" s="13">
        <v>800</v>
      </c>
      <c r="K62" s="13">
        <v>8</v>
      </c>
      <c r="L62" s="13">
        <f t="shared" si="5"/>
        <v>11</v>
      </c>
      <c r="M62" s="13">
        <v>1</v>
      </c>
      <c r="N62" s="13">
        <v>1</v>
      </c>
      <c r="O62" s="13" t="e">
        <f>VLOOKUP(B62,可合成食物!$E:$G,3,FALSE)</f>
        <v>#N/A</v>
      </c>
      <c r="P62" s="21" t="s">
        <v>107</v>
      </c>
    </row>
    <row r="63" s="13" customFormat="1" ht="17.25" spans="1:16">
      <c r="A63" s="13">
        <v>1800056</v>
      </c>
      <c r="B63" s="13">
        <v>1800055</v>
      </c>
      <c r="C63" s="13" t="s">
        <v>106</v>
      </c>
      <c r="D63" s="13" t="str">
        <f>"美味程度"&amp;IF(G63=3,"☆☆☆",IF(G63=2,"☆☆","☆"))&amp;"级食物\n食用后恢复"&amp;ROUNDDOWN(H63/100,1)&amp;"%点饥饿度，这个效果会在"&amp;E63+K63&amp;"级之后递减\n食用后在10分钟内增加25物理防御"</f>
        <v>美味程度☆☆级食物\n食用后恢复20%点饥饿度，这个效果会在45级之后递减\n食用后在10分钟内增加25物理防御</v>
      </c>
      <c r="E63" s="13">
        <v>35</v>
      </c>
      <c r="F63" s="21" t="s">
        <v>108</v>
      </c>
      <c r="G63" s="13">
        <v>2</v>
      </c>
      <c r="H63" s="22">
        <f>INDEX([1]食物饱食度调整!$AD$1:$AO$4,MATCH(G63,[1]食物饱食度调整!$AB$1:$AB$4,0),MATCH(E63,[1]食物饱食度调整!$AD$1:$AO$1,0))</f>
        <v>2000</v>
      </c>
      <c r="I63" s="27">
        <v>1800072</v>
      </c>
      <c r="J63" s="13">
        <v>800</v>
      </c>
      <c r="K63" s="13">
        <v>10</v>
      </c>
      <c r="L63" s="13">
        <f t="shared" si="5"/>
        <v>20</v>
      </c>
      <c r="M63" s="13">
        <v>1</v>
      </c>
      <c r="N63" s="13">
        <v>1</v>
      </c>
      <c r="O63" s="13" t="e">
        <f>VLOOKUP(B63,可合成食物!$E:$G,3,FALSE)</f>
        <v>#N/A</v>
      </c>
      <c r="P63" s="21" t="s">
        <v>108</v>
      </c>
    </row>
    <row r="64" s="13" customFormat="1" ht="17.25" spans="1:16">
      <c r="A64" s="13">
        <v>1800057</v>
      </c>
      <c r="B64" s="13">
        <v>1800055</v>
      </c>
      <c r="C64" s="13" t="s">
        <v>106</v>
      </c>
      <c r="D64" s="13" t="str">
        <f>"美味程度"&amp;IF(G64=3,"☆☆☆",IF(G64=2,"☆☆","☆"))&amp;"级食物\n食用后恢复"&amp;ROUNDDOWN(H64/100,1)&amp;"%点饥饿度，这个效果会在"&amp;E64+K64&amp;"级之后递减\n食用后在10分钟内增加35物理防御"</f>
        <v>美味程度☆☆☆级食物\n食用后恢复28%点饥饿度，这个效果会在55级之后递减\n食用后在10分钟内增加35物理防御</v>
      </c>
      <c r="E64" s="13">
        <v>40</v>
      </c>
      <c r="F64" s="21" t="s">
        <v>109</v>
      </c>
      <c r="G64" s="13">
        <v>3</v>
      </c>
      <c r="H64" s="22">
        <f>INDEX([1]食物饱食度调整!$AD$1:$AO$4,MATCH(G64,[1]食物饱食度调整!$AB$1:$AB$4,0),MATCH(E64,[1]食物饱食度调整!$AD$1:$AO$1,0))</f>
        <v>2800</v>
      </c>
      <c r="I64" s="27">
        <v>1800073</v>
      </c>
      <c r="J64" s="13">
        <v>800</v>
      </c>
      <c r="K64" s="13">
        <v>15</v>
      </c>
      <c r="L64" s="13">
        <f t="shared" si="5"/>
        <v>28</v>
      </c>
      <c r="M64" s="13">
        <v>1</v>
      </c>
      <c r="N64" s="13">
        <v>1</v>
      </c>
      <c r="O64" s="13" t="e">
        <f>VLOOKUP(B64,可合成食物!$E:$G,3,FALSE)</f>
        <v>#N/A</v>
      </c>
      <c r="P64" s="21" t="s">
        <v>109</v>
      </c>
    </row>
    <row r="65" s="13" customFormat="1" ht="17.25" spans="1:16">
      <c r="A65" s="13">
        <v>1800058</v>
      </c>
      <c r="B65" s="13">
        <v>1800058</v>
      </c>
      <c r="C65" s="13" t="s">
        <v>110</v>
      </c>
      <c r="D65" s="13" t="str">
        <f>"美味程度"&amp;IF(G65=3,"☆☆☆",IF(G65=2,"☆☆","☆"))&amp;"级食物\n食用后恢复"&amp;ROUNDDOWN(H65/100,1)&amp;"%点饥饿度，这个效果会在"&amp;E65+K65&amp;"级之后递减\n食用后在10分钟内增加15%暗属性减免"</f>
        <v>美味程度☆级食物\n食用后恢复11%点饥饿度，这个效果会在33级之后递减\n食用后在10分钟内增加15%暗属性减免</v>
      </c>
      <c r="E65" s="13">
        <v>25</v>
      </c>
      <c r="F65" s="21" t="s">
        <v>111</v>
      </c>
      <c r="G65" s="13">
        <v>1</v>
      </c>
      <c r="H65" s="22">
        <f>INDEX([1]食物饱食度调整!$AD$1:$AO$4,MATCH(G65,[1]食物饱食度调整!$AB$1:$AB$4,0),MATCH(E65,[1]食物饱食度调整!$AD$1:$AO$1,0))</f>
        <v>1100</v>
      </c>
      <c r="I65" s="27">
        <v>1800081</v>
      </c>
      <c r="J65" s="13">
        <v>800</v>
      </c>
      <c r="K65" s="13">
        <v>8</v>
      </c>
      <c r="L65" s="13">
        <f t="shared" si="5"/>
        <v>11</v>
      </c>
      <c r="M65" s="13">
        <v>1</v>
      </c>
      <c r="N65" s="13">
        <v>1</v>
      </c>
      <c r="O65" s="13">
        <f>VLOOKUP(B65,可合成食物!$E:$G,3,FALSE)</f>
        <v>30</v>
      </c>
      <c r="P65" s="21" t="s">
        <v>111</v>
      </c>
    </row>
    <row r="66" s="13" customFormat="1" ht="17.25" spans="1:16">
      <c r="A66" s="13">
        <v>1800059</v>
      </c>
      <c r="B66" s="13">
        <v>1800058</v>
      </c>
      <c r="C66" s="13" t="s">
        <v>110</v>
      </c>
      <c r="D66" s="13" t="str">
        <f>"美味程度"&amp;IF(G66=3,"☆☆☆",IF(G66=2,"☆☆","☆"))&amp;"级食物\n食用后恢复"&amp;ROUNDDOWN(H66/100,1)&amp;"%点饥饿度，这个效果会在"&amp;E66+K66&amp;"级之后递减\n食用后在10分钟内增加25%暗属性减免"</f>
        <v>美味程度☆☆级食物\n食用后恢复20%点饥饿度，这个效果会在45级之后递减\n食用后在10分钟内增加25%暗属性减免</v>
      </c>
      <c r="E66" s="13">
        <v>35</v>
      </c>
      <c r="F66" s="21" t="s">
        <v>112</v>
      </c>
      <c r="G66" s="13">
        <v>2</v>
      </c>
      <c r="H66" s="22">
        <f>INDEX([1]食物饱食度调整!$AD$1:$AO$4,MATCH(G66,[1]食物饱食度调整!$AB$1:$AB$4,0),MATCH(E66,[1]食物饱食度调整!$AD$1:$AO$1,0))</f>
        <v>2000</v>
      </c>
      <c r="I66" s="27">
        <v>1800082</v>
      </c>
      <c r="J66" s="13">
        <v>800</v>
      </c>
      <c r="K66" s="13">
        <v>10</v>
      </c>
      <c r="L66" s="13">
        <f t="shared" si="5"/>
        <v>20</v>
      </c>
      <c r="M66" s="13">
        <v>1</v>
      </c>
      <c r="N66" s="13">
        <v>1</v>
      </c>
      <c r="O66" s="13">
        <f>VLOOKUP(B66,可合成食物!$E:$G,3,FALSE)</f>
        <v>30</v>
      </c>
      <c r="P66" s="21" t="s">
        <v>112</v>
      </c>
    </row>
    <row r="67" s="13" customFormat="1" ht="17.25" spans="1:16">
      <c r="A67" s="13">
        <v>1800060</v>
      </c>
      <c r="B67" s="13">
        <v>1800058</v>
      </c>
      <c r="C67" s="13" t="s">
        <v>110</v>
      </c>
      <c r="D67" s="13" t="str">
        <f>"美味程度"&amp;IF(G67=3,"☆☆☆",IF(G67=2,"☆☆","☆"))&amp;"级食物\n食用后恢复"&amp;ROUNDDOWN(H67/100,1)&amp;"%点饥饿度，这个效果会在"&amp;E67+K67&amp;"级之后递减\n食用后在10分钟内增加35%暗属性减免"</f>
        <v>美味程度☆☆☆级食物\n食用后恢复28%点饥饿度，这个效果会在55级之后递减\n食用后在10分钟内增加35%暗属性减免</v>
      </c>
      <c r="E67" s="13">
        <v>40</v>
      </c>
      <c r="F67" s="21" t="s">
        <v>113</v>
      </c>
      <c r="G67" s="13">
        <v>3</v>
      </c>
      <c r="H67" s="22">
        <f>INDEX([1]食物饱食度调整!$AD$1:$AO$4,MATCH(G67,[1]食物饱食度调整!$AB$1:$AB$4,0),MATCH(E67,[1]食物饱食度调整!$AD$1:$AO$1,0))</f>
        <v>2800</v>
      </c>
      <c r="I67" s="27">
        <v>1800083</v>
      </c>
      <c r="J67" s="13">
        <v>800</v>
      </c>
      <c r="K67" s="13">
        <v>15</v>
      </c>
      <c r="L67" s="13">
        <f t="shared" si="5"/>
        <v>28</v>
      </c>
      <c r="M67" s="13">
        <v>1</v>
      </c>
      <c r="N67" s="13">
        <v>1</v>
      </c>
      <c r="O67" s="13">
        <f>VLOOKUP(B67,可合成食物!$E:$G,3,FALSE)</f>
        <v>30</v>
      </c>
      <c r="P67" s="21" t="s">
        <v>113</v>
      </c>
    </row>
    <row r="68" s="13" customFormat="1" ht="17.25" spans="1:16">
      <c r="A68" s="13">
        <v>1800061</v>
      </c>
      <c r="B68" s="13">
        <v>1800061</v>
      </c>
      <c r="C68" s="13" t="s">
        <v>114</v>
      </c>
      <c r="D68" s="13" t="str">
        <f>"美味程度"&amp;IF(G68=3,"☆☆☆",IF(G68=2,"☆☆","☆"))&amp;"级食物\n食用后恢复"&amp;ROUNDDOWN(H68/100,1)&amp;"%点饥饿度，这个效果会在"&amp;E68+K68&amp;"级之后递减\n食用后在10分钟内增加20法术攻击"</f>
        <v>美味程度☆级食物\n食用后恢复11%点饥饿度，这个效果会在34级之后递减\n食用后在10分钟内增加20法术攻击</v>
      </c>
      <c r="E68" s="13">
        <v>25</v>
      </c>
      <c r="F68" s="21" t="s">
        <v>115</v>
      </c>
      <c r="G68" s="13">
        <v>1</v>
      </c>
      <c r="H68" s="22">
        <f>INDEX([1]食物饱食度调整!$AD$1:$AO$4,MATCH(G68,[1]食物饱食度调整!$AB$1:$AB$4,0),MATCH(E68,[1]食物饱食度调整!$AD$1:$AO$1,0))</f>
        <v>1100</v>
      </c>
      <c r="I68" s="27">
        <v>1800091</v>
      </c>
      <c r="J68" s="13">
        <v>800</v>
      </c>
      <c r="K68" s="13">
        <v>9</v>
      </c>
      <c r="L68" s="13">
        <f t="shared" ref="L68:L79" si="6">ROUNDDOWN(H68/100,1)</f>
        <v>11</v>
      </c>
      <c r="M68" s="13">
        <v>1</v>
      </c>
      <c r="N68" s="13">
        <v>1</v>
      </c>
      <c r="O68" s="13" t="e">
        <f>VLOOKUP(B68,可合成食物!$E:$G,3,FALSE)</f>
        <v>#N/A</v>
      </c>
      <c r="P68" s="21" t="s">
        <v>115</v>
      </c>
    </row>
    <row r="69" s="13" customFormat="1" ht="17.25" spans="1:16">
      <c r="A69" s="13">
        <v>1800062</v>
      </c>
      <c r="B69" s="13">
        <v>1800061</v>
      </c>
      <c r="C69" s="13" t="s">
        <v>114</v>
      </c>
      <c r="D69" s="13" t="str">
        <f>"美味程度"&amp;IF(G69=3,"☆☆☆",IF(G69=2,"☆☆","☆"))&amp;"级食物\n食用后恢复"&amp;ROUNDDOWN(H69/100,1)&amp;"%点饥饿度，这个效果会在"&amp;E69+K69&amp;"级之后递减\n食用后在10分钟内增加30法术攻击"</f>
        <v>美味程度☆☆级食物\n食用后恢复20%点饥饿度，这个效果会在45级之后递减\n食用后在10分钟内增加30法术攻击</v>
      </c>
      <c r="E69" s="13">
        <v>35</v>
      </c>
      <c r="F69" s="21" t="s">
        <v>116</v>
      </c>
      <c r="G69" s="13">
        <v>2</v>
      </c>
      <c r="H69" s="22">
        <f>INDEX([1]食物饱食度调整!$AD$1:$AO$4,MATCH(G69,[1]食物饱食度调整!$AB$1:$AB$4,0),MATCH(E69,[1]食物饱食度调整!$AD$1:$AO$1,0))</f>
        <v>2000</v>
      </c>
      <c r="I69" s="27">
        <v>1800092</v>
      </c>
      <c r="J69" s="13">
        <v>800</v>
      </c>
      <c r="K69" s="13">
        <v>10</v>
      </c>
      <c r="L69" s="13">
        <f t="shared" si="6"/>
        <v>20</v>
      </c>
      <c r="M69" s="13">
        <v>1</v>
      </c>
      <c r="N69" s="13">
        <v>1</v>
      </c>
      <c r="O69" s="13" t="e">
        <f>VLOOKUP(B69,可合成食物!$E:$G,3,FALSE)</f>
        <v>#N/A</v>
      </c>
      <c r="P69" s="21" t="s">
        <v>116</v>
      </c>
    </row>
    <row r="70" s="13" customFormat="1" ht="17.25" spans="1:16">
      <c r="A70" s="13">
        <v>1800063</v>
      </c>
      <c r="B70" s="13">
        <v>1800061</v>
      </c>
      <c r="C70" s="13" t="s">
        <v>114</v>
      </c>
      <c r="D70" s="13" t="str">
        <f>"美味程度"&amp;IF(G70=3,"☆☆☆",IF(G70=2,"☆☆","☆"))&amp;"级食物\n食用后恢复"&amp;ROUNDDOWN(H70/100,1)&amp;"%点饥饿度，这个效果会在"&amp;E70+K70&amp;"级之后递减\n食用后在10分钟内增加40法术攻击"</f>
        <v>美味程度☆☆☆级食物\n食用后恢复28%点饥饿度，这个效果会在55级之后递减\n食用后在10分钟内增加40法术攻击</v>
      </c>
      <c r="E70" s="13">
        <v>40</v>
      </c>
      <c r="F70" s="21" t="s">
        <v>117</v>
      </c>
      <c r="G70" s="13">
        <v>3</v>
      </c>
      <c r="H70" s="22">
        <f>INDEX([1]食物饱食度调整!$AD$1:$AO$4,MATCH(G70,[1]食物饱食度调整!$AB$1:$AB$4,0),MATCH(E70,[1]食物饱食度调整!$AD$1:$AO$1,0))</f>
        <v>2800</v>
      </c>
      <c r="I70" s="27">
        <v>1800093</v>
      </c>
      <c r="J70" s="13">
        <v>800</v>
      </c>
      <c r="K70" s="13">
        <v>15</v>
      </c>
      <c r="L70" s="13">
        <f t="shared" si="6"/>
        <v>28</v>
      </c>
      <c r="M70" s="13">
        <v>1</v>
      </c>
      <c r="N70" s="13">
        <v>1</v>
      </c>
      <c r="O70" s="13" t="e">
        <f>VLOOKUP(B70,可合成食物!$E:$G,3,FALSE)</f>
        <v>#N/A</v>
      </c>
      <c r="P70" s="21" t="s">
        <v>117</v>
      </c>
    </row>
    <row r="71" s="13" customFormat="1" ht="17.25" spans="1:16">
      <c r="A71" s="13">
        <v>1800064</v>
      </c>
      <c r="B71" s="13">
        <v>1800064</v>
      </c>
      <c r="C71" s="13" t="s">
        <v>118</v>
      </c>
      <c r="D71" s="13" t="str">
        <f>"美味程度"&amp;IF(G71=3,"☆☆☆",IF(G71=2,"☆☆","☆"))&amp;"级食物\n食用后恢复"&amp;ROUNDDOWN(H71/100,1)&amp;"%点饥饿度，这个效果会在"&amp;E71+K71&amp;"级之后递减\n食用后在10分钟内增加20物理攻击"</f>
        <v>美味程度☆级食物\n食用后恢复11%点饥饿度，这个效果会在34级之后递减\n食用后在10分钟内增加20物理攻击</v>
      </c>
      <c r="E71" s="13">
        <v>25</v>
      </c>
      <c r="F71" s="21" t="s">
        <v>119</v>
      </c>
      <c r="G71" s="13">
        <v>1</v>
      </c>
      <c r="H71" s="22">
        <f>INDEX([1]食物饱食度调整!$AD$1:$AO$4,MATCH(G71,[1]食物饱食度调整!$AB$1:$AB$4,0),MATCH(E71,[1]食物饱食度调整!$AD$1:$AO$1,0))</f>
        <v>1100</v>
      </c>
      <c r="I71" s="27">
        <v>1800101</v>
      </c>
      <c r="J71" s="13">
        <v>800</v>
      </c>
      <c r="K71" s="13">
        <v>9</v>
      </c>
      <c r="L71" s="13">
        <f t="shared" si="6"/>
        <v>11</v>
      </c>
      <c r="M71" s="13">
        <v>1</v>
      </c>
      <c r="N71" s="13">
        <v>1</v>
      </c>
      <c r="O71" s="13">
        <f t="shared" ref="O71:O79" si="7">E71</f>
        <v>25</v>
      </c>
      <c r="P71" s="21" t="s">
        <v>119</v>
      </c>
    </row>
    <row r="72" s="13" customFormat="1" ht="17.25" spans="1:16">
      <c r="A72" s="13">
        <v>1800065</v>
      </c>
      <c r="B72" s="13">
        <v>1800064</v>
      </c>
      <c r="C72" s="13" t="s">
        <v>118</v>
      </c>
      <c r="D72" s="13" t="str">
        <f>"美味程度"&amp;IF(G72=3,"☆☆☆",IF(G72=2,"☆☆","☆"))&amp;"级食物\n食用后恢复"&amp;ROUNDDOWN(H72/100,1)&amp;"%点饥饿度，这个效果会在"&amp;E72+K72&amp;"级之后递减\n食用后在10分钟内增加30物理攻击"</f>
        <v>美味程度☆☆级食物\n食用后恢复20%点饥饿度，这个效果会在45级之后递减\n食用后在10分钟内增加30物理攻击</v>
      </c>
      <c r="E72" s="13">
        <v>35</v>
      </c>
      <c r="F72" s="21" t="s">
        <v>120</v>
      </c>
      <c r="G72" s="13">
        <v>2</v>
      </c>
      <c r="H72" s="22">
        <f>INDEX([1]食物饱食度调整!$AD$1:$AO$4,MATCH(G72,[1]食物饱食度调整!$AB$1:$AB$4,0),MATCH(E72,[1]食物饱食度调整!$AD$1:$AO$1,0))</f>
        <v>2000</v>
      </c>
      <c r="I72" s="27">
        <v>1800102</v>
      </c>
      <c r="J72" s="13">
        <v>800</v>
      </c>
      <c r="K72" s="13">
        <v>10</v>
      </c>
      <c r="L72" s="13">
        <f t="shared" si="6"/>
        <v>20</v>
      </c>
      <c r="M72" s="13">
        <v>1</v>
      </c>
      <c r="N72" s="13">
        <v>1</v>
      </c>
      <c r="O72" s="13">
        <f t="shared" si="7"/>
        <v>35</v>
      </c>
      <c r="P72" s="21" t="s">
        <v>120</v>
      </c>
    </row>
    <row r="73" s="13" customFormat="1" ht="17.25" spans="1:16">
      <c r="A73" s="13">
        <v>1800066</v>
      </c>
      <c r="B73" s="13">
        <v>1800064</v>
      </c>
      <c r="C73" s="13" t="s">
        <v>118</v>
      </c>
      <c r="D73" s="13" t="str">
        <f>"美味程度"&amp;IF(G73=3,"☆☆☆",IF(G73=2,"☆☆","☆"))&amp;"级食物\n食用后恢复"&amp;ROUNDDOWN(H73/100,1)&amp;"%点饥饿度，这个效果会在"&amp;E73+K73&amp;"级之后递减\n食用后在10分钟内增加40物理攻击"</f>
        <v>美味程度☆☆☆级食物\n食用后恢复28%点饥饿度，这个效果会在55级之后递减\n食用后在10分钟内增加40物理攻击</v>
      </c>
      <c r="E73" s="13">
        <v>40</v>
      </c>
      <c r="F73" s="21" t="s">
        <v>121</v>
      </c>
      <c r="G73" s="13">
        <v>3</v>
      </c>
      <c r="H73" s="22">
        <f>INDEX([1]食物饱食度调整!$AD$1:$AO$4,MATCH(G73,[1]食物饱食度调整!$AB$1:$AB$4,0),MATCH(E73,[1]食物饱食度调整!$AD$1:$AO$1,0))</f>
        <v>2800</v>
      </c>
      <c r="I73" s="27">
        <v>1800103</v>
      </c>
      <c r="J73" s="13">
        <v>800</v>
      </c>
      <c r="K73" s="13">
        <v>15</v>
      </c>
      <c r="L73" s="13">
        <f t="shared" si="6"/>
        <v>28</v>
      </c>
      <c r="M73" s="13">
        <v>1</v>
      </c>
      <c r="N73" s="13">
        <v>1</v>
      </c>
      <c r="O73" s="13">
        <f t="shared" si="7"/>
        <v>40</v>
      </c>
      <c r="P73" s="21" t="s">
        <v>121</v>
      </c>
    </row>
    <row r="74" s="13" customFormat="1" ht="17.25" spans="1:16">
      <c r="A74" s="13">
        <v>1800067</v>
      </c>
      <c r="B74" s="13">
        <v>1800067</v>
      </c>
      <c r="C74" s="28" t="s">
        <v>122</v>
      </c>
      <c r="D74" s="13" t="str">
        <f>"美味程度"&amp;IF(G74=3,"☆☆☆",IF(G74=2,"☆☆","☆"))&amp;"级食物\n食用后恢复"&amp;ROUNDDOWN(H74/100,1)&amp;"%点饥饿度，这个效果会在"&amp;E74+K74&amp;"级之后递减\n食用后在10分钟内增加10法力回复"</f>
        <v>美味程度☆级食物\n食用后恢复11%点饥饿度，这个效果会在34级之后递减\n食用后在10分钟内增加10法力回复</v>
      </c>
      <c r="E74" s="13">
        <v>25</v>
      </c>
      <c r="F74" s="21" t="s">
        <v>123</v>
      </c>
      <c r="G74" s="13">
        <v>1</v>
      </c>
      <c r="H74" s="22">
        <f>INDEX([1]食物饱食度调整!$AD$1:$AO$4,MATCH(G74,[1]食物饱食度调整!$AB$1:$AB$4,0),MATCH(E74,[1]食物饱食度调整!$AD$1:$AO$1,0))</f>
        <v>1100</v>
      </c>
      <c r="I74" s="27">
        <v>1800111</v>
      </c>
      <c r="J74" s="13">
        <v>800</v>
      </c>
      <c r="K74" s="13">
        <v>9</v>
      </c>
      <c r="L74" s="13">
        <f t="shared" si="6"/>
        <v>11</v>
      </c>
      <c r="M74" s="13">
        <v>1</v>
      </c>
      <c r="N74" s="13">
        <v>1</v>
      </c>
      <c r="O74" s="13">
        <f t="shared" si="7"/>
        <v>25</v>
      </c>
      <c r="P74" s="21" t="s">
        <v>123</v>
      </c>
    </row>
    <row r="75" s="13" customFormat="1" ht="17.25" spans="1:16">
      <c r="A75" s="13">
        <v>1800068</v>
      </c>
      <c r="B75" s="13">
        <v>1800067</v>
      </c>
      <c r="C75" s="28" t="s">
        <v>122</v>
      </c>
      <c r="D75" s="13" t="str">
        <f>"美味程度"&amp;IF(G75=3,"☆☆☆",IF(G75=2,"☆☆","☆"))&amp;"级食物\n食用后恢复"&amp;ROUNDDOWN(H75/100,1)&amp;"%点饥饿度，这个效果会在"&amp;E75+K75&amp;"级之后递减\n食用后在10分钟内增加15法力回复"</f>
        <v>美味程度☆☆级食物\n食用后恢复20%点饥饿度，这个效果会在45级之后递减\n食用后在10分钟内增加15法力回复</v>
      </c>
      <c r="E75" s="13">
        <v>35</v>
      </c>
      <c r="F75" s="21" t="s">
        <v>124</v>
      </c>
      <c r="G75" s="13">
        <v>2</v>
      </c>
      <c r="H75" s="22">
        <f>INDEX([1]食物饱食度调整!$AD$1:$AO$4,MATCH(G75,[1]食物饱食度调整!$AB$1:$AB$4,0),MATCH(E75,[1]食物饱食度调整!$AD$1:$AO$1,0))</f>
        <v>2000</v>
      </c>
      <c r="I75" s="27">
        <v>1800112</v>
      </c>
      <c r="J75" s="13">
        <v>800</v>
      </c>
      <c r="K75" s="13">
        <v>10</v>
      </c>
      <c r="L75" s="13">
        <f t="shared" si="6"/>
        <v>20</v>
      </c>
      <c r="M75" s="13">
        <v>1</v>
      </c>
      <c r="N75" s="13">
        <v>1</v>
      </c>
      <c r="O75" s="13">
        <f t="shared" si="7"/>
        <v>35</v>
      </c>
      <c r="P75" s="21" t="s">
        <v>124</v>
      </c>
    </row>
    <row r="76" s="13" customFormat="1" ht="17.25" spans="1:16">
      <c r="A76" s="13">
        <v>1800069</v>
      </c>
      <c r="B76" s="13">
        <v>1800067</v>
      </c>
      <c r="C76" s="28" t="s">
        <v>122</v>
      </c>
      <c r="D76" s="13" t="str">
        <f>"美味程度"&amp;IF(G76=3,"☆☆☆",IF(G76=2,"☆☆","☆"))&amp;"级食物\n食用后恢复"&amp;ROUNDDOWN(H76/100,1)&amp;"%点饥饿度，这个效果会在"&amp;E76+K76&amp;"级之后递减\n食用后在10分钟内增加20法力回复"</f>
        <v>美味程度☆☆☆级食物\n食用后恢复28%点饥饿度，这个效果会在55级之后递减\n食用后在10分钟内增加20法力回复</v>
      </c>
      <c r="E76" s="13">
        <v>40</v>
      </c>
      <c r="F76" s="21" t="s">
        <v>125</v>
      </c>
      <c r="G76" s="13">
        <v>3</v>
      </c>
      <c r="H76" s="22">
        <f>INDEX([1]食物饱食度调整!$AD$1:$AO$4,MATCH(G76,[1]食物饱食度调整!$AB$1:$AB$4,0),MATCH(E76,[1]食物饱食度调整!$AD$1:$AO$1,0))</f>
        <v>2800</v>
      </c>
      <c r="I76" s="27">
        <v>1800113</v>
      </c>
      <c r="J76" s="13">
        <v>800</v>
      </c>
      <c r="K76" s="13">
        <v>15</v>
      </c>
      <c r="L76" s="13">
        <f t="shared" si="6"/>
        <v>28</v>
      </c>
      <c r="M76" s="13">
        <v>1</v>
      </c>
      <c r="N76" s="13">
        <v>1</v>
      </c>
      <c r="O76" s="13">
        <f t="shared" si="7"/>
        <v>40</v>
      </c>
      <c r="P76" s="21" t="s">
        <v>125</v>
      </c>
    </row>
    <row r="77" s="13" customFormat="1" ht="17.25" spans="1:16">
      <c r="A77" s="13">
        <v>1800070</v>
      </c>
      <c r="B77" s="13">
        <v>1800070</v>
      </c>
      <c r="C77" s="28" t="s">
        <v>126</v>
      </c>
      <c r="D77" s="13" t="str">
        <f>"美味程度"&amp;IF(G77=3,"☆☆☆",IF(G77=2,"☆☆","☆"))&amp;"级食物\n食用后恢复"&amp;ROUNDDOWN(H77/100,1)&amp;"%点饥饿度，这个效果会在"&amp;E77+K77&amp;"级之后递减\n食用后在10分钟内增加15%电属性减免"</f>
        <v>美味程度☆级食物\n食用后恢复11%点饥饿度，这个效果会在34级之后递减\n食用后在10分钟内增加15%电属性减免</v>
      </c>
      <c r="E77" s="13">
        <v>25</v>
      </c>
      <c r="F77" s="21" t="s">
        <v>127</v>
      </c>
      <c r="G77" s="13">
        <v>1</v>
      </c>
      <c r="H77" s="22">
        <f>INDEX([1]食物饱食度调整!$AD$1:$AO$4,MATCH(G77,[1]食物饱食度调整!$AB$1:$AB$4,0),MATCH(E77,[1]食物饱食度调整!$AD$1:$AO$1,0))</f>
        <v>1100</v>
      </c>
      <c r="I77" s="27">
        <v>1800121</v>
      </c>
      <c r="J77" s="13">
        <v>800</v>
      </c>
      <c r="K77" s="13">
        <v>9</v>
      </c>
      <c r="L77" s="13">
        <f t="shared" si="6"/>
        <v>11</v>
      </c>
      <c r="M77" s="13">
        <v>1</v>
      </c>
      <c r="N77" s="13">
        <v>1</v>
      </c>
      <c r="O77" s="13">
        <f t="shared" si="7"/>
        <v>25</v>
      </c>
      <c r="P77" s="21" t="s">
        <v>127</v>
      </c>
    </row>
    <row r="78" s="13" customFormat="1" ht="17.25" spans="1:16">
      <c r="A78" s="13">
        <v>1800071</v>
      </c>
      <c r="B78" s="13">
        <v>1800070</v>
      </c>
      <c r="C78" s="28" t="s">
        <v>126</v>
      </c>
      <c r="D78" s="13" t="str">
        <f>"美味程度"&amp;IF(G78=3,"☆☆☆",IF(G78=2,"☆☆","☆"))&amp;"级食物\n食用后恢复"&amp;ROUNDDOWN(H78/100,1)&amp;"%点饥饿度，这个效果会在"&amp;E78+K78&amp;"级之后递减\n食用后在10分钟内增加25%电属性减免"</f>
        <v>美味程度☆☆级食物\n食用后恢复20%点饥饿度，这个效果会在45级之后递减\n食用后在10分钟内增加25%电属性减免</v>
      </c>
      <c r="E78" s="13">
        <v>35</v>
      </c>
      <c r="F78" s="21" t="s">
        <v>128</v>
      </c>
      <c r="G78" s="13">
        <v>2</v>
      </c>
      <c r="H78" s="22">
        <f>INDEX([1]食物饱食度调整!$AD$1:$AO$4,MATCH(G78,[1]食物饱食度调整!$AB$1:$AB$4,0),MATCH(E78,[1]食物饱食度调整!$AD$1:$AO$1,0))</f>
        <v>2000</v>
      </c>
      <c r="I78" s="27">
        <v>1800122</v>
      </c>
      <c r="J78" s="13">
        <v>800</v>
      </c>
      <c r="K78" s="13">
        <v>10</v>
      </c>
      <c r="L78" s="13">
        <f t="shared" si="6"/>
        <v>20</v>
      </c>
      <c r="M78" s="13">
        <v>1</v>
      </c>
      <c r="N78" s="13">
        <v>1</v>
      </c>
      <c r="O78" s="13">
        <f t="shared" si="7"/>
        <v>35</v>
      </c>
      <c r="P78" s="21" t="s">
        <v>128</v>
      </c>
    </row>
    <row r="79" s="13" customFormat="1" ht="17.25" spans="1:16">
      <c r="A79" s="13">
        <v>1800072</v>
      </c>
      <c r="B79" s="13">
        <v>1800070</v>
      </c>
      <c r="C79" s="28" t="s">
        <v>126</v>
      </c>
      <c r="D79" s="13" t="str">
        <f>"美味程度"&amp;IF(G79=3,"☆☆☆",IF(G79=2,"☆☆","☆"))&amp;"级食物\n食用后恢复"&amp;ROUNDDOWN(H79/100,1)&amp;"%点饥饿度，这个效果会在"&amp;E79+K79&amp;"级之后递减\n食用后在10分钟内增加35%电属性减免"</f>
        <v>美味程度☆☆☆级食物\n食用后恢复28%点饥饿度，这个效果会在55级之后递减\n食用后在10分钟内增加35%电属性减免</v>
      </c>
      <c r="E79" s="13">
        <v>40</v>
      </c>
      <c r="F79" s="21" t="s">
        <v>129</v>
      </c>
      <c r="G79" s="13">
        <v>3</v>
      </c>
      <c r="H79" s="22">
        <f>INDEX([1]食物饱食度调整!$AD$1:$AO$4,MATCH(G79,[1]食物饱食度调整!$AB$1:$AB$4,0),MATCH(E79,[1]食物饱食度调整!$AD$1:$AO$1,0))</f>
        <v>2800</v>
      </c>
      <c r="I79" s="27">
        <v>1800123</v>
      </c>
      <c r="J79" s="13">
        <v>800</v>
      </c>
      <c r="K79" s="13">
        <v>15</v>
      </c>
      <c r="L79" s="13">
        <f t="shared" si="6"/>
        <v>28</v>
      </c>
      <c r="M79" s="13">
        <v>1</v>
      </c>
      <c r="N79" s="13">
        <v>1</v>
      </c>
      <c r="O79" s="13">
        <f t="shared" si="7"/>
        <v>40</v>
      </c>
      <c r="P79" s="21" t="s">
        <v>129</v>
      </c>
    </row>
    <row r="80" s="13" customFormat="1" ht="17.25" spans="1:16">
      <c r="A80" s="13">
        <v>1800073</v>
      </c>
      <c r="B80" s="13">
        <v>1800073</v>
      </c>
      <c r="C80" s="28" t="s">
        <v>126</v>
      </c>
      <c r="D80" s="13" t="str">
        <f>"美味程度"&amp;IF(G80=3,"☆☆☆",IF(G80=2,"☆☆","☆"))&amp;"级食物\n食用后恢复"&amp;ROUNDDOWN(H80/100,1)&amp;"%点饥饿度，这个效果会在"&amp;E80+K80&amp;"级之后递减\n食用后在10分钟内增加20物理攻击"</f>
        <v>美味程度☆级食物\n食用后恢复10%点饥饿度，这个效果会在34级之后递减\n食用后在10分钟内增加20物理攻击</v>
      </c>
      <c r="E80" s="13">
        <v>25</v>
      </c>
      <c r="F80" s="21" t="s">
        <v>130</v>
      </c>
      <c r="G80" s="13">
        <v>1</v>
      </c>
      <c r="H80" s="22">
        <v>1000</v>
      </c>
      <c r="I80" s="27">
        <v>1800101</v>
      </c>
      <c r="J80" s="13">
        <v>800</v>
      </c>
      <c r="K80" s="13">
        <v>9</v>
      </c>
      <c r="L80" s="13">
        <f t="shared" ref="L80:L82" si="8">ROUNDDOWN(H80/100,1)</f>
        <v>10</v>
      </c>
      <c r="M80" s="13">
        <v>1</v>
      </c>
      <c r="N80" s="13">
        <v>1</v>
      </c>
      <c r="O80" s="13">
        <f t="shared" ref="O80:O82" si="9">E80</f>
        <v>25</v>
      </c>
      <c r="P80" s="21" t="s">
        <v>130</v>
      </c>
    </row>
    <row r="81" s="13" customFormat="1" ht="17.25" spans="1:16">
      <c r="A81" s="13">
        <v>1800074</v>
      </c>
      <c r="B81" s="13">
        <v>1800073</v>
      </c>
      <c r="C81" s="28" t="s">
        <v>126</v>
      </c>
      <c r="D81" s="13" t="str">
        <f>"美味程度"&amp;IF(G81=3,"☆☆☆",IF(G81=2,"☆☆","☆"))&amp;"级食物\n食用后恢复"&amp;ROUNDDOWN(H81/100,1)&amp;"%点饥饿度，这个效果会在"&amp;E81+K81&amp;"级之后递减\n食用后在10分钟内增加30物理攻击"</f>
        <v>美味程度☆☆级食物\n食用后恢复15%点饥饿度，这个效果会在45级之后递减\n食用后在10分钟内增加30物理攻击</v>
      </c>
      <c r="E81" s="13">
        <v>35</v>
      </c>
      <c r="F81" s="21" t="s">
        <v>131</v>
      </c>
      <c r="G81" s="13">
        <v>2</v>
      </c>
      <c r="H81" s="22">
        <v>1500</v>
      </c>
      <c r="I81" s="27">
        <v>1800102</v>
      </c>
      <c r="J81" s="13">
        <v>800</v>
      </c>
      <c r="K81" s="13">
        <v>10</v>
      </c>
      <c r="L81" s="13">
        <f t="shared" si="8"/>
        <v>15</v>
      </c>
      <c r="M81" s="13">
        <v>1</v>
      </c>
      <c r="N81" s="13">
        <v>1</v>
      </c>
      <c r="O81" s="13">
        <f t="shared" si="9"/>
        <v>35</v>
      </c>
      <c r="P81" s="21" t="s">
        <v>131</v>
      </c>
    </row>
    <row r="82" s="13" customFormat="1" ht="17.25" spans="1:16">
      <c r="A82" s="13">
        <v>1800075</v>
      </c>
      <c r="B82" s="13">
        <v>1800073</v>
      </c>
      <c r="C82" s="28" t="s">
        <v>126</v>
      </c>
      <c r="D82" s="13" t="str">
        <f>"美味程度"&amp;IF(G82=3,"☆☆☆",IF(G82=2,"☆☆","☆"))&amp;"级食物\n食用后恢复"&amp;ROUNDDOWN(H82/100,1)&amp;"%点饥饿度，这个效果会在"&amp;E82+K82&amp;"级之后递减\n食用后在10分钟内增加40物理攻击"</f>
        <v>美味程度☆☆☆级食物\n食用后恢复19%点饥饿度，这个效果会在55级之后递减\n食用后在10分钟内增加40物理攻击</v>
      </c>
      <c r="E82" s="13">
        <v>40</v>
      </c>
      <c r="F82" s="21" t="s">
        <v>132</v>
      </c>
      <c r="G82" s="13">
        <v>3</v>
      </c>
      <c r="H82" s="22">
        <v>1900</v>
      </c>
      <c r="I82" s="27">
        <v>1800103</v>
      </c>
      <c r="J82" s="13">
        <v>800</v>
      </c>
      <c r="K82" s="13">
        <v>15</v>
      </c>
      <c r="L82" s="13">
        <f t="shared" si="8"/>
        <v>19</v>
      </c>
      <c r="M82" s="13">
        <v>1</v>
      </c>
      <c r="N82" s="13">
        <v>1</v>
      </c>
      <c r="O82" s="13">
        <f t="shared" si="9"/>
        <v>40</v>
      </c>
      <c r="P82" s="21" t="s">
        <v>132</v>
      </c>
    </row>
    <row r="83" s="13" customFormat="1" ht="17.25" spans="1:16">
      <c r="A83" s="13">
        <v>1800076</v>
      </c>
      <c r="B83" s="13">
        <v>1800076</v>
      </c>
      <c r="C83" s="28" t="s">
        <v>126</v>
      </c>
      <c r="D83" s="13" t="str">
        <f>"美味程度"&amp;IF(G83=3,"☆☆☆",IF(G83=2,"☆☆","☆"))&amp;"级食物\n食用后恢复"&amp;ROUNDDOWN(H83/100,1)&amp;"%点饥饿度，这个效果会在"&amp;E83+K83&amp;"级之后递减\n食用后在10分钟内增加20法术攻击"</f>
        <v>美味程度☆级食物\n食用后恢复15%点饥饿度，这个效果会在34级之后递减\n食用后在10分钟内增加20法术攻击</v>
      </c>
      <c r="E83" s="13">
        <v>25</v>
      </c>
      <c r="F83" s="21" t="s">
        <v>133</v>
      </c>
      <c r="G83" s="13">
        <v>1</v>
      </c>
      <c r="H83" s="22">
        <v>1500</v>
      </c>
      <c r="I83" s="27">
        <v>1800091</v>
      </c>
      <c r="J83" s="13">
        <v>800</v>
      </c>
      <c r="K83" s="13">
        <v>9</v>
      </c>
      <c r="L83" s="13">
        <f t="shared" ref="L83:L91" si="10">ROUNDDOWN(H83/100,1)</f>
        <v>15</v>
      </c>
      <c r="M83" s="13">
        <v>1</v>
      </c>
      <c r="N83" s="13">
        <v>1</v>
      </c>
      <c r="O83" s="13">
        <f t="shared" ref="O83:O91" si="11">E83</f>
        <v>25</v>
      </c>
      <c r="P83" s="21" t="s">
        <v>133</v>
      </c>
    </row>
    <row r="84" s="13" customFormat="1" ht="17.25" spans="1:16">
      <c r="A84" s="13">
        <v>1800077</v>
      </c>
      <c r="B84" s="13">
        <v>1800076</v>
      </c>
      <c r="C84" s="28" t="s">
        <v>126</v>
      </c>
      <c r="D84" s="13" t="str">
        <f>"美味程度"&amp;IF(G84=3,"☆☆☆",IF(G84=2,"☆☆","☆"))&amp;"级食物\n食用后恢复"&amp;ROUNDDOWN(H84/100,1)&amp;"%点饥饿度，这个效果会在"&amp;E84+K84&amp;"级之后递减\n食用后在10分钟内增加30法术攻击"</f>
        <v>美味程度☆☆级食物\n食用后恢复20%点饥饿度，这个效果会在45级之后递减\n食用后在10分钟内增加30法术攻击</v>
      </c>
      <c r="E84" s="13">
        <v>35</v>
      </c>
      <c r="F84" s="21" t="s">
        <v>134</v>
      </c>
      <c r="G84" s="13">
        <v>2</v>
      </c>
      <c r="H84" s="22">
        <v>2000</v>
      </c>
      <c r="I84" s="27">
        <v>1800092</v>
      </c>
      <c r="J84" s="13">
        <v>800</v>
      </c>
      <c r="K84" s="13">
        <v>10</v>
      </c>
      <c r="L84" s="13">
        <f t="shared" si="10"/>
        <v>20</v>
      </c>
      <c r="M84" s="13">
        <v>1</v>
      </c>
      <c r="N84" s="13">
        <v>1</v>
      </c>
      <c r="O84" s="13">
        <f t="shared" si="11"/>
        <v>35</v>
      </c>
      <c r="P84" s="21" t="s">
        <v>134</v>
      </c>
    </row>
    <row r="85" s="13" customFormat="1" ht="17.25" spans="1:16">
      <c r="A85" s="13">
        <v>1800078</v>
      </c>
      <c r="B85" s="13">
        <v>1800076</v>
      </c>
      <c r="C85" s="28" t="s">
        <v>126</v>
      </c>
      <c r="D85" s="13" t="str">
        <f>"美味程度"&amp;IF(G85=3,"☆☆☆",IF(G85=2,"☆☆","☆"))&amp;"级食物\n食用后恢复"&amp;ROUNDDOWN(H85/100,1)&amp;"%点饥饿度，这个效果会在"&amp;E85+K85&amp;"级之后递减\n食用后在10分钟内增加40法术攻击"</f>
        <v>美味程度☆☆☆级食物\n食用后恢复25%点饥饿度，这个效果会在55级之后递减\n食用后在10分钟内增加40法术攻击</v>
      </c>
      <c r="E85" s="13">
        <v>40</v>
      </c>
      <c r="F85" s="21" t="s">
        <v>135</v>
      </c>
      <c r="G85" s="13">
        <v>3</v>
      </c>
      <c r="H85" s="22">
        <v>2500</v>
      </c>
      <c r="I85" s="27">
        <v>1800093</v>
      </c>
      <c r="J85" s="13">
        <v>800</v>
      </c>
      <c r="K85" s="13">
        <v>15</v>
      </c>
      <c r="L85" s="13">
        <f t="shared" si="10"/>
        <v>25</v>
      </c>
      <c r="M85" s="13">
        <v>1</v>
      </c>
      <c r="N85" s="13">
        <v>1</v>
      </c>
      <c r="O85" s="13">
        <f t="shared" si="11"/>
        <v>40</v>
      </c>
      <c r="P85" s="21" t="s">
        <v>135</v>
      </c>
    </row>
    <row r="86" s="13" customFormat="1" ht="17.25" spans="1:16">
      <c r="A86" s="13">
        <v>1800079</v>
      </c>
      <c r="B86" s="13">
        <v>1800079</v>
      </c>
      <c r="C86" s="28" t="s">
        <v>126</v>
      </c>
      <c r="D86" s="13" t="str">
        <f>"美味程度"&amp;IF(G86=3,"☆☆☆",IF(G86=2,"☆☆","☆"))&amp;"级食物\n食用后恢复"&amp;ROUNDDOWN(H86/100,1)&amp;"%点饥饿度，这个效果会在"&amp;E86+K86&amp;"级之后递减\n食用后在10分钟内增加15物理防御"</f>
        <v>美味程度☆级食物\n食用后恢复22%点饥饿度，这个效果会在34级之后递减\n食用后在10分钟内增加15物理防御</v>
      </c>
      <c r="E86" s="13">
        <v>25</v>
      </c>
      <c r="F86" s="21" t="s">
        <v>136</v>
      </c>
      <c r="G86" s="13">
        <v>1</v>
      </c>
      <c r="H86" s="22">
        <v>2200</v>
      </c>
      <c r="I86" s="27">
        <v>1800071</v>
      </c>
      <c r="J86" s="13">
        <v>800</v>
      </c>
      <c r="K86" s="13">
        <v>9</v>
      </c>
      <c r="L86" s="13">
        <f t="shared" si="10"/>
        <v>22</v>
      </c>
      <c r="M86" s="13">
        <v>1</v>
      </c>
      <c r="N86" s="13">
        <v>1</v>
      </c>
      <c r="O86" s="13">
        <f t="shared" si="11"/>
        <v>25</v>
      </c>
      <c r="P86" s="21" t="s">
        <v>136</v>
      </c>
    </row>
    <row r="87" s="13" customFormat="1" ht="17.25" spans="1:16">
      <c r="A87" s="13">
        <v>1800080</v>
      </c>
      <c r="B87" s="13">
        <v>1800079</v>
      </c>
      <c r="C87" s="28" t="s">
        <v>126</v>
      </c>
      <c r="D87" s="13" t="str">
        <f>"美味程度"&amp;IF(G87=3,"☆☆☆",IF(G87=2,"☆☆","☆"))&amp;"级食物\n食用后恢复"&amp;ROUNDDOWN(H87/100,1)&amp;"%点饥饿度，这个效果会在"&amp;E87+K87&amp;"级之后递减\n食用后在10分钟内增加25物理防御"</f>
        <v>美味程度☆☆级食物\n食用后恢复26%点饥饿度，这个效果会在45级之后递减\n食用后在10分钟内增加25物理防御</v>
      </c>
      <c r="E87" s="13">
        <v>35</v>
      </c>
      <c r="F87" s="21" t="s">
        <v>137</v>
      </c>
      <c r="G87" s="13">
        <v>2</v>
      </c>
      <c r="H87" s="22">
        <v>2600</v>
      </c>
      <c r="I87" s="27">
        <v>1800072</v>
      </c>
      <c r="J87" s="13">
        <v>800</v>
      </c>
      <c r="K87" s="13">
        <v>10</v>
      </c>
      <c r="L87" s="13">
        <f t="shared" si="10"/>
        <v>26</v>
      </c>
      <c r="M87" s="13">
        <v>1</v>
      </c>
      <c r="N87" s="13">
        <v>1</v>
      </c>
      <c r="O87" s="13">
        <f t="shared" si="11"/>
        <v>35</v>
      </c>
      <c r="P87" s="21" t="s">
        <v>137</v>
      </c>
    </row>
    <row r="88" s="13" customFormat="1" ht="17.25" spans="1:16">
      <c r="A88" s="13">
        <v>1800081</v>
      </c>
      <c r="B88" s="13">
        <v>1800079</v>
      </c>
      <c r="C88" s="28" t="s">
        <v>126</v>
      </c>
      <c r="D88" s="13" t="str">
        <f>"美味程度"&amp;IF(G88=3,"☆☆☆",IF(G88=2,"☆☆","☆"))&amp;"级食物\n食用后恢复"&amp;ROUNDDOWN(H88/100,1)&amp;"%点饥饿度，这个效果会在"&amp;E88+K88&amp;"级之后递减\n食用后在10分钟内增加35物理防御免"</f>
        <v>美味程度☆☆☆级食物\n食用后恢复30%点饥饿度，这个效果会在55级之后递减\n食用后在10分钟内增加35物理防御免</v>
      </c>
      <c r="E88" s="13">
        <v>40</v>
      </c>
      <c r="F88" s="21" t="s">
        <v>138</v>
      </c>
      <c r="G88" s="13">
        <v>3</v>
      </c>
      <c r="H88" s="22">
        <v>3000</v>
      </c>
      <c r="I88" s="27">
        <v>1800073</v>
      </c>
      <c r="J88" s="13">
        <v>800</v>
      </c>
      <c r="K88" s="13">
        <v>15</v>
      </c>
      <c r="L88" s="13">
        <f t="shared" si="10"/>
        <v>30</v>
      </c>
      <c r="M88" s="13">
        <v>1</v>
      </c>
      <c r="N88" s="13">
        <v>1</v>
      </c>
      <c r="O88" s="13">
        <f t="shared" si="11"/>
        <v>40</v>
      </c>
      <c r="P88" s="21" t="s">
        <v>138</v>
      </c>
    </row>
    <row r="89" s="13" customFormat="1" ht="17.25" spans="1:16">
      <c r="A89" s="13">
        <v>1800082</v>
      </c>
      <c r="B89" s="13">
        <v>1800082</v>
      </c>
      <c r="C89" s="28" t="s">
        <v>126</v>
      </c>
      <c r="D89" s="13" t="str">
        <f>"美味程度"&amp;IF(G89=3,"☆☆☆",IF(G89=2,"☆☆","☆"))&amp;"级食物\n食用后恢复"&amp;ROUNDDOWN(H89/100,1)&amp;"%点饥饿度，这个效果会在"&amp;E89+K89&amp;"级之后递减\n食用后在10分钟内增加15法术防御"</f>
        <v>美味程度☆级食物\n食用后恢复25%点饥饿度，这个效果会在34级之后递减\n食用后在10分钟内增加15法术防御</v>
      </c>
      <c r="E89" s="13">
        <v>25</v>
      </c>
      <c r="F89" s="29" t="s">
        <v>139</v>
      </c>
      <c r="G89" s="13">
        <v>1</v>
      </c>
      <c r="H89" s="22">
        <v>2500</v>
      </c>
      <c r="I89" s="27">
        <v>1800031</v>
      </c>
      <c r="J89" s="13">
        <v>800</v>
      </c>
      <c r="K89" s="13">
        <v>9</v>
      </c>
      <c r="L89" s="13">
        <f t="shared" si="10"/>
        <v>25</v>
      </c>
      <c r="M89" s="13">
        <v>1</v>
      </c>
      <c r="N89" s="13">
        <v>1</v>
      </c>
      <c r="O89" s="13">
        <f t="shared" si="11"/>
        <v>25</v>
      </c>
      <c r="P89" s="29" t="s">
        <v>139</v>
      </c>
    </row>
    <row r="90" s="13" customFormat="1" ht="17.25" spans="1:16">
      <c r="A90" s="13">
        <v>1800083</v>
      </c>
      <c r="B90" s="13">
        <v>1800082</v>
      </c>
      <c r="C90" s="28" t="s">
        <v>126</v>
      </c>
      <c r="D90" s="13" t="str">
        <f>"美味程度"&amp;IF(G90=3,"☆☆☆",IF(G90=2,"☆☆","☆"))&amp;"级食物\n食用后恢复"&amp;ROUNDDOWN(H90/100,1)&amp;"%点饥饿度，这个效果会在"&amp;E90+K90&amp;"级之后递减\n食用后在10分钟内增加25法术防御"</f>
        <v>美味程度☆☆级食物\n食用后恢复31%点饥饿度，这个效果会在45级之后递减\n食用后在10分钟内增加25法术防御</v>
      </c>
      <c r="E90" s="13">
        <v>35</v>
      </c>
      <c r="F90" s="29" t="s">
        <v>140</v>
      </c>
      <c r="G90" s="13">
        <v>2</v>
      </c>
      <c r="H90" s="22">
        <v>3100</v>
      </c>
      <c r="I90" s="27">
        <v>1800032</v>
      </c>
      <c r="J90" s="13">
        <v>800</v>
      </c>
      <c r="K90" s="13">
        <v>10</v>
      </c>
      <c r="L90" s="13">
        <f t="shared" si="10"/>
        <v>31</v>
      </c>
      <c r="M90" s="13">
        <v>1</v>
      </c>
      <c r="N90" s="13">
        <v>1</v>
      </c>
      <c r="O90" s="13">
        <f t="shared" si="11"/>
        <v>35</v>
      </c>
      <c r="P90" s="29" t="s">
        <v>140</v>
      </c>
    </row>
    <row r="91" s="13" customFormat="1" ht="17.25" spans="1:16">
      <c r="A91" s="13">
        <v>1800084</v>
      </c>
      <c r="B91" s="13">
        <v>1800082</v>
      </c>
      <c r="C91" s="28" t="s">
        <v>126</v>
      </c>
      <c r="D91" s="13" t="str">
        <f>"美味程度"&amp;IF(G91=3,"☆☆☆",IF(G91=2,"☆☆","☆"))&amp;"级食物\n食用后恢复"&amp;ROUNDDOWN(H91/100,1)&amp;"%点饥饿度，这个效果会在"&amp;E91+K91&amp;"级之后递减\n食用后在10分钟内增加35法术防御"</f>
        <v>美味程度☆☆☆级食物\n食用后恢复35%点饥饿度，这个效果会在55级之后递减\n食用后在10分钟内增加35法术防御</v>
      </c>
      <c r="E91" s="13">
        <v>40</v>
      </c>
      <c r="F91" s="29" t="s">
        <v>141</v>
      </c>
      <c r="G91" s="13">
        <v>3</v>
      </c>
      <c r="H91" s="22">
        <v>3500</v>
      </c>
      <c r="I91" s="27">
        <v>1800033</v>
      </c>
      <c r="J91" s="13">
        <v>800</v>
      </c>
      <c r="K91" s="13">
        <v>15</v>
      </c>
      <c r="L91" s="13">
        <f t="shared" si="10"/>
        <v>35</v>
      </c>
      <c r="M91" s="13">
        <v>1</v>
      </c>
      <c r="N91" s="13">
        <v>1</v>
      </c>
      <c r="O91" s="13">
        <f t="shared" si="11"/>
        <v>40</v>
      </c>
      <c r="P91" s="29" t="s">
        <v>141</v>
      </c>
    </row>
    <row r="92" s="13" customFormat="1" ht="17.25" spans="1:16">
      <c r="A92" s="13">
        <v>1800085</v>
      </c>
      <c r="B92" s="13">
        <v>1800085</v>
      </c>
      <c r="C92" s="28" t="s">
        <v>126</v>
      </c>
      <c r="D92" s="13" t="str">
        <f>"美味程度"&amp;IF(G92=3,"☆☆☆",IF(G92=2,"☆☆","☆"))&amp;"级食物\n食用后恢复"&amp;ROUNDDOWN(H92/100,1)&amp;"%点饥饿度，这个效果会在"&amp;E92+K92&amp;"级之后递减\n食用后在10分钟内增加200生命上限"</f>
        <v>美味程度☆级食物\n食用后恢复28%点饥饿度，这个效果会在34级之后递减\n食用后在10分钟内增加200生命上限</v>
      </c>
      <c r="E92" s="13">
        <v>25</v>
      </c>
      <c r="F92" s="29" t="s">
        <v>142</v>
      </c>
      <c r="G92" s="13">
        <v>1</v>
      </c>
      <c r="H92" s="22">
        <v>2800</v>
      </c>
      <c r="I92" s="27">
        <v>1800051</v>
      </c>
      <c r="J92" s="13">
        <v>800</v>
      </c>
      <c r="K92" s="13">
        <v>9</v>
      </c>
      <c r="L92" s="13">
        <f t="shared" ref="L92:L94" si="12">ROUNDDOWN(H92/100,1)</f>
        <v>28</v>
      </c>
      <c r="M92" s="13">
        <v>1</v>
      </c>
      <c r="N92" s="13">
        <v>1</v>
      </c>
      <c r="O92" s="13">
        <f t="shared" ref="O92:O94" si="13">E92</f>
        <v>25</v>
      </c>
      <c r="P92" s="29" t="s">
        <v>142</v>
      </c>
    </row>
    <row r="93" s="13" customFormat="1" ht="17.25" spans="1:16">
      <c r="A93" s="13">
        <v>1800086</v>
      </c>
      <c r="B93" s="13">
        <v>1800085</v>
      </c>
      <c r="C93" s="28" t="s">
        <v>126</v>
      </c>
      <c r="D93" s="13" t="str">
        <f>"美味程度"&amp;IF(G93=3,"☆☆☆",IF(G93=2,"☆☆","☆"))&amp;"级食物\n食用后恢复"&amp;ROUNDDOWN(H93/100,1)&amp;"%点饥饿度，这个效果会在"&amp;E93+K93&amp;"级之后递减\n食用后在10分钟内增加400生命上限"</f>
        <v>美味程度☆☆级食物\n食用后恢复34%点饥饿度，这个效果会在45级之后递减\n食用后在10分钟内增加400生命上限</v>
      </c>
      <c r="E93" s="13">
        <v>35</v>
      </c>
      <c r="F93" s="29" t="s">
        <v>143</v>
      </c>
      <c r="G93" s="13">
        <v>2</v>
      </c>
      <c r="H93" s="22">
        <v>3400</v>
      </c>
      <c r="I93" s="27">
        <v>1800052</v>
      </c>
      <c r="J93" s="13">
        <v>800</v>
      </c>
      <c r="K93" s="13">
        <v>10</v>
      </c>
      <c r="L93" s="13">
        <f t="shared" si="12"/>
        <v>34</v>
      </c>
      <c r="M93" s="13">
        <v>1</v>
      </c>
      <c r="N93" s="13">
        <v>1</v>
      </c>
      <c r="O93" s="13">
        <f t="shared" si="13"/>
        <v>35</v>
      </c>
      <c r="P93" s="29" t="s">
        <v>143</v>
      </c>
    </row>
    <row r="94" s="13" customFormat="1" ht="17.25" spans="1:16">
      <c r="A94" s="13">
        <v>1800087</v>
      </c>
      <c r="B94" s="13">
        <v>1800085</v>
      </c>
      <c r="C94" s="28" t="s">
        <v>126</v>
      </c>
      <c r="D94" s="13" t="str">
        <f>"美味程度"&amp;IF(G94=3,"☆☆☆",IF(G94=2,"☆☆","☆"))&amp;"级食物\n食用后恢复"&amp;ROUNDDOWN(H94/100,1)&amp;"%点饥饿度，这个效果会在"&amp;E94+K94&amp;"级之后递减\n食用后在10分钟内增加600生命上限"</f>
        <v>美味程度☆☆☆级食物\n食用后恢复40%点饥饿度，这个效果会在55级之后递减\n食用后在10分钟内增加600生命上限</v>
      </c>
      <c r="E94" s="13">
        <v>40</v>
      </c>
      <c r="F94" s="29" t="s">
        <v>144</v>
      </c>
      <c r="G94" s="13">
        <v>3</v>
      </c>
      <c r="H94" s="22">
        <v>4000</v>
      </c>
      <c r="I94" s="27">
        <v>1800053</v>
      </c>
      <c r="J94" s="13">
        <v>800</v>
      </c>
      <c r="K94" s="13">
        <v>15</v>
      </c>
      <c r="L94" s="13">
        <f t="shared" si="12"/>
        <v>40</v>
      </c>
      <c r="M94" s="13">
        <v>1</v>
      </c>
      <c r="N94" s="13">
        <v>1</v>
      </c>
      <c r="O94" s="13">
        <f t="shared" si="13"/>
        <v>40</v>
      </c>
      <c r="P94" s="29" t="s">
        <v>144</v>
      </c>
    </row>
  </sheetData>
  <sortState ref="A7:L142">
    <sortCondition ref="A7:A142"/>
  </sortState>
  <conditionalFormatting sqref="B38">
    <cfRule type="duplicateValues" dxfId="0" priority="36"/>
  </conditionalFormatting>
  <conditionalFormatting sqref="I38">
    <cfRule type="duplicateValues" dxfId="0" priority="69"/>
  </conditionalFormatting>
  <conditionalFormatting sqref="B39">
    <cfRule type="duplicateValues" dxfId="0" priority="35"/>
  </conditionalFormatting>
  <conditionalFormatting sqref="I39">
    <cfRule type="duplicateValues" dxfId="0" priority="68"/>
  </conditionalFormatting>
  <conditionalFormatting sqref="B40">
    <cfRule type="duplicateValues" dxfId="0" priority="34"/>
  </conditionalFormatting>
  <conditionalFormatting sqref="I40">
    <cfRule type="duplicateValues" dxfId="0" priority="67"/>
  </conditionalFormatting>
  <conditionalFormatting sqref="B41">
    <cfRule type="duplicateValues" dxfId="0" priority="33"/>
  </conditionalFormatting>
  <conditionalFormatting sqref="I41">
    <cfRule type="duplicateValues" dxfId="0" priority="74"/>
  </conditionalFormatting>
  <conditionalFormatting sqref="B42">
    <cfRule type="duplicateValues" dxfId="0" priority="32"/>
  </conditionalFormatting>
  <conditionalFormatting sqref="I42">
    <cfRule type="duplicateValues" dxfId="0" priority="72"/>
  </conditionalFormatting>
  <conditionalFormatting sqref="B43">
    <cfRule type="duplicateValues" dxfId="0" priority="31"/>
  </conditionalFormatting>
  <conditionalFormatting sqref="I43">
    <cfRule type="duplicateValues" dxfId="0" priority="70"/>
  </conditionalFormatting>
  <conditionalFormatting sqref="I44">
    <cfRule type="duplicateValues" dxfId="0" priority="81"/>
  </conditionalFormatting>
  <conditionalFormatting sqref="I45">
    <cfRule type="duplicateValues" dxfId="0" priority="79"/>
  </conditionalFormatting>
  <conditionalFormatting sqref="I46">
    <cfRule type="duplicateValues" dxfId="0" priority="77"/>
  </conditionalFormatting>
  <conditionalFormatting sqref="I47">
    <cfRule type="duplicateValues" dxfId="0" priority="80"/>
  </conditionalFormatting>
  <conditionalFormatting sqref="I48">
    <cfRule type="duplicateValues" dxfId="0" priority="78"/>
  </conditionalFormatting>
  <conditionalFormatting sqref="I49">
    <cfRule type="duplicateValues" dxfId="0" priority="76"/>
  </conditionalFormatting>
  <conditionalFormatting sqref="I59">
    <cfRule type="duplicateValues" dxfId="0" priority="84"/>
  </conditionalFormatting>
  <conditionalFormatting sqref="I60">
    <cfRule type="duplicateValues" dxfId="0" priority="83"/>
  </conditionalFormatting>
  <conditionalFormatting sqref="I61">
    <cfRule type="duplicateValues" dxfId="0" priority="82"/>
  </conditionalFormatting>
  <conditionalFormatting sqref="I62">
    <cfRule type="duplicateValues" dxfId="0" priority="90"/>
  </conditionalFormatting>
  <conditionalFormatting sqref="I63">
    <cfRule type="duplicateValues" dxfId="0" priority="89"/>
  </conditionalFormatting>
  <conditionalFormatting sqref="I64">
    <cfRule type="duplicateValues" dxfId="0" priority="88"/>
  </conditionalFormatting>
  <conditionalFormatting sqref="I65">
    <cfRule type="duplicateValues" dxfId="0" priority="87"/>
  </conditionalFormatting>
  <conditionalFormatting sqref="I66">
    <cfRule type="duplicateValues" dxfId="0" priority="86"/>
  </conditionalFormatting>
  <conditionalFormatting sqref="I67">
    <cfRule type="duplicateValues" dxfId="0" priority="85"/>
  </conditionalFormatting>
  <conditionalFormatting sqref="I68">
    <cfRule type="duplicateValues" dxfId="0" priority="93"/>
  </conditionalFormatting>
  <conditionalFormatting sqref="I69">
    <cfRule type="duplicateValues" dxfId="0" priority="92"/>
  </conditionalFormatting>
  <conditionalFormatting sqref="I70">
    <cfRule type="duplicateValues" dxfId="0" priority="91"/>
  </conditionalFormatting>
  <conditionalFormatting sqref="I77">
    <cfRule type="duplicateValues" dxfId="0" priority="97"/>
  </conditionalFormatting>
  <conditionalFormatting sqref="I83">
    <cfRule type="duplicateValues" dxfId="0" priority="12"/>
  </conditionalFormatting>
  <conditionalFormatting sqref="I84">
    <cfRule type="duplicateValues" dxfId="0" priority="11"/>
  </conditionalFormatting>
  <conditionalFormatting sqref="I85">
    <cfRule type="duplicateValues" dxfId="0" priority="10"/>
  </conditionalFormatting>
  <conditionalFormatting sqref="I86">
    <cfRule type="duplicateValues" dxfId="0" priority="9"/>
  </conditionalFormatting>
  <conditionalFormatting sqref="I87">
    <cfRule type="duplicateValues" dxfId="0" priority="8"/>
  </conditionalFormatting>
  <conditionalFormatting sqref="I88">
    <cfRule type="duplicateValues" dxfId="0" priority="7"/>
  </conditionalFormatting>
  <conditionalFormatting sqref="I89">
    <cfRule type="duplicateValues" dxfId="0" priority="6"/>
  </conditionalFormatting>
  <conditionalFormatting sqref="I90">
    <cfRule type="duplicateValues" dxfId="0" priority="5"/>
  </conditionalFormatting>
  <conditionalFormatting sqref="I91">
    <cfRule type="duplicateValues" dxfId="0" priority="4"/>
  </conditionalFormatting>
  <conditionalFormatting sqref="I92">
    <cfRule type="duplicateValues" dxfId="0" priority="3"/>
  </conditionalFormatting>
  <conditionalFormatting sqref="I93">
    <cfRule type="duplicateValues" dxfId="0" priority="2"/>
  </conditionalFormatting>
  <conditionalFormatting sqref="I94">
    <cfRule type="duplicateValues" dxfId="0" priority="1"/>
  </conditionalFormatting>
  <conditionalFormatting sqref="A3:A4">
    <cfRule type="duplicateValues" dxfId="0" priority="115"/>
  </conditionalFormatting>
  <conditionalFormatting sqref="B44:B46">
    <cfRule type="duplicateValues" dxfId="0" priority="30"/>
  </conditionalFormatting>
  <conditionalFormatting sqref="B47:B49">
    <cfRule type="duplicateValues" dxfId="0" priority="29"/>
  </conditionalFormatting>
  <conditionalFormatting sqref="B50:B52">
    <cfRule type="duplicateValues" dxfId="0" priority="28"/>
  </conditionalFormatting>
  <conditionalFormatting sqref="B53:B55">
    <cfRule type="duplicateValues" dxfId="0" priority="27"/>
  </conditionalFormatting>
  <conditionalFormatting sqref="B56:B58">
    <cfRule type="duplicateValues" dxfId="0" priority="26"/>
  </conditionalFormatting>
  <conditionalFormatting sqref="B59:B61">
    <cfRule type="duplicateValues" dxfId="0" priority="25"/>
  </conditionalFormatting>
  <conditionalFormatting sqref="B62:B64">
    <cfRule type="duplicateValues" dxfId="0" priority="24"/>
  </conditionalFormatting>
  <conditionalFormatting sqref="B65:B67">
    <cfRule type="duplicateValues" dxfId="0" priority="23"/>
  </conditionalFormatting>
  <conditionalFormatting sqref="B68:B70">
    <cfRule type="duplicateValues" dxfId="0" priority="22"/>
  </conditionalFormatting>
  <conditionalFormatting sqref="B71:B73">
    <cfRule type="duplicateValues" dxfId="0" priority="21"/>
  </conditionalFormatting>
  <conditionalFormatting sqref="B74:B76">
    <cfRule type="duplicateValues" dxfId="0" priority="20"/>
  </conditionalFormatting>
  <conditionalFormatting sqref="B77:B79">
    <cfRule type="duplicateValues" dxfId="0" priority="19"/>
  </conditionalFormatting>
  <conditionalFormatting sqref="B80:B82">
    <cfRule type="duplicateValues" dxfId="0" priority="18"/>
  </conditionalFormatting>
  <conditionalFormatting sqref="B83:B85">
    <cfRule type="duplicateValues" dxfId="0" priority="17"/>
  </conditionalFormatting>
  <conditionalFormatting sqref="B86:B88">
    <cfRule type="duplicateValues" dxfId="0" priority="16"/>
  </conditionalFormatting>
  <conditionalFormatting sqref="B89:B91">
    <cfRule type="duplicateValues" dxfId="0" priority="15"/>
  </conditionalFormatting>
  <conditionalFormatting sqref="B92:B94">
    <cfRule type="duplicateValues" dxfId="0" priority="14"/>
  </conditionalFormatting>
  <conditionalFormatting sqref="I71:I73">
    <cfRule type="duplicateValues" dxfId="0" priority="94"/>
  </conditionalFormatting>
  <conditionalFormatting sqref="I74:I76">
    <cfRule type="duplicateValues" dxfId="0" priority="95"/>
  </conditionalFormatting>
  <conditionalFormatting sqref="I78:I79">
    <cfRule type="duplicateValues" dxfId="0" priority="96"/>
  </conditionalFormatting>
  <conditionalFormatting sqref="I80:I82">
    <cfRule type="duplicateValues" dxfId="0" priority="13"/>
  </conditionalFormatting>
  <conditionalFormatting sqref="A1:A2 A5:A1048576">
    <cfRule type="duplicateValues" dxfId="0" priority="129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U31"/>
  <sheetViews>
    <sheetView workbookViewId="0">
      <selection activeCell="F15" sqref="F15"/>
    </sheetView>
  </sheetViews>
  <sheetFormatPr defaultColWidth="9" defaultRowHeight="13.5"/>
  <cols>
    <col min="1" max="4" width="9" style="1"/>
    <col min="5" max="5" width="14.5" style="1" customWidth="1"/>
    <col min="6" max="6" width="9" style="1"/>
    <col min="7" max="7" width="9" style="2"/>
    <col min="8" max="8" width="9" style="1"/>
    <col min="9" max="9" width="12.625" style="1" customWidth="1"/>
    <col min="10" max="19" width="9" style="1"/>
    <col min="20" max="20" width="9.75" style="1" customWidth="1"/>
    <col min="21" max="21" width="15.625" style="1" customWidth="1"/>
    <col min="22" max="16384" width="9" style="1"/>
  </cols>
  <sheetData>
    <row r="1" spans="4:10">
      <c r="D1" s="1" t="s">
        <v>145</v>
      </c>
      <c r="E1" s="1" t="s">
        <v>146</v>
      </c>
      <c r="F1" s="1" t="s">
        <v>147</v>
      </c>
      <c r="G1" s="2" t="s">
        <v>148</v>
      </c>
      <c r="H1" s="1" t="s">
        <v>149</v>
      </c>
      <c r="I1" s="1" t="s">
        <v>150</v>
      </c>
      <c r="J1" s="1" t="s">
        <v>151</v>
      </c>
    </row>
    <row r="2" ht="20.25" spans="4:21">
      <c r="D2" s="3">
        <v>91001</v>
      </c>
      <c r="E2" s="3">
        <v>1800001</v>
      </c>
      <c r="F2" s="4">
        <v>10</v>
      </c>
      <c r="G2" s="5">
        <v>15</v>
      </c>
      <c r="H2" s="4">
        <v>0.125</v>
      </c>
      <c r="I2" s="1" t="s">
        <v>152</v>
      </c>
      <c r="J2" s="1" t="s">
        <v>153</v>
      </c>
      <c r="T2" s="1" t="s">
        <v>154</v>
      </c>
      <c r="U2" s="1" t="s">
        <v>155</v>
      </c>
    </row>
    <row r="3" ht="20.25" spans="4:21">
      <c r="D3" s="3">
        <v>91002</v>
      </c>
      <c r="E3" s="3">
        <v>1800004</v>
      </c>
      <c r="F3" s="4">
        <v>10</v>
      </c>
      <c r="G3" s="5">
        <v>15</v>
      </c>
      <c r="H3" s="4">
        <v>0.166</v>
      </c>
      <c r="I3" s="1" t="s">
        <v>156</v>
      </c>
      <c r="J3" s="1" t="s">
        <v>153</v>
      </c>
      <c r="T3" s="10">
        <v>10</v>
      </c>
      <c r="U3" s="11">
        <v>2</v>
      </c>
    </row>
    <row r="4" ht="20.25" spans="4:21">
      <c r="D4" s="3">
        <v>91014</v>
      </c>
      <c r="E4" s="3">
        <v>1800040</v>
      </c>
      <c r="F4" s="4">
        <v>15</v>
      </c>
      <c r="G4" s="6">
        <v>20</v>
      </c>
      <c r="H4" s="4">
        <v>0.224</v>
      </c>
      <c r="I4" s="1" t="s">
        <v>157</v>
      </c>
      <c r="J4" s="1" t="s">
        <v>158</v>
      </c>
      <c r="T4" s="10">
        <v>15</v>
      </c>
      <c r="U4" s="11">
        <v>9</v>
      </c>
    </row>
    <row r="5" ht="20.25" spans="4:21">
      <c r="D5" s="3">
        <v>91007</v>
      </c>
      <c r="E5" s="3">
        <v>1800019</v>
      </c>
      <c r="F5" s="4">
        <v>15</v>
      </c>
      <c r="G5" s="6">
        <v>20</v>
      </c>
      <c r="H5" s="4">
        <v>0.296</v>
      </c>
      <c r="I5" s="1" t="s">
        <v>159</v>
      </c>
      <c r="J5" s="1" t="s">
        <v>160</v>
      </c>
      <c r="T5" s="10">
        <v>20</v>
      </c>
      <c r="U5" s="11">
        <v>10</v>
      </c>
    </row>
    <row r="6" ht="20.25" spans="4:21">
      <c r="D6" s="3">
        <v>92001</v>
      </c>
      <c r="E6" s="3">
        <v>1810001</v>
      </c>
      <c r="F6" s="4">
        <v>15</v>
      </c>
      <c r="G6" s="6">
        <v>20</v>
      </c>
      <c r="H6" s="4">
        <v>0.357</v>
      </c>
      <c r="I6" s="1" t="s">
        <v>161</v>
      </c>
      <c r="J6" s="1" t="s">
        <v>162</v>
      </c>
      <c r="T6" s="10">
        <v>25</v>
      </c>
      <c r="U6" s="11">
        <v>3</v>
      </c>
    </row>
    <row r="7" ht="20.25" spans="4:21">
      <c r="D7" s="3">
        <v>91003</v>
      </c>
      <c r="E7" s="3">
        <v>1800007</v>
      </c>
      <c r="F7" s="4">
        <v>15</v>
      </c>
      <c r="G7" s="6">
        <v>20</v>
      </c>
      <c r="H7" s="4">
        <v>0.423</v>
      </c>
      <c r="I7" s="1" t="s">
        <v>163</v>
      </c>
      <c r="J7" s="1" t="s">
        <v>160</v>
      </c>
      <c r="T7" s="10">
        <v>30</v>
      </c>
      <c r="U7" s="11">
        <v>3</v>
      </c>
    </row>
    <row r="8" ht="20.25" spans="4:21">
      <c r="D8" s="3">
        <v>92002</v>
      </c>
      <c r="E8" s="3">
        <v>1810004</v>
      </c>
      <c r="F8" s="4">
        <v>15</v>
      </c>
      <c r="G8" s="6">
        <v>20</v>
      </c>
      <c r="H8" s="4">
        <v>0.568</v>
      </c>
      <c r="I8" s="1" t="s">
        <v>164</v>
      </c>
      <c r="J8" s="1" t="s">
        <v>165</v>
      </c>
      <c r="T8" s="10">
        <v>35</v>
      </c>
      <c r="U8" s="11">
        <v>3</v>
      </c>
    </row>
    <row r="9" ht="20.25" spans="4:21">
      <c r="D9" s="3">
        <v>91021</v>
      </c>
      <c r="E9" s="3">
        <v>1810044</v>
      </c>
      <c r="F9" s="4">
        <v>20</v>
      </c>
      <c r="G9" s="6">
        <v>20</v>
      </c>
      <c r="H9" s="4">
        <v>0.788</v>
      </c>
      <c r="I9" s="1" t="s">
        <v>166</v>
      </c>
      <c r="J9" s="1" t="s">
        <v>167</v>
      </c>
      <c r="T9" s="10">
        <v>40</v>
      </c>
      <c r="U9" s="11">
        <v>0</v>
      </c>
    </row>
    <row r="10" ht="20.25" spans="4:21">
      <c r="D10" s="3">
        <v>91004</v>
      </c>
      <c r="E10" s="3">
        <v>1800010</v>
      </c>
      <c r="F10" s="4">
        <v>15</v>
      </c>
      <c r="G10" s="6">
        <v>20</v>
      </c>
      <c r="H10" s="4">
        <v>1</v>
      </c>
      <c r="I10" s="1" t="s">
        <v>168</v>
      </c>
      <c r="J10" s="1" t="s">
        <v>160</v>
      </c>
      <c r="T10" s="10"/>
      <c r="U10" s="11"/>
    </row>
    <row r="11" ht="20.25" spans="4:21">
      <c r="D11" s="3">
        <v>91005</v>
      </c>
      <c r="E11" s="3">
        <v>1800013</v>
      </c>
      <c r="F11" s="4">
        <v>15</v>
      </c>
      <c r="G11" s="6">
        <v>25</v>
      </c>
      <c r="H11" s="4">
        <v>1.166</v>
      </c>
      <c r="I11" s="1" t="s">
        <v>169</v>
      </c>
      <c r="J11" s="1" t="s">
        <v>160</v>
      </c>
      <c r="T11" s="10" t="s">
        <v>170</v>
      </c>
      <c r="U11" s="11"/>
    </row>
    <row r="12" ht="20.25" spans="4:10">
      <c r="D12" s="3">
        <v>91018</v>
      </c>
      <c r="E12" s="3">
        <v>1800052</v>
      </c>
      <c r="F12" s="4">
        <v>15</v>
      </c>
      <c r="G12" s="6">
        <v>25</v>
      </c>
      <c r="H12" s="4">
        <v>1.29</v>
      </c>
      <c r="I12" s="1" t="s">
        <v>171</v>
      </c>
      <c r="J12" s="1" t="s">
        <v>160</v>
      </c>
    </row>
    <row r="13" ht="20.25" spans="4:10">
      <c r="D13" s="3">
        <v>91016</v>
      </c>
      <c r="E13" s="3">
        <v>1800046</v>
      </c>
      <c r="F13" s="4">
        <v>25</v>
      </c>
      <c r="G13" s="6">
        <v>25</v>
      </c>
      <c r="H13" s="4">
        <v>1.402</v>
      </c>
      <c r="I13" s="1" t="s">
        <v>172</v>
      </c>
      <c r="J13" s="1" t="s">
        <v>173</v>
      </c>
    </row>
    <row r="14" ht="20.25" spans="4:10">
      <c r="D14" s="3">
        <v>91008</v>
      </c>
      <c r="E14" s="3">
        <v>1800022</v>
      </c>
      <c r="F14" s="4">
        <v>20</v>
      </c>
      <c r="G14" s="6">
        <v>25</v>
      </c>
      <c r="H14" s="4">
        <v>1.667</v>
      </c>
      <c r="I14" s="1" t="s">
        <v>174</v>
      </c>
      <c r="J14" s="1" t="s">
        <v>167</v>
      </c>
    </row>
    <row r="15" ht="20.25" spans="4:10">
      <c r="D15" s="3">
        <v>91015</v>
      </c>
      <c r="E15" s="3">
        <v>1800043</v>
      </c>
      <c r="F15" s="4">
        <v>20</v>
      </c>
      <c r="G15" s="6">
        <v>25</v>
      </c>
      <c r="H15" s="4">
        <v>1.678</v>
      </c>
      <c r="I15" s="1" t="s">
        <v>175</v>
      </c>
      <c r="J15" s="1" t="s">
        <v>167</v>
      </c>
    </row>
    <row r="16" ht="20.25" spans="4:10">
      <c r="D16" s="3">
        <v>91009</v>
      </c>
      <c r="E16" s="3">
        <v>1800025</v>
      </c>
      <c r="F16" s="4">
        <v>20</v>
      </c>
      <c r="G16" s="6">
        <v>25</v>
      </c>
      <c r="H16" s="4">
        <v>1.832</v>
      </c>
      <c r="I16" s="1" t="s">
        <v>176</v>
      </c>
      <c r="J16" s="1" t="s">
        <v>167</v>
      </c>
    </row>
    <row r="17" ht="20.25" spans="4:10">
      <c r="D17" s="3">
        <v>92016</v>
      </c>
      <c r="E17" s="3">
        <v>1811006</v>
      </c>
      <c r="F17" s="4">
        <v>35</v>
      </c>
      <c r="G17" s="6">
        <v>30</v>
      </c>
      <c r="H17" s="4">
        <v>1.941</v>
      </c>
      <c r="I17" s="1" t="s">
        <v>177</v>
      </c>
      <c r="J17" s="1" t="s">
        <v>178</v>
      </c>
    </row>
    <row r="18" ht="20.25" spans="4:10">
      <c r="D18" s="3">
        <v>92015</v>
      </c>
      <c r="E18" s="3">
        <v>1811003</v>
      </c>
      <c r="F18" s="4">
        <v>20</v>
      </c>
      <c r="G18" s="6">
        <v>30</v>
      </c>
      <c r="H18" s="4">
        <v>2.142</v>
      </c>
      <c r="I18" s="1" t="s">
        <v>179</v>
      </c>
      <c r="J18" s="1" t="s">
        <v>180</v>
      </c>
    </row>
    <row r="19" ht="20.25" spans="4:10">
      <c r="D19" s="3">
        <v>91022</v>
      </c>
      <c r="E19" s="3">
        <v>1810047</v>
      </c>
      <c r="F19" s="4">
        <v>25</v>
      </c>
      <c r="G19" s="6">
        <v>30</v>
      </c>
      <c r="H19" s="4">
        <v>2.333</v>
      </c>
      <c r="I19" s="1" t="s">
        <v>181</v>
      </c>
      <c r="J19" s="1" t="s">
        <v>182</v>
      </c>
    </row>
    <row r="20" ht="20.25" spans="4:10">
      <c r="D20" s="3">
        <v>91013</v>
      </c>
      <c r="E20" s="3">
        <v>1800037</v>
      </c>
      <c r="F20" s="4">
        <v>20</v>
      </c>
      <c r="G20" s="6">
        <v>30</v>
      </c>
      <c r="H20" s="4">
        <v>2.5</v>
      </c>
      <c r="I20" s="1" t="s">
        <v>183</v>
      </c>
      <c r="J20" s="1" t="s">
        <v>167</v>
      </c>
    </row>
    <row r="21" ht="20.25" spans="4:10">
      <c r="D21" s="3">
        <v>91020</v>
      </c>
      <c r="E21" s="3">
        <v>1800058</v>
      </c>
      <c r="F21" s="4">
        <v>20</v>
      </c>
      <c r="G21" s="6">
        <v>30</v>
      </c>
      <c r="H21" s="4">
        <v>3.832</v>
      </c>
      <c r="I21" s="1" t="s">
        <v>184</v>
      </c>
      <c r="J21" s="1" t="s">
        <v>167</v>
      </c>
    </row>
    <row r="22" ht="20.25" spans="4:10">
      <c r="D22" s="3">
        <v>91017</v>
      </c>
      <c r="E22" s="3">
        <v>1800049</v>
      </c>
      <c r="F22" s="4">
        <v>30</v>
      </c>
      <c r="G22" s="6">
        <v>35</v>
      </c>
      <c r="H22" s="4">
        <v>4.267</v>
      </c>
      <c r="I22" s="1" t="s">
        <v>185</v>
      </c>
      <c r="J22" s="1" t="s">
        <v>186</v>
      </c>
    </row>
    <row r="23" ht="20.25" spans="4:10">
      <c r="D23" s="3">
        <v>92013</v>
      </c>
      <c r="E23" s="3">
        <v>1810038</v>
      </c>
      <c r="F23" s="4">
        <v>35</v>
      </c>
      <c r="G23" s="6">
        <v>35</v>
      </c>
      <c r="H23" s="4">
        <v>4.578</v>
      </c>
      <c r="I23" s="1" t="s">
        <v>187</v>
      </c>
      <c r="J23" s="1" t="s">
        <v>188</v>
      </c>
    </row>
    <row r="24" ht="20.25" spans="4:10">
      <c r="D24" s="3">
        <v>92014</v>
      </c>
      <c r="E24" s="3">
        <v>1810041</v>
      </c>
      <c r="F24" s="4">
        <v>35</v>
      </c>
      <c r="G24" s="6">
        <v>35</v>
      </c>
      <c r="H24" s="4">
        <v>4.926</v>
      </c>
      <c r="I24" s="1" t="s">
        <v>189</v>
      </c>
      <c r="J24" s="1" t="s">
        <v>190</v>
      </c>
    </row>
    <row r="25" ht="20.25" spans="4:10">
      <c r="D25" s="3">
        <v>92006</v>
      </c>
      <c r="E25" s="3">
        <v>1810016</v>
      </c>
      <c r="F25" s="4">
        <v>25</v>
      </c>
      <c r="G25" s="6">
        <v>35</v>
      </c>
      <c r="H25" s="4">
        <v>5.222</v>
      </c>
      <c r="I25" s="1" t="s">
        <v>191</v>
      </c>
      <c r="J25" s="1" t="s">
        <v>192</v>
      </c>
    </row>
    <row r="26" ht="20.25" spans="4:10">
      <c r="D26" s="3">
        <v>92003</v>
      </c>
      <c r="E26" s="3">
        <v>1810007</v>
      </c>
      <c r="F26" s="4">
        <v>15</v>
      </c>
      <c r="G26" s="6">
        <v>35</v>
      </c>
      <c r="H26" s="4">
        <v>5.638</v>
      </c>
      <c r="I26" s="1" t="s">
        <v>193</v>
      </c>
      <c r="J26" s="1" t="s">
        <v>160</v>
      </c>
    </row>
    <row r="27" ht="20.25" spans="4:10">
      <c r="D27" s="3">
        <v>91010</v>
      </c>
      <c r="E27" s="3">
        <v>1800028</v>
      </c>
      <c r="F27" s="4">
        <v>30</v>
      </c>
      <c r="G27" s="6">
        <v>35</v>
      </c>
      <c r="H27" s="4">
        <v>7.5</v>
      </c>
      <c r="I27" s="1" t="s">
        <v>194</v>
      </c>
      <c r="J27" s="1" t="s">
        <v>195</v>
      </c>
    </row>
    <row r="28" ht="20.25" spans="4:10">
      <c r="D28" s="3">
        <v>92007</v>
      </c>
      <c r="E28" s="3">
        <v>1810019</v>
      </c>
      <c r="F28" s="4">
        <v>20</v>
      </c>
      <c r="G28" s="6">
        <v>35</v>
      </c>
      <c r="H28" s="4">
        <v>7.86</v>
      </c>
      <c r="I28" s="1" t="s">
        <v>196</v>
      </c>
      <c r="J28" s="1" t="s">
        <v>167</v>
      </c>
    </row>
    <row r="29" ht="20.25" spans="4:10">
      <c r="D29" s="3">
        <v>91006</v>
      </c>
      <c r="E29" s="3">
        <v>1800016</v>
      </c>
      <c r="F29" s="4">
        <v>30</v>
      </c>
      <c r="G29" s="6">
        <v>40</v>
      </c>
      <c r="H29" s="4">
        <v>9.593</v>
      </c>
      <c r="I29" s="1" t="s">
        <v>197</v>
      </c>
      <c r="J29" s="1" t="s">
        <v>195</v>
      </c>
    </row>
    <row r="30" ht="20.25" spans="4:10">
      <c r="D30" s="7">
        <v>92017</v>
      </c>
      <c r="E30" s="7">
        <v>1811009</v>
      </c>
      <c r="F30" s="8">
        <v>20</v>
      </c>
      <c r="G30" s="5">
        <v>40</v>
      </c>
      <c r="H30" s="8">
        <f>H31</f>
        <v>10.242</v>
      </c>
      <c r="I30" s="9" t="s">
        <v>198</v>
      </c>
      <c r="J30" s="1" t="s">
        <v>167</v>
      </c>
    </row>
    <row r="31" ht="20.25" spans="4:10">
      <c r="D31" s="7">
        <v>92018</v>
      </c>
      <c r="E31" s="7">
        <v>1811012</v>
      </c>
      <c r="F31" s="8">
        <v>20</v>
      </c>
      <c r="G31" s="5">
        <v>40</v>
      </c>
      <c r="H31" s="8">
        <v>10.242</v>
      </c>
      <c r="I31" s="9" t="s">
        <v>199</v>
      </c>
      <c r="J31" s="1" t="s">
        <v>167</v>
      </c>
    </row>
  </sheetData>
  <sortState ref="D1:N41">
    <sortCondition ref="H1:H41"/>
  </sortState>
  <conditionalFormatting sqref="D28">
    <cfRule type="duplicateValues" dxfId="0" priority="3"/>
  </conditionalFormatting>
  <conditionalFormatting sqref="D3:D28">
    <cfRule type="duplicateValues" dxfId="0" priority="4"/>
  </conditionalFormatting>
  <conditionalFormatting sqref="D29:D31 D1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可合成食物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林绍川</dc:creator>
  <cp:lastModifiedBy>chend</cp:lastModifiedBy>
  <dcterms:created xsi:type="dcterms:W3CDTF">2016-10-08T01:33:00Z</dcterms:created>
  <dcterms:modified xsi:type="dcterms:W3CDTF">2025-05-08T08:22:58Z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FDC0FBEA17894152988C161962047004_12</vt:lpwstr>
  </property>
</Properties>
</file>