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[PAPER]NetworkDesign Distributionally Robust\code\two_stage_distributionally_robust_copositive_cone\case_study\input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P3" i="1"/>
  <c r="Q3" i="1" s="1"/>
  <c r="P4" i="1"/>
  <c r="P5" i="1"/>
  <c r="P6" i="1"/>
  <c r="P7" i="1"/>
  <c r="P8" i="1"/>
  <c r="P2" i="1"/>
  <c r="O3" i="1"/>
  <c r="O4" i="1"/>
  <c r="O5" i="1"/>
  <c r="O6" i="1"/>
  <c r="O7" i="1"/>
  <c r="O8" i="1"/>
  <c r="O2" i="1"/>
  <c r="N8" i="1"/>
  <c r="N3" i="1"/>
  <c r="N4" i="1"/>
  <c r="N5" i="1"/>
  <c r="N6" i="1"/>
  <c r="N7" i="1"/>
  <c r="N2" i="1"/>
  <c r="M3" i="1"/>
  <c r="M4" i="1"/>
  <c r="M5" i="1"/>
  <c r="M6" i="1"/>
  <c r="M7" i="1"/>
  <c r="M8" i="1"/>
  <c r="M2" i="1"/>
  <c r="Q8" i="1" l="1"/>
  <c r="Q7" i="1"/>
  <c r="Q5" i="1"/>
  <c r="Q2" i="1"/>
  <c r="Q6" i="1"/>
  <c r="Q4" i="1"/>
  <c r="F3" i="1"/>
  <c r="G3" i="1" s="1"/>
  <c r="H3" i="1" s="1"/>
  <c r="I3" i="1" s="1"/>
  <c r="F4" i="1"/>
  <c r="G4" i="1" s="1"/>
  <c r="H4" i="1" s="1"/>
  <c r="I4" i="1" s="1"/>
  <c r="F5" i="1"/>
  <c r="G5" i="1" s="1"/>
  <c r="H5" i="1" s="1"/>
  <c r="I5" i="1" s="1"/>
  <c r="F6" i="1"/>
  <c r="G6" i="1" s="1"/>
  <c r="H6" i="1" s="1"/>
  <c r="I6" i="1" s="1"/>
  <c r="F7" i="1"/>
  <c r="G7" i="1" s="1"/>
  <c r="H7" i="1" s="1"/>
  <c r="I7" i="1" s="1"/>
  <c r="F8" i="1"/>
  <c r="G8" i="1" s="1"/>
  <c r="H8" i="1" s="1"/>
  <c r="I8" i="1" s="1"/>
  <c r="F2" i="1"/>
  <c r="G2" i="1" s="1"/>
  <c r="H2" i="1" s="1"/>
  <c r="I2" i="1" s="1"/>
</calcChain>
</file>

<file path=xl/sharedStrings.xml><?xml version="1.0" encoding="utf-8"?>
<sst xmlns="http://schemas.openxmlformats.org/spreadsheetml/2006/main" count="50" uniqueCount="50">
  <si>
    <t>仓库</t>
    <phoneticPr fontId="1" type="noConversion"/>
  </si>
  <si>
    <t>地址</t>
    <phoneticPr fontId="1" type="noConversion"/>
  </si>
  <si>
    <t>仓库要求</t>
    <phoneticPr fontId="1" type="noConversion"/>
  </si>
  <si>
    <t>200平米起租</t>
    <phoneticPr fontId="1" type="noConversion"/>
  </si>
  <si>
    <t>可短租（按月或季）</t>
    <phoneticPr fontId="1" type="noConversion"/>
  </si>
  <si>
    <t>租金/平方·天</t>
    <phoneticPr fontId="1" type="noConversion"/>
  </si>
  <si>
    <t>物业</t>
    <phoneticPr fontId="1" type="noConversion"/>
  </si>
  <si>
    <t>税点</t>
    <phoneticPr fontId="1" type="noConversion"/>
  </si>
  <si>
    <t>仓库网站</t>
    <phoneticPr fontId="1" type="noConversion"/>
  </si>
  <si>
    <t>头等仓</t>
    <phoneticPr fontId="1" type="noConversion"/>
  </si>
  <si>
    <t>物联云仓</t>
    <phoneticPr fontId="1" type="noConversion"/>
  </si>
  <si>
    <t>库房无忧</t>
    <phoneticPr fontId="1" type="noConversion"/>
  </si>
  <si>
    <t>写字楼</t>
    <phoneticPr fontId="1" type="noConversion"/>
  </si>
  <si>
    <t>http://www.kufangwuyou.com/detail/wh20091401db5e971e14.html</t>
  </si>
  <si>
    <t>上海市浦东新区陆家嘴环路958号华能联合大厦</t>
    <phoneticPr fontId="1" type="noConversion"/>
  </si>
  <si>
    <t>上海市长宁区绥宁路628号宜尚酒店</t>
    <phoneticPr fontId="1" type="noConversion"/>
  </si>
  <si>
    <t>http://www.kufangwuyou.com/detail/wh191221a1ccd400d001.html</t>
  </si>
  <si>
    <t>http://www.kufangwuyou.com/detail/wh190417b2ecadf4158b.html</t>
    <phoneticPr fontId="1" type="noConversion"/>
  </si>
  <si>
    <t>上海市闵行区光华路1111弄莘庄工业区</t>
    <phoneticPr fontId="1" type="noConversion"/>
  </si>
  <si>
    <t>上海市虹口区高阳路233号长治大楼1幢507室</t>
    <phoneticPr fontId="1" type="noConversion"/>
  </si>
  <si>
    <t>虹口仓1</t>
    <phoneticPr fontId="1" type="noConversion"/>
  </si>
  <si>
    <t>浦东仓1</t>
    <phoneticPr fontId="1" type="noConversion"/>
  </si>
  <si>
    <t>长宁仓1</t>
    <phoneticPr fontId="1" type="noConversion"/>
  </si>
  <si>
    <t>闵行仓1</t>
    <phoneticPr fontId="1" type="noConversion"/>
  </si>
  <si>
    <t>https://www.toodc.cn/c310100</t>
    <phoneticPr fontId="1" type="noConversion"/>
  </si>
  <si>
    <t>www.kufangwuyou.com</t>
    <phoneticPr fontId="1" type="noConversion"/>
  </si>
  <si>
    <t>https://www.50yc.com/#</t>
    <phoneticPr fontId="1" type="noConversion"/>
  </si>
  <si>
    <t>浦东仓2</t>
    <phoneticPr fontId="1" type="noConversion"/>
  </si>
  <si>
    <t>https://www.toodc.cn/project/detail/30478</t>
  </si>
  <si>
    <t>上海市浦东新区康桥镇</t>
  </si>
  <si>
    <t>闵行仓2</t>
    <phoneticPr fontId="1" type="noConversion"/>
  </si>
  <si>
    <t>https://www.toodc.cn/project/detail/823659</t>
    <phoneticPr fontId="1" type="noConversion"/>
  </si>
  <si>
    <t>上海市徐汇区龙吴路2418弄</t>
  </si>
  <si>
    <t>宝山仓1</t>
    <phoneticPr fontId="1" type="noConversion"/>
  </si>
  <si>
    <t>宝山区呼兰路799号</t>
  </si>
  <si>
    <t>https://www.toodc.cn/project/detail/865</t>
  </si>
  <si>
    <t>f</t>
    <phoneticPr fontId="1" type="noConversion"/>
  </si>
  <si>
    <t>f*250</t>
    <phoneticPr fontId="1" type="noConversion"/>
  </si>
  <si>
    <t>f*250*7</t>
    <phoneticPr fontId="1" type="noConversion"/>
  </si>
  <si>
    <t>h</t>
    <phoneticPr fontId="1" type="noConversion"/>
  </si>
  <si>
    <t>1. 库存成本</t>
    <phoneticPr fontId="1" type="noConversion"/>
  </si>
  <si>
    <t>12周后outlets，价格减半</t>
    <phoneticPr fontId="1" type="noConversion"/>
  </si>
  <si>
    <t>2. 10%折损率（内部资料）</t>
    <phoneticPr fontId="1" type="noConversion"/>
  </si>
  <si>
    <t>3. 6%资金利率（内部资料）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</si>
  <si>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</si>
  <si>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</si>
  <si>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</si>
  <si>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epsilon</t>
    <phoneticPr fontId="1" type="noConversion"/>
  </si>
  <si>
    <t>f*250*7/469</t>
    <phoneticPr fontId="1" type="noConversion"/>
  </si>
  <si>
    <t>f*250*7/469/40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</si>
</sst>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ufangwuyou.com/" TargetMode="External"/><Relationship Id="rId2" Type="http://schemas.openxmlformats.org/officeDocument/2006/relationships/hyperlink" Target="https://www.toodc.cn/c310100" TargetMode="External"/><Relationship Id="rId1" Type="http://schemas.openxmlformats.org/officeDocument/2006/relationships/hyperlink" Target="http://www.kufangwuyou.com/detail/wh190417b2ecadf4158b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oodc.cn/project/detail/823659" TargetMode="External"/><Relationship Id="rId4" Type="http://schemas.openxmlformats.org/officeDocument/2006/relationships/hyperlink" Target="https://www.50y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C1" workbookViewId="0">
      <selection activeCell="J2" sqref="J2:J8"/>
    </sheetView>
  </sheetViews>
  <sheetFormatPr defaultRowHeight="13.9"/>
  <cols>
    <col min="2" max="2" width="40.73046875" bestFit="1" customWidth="1"/>
    <col min="3" max="3" width="11.33203125" customWidth="1"/>
  </cols>
  <sheetData>
    <row r="1" spans="1:20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36</v>
      </c>
      <c r="G1" t="s">
        <v>37</v>
      </c>
      <c r="H1" t="s">
        <v>38</v>
      </c>
      <c r="I1" t="s">
        <v>48</v>
      </c>
      <c r="J1" t="s">
        <v>49</v>
      </c>
      <c r="M1" t="s">
        <v>44</v>
      </c>
      <c r="N1" t="s">
        <v>45</v>
      </c>
      <c r="O1" t="s">
        <v>46</v>
      </c>
      <c r="P1" t="s">
        <v>47</v>
      </c>
    </row>
    <row r="2" spans="1:20">
      <c r="A2" t="s">
        <v>20</v>
      </c>
      <c r="B2" t="s">
        <v>19</v>
      </c>
      <c r="C2">
        <v>3.83</v>
      </c>
      <c r="D2">
        <v>0.2</v>
      </c>
      <c r="E2">
        <v>0.23</v>
      </c>
      <c r="F2">
        <f t="shared" ref="F2:F8" si="0">SUM(C2:E2)</f>
        <v>4.2600000000000007</v>
      </c>
      <c r="G2">
        <f>F2*250</f>
        <v>1065.0000000000002</v>
      </c>
      <c r="H2">
        <f>G2*7</f>
        <v>7455.0000000000018</v>
      </c>
      <c r="I2">
        <f>H2/469</f>
        <v>15.895522388059705</v>
      </c>
      <c r="J2">
        <f>I2/40</f>
        <v>0.3973880597014926</v>
      </c>
      <c r="M2">
        <f>469/2/12/469</f>
        <v>4.1666666666666671E-2</v>
      </c>
      <c r="N2">
        <f>469*0.1/12/469</f>
        <v>8.3333333333333332E-3</v>
      </c>
      <c r="O2">
        <f>469*0.06/469/12</f>
        <v>5.0000000000000001E-3</v>
      </c>
      <c r="P2">
        <f ca="1">RAND()*10/469</f>
        <v>9.3482804632705457E-3</v>
      </c>
      <c r="Q2">
        <f ca="1">SUM(M2:P2)</f>
        <v>6.4348280463270541E-2</v>
      </c>
    </row>
    <row r="3" spans="1:20">
      <c r="A3" t="s">
        <v>21</v>
      </c>
      <c r="B3" t="s">
        <v>14</v>
      </c>
      <c r="C3">
        <v>6</v>
      </c>
      <c r="D3">
        <v>0</v>
      </c>
      <c r="E3">
        <v>0.36</v>
      </c>
      <c r="F3">
        <f t="shared" si="0"/>
        <v>6.36</v>
      </c>
      <c r="G3">
        <f t="shared" ref="G3:G8" si="1">F3*250</f>
        <v>1590</v>
      </c>
      <c r="H3">
        <f t="shared" ref="H3:H8" si="2">G3*7</f>
        <v>11130</v>
      </c>
      <c r="I3">
        <f t="shared" ref="I3:I8" si="3">H3/469</f>
        <v>23.731343283582088</v>
      </c>
      <c r="J3">
        <f t="shared" ref="J3:J8" si="4">I3/40</f>
        <v>0.59328358208955223</v>
      </c>
      <c r="M3">
        <f t="shared" ref="M3:M8" si="5">469/2/12/469</f>
        <v>4.1666666666666671E-2</v>
      </c>
      <c r="N3">
        <f t="shared" ref="N3:N8" si="6">469*0.1/12/469</f>
        <v>8.3333333333333332E-3</v>
      </c>
      <c r="O3">
        <f t="shared" ref="O3:O8" si="7">469*0.06/469/12</f>
        <v>5.0000000000000001E-3</v>
      </c>
      <c r="P3">
        <f t="shared" ref="P3:P8" ca="1" si="8">RAND()*10/469</f>
        <v>6.0772054671400701E-3</v>
      </c>
      <c r="Q3">
        <f t="shared" ref="Q3:Q8" ca="1" si="9">SUM(M3:P3)</f>
        <v>6.1077205467140072E-2</v>
      </c>
      <c r="T3" t="s">
        <v>13</v>
      </c>
    </row>
    <row r="4" spans="1:20">
      <c r="A4" t="s">
        <v>27</v>
      </c>
      <c r="B4" t="s">
        <v>29</v>
      </c>
      <c r="C4">
        <v>1.99</v>
      </c>
      <c r="D4">
        <v>0.1</v>
      </c>
      <c r="E4">
        <v>0.12</v>
      </c>
      <c r="F4">
        <f t="shared" si="0"/>
        <v>2.21</v>
      </c>
      <c r="G4">
        <f t="shared" si="1"/>
        <v>552.5</v>
      </c>
      <c r="H4">
        <f t="shared" si="2"/>
        <v>3867.5</v>
      </c>
      <c r="I4">
        <f t="shared" si="3"/>
        <v>8.2462686567164187</v>
      </c>
      <c r="J4">
        <f t="shared" si="4"/>
        <v>0.20615671641791047</v>
      </c>
      <c r="M4">
        <f t="shared" si="5"/>
        <v>4.1666666666666671E-2</v>
      </c>
      <c r="N4">
        <f t="shared" si="6"/>
        <v>8.3333333333333332E-3</v>
      </c>
      <c r="O4">
        <f t="shared" si="7"/>
        <v>5.0000000000000001E-3</v>
      </c>
      <c r="P4">
        <f t="shared" ca="1" si="8"/>
        <v>2.0937901961808891E-2</v>
      </c>
      <c r="Q4">
        <f t="shared" ca="1" si="9"/>
        <v>7.5937901961808885E-2</v>
      </c>
      <c r="T4" t="s">
        <v>28</v>
      </c>
    </row>
    <row r="5" spans="1:20">
      <c r="A5" t="s">
        <v>22</v>
      </c>
      <c r="B5" t="s">
        <v>15</v>
      </c>
      <c r="C5">
        <v>3.2</v>
      </c>
      <c r="D5">
        <v>2</v>
      </c>
      <c r="E5">
        <v>0.19</v>
      </c>
      <c r="F5">
        <f t="shared" si="0"/>
        <v>5.3900000000000006</v>
      </c>
      <c r="G5">
        <f t="shared" si="1"/>
        <v>1347.5000000000002</v>
      </c>
      <c r="H5">
        <f t="shared" si="2"/>
        <v>9432.5000000000018</v>
      </c>
      <c r="I5">
        <f t="shared" si="3"/>
        <v>20.111940298507466</v>
      </c>
      <c r="J5">
        <f t="shared" si="4"/>
        <v>0.50279850746268662</v>
      </c>
      <c r="M5">
        <f t="shared" si="5"/>
        <v>4.1666666666666671E-2</v>
      </c>
      <c r="N5">
        <f t="shared" si="6"/>
        <v>8.3333333333333332E-3</v>
      </c>
      <c r="O5">
        <f t="shared" si="7"/>
        <v>5.0000000000000001E-3</v>
      </c>
      <c r="P5">
        <f t="shared" ca="1" si="8"/>
        <v>1.2542772944024089E-2</v>
      </c>
      <c r="Q5">
        <f t="shared" ca="1" si="9"/>
        <v>6.7542772944024082E-2</v>
      </c>
      <c r="T5" s="1" t="s">
        <v>17</v>
      </c>
    </row>
    <row r="6" spans="1:20">
      <c r="A6" t="s">
        <v>23</v>
      </c>
      <c r="B6" t="s">
        <v>18</v>
      </c>
      <c r="C6">
        <v>3.1</v>
      </c>
      <c r="D6">
        <v>0</v>
      </c>
      <c r="E6">
        <v>0.19</v>
      </c>
      <c r="F6">
        <f t="shared" si="0"/>
        <v>3.29</v>
      </c>
      <c r="G6">
        <f t="shared" si="1"/>
        <v>822.5</v>
      </c>
      <c r="H6">
        <f t="shared" si="2"/>
        <v>5757.5</v>
      </c>
      <c r="I6">
        <f t="shared" si="3"/>
        <v>12.276119402985074</v>
      </c>
      <c r="J6">
        <f t="shared" si="4"/>
        <v>0.30690298507462688</v>
      </c>
      <c r="M6">
        <f t="shared" si="5"/>
        <v>4.1666666666666671E-2</v>
      </c>
      <c r="N6">
        <f t="shared" si="6"/>
        <v>8.3333333333333332E-3</v>
      </c>
      <c r="O6">
        <f t="shared" si="7"/>
        <v>5.0000000000000001E-3</v>
      </c>
      <c r="P6">
        <f t="shared" ca="1" si="8"/>
        <v>9.292426275308574E-3</v>
      </c>
      <c r="Q6">
        <f t="shared" ca="1" si="9"/>
        <v>6.4292426275308567E-2</v>
      </c>
      <c r="T6" t="s">
        <v>16</v>
      </c>
    </row>
    <row r="7" spans="1:20">
      <c r="A7" t="s">
        <v>30</v>
      </c>
      <c r="B7" t="s">
        <v>32</v>
      </c>
      <c r="C7">
        <v>3.6</v>
      </c>
      <c r="D7">
        <v>0</v>
      </c>
      <c r="E7">
        <v>0.22</v>
      </c>
      <c r="F7">
        <f t="shared" si="0"/>
        <v>3.8200000000000003</v>
      </c>
      <c r="G7">
        <f t="shared" si="1"/>
        <v>955.00000000000011</v>
      </c>
      <c r="H7">
        <f t="shared" si="2"/>
        <v>6685.0000000000009</v>
      </c>
      <c r="I7">
        <f t="shared" si="3"/>
        <v>14.253731343283585</v>
      </c>
      <c r="J7">
        <f t="shared" si="4"/>
        <v>0.35634328358208961</v>
      </c>
      <c r="M7">
        <f t="shared" si="5"/>
        <v>4.1666666666666671E-2</v>
      </c>
      <c r="N7">
        <f t="shared" si="6"/>
        <v>8.3333333333333332E-3</v>
      </c>
      <c r="O7">
        <f t="shared" si="7"/>
        <v>5.0000000000000001E-3</v>
      </c>
      <c r="P7">
        <f t="shared" ca="1" si="8"/>
        <v>1.9422830839032026E-2</v>
      </c>
      <c r="Q7">
        <f t="shared" ca="1" si="9"/>
        <v>7.4422830839032034E-2</v>
      </c>
      <c r="T7" s="1" t="s">
        <v>31</v>
      </c>
    </row>
    <row r="8" spans="1:20">
      <c r="A8" t="s">
        <v>33</v>
      </c>
      <c r="B8" t="s">
        <v>34</v>
      </c>
      <c r="C8">
        <v>3.58</v>
      </c>
      <c r="D8">
        <v>0</v>
      </c>
      <c r="E8">
        <v>0.21</v>
      </c>
      <c r="F8">
        <f t="shared" si="0"/>
        <v>3.79</v>
      </c>
      <c r="G8">
        <f t="shared" si="1"/>
        <v>947.5</v>
      </c>
      <c r="H8">
        <f t="shared" si="2"/>
        <v>6632.5</v>
      </c>
      <c r="I8">
        <f t="shared" si="3"/>
        <v>14.14179104477612</v>
      </c>
      <c r="J8">
        <f t="shared" si="4"/>
        <v>0.35354477611940299</v>
      </c>
      <c r="M8">
        <f t="shared" si="5"/>
        <v>4.1666666666666671E-2</v>
      </c>
      <c r="N8">
        <f t="shared" si="6"/>
        <v>8.3333333333333332E-3</v>
      </c>
      <c r="O8">
        <f t="shared" si="7"/>
        <v>5.0000000000000001E-3</v>
      </c>
      <c r="P8">
        <f t="shared" ca="1" si="8"/>
        <v>2.9800396726368614E-3</v>
      </c>
      <c r="Q8">
        <f t="shared" ca="1" si="9"/>
        <v>5.798003967263686E-2</v>
      </c>
      <c r="T8" t="s">
        <v>35</v>
      </c>
    </row>
    <row r="13" spans="1:20">
      <c r="A13" t="s">
        <v>2</v>
      </c>
      <c r="B13" t="s">
        <v>3</v>
      </c>
      <c r="F13" t="s">
        <v>39</v>
      </c>
      <c r="G13" t="s">
        <v>40</v>
      </c>
      <c r="H13" t="s">
        <v>41</v>
      </c>
    </row>
    <row r="14" spans="1:20">
      <c r="B14" t="s">
        <v>4</v>
      </c>
      <c r="G14" t="s">
        <v>42</v>
      </c>
    </row>
    <row r="15" spans="1:20">
      <c r="B15" t="s">
        <v>12</v>
      </c>
      <c r="G15" t="s">
        <v>43</v>
      </c>
    </row>
    <row r="17" spans="1:3">
      <c r="A17" t="s">
        <v>8</v>
      </c>
      <c r="B17" t="s">
        <v>9</v>
      </c>
      <c r="C17" s="1" t="s">
        <v>24</v>
      </c>
    </row>
    <row r="18" spans="1:3">
      <c r="B18" t="s">
        <v>10</v>
      </c>
      <c r="C18" s="1" t="s">
        <v>26</v>
      </c>
    </row>
    <row r="19" spans="1:3">
      <c r="B19" t="s">
        <v>11</v>
      </c>
      <c r="C19" s="1" t="s">
        <v>25</v>
      </c>
    </row>
  </sheetData>
  <phoneticPr fontId="1" type="noConversion"/>
  <hyperlinks>
    <hyperlink ref="T5" r:id="rId1"/>
    <hyperlink ref="C17" r:id="rId2"/>
    <hyperlink ref="C19" r:id="rId3"/>
    <hyperlink ref="C18" r:id="rId4"/>
    <hyperlink ref="T7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陈督</dc:creator>
  <cp:lastModifiedBy>陈督</cp:lastModifiedBy>
  <dcterms:created xsi:type="dcterms:W3CDTF">2015-06-05T18:17:20Z</dcterms:created>
  <dcterms:modified xsi:type="dcterms:W3CDTF">2021-03-20T09:38:33Z</dcterms:modified>
</cp:coreProperties>
</file>