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chengcheng/Downloads/"/>
    </mc:Choice>
  </mc:AlternateContent>
  <bookViews>
    <workbookView xWindow="780" yWindow="460" windowWidth="26540" windowHeight="14900" tabRatio="500"/>
  </bookViews>
  <sheets>
    <sheet name="FCF" sheetId="1" r:id="rId1"/>
    <sheet name="financial statements-raw data" sheetId="2" r:id="rId2"/>
    <sheet name="drafts-ignorable 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4" i="1" l="1"/>
  <c r="P15" i="1"/>
  <c r="P65" i="1"/>
  <c r="C5" i="1"/>
  <c r="N53" i="1"/>
  <c r="O53" i="1"/>
  <c r="P53" i="1"/>
  <c r="P54" i="1"/>
  <c r="P56" i="1"/>
  <c r="O56" i="1"/>
  <c r="P57" i="1"/>
  <c r="P59" i="1"/>
  <c r="P63" i="1"/>
  <c r="P67" i="1"/>
  <c r="Q65" i="1"/>
  <c r="Q53" i="1"/>
  <c r="Q54" i="1"/>
  <c r="Q56" i="1"/>
  <c r="Q57" i="1"/>
  <c r="Q59" i="1"/>
  <c r="Q63" i="1"/>
  <c r="Q67" i="1"/>
  <c r="R65" i="1"/>
  <c r="R53" i="1"/>
  <c r="R54" i="1"/>
  <c r="R56" i="1"/>
  <c r="R57" i="1"/>
  <c r="R59" i="1"/>
  <c r="R63" i="1"/>
  <c r="R67" i="1"/>
  <c r="S65" i="1"/>
  <c r="S53" i="1"/>
  <c r="S54" i="1"/>
  <c r="S56" i="1"/>
  <c r="S57" i="1"/>
  <c r="S59" i="1"/>
  <c r="T53" i="1"/>
  <c r="T54" i="1"/>
  <c r="T56" i="1"/>
  <c r="T57" i="1"/>
  <c r="T59" i="1"/>
  <c r="S61" i="1"/>
  <c r="S63" i="1"/>
  <c r="S67" i="1"/>
  <c r="O65" i="1"/>
  <c r="O54" i="1"/>
  <c r="I9" i="1"/>
  <c r="I8" i="1"/>
  <c r="I7" i="1"/>
  <c r="I6" i="1"/>
  <c r="I10" i="1"/>
  <c r="I11" i="1"/>
  <c r="Q17" i="1"/>
  <c r="I24" i="1"/>
  <c r="I23" i="1"/>
  <c r="I22" i="1"/>
  <c r="I26" i="1"/>
  <c r="Q18" i="1"/>
  <c r="Q19" i="1"/>
  <c r="I13" i="1"/>
  <c r="I14" i="1"/>
  <c r="I15" i="1"/>
  <c r="I16" i="1"/>
  <c r="Q20" i="1"/>
  <c r="Q21" i="1"/>
  <c r="N56" i="1"/>
  <c r="O57" i="1"/>
  <c r="O59" i="1"/>
  <c r="O63" i="1"/>
  <c r="O67" i="1"/>
  <c r="N69" i="1"/>
  <c r="N70" i="1"/>
  <c r="I28" i="1"/>
  <c r="N71" i="1"/>
  <c r="N72" i="1"/>
  <c r="N74" i="1"/>
  <c r="N76" i="1"/>
  <c r="N77" i="1"/>
  <c r="F7" i="3"/>
  <c r="D7" i="3"/>
  <c r="D8" i="3"/>
  <c r="E8" i="3"/>
  <c r="I8" i="3"/>
  <c r="G7" i="3"/>
  <c r="D9" i="3"/>
  <c r="E9" i="3"/>
  <c r="I9" i="3"/>
  <c r="D10" i="3"/>
  <c r="E10" i="3"/>
  <c r="I10" i="3"/>
  <c r="I12" i="3"/>
  <c r="D11" i="3"/>
  <c r="E11" i="3"/>
  <c r="G16" i="3"/>
  <c r="G17" i="3"/>
  <c r="H24" i="1"/>
  <c r="H23" i="1"/>
  <c r="H22" i="1"/>
  <c r="H25" i="1"/>
  <c r="H26" i="1"/>
  <c r="P18" i="1"/>
  <c r="I16" i="3"/>
  <c r="H9" i="1"/>
  <c r="H8" i="1"/>
  <c r="H7" i="1"/>
  <c r="H6" i="1"/>
  <c r="H10" i="1"/>
  <c r="H11" i="1"/>
  <c r="P17" i="1"/>
  <c r="C10" i="1"/>
  <c r="Q13" i="1"/>
  <c r="Q14" i="1"/>
  <c r="Q15" i="1"/>
  <c r="P19" i="1"/>
  <c r="H13" i="1"/>
  <c r="H14" i="1"/>
  <c r="H15" i="1"/>
  <c r="H16" i="1"/>
  <c r="P20" i="1"/>
  <c r="P21" i="1"/>
  <c r="Q22" i="1"/>
  <c r="T21" i="1"/>
  <c r="B5" i="1"/>
  <c r="S21" i="1"/>
  <c r="T15" i="1"/>
  <c r="B10" i="1"/>
  <c r="P13" i="1"/>
  <c r="P14" i="1"/>
  <c r="S15" i="1"/>
  <c r="I32" i="1"/>
  <c r="I18" i="1"/>
  <c r="K32" i="1"/>
  <c r="H32" i="1"/>
  <c r="H18" i="1"/>
  <c r="J32" i="1"/>
  <c r="K31" i="1"/>
  <c r="J31" i="1"/>
  <c r="I33" i="1"/>
  <c r="K33" i="1"/>
  <c r="H33" i="1"/>
  <c r="J33" i="1"/>
  <c r="I35" i="1"/>
  <c r="H35" i="1"/>
  <c r="I29" i="1"/>
  <c r="K29" i="1"/>
  <c r="K28" i="1"/>
  <c r="H28" i="1"/>
  <c r="H29" i="1"/>
  <c r="J29" i="1"/>
  <c r="J28" i="1"/>
  <c r="K26" i="1"/>
  <c r="J26" i="1"/>
  <c r="K24" i="1"/>
  <c r="K23" i="1"/>
  <c r="K22" i="1"/>
  <c r="J24" i="1"/>
  <c r="J23" i="1"/>
  <c r="J22" i="1"/>
  <c r="K16" i="1"/>
  <c r="J16" i="1"/>
  <c r="K11" i="1"/>
  <c r="J11" i="1"/>
  <c r="K10" i="1"/>
  <c r="J10" i="1"/>
  <c r="J13" i="1"/>
  <c r="K15" i="1"/>
  <c r="K14" i="1"/>
  <c r="K13" i="1"/>
  <c r="J15" i="1"/>
  <c r="J14" i="1"/>
  <c r="J6" i="1"/>
  <c r="K7" i="1"/>
  <c r="K8" i="1"/>
  <c r="K9" i="1"/>
  <c r="K6" i="1"/>
  <c r="J9" i="1"/>
  <c r="J8" i="1"/>
  <c r="J7" i="1"/>
  <c r="C12" i="1"/>
  <c r="C13" i="1"/>
  <c r="C14" i="1"/>
  <c r="E14" i="1"/>
  <c r="E13" i="1"/>
  <c r="E12" i="1"/>
  <c r="E10" i="1"/>
  <c r="C9" i="1"/>
  <c r="E9" i="1"/>
  <c r="C16" i="1"/>
  <c r="C17" i="1"/>
  <c r="E17" i="1"/>
  <c r="E16" i="1"/>
  <c r="B12" i="1"/>
  <c r="B13" i="1"/>
  <c r="B14" i="1"/>
  <c r="D14" i="1"/>
  <c r="B16" i="1"/>
  <c r="D16" i="1"/>
  <c r="B17" i="1"/>
  <c r="D17" i="1"/>
  <c r="D13" i="1"/>
  <c r="D12" i="1"/>
  <c r="K126" i="2"/>
  <c r="K125" i="2"/>
  <c r="K124" i="2"/>
  <c r="D10" i="1"/>
  <c r="B9" i="1"/>
  <c r="D9" i="1"/>
  <c r="C6" i="1"/>
  <c r="C7" i="1"/>
  <c r="E7" i="1"/>
  <c r="B6" i="1"/>
  <c r="B7" i="1"/>
  <c r="D7" i="1"/>
  <c r="E6" i="1"/>
  <c r="D6" i="1"/>
</calcChain>
</file>

<file path=xl/sharedStrings.xml><?xml version="1.0" encoding="utf-8"?>
<sst xmlns="http://schemas.openxmlformats.org/spreadsheetml/2006/main" count="616" uniqueCount="299">
  <si>
    <t>Free Cash Flow - from Financial Analysis and Projections</t>
  </si>
  <si>
    <t>As % of Sales</t>
  </si>
  <si>
    <t>As % of assets</t>
  </si>
  <si>
    <t>Sales</t>
  </si>
  <si>
    <t>Assets</t>
  </si>
  <si>
    <t>Cost of Goods Sold</t>
  </si>
  <si>
    <t>Cash</t>
  </si>
  <si>
    <t>Gross Profit</t>
  </si>
  <si>
    <t>Short term investments</t>
  </si>
  <si>
    <t>Accounts receivable</t>
  </si>
  <si>
    <t>Operating Expenses</t>
  </si>
  <si>
    <t>Inventory</t>
  </si>
  <si>
    <t>Operating Income</t>
  </si>
  <si>
    <t xml:space="preserve">    Current Assets</t>
  </si>
  <si>
    <t>Interest expense</t>
  </si>
  <si>
    <t>Net Property, Plant and Equipment</t>
  </si>
  <si>
    <t>Goodwill</t>
  </si>
  <si>
    <t>EBIT</t>
  </si>
  <si>
    <t>Income before income taxes</t>
  </si>
  <si>
    <t xml:space="preserve">    Non-current Assets</t>
  </si>
  <si>
    <t>tax</t>
  </si>
  <si>
    <t>NOPAT % of sales</t>
  </si>
  <si>
    <t>NOPAT</t>
  </si>
  <si>
    <t>Income Taxes</t>
  </si>
  <si>
    <t>Total Assets</t>
  </si>
  <si>
    <t>Net Income</t>
  </si>
  <si>
    <t>Operating Current Assets</t>
  </si>
  <si>
    <t>Liabilities and Shareholders' Equity</t>
  </si>
  <si>
    <t>Operating Current Liabilities</t>
  </si>
  <si>
    <t xml:space="preserve">Liabilities  </t>
  </si>
  <si>
    <t xml:space="preserve">   net operating working capital</t>
  </si>
  <si>
    <t>Accounts Payable</t>
  </si>
  <si>
    <t>Long term assets</t>
  </si>
  <si>
    <t>Net Op Assets as % of sales</t>
  </si>
  <si>
    <t>Net Op Assets</t>
  </si>
  <si>
    <t>Accrued Liabilities</t>
  </si>
  <si>
    <t>net increase in oper4ating assets</t>
  </si>
  <si>
    <t xml:space="preserve">   Current Liabilities</t>
  </si>
  <si>
    <t>FCF</t>
  </si>
  <si>
    <t xml:space="preserve">   Total Liabilities</t>
  </si>
  <si>
    <t>Common Stock</t>
  </si>
  <si>
    <t>1.  Sales Growth Rate for the next 5 years</t>
  </si>
  <si>
    <t>2.  Long run growth rate (after year 5)</t>
  </si>
  <si>
    <t xml:space="preserve">   Total Shareholders' Equity</t>
  </si>
  <si>
    <t>3.  NOPAT as % of sales</t>
  </si>
  <si>
    <t>4.  OpCap as % of sales</t>
  </si>
  <si>
    <t>Total Liabilities and Shareholders' Equity</t>
  </si>
  <si>
    <t>year</t>
  </si>
  <si>
    <t>long run</t>
  </si>
  <si>
    <t>sales % growth</t>
  </si>
  <si>
    <t>NOPAT% of sales</t>
  </si>
  <si>
    <t>OpAsset % of sales</t>
  </si>
  <si>
    <t>Assumptions</t>
  </si>
  <si>
    <t>sales</t>
  </si>
  <si>
    <t>Op Asssets</t>
  </si>
  <si>
    <t>increase in Op Assets</t>
  </si>
  <si>
    <t>terminal value</t>
  </si>
  <si>
    <t>total CF</t>
  </si>
  <si>
    <t>PV factor</t>
  </si>
  <si>
    <t>PVs</t>
  </si>
  <si>
    <t>Value of operations</t>
  </si>
  <si>
    <t xml:space="preserve">  + short term sec</t>
  </si>
  <si>
    <t xml:space="preserve">  - debt</t>
  </si>
  <si>
    <t>Value of eq</t>
  </si>
  <si>
    <t xml:space="preserve">  - pref stock</t>
  </si>
  <si>
    <t>Value of common</t>
  </si>
  <si>
    <t>price per share</t>
  </si>
  <si>
    <t>Starbucks Corp.   (NMS: SBUX)</t>
  </si>
  <si>
    <t xml:space="preserve">Exchange rate used is that of the Year End reported date </t>
  </si>
  <si>
    <t xml:space="preserve">As Reported Annual Balance Sheet </t>
  </si>
  <si>
    <t>Report Date</t>
  </si>
  <si>
    <t>10/01/2017</t>
  </si>
  <si>
    <t>10/02/2016</t>
  </si>
  <si>
    <t>09/27/2015</t>
  </si>
  <si>
    <t>09/28/2014</t>
  </si>
  <si>
    <t>09/29/2013</t>
  </si>
  <si>
    <t>Currency</t>
  </si>
  <si>
    <t>USD</t>
  </si>
  <si>
    <t>Audit Status</t>
  </si>
  <si>
    <t>Not Qualified</t>
  </si>
  <si>
    <t>Consolidated</t>
  </si>
  <si>
    <t>Yes</t>
  </si>
  <si>
    <t>Scale</t>
  </si>
  <si>
    <t>Thousands</t>
  </si>
  <si>
    <t>Cash &amp; cash equivalents</t>
  </si>
  <si>
    <t>Short-term investments - available-for-sale securities</t>
  </si>
  <si>
    <t>Short-term investments - trading securities</t>
  </si>
  <si>
    <t>Short-term investments</t>
  </si>
  <si>
    <t>Accounts receivable, gross</t>
  </si>
  <si>
    <t>Allowance for doubtful accounts</t>
  </si>
  <si>
    <t>Accounts receivable, net</t>
  </si>
  <si>
    <t>Coffee - unroasted</t>
  </si>
  <si>
    <t>Coffee - roasted</t>
  </si>
  <si>
    <t>Other merchandise held for sale</t>
  </si>
  <si>
    <t>Packaging &amp; other supplies</t>
  </si>
  <si>
    <t>Inventories</t>
  </si>
  <si>
    <t>Prepaid expenses &amp; other current assets</t>
  </si>
  <si>
    <t>Deferred income taxes, net</t>
  </si>
  <si>
    <t>-</t>
  </si>
  <si>
    <t>Total current assets</t>
  </si>
  <si>
    <t>Long-term investments</t>
  </si>
  <si>
    <t xml:space="preserve">Equity method investments </t>
  </si>
  <si>
    <t>Cost method investments</t>
  </si>
  <si>
    <t>Equity &amp; cost investments</t>
  </si>
  <si>
    <t>Land</t>
  </si>
  <si>
    <t>Buildings</t>
  </si>
  <si>
    <t>Leasehold improvements</t>
  </si>
  <si>
    <t>Store equipment</t>
  </si>
  <si>
    <t>Roasting equipment</t>
  </si>
  <si>
    <t>Furniture, fixtures &amp; other property, plant &amp; equipment</t>
  </si>
  <si>
    <t>Work in progress</t>
  </si>
  <si>
    <t>Property, plant &amp; equipment, gross</t>
  </si>
  <si>
    <t>Accumulated depreciation</t>
  </si>
  <si>
    <t>Property, plant &amp; equipment, net</t>
  </si>
  <si>
    <t>Other long-term assets</t>
  </si>
  <si>
    <t>Other intangible assets</t>
  </si>
  <si>
    <t>Total assets</t>
  </si>
  <si>
    <t>Accounts payable</t>
  </si>
  <si>
    <t>Accrued litigation charge</t>
  </si>
  <si>
    <t>Accrued compensation &amp; related costs</t>
  </si>
  <si>
    <t>Accrued occupancy costs</t>
  </si>
  <si>
    <t>Accrued taxes</t>
  </si>
  <si>
    <t>Accrued dividend payable</t>
  </si>
  <si>
    <t>Accrued capital &amp; other operating expenditures</t>
  </si>
  <si>
    <t>Other accrued liabilities</t>
  </si>
  <si>
    <t>Accrued liabilities</t>
  </si>
  <si>
    <t>Insurance reserves</t>
  </si>
  <si>
    <t>Stored value card liability</t>
  </si>
  <si>
    <t>Deferred revenue</t>
  </si>
  <si>
    <t>Current portion of long-term debt</t>
  </si>
  <si>
    <t>Total current liabilities</t>
  </si>
  <si>
    <t>Senior notes</t>
  </si>
  <si>
    <t>Aggregate unamortized premium (discount)</t>
  </si>
  <si>
    <t>Hedge accounting fair value adjustment</t>
  </si>
  <si>
    <t>Less: current portion of long-term debt</t>
  </si>
  <si>
    <t>Long-term debt</t>
  </si>
  <si>
    <t>Other long-term liabilities</t>
  </si>
  <si>
    <t>Total liabilities</t>
  </si>
  <si>
    <t>Common stock</t>
  </si>
  <si>
    <t>Additional paid-in capital</t>
  </si>
  <si>
    <t>Retained earnings (accumulated deficit)</t>
  </si>
  <si>
    <t>Net unrealized gains (losses) on available-for-sale securities</t>
  </si>
  <si>
    <t>Net unrealized gains (losses) on hedging instruments</t>
  </si>
  <si>
    <t>Available-for-sale securities</t>
  </si>
  <si>
    <t>Cash flow hedges</t>
  </si>
  <si>
    <t>Net investment hedges</t>
  </si>
  <si>
    <t>Translation adjustment</t>
  </si>
  <si>
    <t>Translation adjustment &amp; other accumulated comprehensive income</t>
  </si>
  <si>
    <t>Accumulated other comprehensive income (loss)</t>
  </si>
  <si>
    <t>Total shareholders' equity</t>
  </si>
  <si>
    <t>Noncontrolling interests</t>
  </si>
  <si>
    <t>Total equity</t>
  </si>
  <si>
    <t xml:space="preserve">As Reported Annual Income Statement </t>
  </si>
  <si>
    <t>Company-operated stores revenues</t>
  </si>
  <si>
    <t>Licensed stores revenues</t>
  </si>
  <si>
    <t>Global consumer products group (CPG), foodservice &amp; other revenues</t>
  </si>
  <si>
    <t>Total net revenues</t>
  </si>
  <si>
    <t>Cost of sales including occupancy costs</t>
  </si>
  <si>
    <t>Store operating expenses</t>
  </si>
  <si>
    <t>Other operating expenses</t>
  </si>
  <si>
    <t>Depreciation &amp; amortization expenses</t>
  </si>
  <si>
    <t>General &amp; administrative expenses</t>
  </si>
  <si>
    <t>Litigation charge (credit)</t>
  </si>
  <si>
    <t>Restructuring &amp; impairments</t>
  </si>
  <si>
    <t>Total operating expenses</t>
  </si>
  <si>
    <t>Income from equity investees</t>
  </si>
  <si>
    <t>Operating income (loss)</t>
  </si>
  <si>
    <t>Gain resulting from acquisition of joint venture</t>
  </si>
  <si>
    <t>Loss on extinguishment of debt</t>
  </si>
  <si>
    <t>Interest income &amp; other income, net</t>
  </si>
  <si>
    <t>Earnings (loss) before income taxes - United States</t>
  </si>
  <si>
    <t>Earnings (loss) before income taxes - foreign</t>
  </si>
  <si>
    <t>Earnings (loss) before income taxes</t>
  </si>
  <si>
    <t>Current United States federal income taxes expense (benefit)</t>
  </si>
  <si>
    <t>Current United States state &amp; local income taxes sxpense (benefit)</t>
  </si>
  <si>
    <t>Current foreign income taxes expense (benefit)</t>
  </si>
  <si>
    <t>Total current income taxes expense (benefit)</t>
  </si>
  <si>
    <t>Deferred United States federal income taxes expense (benefit)</t>
  </si>
  <si>
    <t>Deferred United States state &amp; lcoal income taxes expense (benefit)</t>
  </si>
  <si>
    <t>Deferred foreign income taxes expense (benefit)</t>
  </si>
  <si>
    <t>Total deferred income taxes expense (benefit)</t>
  </si>
  <si>
    <t>Income tax expense (benefit)</t>
  </si>
  <si>
    <t>Net earnings (loss) including noncontrolling interests</t>
  </si>
  <si>
    <t>Net earnings (loss) attributable to noncontrolling interests</t>
  </si>
  <si>
    <t>Net earnings attributable to Starbucks Corporation</t>
  </si>
  <si>
    <t>Weighted average shares outstanding - basic</t>
  </si>
  <si>
    <t>Weighted average shares outstanding - diluted</t>
  </si>
  <si>
    <t>Year end shares outstanding</t>
  </si>
  <si>
    <t>Net earnings (loss) per share - basic</t>
  </si>
  <si>
    <t>Net earnings (loss) per share - diluted</t>
  </si>
  <si>
    <t>Cash dividends declared per share</t>
  </si>
  <si>
    <t>Total number of employees</t>
  </si>
  <si>
    <t>Number of common stockholders</t>
  </si>
  <si>
    <t>Foreign currency translation adjustments</t>
  </si>
  <si>
    <t xml:space="preserve">As Reported Annual Retained Earnings </t>
  </si>
  <si>
    <t>Previous retained earnings (accumulated deficit)</t>
  </si>
  <si>
    <t>Repurchase of common stock</t>
  </si>
  <si>
    <t>Cash dividend declared</t>
  </si>
  <si>
    <t>Two-for-one stock split</t>
  </si>
  <si>
    <t xml:space="preserve">As Reported Annual Cash Flow </t>
  </si>
  <si>
    <t>Depreciation &amp; amortization</t>
  </si>
  <si>
    <t>Litigation charge</t>
  </si>
  <si>
    <t>Income earned from equity method investees</t>
  </si>
  <si>
    <t>Distributions received from equity method investees</t>
  </si>
  <si>
    <t>Loss (gain) resulting from sale/acquisition of joint ventures</t>
  </si>
  <si>
    <t>Loss (gain) resulting from acquisition/sale of equity in joint ventures &amp; certain retail operations</t>
  </si>
  <si>
    <t>Stock-based compensation</t>
  </si>
  <si>
    <t>Excess tax benefit on share-based awards</t>
  </si>
  <si>
    <t>Goodwill Impairments</t>
  </si>
  <si>
    <t>Other adjustments</t>
  </si>
  <si>
    <t>Income taxes payable, net</t>
  </si>
  <si>
    <t>Accrued liabilities &amp; insurance reserves</t>
  </si>
  <si>
    <t>Prepaid expenses, other current assets &amp; other assets</t>
  </si>
  <si>
    <t>Other operating assets &amp; liabilities</t>
  </si>
  <si>
    <t>Net cash flows from operating activities</t>
  </si>
  <si>
    <t>Purchase of investments</t>
  </si>
  <si>
    <t>Sales of investments</t>
  </si>
  <si>
    <t>Maturities &amp; calls of investments</t>
  </si>
  <si>
    <t>Sales, maturities &amp; calls of investments</t>
  </si>
  <si>
    <t>Acquisitions, net of cash acquired</t>
  </si>
  <si>
    <t>Additions to property, plant &amp; equipment</t>
  </si>
  <si>
    <t>Net proceeds from sale of equity in joint ventures &amp; certain retail operations</t>
  </si>
  <si>
    <t>Proceeds from the sale of property, plant, &amp; equipment</t>
  </si>
  <si>
    <t>Proceeds from sale of equity in joint ventures</t>
  </si>
  <si>
    <t>Other investing activities</t>
  </si>
  <si>
    <t>Net cash flows from investing activities</t>
  </si>
  <si>
    <t>Proceeds from issuance of long-term debt</t>
  </si>
  <si>
    <t>Repayments of long-term debt</t>
  </si>
  <si>
    <t>Cash used for purchase of non-controlling interest</t>
  </si>
  <si>
    <t>Proceeds from issuance of common stock</t>
  </si>
  <si>
    <t>Excess tax benefit from share-based awards</t>
  </si>
  <si>
    <t>Cash dividends paid</t>
  </si>
  <si>
    <t>Minimum tax withholdings on share-based awards</t>
  </si>
  <si>
    <t>Other financing activities</t>
  </si>
  <si>
    <t>Net cash flows from financing activities</t>
  </si>
  <si>
    <t>Effect of exchange rate changes on cash &amp; cash equivalents</t>
  </si>
  <si>
    <t>Net increase (decrease) in cash &amp; cash equivalents</t>
  </si>
  <si>
    <t>Cash &amp; cash equivalents, beginning of period</t>
  </si>
  <si>
    <t>Cash &amp; cash equivalents, end of period</t>
  </si>
  <si>
    <t>Cash paid during the period for interest, net of capitalized interest</t>
  </si>
  <si>
    <t>Cash paid during the period for income taxes, net of refunds</t>
  </si>
  <si>
    <t>1)</t>
  </si>
  <si>
    <t>2)</t>
  </si>
  <si>
    <t>3)</t>
  </si>
  <si>
    <t>1)+2)-3)=4)</t>
  </si>
  <si>
    <t>5)</t>
  </si>
  <si>
    <t>6)</t>
  </si>
  <si>
    <t>7)</t>
  </si>
  <si>
    <t>8)</t>
  </si>
  <si>
    <t>10)</t>
  </si>
  <si>
    <t>4)+5)-6)=7)+8)=9)</t>
  </si>
  <si>
    <t>11)</t>
  </si>
  <si>
    <t>10)+11)=12)</t>
  </si>
  <si>
    <t>9)-12)=13)</t>
  </si>
  <si>
    <t xml:space="preserve">Dollars </t>
  </si>
  <si>
    <t>4)</t>
  </si>
  <si>
    <t>1)+2)+3)+4)+5)=6)</t>
  </si>
  <si>
    <t xml:space="preserve">1) </t>
  </si>
  <si>
    <t>green+1+2+3+6)</t>
  </si>
  <si>
    <t>Investments</t>
  </si>
  <si>
    <t>Goodwill &amp; other assets</t>
  </si>
  <si>
    <t>2）</t>
  </si>
  <si>
    <t>current portion of long-term debt</t>
  </si>
  <si>
    <t>1+2+3+4=5)</t>
  </si>
  <si>
    <t>5+1+2=3）</t>
  </si>
  <si>
    <t>long-term debt and other long-term liabilities</t>
  </si>
  <si>
    <t>1+2=3)</t>
  </si>
  <si>
    <t>Retained Earnings &amp; more</t>
  </si>
  <si>
    <r>
      <t>Starbucks paid an effective tax rate of </t>
    </r>
    <r>
      <rPr>
        <b/>
        <sz val="12"/>
        <color rgb="FF6A6A6A"/>
        <rFont val="Arial"/>
        <family val="2"/>
      </rPr>
      <t>34.3 percent</t>
    </r>
    <r>
      <rPr>
        <sz val="12"/>
        <color rgb="FF545454"/>
        <rFont val="Arial"/>
        <family val="2"/>
      </rPr>
      <t> in the company's fiscal third quarter.</t>
    </r>
  </si>
  <si>
    <t>assumption one: income tax rate=40%</t>
  </si>
  <si>
    <t>assumption two: operation CA of starbucks=CA-short-term investments</t>
  </si>
  <si>
    <t>insurance reserves and stored value card liability</t>
  </si>
  <si>
    <t>assets</t>
  </si>
  <si>
    <t>Asset growth</t>
  </si>
  <si>
    <t>a/p and accr. Lia</t>
  </si>
  <si>
    <t>less spontaneous</t>
  </si>
  <si>
    <t>net income</t>
  </si>
  <si>
    <t>less retained profits</t>
  </si>
  <si>
    <t>divs</t>
  </si>
  <si>
    <t>AFN</t>
  </si>
  <si>
    <t xml:space="preserve">  M(1-POR)So</t>
  </si>
  <si>
    <t>A0* - Lo* - M(1-POR)So</t>
  </si>
  <si>
    <t>increase asset efficiency (lower assets to generate the same amount of sales)</t>
  </si>
  <si>
    <t>increase spontaneous liabilities (have vendors agree to give you more time to pay)</t>
  </si>
  <si>
    <t>increase profit margins (by lowering cost of goods sold or operating expense percentages)</t>
  </si>
  <si>
    <t>(notes to myself-cc)</t>
  </si>
  <si>
    <t>Starbucks paid an effective tax rate of 34.3 percent in the company's fiscal third quarter.</t>
  </si>
  <si>
    <t>WACC = 5.8%</t>
  </si>
  <si>
    <t>the SGR (Self sustaining growth rate or sustainable growth rate):</t>
  </si>
  <si>
    <t>the Additional Funds Needed:</t>
  </si>
  <si>
    <t>ways to reduce the AFN:</t>
  </si>
  <si>
    <t>Assumptions:</t>
  </si>
  <si>
    <t>Income tax rate:40%</t>
  </si>
  <si>
    <t>WACC:5.8%</t>
  </si>
  <si>
    <t>Projections:</t>
  </si>
  <si>
    <t xml:space="preserve">    FCF for years 2016 and 2017</t>
  </si>
  <si>
    <t xml:space="preserve">    NOPAT as % of sales for year 2016 and year 2017</t>
  </si>
  <si>
    <t xml:space="preserve">   OpCap as % of Sales for year 2016 and year 2017</t>
  </si>
  <si>
    <t># shares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</si>
</sst>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* #,##0.0_);_(* \(#,##0.0\);_(* &quot;-&quot;?_);_(@_)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name val="Arial"/>
    </font>
    <font>
      <b/>
      <sz val="1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545454"/>
      <name val="Arial"/>
      <family val="2"/>
    </font>
    <font>
      <b/>
      <sz val="12"/>
      <color rgb="FF6A6A6A"/>
      <name val="Arial"/>
      <family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CE4D6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rgb="FF000000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0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4" fillId="0" borderId="1" xfId="0" applyFont="1" applyBorder="1" applyAlignment="1">
      <alignment horizontal="centerContinuous"/>
    </xf>
    <xf numFmtId="0" fontId="4" fillId="0" borderId="2" xfId="0" applyFont="1" applyBorder="1" applyAlignment="1">
      <alignment horizontal="centerContinuous"/>
    </xf>
    <xf numFmtId="0" fontId="4" fillId="2" borderId="0" xfId="0" applyFont="1" applyFill="1"/>
    <xf numFmtId="0" fontId="4" fillId="0" borderId="3" xfId="0" applyFont="1" applyBorder="1" applyAlignment="1">
      <alignment horizontal="right"/>
    </xf>
    <xf numFmtId="0" fontId="4" fillId="0" borderId="4" xfId="0" applyFont="1" applyBorder="1"/>
    <xf numFmtId="3" fontId="0" fillId="0" borderId="0" xfId="0" applyNumberFormat="1"/>
    <xf numFmtId="164" fontId="4" fillId="3" borderId="6" xfId="0" applyNumberFormat="1" applyFont="1" applyFill="1" applyBorder="1"/>
    <xf numFmtId="164" fontId="4" fillId="3" borderId="7" xfId="0" applyNumberFormat="1" applyFont="1" applyFill="1" applyBorder="1"/>
    <xf numFmtId="10" fontId="0" fillId="0" borderId="0" xfId="0" applyNumberFormat="1"/>
    <xf numFmtId="165" fontId="0" fillId="0" borderId="0" xfId="0" applyNumberFormat="1"/>
    <xf numFmtId="165" fontId="4" fillId="0" borderId="0" xfId="0" applyNumberFormat="1" applyFont="1"/>
    <xf numFmtId="165" fontId="4" fillId="0" borderId="7" xfId="0" applyNumberFormat="1" applyFont="1" applyBorder="1"/>
    <xf numFmtId="0" fontId="4" fillId="0" borderId="6" xfId="0" applyFont="1" applyBorder="1"/>
    <xf numFmtId="0" fontId="4" fillId="0" borderId="7" xfId="0" applyFont="1" applyBorder="1"/>
    <xf numFmtId="164" fontId="4" fillId="0" borderId="8" xfId="0" applyNumberFormat="1" applyFont="1" applyBorder="1"/>
    <xf numFmtId="164" fontId="4" fillId="0" borderId="9" xfId="0" applyNumberFormat="1" applyFont="1" applyBorder="1"/>
    <xf numFmtId="165" fontId="4" fillId="4" borderId="10" xfId="0" applyNumberFormat="1" applyFont="1" applyFill="1" applyBorder="1"/>
    <xf numFmtId="165" fontId="4" fillId="4" borderId="9" xfId="0" applyNumberFormat="1" applyFont="1" applyFill="1" applyBorder="1"/>
    <xf numFmtId="164" fontId="4" fillId="0" borderId="6" xfId="0" applyNumberFormat="1" applyFont="1" applyBorder="1"/>
    <xf numFmtId="164" fontId="4" fillId="0" borderId="7" xfId="0" applyNumberFormat="1" applyFont="1" applyBorder="1"/>
    <xf numFmtId="165" fontId="4" fillId="3" borderId="10" xfId="0" applyNumberFormat="1" applyFont="1" applyFill="1" applyBorder="1"/>
    <xf numFmtId="165" fontId="4" fillId="3" borderId="9" xfId="0" applyNumberFormat="1" applyFont="1" applyFill="1" applyBorder="1"/>
    <xf numFmtId="165" fontId="4" fillId="0" borderId="10" xfId="0" applyNumberFormat="1" applyFont="1" applyBorder="1"/>
    <xf numFmtId="165" fontId="4" fillId="0" borderId="9" xfId="0" applyNumberFormat="1" applyFont="1" applyBorder="1"/>
    <xf numFmtId="165" fontId="4" fillId="4" borderId="0" xfId="0" applyNumberFormat="1" applyFont="1" applyFill="1"/>
    <xf numFmtId="164" fontId="4" fillId="4" borderId="6" xfId="0" applyNumberFormat="1" applyFont="1" applyFill="1" applyBorder="1"/>
    <xf numFmtId="164" fontId="4" fillId="4" borderId="7" xfId="0" applyNumberFormat="1" applyFont="1" applyFill="1" applyBorder="1"/>
    <xf numFmtId="0" fontId="8" fillId="0" borderId="0" xfId="0" applyFont="1"/>
    <xf numFmtId="164" fontId="0" fillId="0" borderId="0" xfId="0" applyNumberFormat="1"/>
    <xf numFmtId="164" fontId="8" fillId="0" borderId="0" xfId="0" applyNumberFormat="1" applyFont="1"/>
    <xf numFmtId="43" fontId="8" fillId="0" borderId="0" xfId="0" applyNumberFormat="1" applyFont="1"/>
    <xf numFmtId="164" fontId="8" fillId="0" borderId="10" xfId="0" applyNumberFormat="1" applyFont="1" applyBorder="1"/>
    <xf numFmtId="0" fontId="4" fillId="5" borderId="0" xfId="0" applyFont="1" applyFill="1"/>
    <xf numFmtId="0" fontId="5" fillId="5" borderId="0" xfId="0" applyFont="1" applyFill="1"/>
    <xf numFmtId="0" fontId="8" fillId="5" borderId="0" xfId="0" applyFont="1" applyFill="1"/>
    <xf numFmtId="164" fontId="8" fillId="5" borderId="0" xfId="0" applyNumberFormat="1" applyFont="1" applyFill="1"/>
    <xf numFmtId="10" fontId="5" fillId="0" borderId="0" xfId="0" applyNumberFormat="1" applyFont="1"/>
    <xf numFmtId="43" fontId="5" fillId="0" borderId="0" xfId="0" applyNumberFormat="1" applyFont="1"/>
    <xf numFmtId="43" fontId="0" fillId="0" borderId="0" xfId="0" applyNumberFormat="1"/>
    <xf numFmtId="43" fontId="4" fillId="0" borderId="0" xfId="0" applyNumberFormat="1" applyFont="1"/>
    <xf numFmtId="165" fontId="5" fillId="0" borderId="0" xfId="0" applyNumberFormat="1" applyFont="1"/>
    <xf numFmtId="9" fontId="5" fillId="0" borderId="0" xfId="0" applyNumberFormat="1" applyFont="1"/>
    <xf numFmtId="164" fontId="4" fillId="0" borderId="0" xfId="0" applyNumberFormat="1" applyFont="1"/>
    <xf numFmtId="0" fontId="5" fillId="0" borderId="1" xfId="0" applyFont="1" applyBorder="1"/>
    <xf numFmtId="0" fontId="5" fillId="0" borderId="11" xfId="0" applyFont="1" applyBorder="1"/>
    <xf numFmtId="0" fontId="5" fillId="0" borderId="12" xfId="0" applyFont="1" applyBorder="1"/>
    <xf numFmtId="0" fontId="4" fillId="2" borderId="6" xfId="0" applyFont="1" applyFill="1" applyBorder="1"/>
    <xf numFmtId="164" fontId="5" fillId="0" borderId="0" xfId="0" applyNumberFormat="1" applyFont="1"/>
    <xf numFmtId="0" fontId="5" fillId="0" borderId="7" xfId="0" applyFont="1" applyBorder="1"/>
    <xf numFmtId="0" fontId="5" fillId="0" borderId="6" xfId="0" applyFont="1" applyBorder="1"/>
    <xf numFmtId="43" fontId="5" fillId="0" borderId="13" xfId="0" applyNumberFormat="1" applyFont="1" applyBorder="1"/>
    <xf numFmtId="9" fontId="5" fillId="0" borderId="6" xfId="0" applyNumberFormat="1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4" xfId="0" applyFont="1" applyBorder="1"/>
    <xf numFmtId="0" fontId="9" fillId="0" borderId="0" xfId="0" applyFont="1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 vertical="top" wrapText="1"/>
    </xf>
    <xf numFmtId="0" fontId="10" fillId="0" borderId="0" xfId="0" applyFont="1" applyFill="1" applyAlignment="1">
      <alignment horizontal="left" vertical="top" wrapText="1"/>
    </xf>
    <xf numFmtId="0" fontId="10" fillId="0" borderId="0" xfId="0" applyFont="1" applyFill="1" applyAlignment="1">
      <alignment horizontal="left" vertical="top"/>
    </xf>
    <xf numFmtId="0" fontId="10" fillId="0" borderId="0" xfId="0" applyFont="1" applyFill="1" applyAlignment="1">
      <alignment horizontal="right" vertical="top" wrapText="1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2" fillId="0" borderId="0" xfId="0" applyFont="1" applyFill="1" applyAlignment="1">
      <alignment horizontal="left"/>
    </xf>
    <xf numFmtId="0" fontId="0" fillId="6" borderId="0" xfId="0" applyFill="1" applyAlignment="1">
      <alignment horizontal="right"/>
    </xf>
    <xf numFmtId="0" fontId="0" fillId="0" borderId="0" xfId="0" applyFont="1" applyFill="1" applyAlignment="1">
      <alignment horizontal="left"/>
    </xf>
    <xf numFmtId="165" fontId="4" fillId="0" borderId="14" xfId="0" applyNumberFormat="1" applyFont="1" applyBorder="1"/>
    <xf numFmtId="165" fontId="4" fillId="4" borderId="14" xfId="0" applyNumberFormat="1" applyFont="1" applyFill="1" applyBorder="1"/>
    <xf numFmtId="164" fontId="4" fillId="0" borderId="15" xfId="0" applyNumberFormat="1" applyFont="1" applyBorder="1"/>
    <xf numFmtId="164" fontId="4" fillId="0" borderId="14" xfId="0" applyNumberFormat="1" applyFont="1" applyBorder="1"/>
    <xf numFmtId="165" fontId="13" fillId="0" borderId="6" xfId="2" applyNumberFormat="1" applyFont="1" applyFill="1" applyBorder="1"/>
    <xf numFmtId="165" fontId="13" fillId="0" borderId="7" xfId="2" applyNumberFormat="1" applyFont="1" applyFill="1" applyBorder="1"/>
    <xf numFmtId="165" fontId="13" fillId="0" borderId="8" xfId="2" applyNumberFormat="1" applyFont="1" applyFill="1" applyBorder="1"/>
    <xf numFmtId="165" fontId="13" fillId="0" borderId="9" xfId="2" applyNumberFormat="1" applyFont="1" applyFill="1" applyBorder="1"/>
    <xf numFmtId="165" fontId="13" fillId="7" borderId="3" xfId="2" applyNumberFormat="1" applyFont="1" applyFill="1" applyBorder="1"/>
    <xf numFmtId="165" fontId="13" fillId="7" borderId="4" xfId="2" applyNumberFormat="1" applyFont="1" applyFill="1" applyBorder="1"/>
    <xf numFmtId="164" fontId="13" fillId="0" borderId="6" xfId="1" applyNumberFormat="1" applyFont="1" applyFill="1" applyBorder="1"/>
    <xf numFmtId="164" fontId="13" fillId="0" borderId="7" xfId="1" applyNumberFormat="1" applyFont="1" applyFill="1" applyBorder="1"/>
    <xf numFmtId="164" fontId="13" fillId="0" borderId="8" xfId="1" applyNumberFormat="1" applyFont="1" applyFill="1" applyBorder="1"/>
    <xf numFmtId="164" fontId="13" fillId="0" borderId="9" xfId="1" applyNumberFormat="1" applyFont="1" applyFill="1" applyBorder="1"/>
    <xf numFmtId="164" fontId="13" fillId="8" borderId="3" xfId="1" applyNumberFormat="1" applyFont="1" applyFill="1" applyBorder="1"/>
    <xf numFmtId="164" fontId="13" fillId="8" borderId="4" xfId="1" applyNumberFormat="1" applyFont="1" applyFill="1" applyBorder="1"/>
    <xf numFmtId="0" fontId="0" fillId="9" borderId="0" xfId="0" applyFill="1" applyAlignment="1">
      <alignment horizontal="right"/>
    </xf>
    <xf numFmtId="165" fontId="13" fillId="0" borderId="9" xfId="2" applyNumberFormat="1" applyFont="1" applyBorder="1"/>
    <xf numFmtId="165" fontId="13" fillId="0" borderId="7" xfId="2" applyNumberFormat="1" applyFont="1" applyBorder="1"/>
    <xf numFmtId="164" fontId="13" fillId="0" borderId="3" xfId="1" applyNumberFormat="1" applyFont="1" applyFill="1" applyBorder="1"/>
    <xf numFmtId="164" fontId="13" fillId="0" borderId="4" xfId="1" applyNumberFormat="1" applyFont="1" applyFill="1" applyBorder="1"/>
    <xf numFmtId="165" fontId="13" fillId="0" borderId="3" xfId="2" applyNumberFormat="1" applyFont="1" applyFill="1" applyBorder="1"/>
    <xf numFmtId="165" fontId="13" fillId="0" borderId="4" xfId="2" applyNumberFormat="1" applyFont="1" applyBorder="1"/>
    <xf numFmtId="164" fontId="13" fillId="7" borderId="6" xfId="1" applyNumberFormat="1" applyFont="1" applyFill="1" applyBorder="1"/>
    <xf numFmtId="164" fontId="13" fillId="7" borderId="7" xfId="1" applyNumberFormat="1" applyFont="1" applyFill="1" applyBorder="1"/>
    <xf numFmtId="164" fontId="13" fillId="0" borderId="0" xfId="1" applyNumberFormat="1" applyFont="1" applyFill="1" applyBorder="1"/>
    <xf numFmtId="164" fontId="13" fillId="0" borderId="15" xfId="1" applyNumberFormat="1" applyFont="1" applyFill="1" applyBorder="1"/>
    <xf numFmtId="164" fontId="13" fillId="0" borderId="14" xfId="1" applyNumberFormat="1" applyFont="1" applyFill="1" applyBorder="1"/>
    <xf numFmtId="165" fontId="4" fillId="0" borderId="16" xfId="0" applyNumberFormat="1" applyFont="1" applyBorder="1"/>
    <xf numFmtId="165" fontId="13" fillId="0" borderId="14" xfId="2" applyNumberFormat="1" applyFont="1" applyBorder="1"/>
    <xf numFmtId="165" fontId="4" fillId="0" borderId="8" xfId="0" applyNumberFormat="1" applyFont="1" applyBorder="1"/>
    <xf numFmtId="0" fontId="14" fillId="0" borderId="0" xfId="0" applyFont="1"/>
    <xf numFmtId="166" fontId="0" fillId="0" borderId="0" xfId="0" applyNumberFormat="1"/>
    <xf numFmtId="165" fontId="0" fillId="0" borderId="17" xfId="0" applyNumberFormat="1" applyBorder="1"/>
  </cellXfs>
  <cellStyles count="33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32</xdr:row>
      <xdr:rowOff>179457</xdr:rowOff>
    </xdr:from>
    <xdr:ext cx="5709332" cy="3741239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113657"/>
          <a:ext cx="5709332" cy="374123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9"/>
  <sheetViews>
    <sheetView tabSelected="1" workbookViewId="0">
      <pane ySplit="4" topLeftCell="A5" activePane="bottomLeft" state="frozen"/>
      <selection pane="bottomLeft" activeCell="Q25" sqref="Q25"/>
    </sheetView>
  </sheetViews>
  <sheetFormatPr baseColWidth="10" defaultRowHeight="16" x14ac:dyDescent="0.2"/>
  <cols>
    <col min="1" max="1" width="28" customWidth="1"/>
    <col min="2" max="2" width="14.6640625" bestFit="1" customWidth="1"/>
    <col min="3" max="3" width="13.1640625" bestFit="1" customWidth="1"/>
    <col min="5" max="5" width="12.33203125" bestFit="1" customWidth="1"/>
    <col min="7" max="7" width="36.83203125" customWidth="1"/>
    <col min="8" max="8" width="13.1640625" bestFit="1" customWidth="1"/>
    <col min="9" max="9" width="13" customWidth="1"/>
    <col min="11" max="11" width="12.33203125" bestFit="1" customWidth="1"/>
    <col min="13" max="13" width="11.83203125" customWidth="1"/>
    <col min="14" max="14" width="13.83203125" bestFit="1" customWidth="1"/>
    <col min="15" max="15" width="12" bestFit="1" customWidth="1"/>
    <col min="16" max="17" width="12.33203125" bestFit="1" customWidth="1"/>
    <col min="18" max="18" width="12.1640625" bestFit="1" customWidth="1"/>
    <col min="19" max="19" width="13.5" customWidth="1"/>
    <col min="20" max="20" width="12.5" customWidth="1"/>
  </cols>
  <sheetData>
    <row r="1" spans="1:21" ht="24" x14ac:dyDescent="0.3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ht="22" thickBot="1" x14ac:dyDescent="0.3">
      <c r="A2" s="2"/>
      <c r="B2" s="4" t="s">
        <v>67</v>
      </c>
      <c r="C2" s="4"/>
      <c r="D2" s="2"/>
      <c r="E2" s="2"/>
      <c r="F2" s="2"/>
      <c r="G2" s="2"/>
      <c r="H2" s="2"/>
      <c r="I2" s="2"/>
      <c r="J2" s="2"/>
      <c r="K2" s="2"/>
      <c r="L2" s="3"/>
      <c r="M2" s="5"/>
      <c r="N2" s="5"/>
      <c r="O2" s="3"/>
      <c r="P2" s="3"/>
      <c r="Q2" s="3"/>
      <c r="R2" s="3"/>
      <c r="S2" s="3"/>
      <c r="T2" s="3"/>
      <c r="U2" s="3"/>
    </row>
    <row r="3" spans="1:21" ht="19" x14ac:dyDescent="0.25">
      <c r="A3" s="2"/>
      <c r="B3" s="6" t="s">
        <v>254</v>
      </c>
      <c r="C3" s="7"/>
      <c r="D3" s="6" t="s">
        <v>1</v>
      </c>
      <c r="E3" s="7"/>
      <c r="F3" s="2"/>
      <c r="G3" s="2"/>
      <c r="H3" s="6" t="s">
        <v>254</v>
      </c>
      <c r="I3" s="7"/>
      <c r="J3" s="6" t="s">
        <v>2</v>
      </c>
      <c r="K3" s="7"/>
      <c r="L3" s="3"/>
      <c r="M3" s="8"/>
      <c r="N3" s="8"/>
      <c r="O3" s="8"/>
      <c r="P3" s="8"/>
      <c r="Q3" s="3"/>
      <c r="R3" s="3"/>
      <c r="S3" s="3"/>
      <c r="T3" s="3"/>
      <c r="U3" s="3"/>
    </row>
    <row r="4" spans="1:21" ht="20" thickBot="1" x14ac:dyDescent="0.3">
      <c r="A4" s="2"/>
      <c r="B4" s="9" t="s">
        <v>72</v>
      </c>
      <c r="C4" s="10" t="s">
        <v>71</v>
      </c>
      <c r="D4" s="9" t="s">
        <v>72</v>
      </c>
      <c r="E4" s="10" t="s">
        <v>71</v>
      </c>
      <c r="F4" s="2"/>
      <c r="G4" s="2"/>
      <c r="H4" s="9" t="s">
        <v>72</v>
      </c>
      <c r="I4" s="10" t="s">
        <v>71</v>
      </c>
      <c r="J4" s="9" t="s">
        <v>72</v>
      </c>
      <c r="K4" s="10" t="s">
        <v>71</v>
      </c>
      <c r="L4" s="3"/>
      <c r="M4" s="8"/>
      <c r="N4" s="8"/>
      <c r="O4" s="8"/>
      <c r="P4" s="8"/>
      <c r="Q4" s="3"/>
      <c r="R4" s="3"/>
      <c r="S4" s="3"/>
      <c r="T4" s="3"/>
      <c r="U4" s="3"/>
    </row>
    <row r="5" spans="1:21" ht="19" x14ac:dyDescent="0.25">
      <c r="A5" s="2" t="s">
        <v>3</v>
      </c>
      <c r="B5" s="12">
        <f>'financial statements-raw data'!H91+'financial statements-raw data'!H100</f>
        <v>21634100</v>
      </c>
      <c r="C5" s="13">
        <f>'financial statements-raw data'!J91+'financial statements-raw data'!J100</f>
        <v>22778200</v>
      </c>
      <c r="D5" s="16">
        <v>1</v>
      </c>
      <c r="E5" s="17">
        <v>1</v>
      </c>
      <c r="F5" s="2"/>
      <c r="G5" s="2" t="s">
        <v>4</v>
      </c>
      <c r="H5" s="18"/>
      <c r="I5" s="19"/>
      <c r="J5" s="2"/>
      <c r="K5" s="19"/>
      <c r="L5" s="3"/>
      <c r="M5" s="8" t="s">
        <v>295</v>
      </c>
      <c r="N5" s="8"/>
      <c r="O5" s="8"/>
      <c r="P5" s="8"/>
      <c r="Q5" s="3"/>
      <c r="R5" s="3"/>
      <c r="S5" s="3"/>
      <c r="T5" s="3"/>
      <c r="U5" s="3"/>
    </row>
    <row r="6" spans="1:21" ht="19" x14ac:dyDescent="0.25">
      <c r="A6" s="2" t="s">
        <v>5</v>
      </c>
      <c r="B6" s="24">
        <f>'financial statements-raw data'!H92</f>
        <v>8511100</v>
      </c>
      <c r="C6" s="21">
        <f>'financial statements-raw data'!J92</f>
        <v>9038200</v>
      </c>
      <c r="D6" s="22">
        <f>B6/B5</f>
        <v>0.3934113274876237</v>
      </c>
      <c r="E6" s="23">
        <f>C6/C5</f>
        <v>0.39679166922759479</v>
      </c>
      <c r="F6" s="2"/>
      <c r="G6" s="2" t="s">
        <v>6</v>
      </c>
      <c r="H6" s="24">
        <f>'financial statements-raw data'!H12</f>
        <v>2128800</v>
      </c>
      <c r="I6" s="25">
        <f>'financial statements-raw data'!J12</f>
        <v>2462300</v>
      </c>
      <c r="J6" s="16">
        <f>H6/$H$18</f>
        <v>0.14856066157228096</v>
      </c>
      <c r="K6" s="90">
        <f>I6/$I$18</f>
        <v>0.17140251712424123</v>
      </c>
      <c r="L6" s="3"/>
      <c r="M6" s="8" t="s">
        <v>296</v>
      </c>
      <c r="N6" s="8"/>
      <c r="O6" s="8"/>
      <c r="P6" s="8"/>
      <c r="Q6" s="3"/>
      <c r="R6" s="3"/>
      <c r="S6" s="3"/>
      <c r="T6" s="3"/>
      <c r="U6" s="3"/>
    </row>
    <row r="7" spans="1:21" ht="19" x14ac:dyDescent="0.25">
      <c r="A7" s="19" t="s">
        <v>7</v>
      </c>
      <c r="B7" s="74">
        <f>B5-B6</f>
        <v>13123000</v>
      </c>
      <c r="C7" s="25">
        <f>C5-C6</f>
        <v>13740000</v>
      </c>
      <c r="D7" s="16">
        <f>B7/B5</f>
        <v>0.60658867251237625</v>
      </c>
      <c r="E7" s="72">
        <f>C7/C5</f>
        <v>0.60320833077240521</v>
      </c>
      <c r="F7" s="2"/>
      <c r="G7" s="2" t="s">
        <v>8</v>
      </c>
      <c r="H7" s="24">
        <f>'financial statements-raw data'!H15</f>
        <v>134400</v>
      </c>
      <c r="I7" s="25">
        <f>'financial statements-raw data'!J15</f>
        <v>228600</v>
      </c>
      <c r="J7" s="16">
        <f>H7/$H$18</f>
        <v>9.3792525908091701E-3</v>
      </c>
      <c r="K7" s="90">
        <f>I7/$I$18</f>
        <v>1.5913014423344658E-2</v>
      </c>
      <c r="L7" s="3"/>
      <c r="M7" s="8" t="s">
        <v>297</v>
      </c>
      <c r="N7" s="8"/>
      <c r="O7" s="8"/>
      <c r="P7" s="8"/>
      <c r="Q7" s="3"/>
      <c r="R7" s="3"/>
      <c r="S7" s="3"/>
      <c r="T7" s="3"/>
      <c r="U7" s="3"/>
    </row>
    <row r="8" spans="1:21" ht="19" x14ac:dyDescent="0.25">
      <c r="A8" s="2"/>
      <c r="B8" s="24"/>
      <c r="C8" s="25"/>
      <c r="D8" s="16"/>
      <c r="E8" s="17"/>
      <c r="F8" s="2"/>
      <c r="G8" s="2" t="s">
        <v>9</v>
      </c>
      <c r="H8" s="24">
        <f>'financial statements-raw data'!H18</f>
        <v>768800</v>
      </c>
      <c r="I8" s="25">
        <f>'financial statements-raw data'!J18</f>
        <v>870400</v>
      </c>
      <c r="J8" s="16">
        <f>H8/$H$18</f>
        <v>5.3651557974807217E-2</v>
      </c>
      <c r="K8" s="90">
        <f>I8/$I$18</f>
        <v>6.0589185275936958E-2</v>
      </c>
      <c r="L8" s="3"/>
      <c r="M8" s="8"/>
      <c r="N8" s="8"/>
      <c r="O8" s="8"/>
      <c r="P8" s="8"/>
      <c r="Q8" s="3"/>
      <c r="R8" s="3"/>
      <c r="S8" s="3"/>
      <c r="T8" s="3"/>
      <c r="U8" s="3"/>
    </row>
    <row r="9" spans="1:21" ht="19" x14ac:dyDescent="0.25">
      <c r="A9" s="2" t="s">
        <v>10</v>
      </c>
      <c r="B9" s="20">
        <f>'financial statements-raw data'!H99</f>
        <v>17462200</v>
      </c>
      <c r="C9" s="25">
        <f>'financial statements-raw data'!J99</f>
        <v>18643500</v>
      </c>
      <c r="D9" s="26">
        <f>B9/B5</f>
        <v>0.80716091725562888</v>
      </c>
      <c r="E9" s="27">
        <f>C9/C5</f>
        <v>0.81847995012775376</v>
      </c>
      <c r="F9" s="2"/>
      <c r="G9" s="2" t="s">
        <v>11</v>
      </c>
      <c r="H9" s="95">
        <f>'financial statements-raw data'!H23</f>
        <v>1378500</v>
      </c>
      <c r="I9" s="96">
        <f>'financial statements-raw data'!J23</f>
        <v>1364000</v>
      </c>
      <c r="J9" s="76">
        <f>H9/$H$18</f>
        <v>9.6200146550821736E-2</v>
      </c>
      <c r="K9" s="90">
        <f>I9/$I$18</f>
        <v>9.4949044940691646E-2</v>
      </c>
      <c r="L9" s="3"/>
      <c r="M9" s="8"/>
      <c r="N9" s="8"/>
      <c r="O9" s="8"/>
      <c r="P9" s="8"/>
      <c r="Q9" s="3"/>
      <c r="R9" s="3"/>
      <c r="S9" s="3"/>
      <c r="T9" s="3"/>
      <c r="U9" s="3"/>
    </row>
    <row r="10" spans="1:21" ht="19" x14ac:dyDescent="0.25">
      <c r="A10" s="2" t="s">
        <v>12</v>
      </c>
      <c r="B10" s="24">
        <f>'financial statements-raw data'!H101</f>
        <v>4171900</v>
      </c>
      <c r="C10" s="75">
        <f>'financial statements-raw data'!J101</f>
        <v>4134700</v>
      </c>
      <c r="D10" s="30">
        <f>B10/B5</f>
        <v>0.19283908274437114</v>
      </c>
      <c r="E10" s="73">
        <f>C10/C5</f>
        <v>0.18152004987224626</v>
      </c>
      <c r="F10" s="2"/>
      <c r="G10" s="2" t="s">
        <v>96</v>
      </c>
      <c r="H10" s="24">
        <f>'financial statements-raw data'!H24</f>
        <v>350000</v>
      </c>
      <c r="I10" s="97">
        <f>'financial statements-raw data'!J24</f>
        <v>358100</v>
      </c>
      <c r="J10" s="102">
        <f>H10/$H$18</f>
        <v>2.4425136955232213E-2</v>
      </c>
      <c r="K10" s="90">
        <f>I10/$H$18</f>
        <v>2.4990404410481871E-2</v>
      </c>
      <c r="L10" s="3"/>
      <c r="M10" s="8"/>
      <c r="N10" s="8"/>
      <c r="O10" s="8"/>
      <c r="P10" s="8"/>
      <c r="Q10" s="3"/>
      <c r="R10" s="3"/>
      <c r="S10" s="3"/>
      <c r="T10" s="3"/>
      <c r="U10" s="3"/>
    </row>
    <row r="11" spans="1:21" ht="19" x14ac:dyDescent="0.25">
      <c r="A11" s="2"/>
      <c r="B11" s="24"/>
      <c r="C11" s="25"/>
      <c r="D11" s="16"/>
      <c r="E11" s="17"/>
      <c r="F11" s="2"/>
      <c r="G11" s="2" t="s">
        <v>13</v>
      </c>
      <c r="H11" s="98">
        <f>H9+H8+H7+H6+H10</f>
        <v>4760500</v>
      </c>
      <c r="I11" s="99">
        <f>I9+I8+I7+I6+I10</f>
        <v>5283400</v>
      </c>
      <c r="J11" s="100">
        <f>H11/H18</f>
        <v>0.33221675564395131</v>
      </c>
      <c r="K11" s="101">
        <f>I11/I18</f>
        <v>0.36778136659798405</v>
      </c>
      <c r="L11" s="3"/>
      <c r="M11" s="8"/>
      <c r="N11" s="8"/>
      <c r="O11" s="8"/>
      <c r="P11" s="8"/>
      <c r="Q11" s="3"/>
      <c r="R11" s="3"/>
      <c r="S11" s="3"/>
      <c r="T11" s="3"/>
      <c r="U11" s="3"/>
    </row>
    <row r="12" spans="1:21" ht="20" thickBot="1" x14ac:dyDescent="0.3">
      <c r="A12" s="2" t="s">
        <v>14</v>
      </c>
      <c r="B12" s="82">
        <f>-'financial statements-raw data'!H105</f>
        <v>-81300</v>
      </c>
      <c r="C12" s="83">
        <f>-'financial statements-raw data'!J105</f>
        <v>-92500</v>
      </c>
      <c r="D12" s="76">
        <f>B12/B$5</f>
        <v>-3.7579561895341152E-3</v>
      </c>
      <c r="E12" s="77">
        <f>C12/$C$5</f>
        <v>-4.0609003345303844E-3</v>
      </c>
      <c r="F12" s="2"/>
      <c r="G12" s="2"/>
      <c r="H12" s="82"/>
      <c r="I12" s="83"/>
      <c r="J12" s="76"/>
      <c r="K12" s="90"/>
      <c r="L12" s="3"/>
      <c r="M12" s="3"/>
      <c r="N12" s="3"/>
      <c r="O12" s="33"/>
      <c r="P12" s="9" t="s">
        <v>72</v>
      </c>
      <c r="Q12" s="10" t="s">
        <v>71</v>
      </c>
      <c r="R12" s="33"/>
      <c r="S12" s="3"/>
      <c r="T12" s="3"/>
      <c r="U12" s="3"/>
    </row>
    <row r="13" spans="1:21" ht="19" x14ac:dyDescent="0.25">
      <c r="A13" s="2" t="s">
        <v>169</v>
      </c>
      <c r="B13" s="84">
        <f>'financial statements-raw data'!H104</f>
        <v>108000</v>
      </c>
      <c r="C13" s="85">
        <f>'financial statements-raw data'!J104</f>
        <v>275300</v>
      </c>
      <c r="D13" s="78">
        <f>B13/B$5</f>
        <v>4.9921189233663524E-3</v>
      </c>
      <c r="E13" s="79">
        <f>C13/$C$5</f>
        <v>1.2086117428067186E-2</v>
      </c>
      <c r="F13" s="2"/>
      <c r="G13" s="2" t="s">
        <v>259</v>
      </c>
      <c r="H13" s="82">
        <f>'financial statements-raw data'!H27+'financial statements-raw data'!H30</f>
        <v>1496200</v>
      </c>
      <c r="I13" s="83">
        <f>'financial statements-raw data'!J27+'financial statements-raw data'!J30</f>
        <v>1023900</v>
      </c>
      <c r="J13" s="76">
        <f>H13/$H$18</f>
        <v>0.10441397117833839</v>
      </c>
      <c r="K13" s="90">
        <f>I13/$I$18</f>
        <v>7.1274433368602771E-2</v>
      </c>
      <c r="L13" s="3"/>
      <c r="M13" s="2" t="s">
        <v>17</v>
      </c>
      <c r="N13" s="3"/>
      <c r="O13" s="33"/>
      <c r="P13" s="35">
        <f>B10</f>
        <v>4171900</v>
      </c>
      <c r="Q13" s="35">
        <f>C10</f>
        <v>4134700</v>
      </c>
      <c r="R13" s="33"/>
      <c r="S13" s="3"/>
      <c r="T13" s="3"/>
      <c r="U13" s="3"/>
    </row>
    <row r="14" spans="1:21" ht="19" x14ac:dyDescent="0.25">
      <c r="A14" s="2" t="s">
        <v>18</v>
      </c>
      <c r="B14" s="82">
        <f>B10+B12+B13</f>
        <v>4198600</v>
      </c>
      <c r="C14" s="83">
        <f>C10+C12+C13</f>
        <v>4317500</v>
      </c>
      <c r="D14" s="76">
        <f>B14/B$5</f>
        <v>0.1940732454782034</v>
      </c>
      <c r="E14" s="77">
        <f>C14/$C$5</f>
        <v>0.18954526696578308</v>
      </c>
      <c r="F14" s="2"/>
      <c r="G14" s="2" t="s">
        <v>15</v>
      </c>
      <c r="H14" s="31">
        <f>'financial statements-raw data'!H40</f>
        <v>4533800</v>
      </c>
      <c r="I14" s="32">
        <f>'financial statements-raw data'!J40</f>
        <v>4919500</v>
      </c>
      <c r="J14" s="76">
        <f t="shared" ref="J14:J15" si="0">H14/$H$18</f>
        <v>0.31639624550751944</v>
      </c>
      <c r="K14" s="90">
        <f t="shared" ref="K14:K15" si="1">I14/$I$18</f>
        <v>0.34245001949100629</v>
      </c>
      <c r="L14" s="3"/>
      <c r="M14" s="2" t="s">
        <v>20</v>
      </c>
      <c r="N14" s="3"/>
      <c r="O14" s="36"/>
      <c r="P14" s="37">
        <f>-P13*0.4</f>
        <v>-1668760</v>
      </c>
      <c r="Q14" s="37">
        <f>-Q13*0.4</f>
        <v>-1653880</v>
      </c>
      <c r="R14" s="33"/>
      <c r="S14" s="3" t="s">
        <v>21</v>
      </c>
      <c r="T14" s="3"/>
      <c r="U14" s="3"/>
    </row>
    <row r="15" spans="1:21" ht="19" x14ac:dyDescent="0.25">
      <c r="A15" s="2"/>
      <c r="B15" s="82"/>
      <c r="C15" s="83"/>
      <c r="D15" s="76"/>
      <c r="E15" s="77"/>
      <c r="F15" s="2"/>
      <c r="G15" s="2" t="s">
        <v>260</v>
      </c>
      <c r="H15" s="20">
        <f>'financial statements-raw data'!H44+'financial statements-raw data'!H43+'financial statements-raw data'!H42+'financial statements-raw data'!H41</f>
        <v>3539000</v>
      </c>
      <c r="I15" s="21">
        <f>'financial statements-raw data'!J44+'financial statements-raw data'!J43+'financial statements-raw data'!J42+'financial statements-raw data'!J41</f>
        <v>3138800</v>
      </c>
      <c r="J15" s="78">
        <f t="shared" si="0"/>
        <v>0.24697302767019086</v>
      </c>
      <c r="K15" s="89">
        <f t="shared" si="1"/>
        <v>0.21849418054240685</v>
      </c>
      <c r="L15" s="3"/>
      <c r="M15" s="38" t="s">
        <v>22</v>
      </c>
      <c r="N15" s="39"/>
      <c r="O15" s="40"/>
      <c r="P15" s="41">
        <f>P13-P14</f>
        <v>5840660</v>
      </c>
      <c r="Q15" s="41">
        <f>Q13-Q14</f>
        <v>5788580</v>
      </c>
      <c r="R15" s="33"/>
      <c r="S15" s="42">
        <f>P15/B5</f>
        <v>0.26997471584211963</v>
      </c>
      <c r="T15" s="42">
        <f>Q15/C5</f>
        <v>0.25412806982114478</v>
      </c>
      <c r="U15" s="3"/>
    </row>
    <row r="16" spans="1:21" ht="19" x14ac:dyDescent="0.25">
      <c r="A16" s="2" t="s">
        <v>23</v>
      </c>
      <c r="B16" s="84">
        <f>'financial statements-raw data'!H117</f>
        <v>1379700</v>
      </c>
      <c r="C16" s="85">
        <f>'financial statements-raw data'!J117</f>
        <v>1432600</v>
      </c>
      <c r="D16" s="78">
        <f>B16/B$5</f>
        <v>6.3774319246005143E-2</v>
      </c>
      <c r="E16" s="79">
        <f>C16/$C$5</f>
        <v>6.2893468316197063E-2</v>
      </c>
      <c r="F16" s="2"/>
      <c r="G16" s="2" t="s">
        <v>19</v>
      </c>
      <c r="H16" s="82">
        <f>H13+H14+H15</f>
        <v>9569000</v>
      </c>
      <c r="I16" s="83">
        <f>I13+I14+I15</f>
        <v>9082200</v>
      </c>
      <c r="J16" s="76">
        <f>H16/H18</f>
        <v>0.66778324435604874</v>
      </c>
      <c r="K16" s="90">
        <f>I16/I18</f>
        <v>0.63221863340201589</v>
      </c>
      <c r="L16" s="3"/>
      <c r="M16" s="3"/>
      <c r="N16" s="3"/>
      <c r="O16" s="33"/>
      <c r="P16" s="33"/>
      <c r="Q16" s="33"/>
      <c r="R16" s="33"/>
      <c r="S16" s="43"/>
      <c r="T16" s="43"/>
      <c r="U16" s="3"/>
    </row>
    <row r="17" spans="1:21" ht="20" thickBot="1" x14ac:dyDescent="0.3">
      <c r="A17" s="2" t="s">
        <v>25</v>
      </c>
      <c r="B17" s="86">
        <f>B14-B16</f>
        <v>2818900</v>
      </c>
      <c r="C17" s="87">
        <f>C14-C16</f>
        <v>2884900</v>
      </c>
      <c r="D17" s="80">
        <f>B17/B$5</f>
        <v>0.13029892623219824</v>
      </c>
      <c r="E17" s="81">
        <f>C17/$C$5</f>
        <v>0.12665179864958601</v>
      </c>
      <c r="F17" s="2"/>
      <c r="G17" s="2"/>
      <c r="H17" s="82"/>
      <c r="I17" s="83"/>
      <c r="J17" s="76"/>
      <c r="K17" s="90"/>
      <c r="L17" s="3"/>
      <c r="M17" s="2" t="s">
        <v>26</v>
      </c>
      <c r="N17" s="2"/>
      <c r="O17" s="33"/>
      <c r="P17" s="35">
        <f>H11-H7</f>
        <v>4626100</v>
      </c>
      <c r="Q17" s="35">
        <f>I11-I7</f>
        <v>5054800</v>
      </c>
      <c r="R17" s="33"/>
      <c r="S17" s="43"/>
      <c r="T17" s="43"/>
      <c r="U17" s="3"/>
    </row>
    <row r="18" spans="1:21" ht="20" thickBot="1" x14ac:dyDescent="0.3">
      <c r="A18" s="2"/>
      <c r="B18" s="2"/>
      <c r="C18" s="2"/>
      <c r="D18" s="2"/>
      <c r="E18" s="2"/>
      <c r="F18" s="2"/>
      <c r="G18" s="2" t="s">
        <v>24</v>
      </c>
      <c r="H18" s="91">
        <f>H11+H16</f>
        <v>14329500</v>
      </c>
      <c r="I18" s="92">
        <f>I11+I16</f>
        <v>14365600</v>
      </c>
      <c r="J18" s="93">
        <v>1</v>
      </c>
      <c r="K18" s="94">
        <v>1</v>
      </c>
      <c r="L18" s="3"/>
      <c r="M18" s="2" t="s">
        <v>28</v>
      </c>
      <c r="N18" s="2"/>
      <c r="O18" s="33"/>
      <c r="P18" s="37">
        <f>H26-H23-H25</f>
        <v>2729700</v>
      </c>
      <c r="Q18" s="37">
        <f>I26-I23-I25</f>
        <v>2717000</v>
      </c>
      <c r="R18" s="33"/>
      <c r="S18" s="3"/>
      <c r="T18" s="3"/>
      <c r="U18" s="3"/>
    </row>
    <row r="19" spans="1:21" ht="19" x14ac:dyDescent="0.25">
      <c r="A19" s="2"/>
      <c r="B19" s="2"/>
      <c r="C19" s="2"/>
      <c r="D19" s="2"/>
      <c r="E19" s="2"/>
      <c r="F19" s="2"/>
      <c r="G19" s="2"/>
      <c r="H19" s="24"/>
      <c r="I19" s="25"/>
      <c r="J19" s="16"/>
      <c r="K19" s="17"/>
      <c r="L19" s="3"/>
      <c r="M19" s="2" t="s">
        <v>30</v>
      </c>
      <c r="N19" s="2"/>
      <c r="O19" s="33"/>
      <c r="P19" s="35">
        <f>P17-P18</f>
        <v>1896400</v>
      </c>
      <c r="Q19" s="35">
        <f>Q17-Q18</f>
        <v>2337800</v>
      </c>
      <c r="R19" s="33"/>
      <c r="S19" s="3"/>
      <c r="T19" s="3"/>
      <c r="U19" s="3"/>
    </row>
    <row r="20" spans="1:21" ht="19" x14ac:dyDescent="0.25">
      <c r="A20" s="2"/>
      <c r="B20" s="45"/>
      <c r="C20" s="45"/>
      <c r="D20" s="2"/>
      <c r="E20" s="2"/>
      <c r="F20" s="2"/>
      <c r="G20" s="2" t="s">
        <v>27</v>
      </c>
      <c r="H20" s="24"/>
      <c r="I20" s="25"/>
      <c r="J20" s="16"/>
      <c r="K20" s="17"/>
      <c r="L20" s="3"/>
      <c r="M20" s="2" t="s">
        <v>32</v>
      </c>
      <c r="N20" s="3"/>
      <c r="O20" s="33"/>
      <c r="P20" s="37">
        <f>H16</f>
        <v>9569000</v>
      </c>
      <c r="Q20" s="37">
        <f>I16</f>
        <v>9082200</v>
      </c>
      <c r="R20" s="33"/>
      <c r="S20" s="3" t="s">
        <v>33</v>
      </c>
      <c r="T20" s="3"/>
      <c r="U20" s="3"/>
    </row>
    <row r="21" spans="1:21" ht="19" x14ac:dyDescent="0.25">
      <c r="A21" s="2"/>
      <c r="B21" s="2"/>
      <c r="C21" s="2"/>
      <c r="D21" s="2"/>
      <c r="E21" s="2"/>
      <c r="F21" s="2"/>
      <c r="G21" s="2" t="s">
        <v>29</v>
      </c>
      <c r="H21" s="24"/>
      <c r="I21" s="25"/>
      <c r="J21" s="16"/>
      <c r="K21" s="17"/>
      <c r="L21" s="3"/>
      <c r="M21" s="38" t="s">
        <v>34</v>
      </c>
      <c r="N21" s="39"/>
      <c r="O21" s="40"/>
      <c r="P21" s="41">
        <f>P19+P20</f>
        <v>11465400</v>
      </c>
      <c r="Q21" s="41">
        <f>Q19+Q20</f>
        <v>11420000</v>
      </c>
      <c r="R21" s="33"/>
      <c r="S21" s="46">
        <f>P21/B5</f>
        <v>0.52996889170337569</v>
      </c>
      <c r="T21" s="46">
        <f>Q21/C5</f>
        <v>0.5013565602198593</v>
      </c>
      <c r="U21" s="3"/>
    </row>
    <row r="22" spans="1:21" ht="19" x14ac:dyDescent="0.25">
      <c r="B22" s="2"/>
      <c r="C22" s="2"/>
      <c r="D22" s="2"/>
      <c r="E22" s="2"/>
      <c r="F22" s="2"/>
      <c r="G22" s="2" t="s">
        <v>31</v>
      </c>
      <c r="H22" s="24">
        <f>'financial statements-raw data'!H46</f>
        <v>730600</v>
      </c>
      <c r="I22" s="25">
        <f>'financial statements-raw data'!J46</f>
        <v>782500</v>
      </c>
      <c r="J22" s="16">
        <f>H22/$H$18</f>
        <v>5.0985728741407589E-2</v>
      </c>
      <c r="K22" s="17">
        <f>I22/I18</f>
        <v>5.4470401514729629E-2</v>
      </c>
      <c r="L22" s="3"/>
      <c r="M22" s="2" t="s">
        <v>36</v>
      </c>
      <c r="N22" s="2"/>
      <c r="O22" s="33"/>
      <c r="P22" s="33"/>
      <c r="Q22" s="35">
        <f>Q21-P21</f>
        <v>-45400</v>
      </c>
      <c r="R22" s="33"/>
      <c r="S22" s="3"/>
      <c r="T22" s="3"/>
      <c r="U22" s="3"/>
    </row>
    <row r="23" spans="1:21" ht="19" x14ac:dyDescent="0.25">
      <c r="A23" s="2"/>
      <c r="B23" s="2"/>
      <c r="C23" s="2"/>
      <c r="D23" s="2"/>
      <c r="E23" s="2"/>
      <c r="F23" s="2"/>
      <c r="G23" s="2" t="s">
        <v>271</v>
      </c>
      <c r="H23" s="24">
        <f>'financial statements-raw data'!H55+'financial statements-raw data'!H56</f>
        <v>1417200</v>
      </c>
      <c r="I23" s="25">
        <f>'financial statements-raw data'!J55+'financial statements-raw data'!J56</f>
        <v>1503700</v>
      </c>
      <c r="J23" s="16">
        <f>H23/$H$18</f>
        <v>9.8900868837014544E-2</v>
      </c>
      <c r="K23" s="17">
        <f>I23/I18</f>
        <v>0.10467366486606894</v>
      </c>
      <c r="L23" s="3"/>
      <c r="M23" s="3"/>
      <c r="N23" s="3"/>
      <c r="O23" s="33"/>
      <c r="P23" s="33"/>
      <c r="Q23" s="33"/>
      <c r="R23" s="33"/>
      <c r="S23" s="3"/>
      <c r="T23" s="3"/>
      <c r="U23" s="3"/>
    </row>
    <row r="24" spans="1:21" ht="19" x14ac:dyDescent="0.25">
      <c r="F24" s="2"/>
      <c r="G24" s="2" t="s">
        <v>35</v>
      </c>
      <c r="H24" s="82">
        <f>'financial statements-raw data'!H54</f>
        <v>1999100</v>
      </c>
      <c r="I24" s="83">
        <f>'financial statements-raw data'!J54</f>
        <v>1934500</v>
      </c>
      <c r="J24" s="76">
        <f>H24/H18</f>
        <v>0.13950940367772777</v>
      </c>
      <c r="K24" s="17">
        <f>I24/I18</f>
        <v>0.13466197026229326</v>
      </c>
      <c r="L24" s="3"/>
      <c r="M24" s="38" t="s">
        <v>38</v>
      </c>
      <c r="N24" s="39"/>
      <c r="O24" s="40"/>
      <c r="P24" s="40"/>
      <c r="Q24" s="41">
        <f>Q15-Q22</f>
        <v>5833980</v>
      </c>
      <c r="R24" s="33"/>
      <c r="S24" s="3"/>
      <c r="T24" s="3"/>
      <c r="U24" s="3"/>
    </row>
    <row r="25" spans="1:21" ht="19" x14ac:dyDescent="0.25">
      <c r="F25" s="2"/>
      <c r="G25" s="2" t="s">
        <v>262</v>
      </c>
      <c r="H25" s="84">
        <f>'financial statements-raw data'!H58</f>
        <v>400000</v>
      </c>
      <c r="I25" s="85"/>
      <c r="J25" s="78"/>
      <c r="K25" s="85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 ht="21" x14ac:dyDescent="0.25">
      <c r="F26" s="2"/>
      <c r="G26" s="2" t="s">
        <v>37</v>
      </c>
      <c r="H26" s="82">
        <f>H24+H23+H22+H25</f>
        <v>4546900</v>
      </c>
      <c r="I26" s="83">
        <f>I24+I23+I22</f>
        <v>4220700</v>
      </c>
      <c r="J26" s="76">
        <f>H26/H18</f>
        <v>0.31731044349070098</v>
      </c>
      <c r="K26" s="90">
        <f>I26/I18</f>
        <v>0.29380603664309185</v>
      </c>
      <c r="L26" s="3"/>
      <c r="M26" s="5"/>
      <c r="N26" s="5"/>
      <c r="O26" s="3"/>
      <c r="P26" s="3"/>
      <c r="Q26" s="3"/>
      <c r="R26" s="3"/>
      <c r="S26" s="3"/>
      <c r="T26" s="3"/>
      <c r="U26" s="3"/>
    </row>
    <row r="27" spans="1:21" ht="19" x14ac:dyDescent="0.25">
      <c r="F27" s="2"/>
      <c r="G27" s="2"/>
      <c r="H27" s="24"/>
      <c r="I27" s="25"/>
      <c r="J27" s="16"/>
      <c r="K27" s="17"/>
      <c r="L27" s="3"/>
      <c r="M27" s="8" t="s">
        <v>294</v>
      </c>
      <c r="N27" s="8"/>
      <c r="O27" s="8"/>
      <c r="P27" s="8"/>
      <c r="Q27" s="3"/>
      <c r="R27" s="3"/>
      <c r="S27" s="3"/>
      <c r="T27" s="3"/>
      <c r="U27" s="3"/>
    </row>
    <row r="28" spans="1:21" ht="19" x14ac:dyDescent="0.25">
      <c r="F28" s="2"/>
      <c r="G28" s="2" t="s">
        <v>265</v>
      </c>
      <c r="H28" s="20">
        <f>'financial statements-raw data'!H64+'financial statements-raw data'!H65-H25</f>
        <v>3891900</v>
      </c>
      <c r="I28" s="21">
        <f>'financial statements-raw data'!J64+'financial statements-raw data'!J65</f>
        <v>4687900</v>
      </c>
      <c r="J28" s="28">
        <f>H28/H18</f>
        <v>0.27160054433162356</v>
      </c>
      <c r="K28" s="29">
        <f>I28/I18</f>
        <v>0.32632817285738153</v>
      </c>
      <c r="L28" s="3"/>
      <c r="M28" s="8" t="s">
        <v>41</v>
      </c>
      <c r="N28" s="8"/>
      <c r="O28" s="8"/>
      <c r="P28" s="8"/>
      <c r="Q28" s="3"/>
      <c r="R28" s="3"/>
      <c r="S28" s="3"/>
      <c r="T28" s="3"/>
      <c r="U28" s="3"/>
    </row>
    <row r="29" spans="1:21" ht="19" x14ac:dyDescent="0.25">
      <c r="F29" s="2"/>
      <c r="G29" s="2" t="s">
        <v>39</v>
      </c>
      <c r="H29" s="82">
        <f>H26+H28</f>
        <v>8438800</v>
      </c>
      <c r="I29" s="83">
        <f>I26+I28</f>
        <v>8908600</v>
      </c>
      <c r="J29" s="76">
        <f>H29/H18</f>
        <v>0.58891098782232454</v>
      </c>
      <c r="K29" s="90">
        <f>I29/I18</f>
        <v>0.62013420950047338</v>
      </c>
      <c r="L29" s="3"/>
      <c r="M29" s="8" t="s">
        <v>42</v>
      </c>
      <c r="N29" s="8"/>
      <c r="O29" s="8"/>
      <c r="P29" s="8"/>
      <c r="Q29" s="3"/>
      <c r="R29" s="3"/>
      <c r="S29" s="3"/>
      <c r="T29" s="3"/>
      <c r="U29" s="3"/>
    </row>
    <row r="30" spans="1:21" ht="19" x14ac:dyDescent="0.25">
      <c r="F30" s="2"/>
      <c r="G30" s="2"/>
      <c r="H30" s="82"/>
      <c r="I30" s="83"/>
      <c r="J30" s="76"/>
      <c r="K30" s="90"/>
      <c r="L30" s="3"/>
      <c r="M30" s="8" t="s">
        <v>44</v>
      </c>
      <c r="N30" s="8"/>
      <c r="O30" s="8"/>
      <c r="P30" s="8"/>
      <c r="Q30" s="3"/>
      <c r="R30" s="3"/>
      <c r="S30" s="3"/>
      <c r="T30" s="3"/>
      <c r="U30" s="3"/>
    </row>
    <row r="31" spans="1:21" ht="19" x14ac:dyDescent="0.25">
      <c r="F31" s="2"/>
      <c r="G31" s="2" t="s">
        <v>40</v>
      </c>
      <c r="H31" s="82">
        <v>1500</v>
      </c>
      <c r="I31" s="83">
        <v>1400</v>
      </c>
      <c r="J31" s="76">
        <f>H31/H18</f>
        <v>1.0467915837956663E-4</v>
      </c>
      <c r="K31" s="90">
        <f>I31/I18</f>
        <v>9.745503146405301E-5</v>
      </c>
      <c r="L31" s="3"/>
      <c r="M31" s="8" t="s">
        <v>45</v>
      </c>
      <c r="N31" s="8"/>
      <c r="O31" s="8"/>
      <c r="P31" s="8"/>
      <c r="Q31" s="3"/>
      <c r="R31" s="3"/>
      <c r="S31" s="3"/>
      <c r="T31" s="3"/>
      <c r="U31" s="3"/>
    </row>
    <row r="32" spans="1:21" ht="19" x14ac:dyDescent="0.25">
      <c r="F32" s="2"/>
      <c r="G32" s="2" t="s">
        <v>267</v>
      </c>
      <c r="H32" s="84">
        <f>'financial statements-raw data'!H69+'financial statements-raw data'!H68+'financial statements-raw data'!H72+'financial statements-raw data'!H73+'financial statements-raw data'!H76</f>
        <v>5881200</v>
      </c>
      <c r="I32" s="85">
        <f>'financial statements-raw data'!J68+'financial statements-raw data'!J69+'financial statements-raw data'!J72+'financial statements-raw data'!J74+'financial statements-raw data'!J73+'financial statements-raw data'!J76</f>
        <v>5448700</v>
      </c>
      <c r="J32" s="78">
        <f>H32/H18</f>
        <v>0.41042604417460482</v>
      </c>
      <c r="K32" s="89">
        <f>I32/I18</f>
        <v>0.37928802138441831</v>
      </c>
      <c r="L32" s="3"/>
      <c r="M32" s="8"/>
      <c r="N32" s="8"/>
      <c r="O32" s="8"/>
      <c r="P32" s="8"/>
      <c r="Q32" s="3"/>
      <c r="R32" s="3"/>
      <c r="S32" s="3"/>
      <c r="T32" s="3"/>
      <c r="U32" s="3"/>
    </row>
    <row r="33" spans="6:21" ht="19" x14ac:dyDescent="0.25">
      <c r="F33" s="2"/>
      <c r="G33" s="2" t="s">
        <v>43</v>
      </c>
      <c r="H33" s="82">
        <f>H31+H32</f>
        <v>5882700</v>
      </c>
      <c r="I33" s="83">
        <f>I31+I32</f>
        <v>5450100</v>
      </c>
      <c r="J33" s="76">
        <f>H33/H18</f>
        <v>0.4105307233329844</v>
      </c>
      <c r="K33" s="90">
        <f>I33/I18</f>
        <v>0.37938547641588238</v>
      </c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6:21" ht="19" x14ac:dyDescent="0.25">
      <c r="F34" s="2"/>
      <c r="G34" s="2"/>
      <c r="H34" s="82"/>
      <c r="I34" s="83"/>
      <c r="J34" s="76"/>
      <c r="K34" s="90"/>
      <c r="L34" s="3"/>
      <c r="M34" s="3"/>
      <c r="N34" s="3" t="s">
        <v>47</v>
      </c>
      <c r="O34" s="3"/>
      <c r="P34" s="3"/>
      <c r="Q34" s="3"/>
      <c r="R34" s="3"/>
      <c r="S34" s="3"/>
      <c r="T34" s="3"/>
      <c r="U34" s="3"/>
    </row>
    <row r="35" spans="6:21" ht="20" thickBot="1" x14ac:dyDescent="0.3">
      <c r="F35" s="2"/>
      <c r="G35" s="2" t="s">
        <v>46</v>
      </c>
      <c r="H35" s="91">
        <f>H33+H26</f>
        <v>10429600</v>
      </c>
      <c r="I35" s="92">
        <f>I33+I26</f>
        <v>9670800</v>
      </c>
      <c r="J35" s="93">
        <v>1</v>
      </c>
      <c r="K35" s="94">
        <v>1</v>
      </c>
      <c r="L35" s="3"/>
      <c r="M35" s="3"/>
      <c r="N35" s="3">
        <v>1</v>
      </c>
      <c r="O35" s="3">
        <v>2</v>
      </c>
      <c r="P35" s="3">
        <v>3</v>
      </c>
      <c r="Q35" s="3">
        <v>4</v>
      </c>
      <c r="R35" s="3">
        <v>5</v>
      </c>
      <c r="S35" s="3" t="s">
        <v>48</v>
      </c>
      <c r="T35" s="3"/>
      <c r="U35" s="3"/>
    </row>
    <row r="36" spans="6:21" ht="19" x14ac:dyDescent="0.25">
      <c r="F36" s="2"/>
      <c r="G36" s="2"/>
      <c r="H36" s="2"/>
      <c r="I36" s="2"/>
      <c r="J36" s="2"/>
      <c r="K36" s="2"/>
      <c r="L36" s="3"/>
      <c r="M36" s="39" t="s">
        <v>49</v>
      </c>
      <c r="N36" s="47">
        <v>0.09</v>
      </c>
      <c r="O36" s="47">
        <v>0.12</v>
      </c>
      <c r="P36" s="47">
        <v>0.13</v>
      </c>
      <c r="Q36" s="47">
        <v>0.17</v>
      </c>
      <c r="R36" s="47">
        <v>0.14000000000000001</v>
      </c>
      <c r="S36" s="47">
        <v>0.03</v>
      </c>
      <c r="T36" s="3"/>
      <c r="U36" s="3"/>
    </row>
    <row r="37" spans="6:21" ht="19" x14ac:dyDescent="0.25">
      <c r="F37" s="2"/>
      <c r="G37" s="2"/>
      <c r="H37" s="2"/>
      <c r="I37" s="2"/>
      <c r="J37" s="2"/>
      <c r="K37" s="2"/>
      <c r="L37" s="3"/>
      <c r="M37" s="39" t="s">
        <v>50</v>
      </c>
      <c r="N37" s="47">
        <v>0.18</v>
      </c>
      <c r="O37" s="47">
        <v>0.21</v>
      </c>
      <c r="P37" s="47">
        <v>0.22</v>
      </c>
      <c r="Q37" s="47">
        <v>0.25</v>
      </c>
      <c r="R37" s="47">
        <v>0.23</v>
      </c>
      <c r="S37" s="47">
        <v>0.2</v>
      </c>
      <c r="T37" s="3"/>
      <c r="U37" s="3"/>
    </row>
    <row r="38" spans="6:21" ht="19" x14ac:dyDescent="0.25">
      <c r="F38" s="2"/>
      <c r="G38" s="2"/>
      <c r="H38" s="48"/>
      <c r="I38" s="48"/>
      <c r="J38" s="2"/>
      <c r="K38" s="2"/>
      <c r="L38" s="3"/>
      <c r="M38" s="39" t="s">
        <v>51</v>
      </c>
      <c r="N38" s="47">
        <v>0.3</v>
      </c>
      <c r="O38" s="47">
        <v>0.33</v>
      </c>
      <c r="P38" s="47">
        <v>0.4</v>
      </c>
      <c r="Q38" s="47">
        <v>0.45</v>
      </c>
      <c r="R38" s="47">
        <v>0.48</v>
      </c>
      <c r="S38" s="47">
        <v>0.4</v>
      </c>
      <c r="T38" s="3"/>
      <c r="U38" s="3"/>
    </row>
    <row r="39" spans="6:21" ht="19" x14ac:dyDescent="0.25">
      <c r="F39" s="2"/>
      <c r="G39" s="2"/>
      <c r="H39" s="2"/>
      <c r="I39" s="2"/>
      <c r="J39" s="2"/>
      <c r="K39" s="2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6:21" ht="19" x14ac:dyDescent="0.25">
      <c r="F40" s="2"/>
      <c r="G40" s="2"/>
      <c r="H40" s="2"/>
      <c r="I40" s="2"/>
      <c r="J40" s="45"/>
      <c r="K40" s="45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6:21" ht="21" x14ac:dyDescent="0.25">
      <c r="F41" s="2"/>
      <c r="G41" s="2"/>
      <c r="H41" s="2"/>
      <c r="I41" s="2"/>
      <c r="J41" s="2"/>
      <c r="K41" s="2"/>
      <c r="L41" s="3"/>
      <c r="M41" s="5"/>
      <c r="N41" s="3"/>
      <c r="O41" s="3"/>
      <c r="P41" s="3"/>
      <c r="Q41" s="3"/>
      <c r="R41" s="3"/>
      <c r="S41" s="3"/>
      <c r="T41" s="3"/>
      <c r="U41" s="3"/>
    </row>
    <row r="42" spans="6:21" ht="19" x14ac:dyDescent="0.25">
      <c r="F42" s="2"/>
      <c r="G42" s="2"/>
      <c r="H42" s="48"/>
      <c r="I42" s="48"/>
      <c r="J42" s="2"/>
      <c r="K42" s="2"/>
      <c r="L42" s="3"/>
      <c r="M42" s="8"/>
      <c r="N42" s="8"/>
      <c r="O42" s="8"/>
      <c r="P42" s="8"/>
      <c r="Q42" s="3"/>
      <c r="R42" s="3"/>
      <c r="S42" s="3"/>
      <c r="T42" s="3"/>
      <c r="U42" s="3"/>
    </row>
    <row r="43" spans="6:21" ht="19" x14ac:dyDescent="0.25">
      <c r="F43" s="2"/>
      <c r="G43" s="2"/>
      <c r="H43" s="48"/>
      <c r="I43" s="48"/>
      <c r="J43" s="2"/>
      <c r="K43" s="2"/>
      <c r="L43" s="3"/>
      <c r="M43" s="8"/>
      <c r="N43" s="8"/>
      <c r="O43" s="8"/>
      <c r="P43" s="8"/>
      <c r="Q43" s="3"/>
      <c r="R43" s="3"/>
      <c r="S43" s="3"/>
      <c r="T43" s="3"/>
      <c r="U43" s="3"/>
    </row>
    <row r="44" spans="6:21" ht="19" x14ac:dyDescent="0.25">
      <c r="F44" s="2"/>
      <c r="G44" s="2"/>
      <c r="H44" s="48"/>
      <c r="I44" s="48"/>
      <c r="J44" s="45"/>
      <c r="K44" s="45"/>
      <c r="L44" s="3"/>
      <c r="M44" s="8"/>
      <c r="N44" s="8"/>
      <c r="O44" s="8"/>
      <c r="P44" s="8"/>
      <c r="Q44" s="3"/>
      <c r="R44" s="3"/>
      <c r="S44" s="3"/>
      <c r="T44" s="3"/>
      <c r="U44" s="3"/>
    </row>
    <row r="45" spans="6:21" ht="19" x14ac:dyDescent="0.25">
      <c r="F45" s="2"/>
      <c r="G45" s="2"/>
      <c r="H45" s="2"/>
      <c r="I45" s="48"/>
      <c r="J45" s="2"/>
      <c r="K45" s="2"/>
      <c r="L45" s="3"/>
      <c r="M45" s="8"/>
      <c r="N45" s="8"/>
      <c r="O45" s="8"/>
      <c r="P45" s="8"/>
      <c r="Q45" s="3"/>
      <c r="R45" s="3"/>
      <c r="S45" s="3"/>
      <c r="T45" s="3"/>
      <c r="U45" s="3"/>
    </row>
    <row r="46" spans="6:21" ht="19" x14ac:dyDescent="0.25">
      <c r="F46" s="2"/>
      <c r="G46" s="2"/>
      <c r="H46" s="2"/>
      <c r="I46" s="48"/>
      <c r="J46" s="2"/>
      <c r="K46" s="2"/>
      <c r="L46" s="3"/>
      <c r="M46" s="8" t="s">
        <v>52</v>
      </c>
      <c r="N46" s="8"/>
      <c r="O46" s="8"/>
      <c r="P46" s="8"/>
      <c r="Q46" s="3"/>
      <c r="R46" s="3"/>
      <c r="S46" s="3"/>
      <c r="T46" s="3"/>
      <c r="U46" s="3"/>
    </row>
    <row r="47" spans="6:21" ht="19" x14ac:dyDescent="0.25">
      <c r="F47" s="2"/>
      <c r="G47" s="2"/>
      <c r="H47" s="2"/>
      <c r="I47" s="2"/>
      <c r="J47" s="2"/>
      <c r="K47" s="2"/>
      <c r="L47" s="3"/>
      <c r="M47" s="8" t="s">
        <v>287</v>
      </c>
      <c r="N47" s="8"/>
      <c r="O47" s="8"/>
      <c r="P47" s="8"/>
      <c r="Q47" s="3"/>
      <c r="R47" s="3"/>
      <c r="S47" s="3"/>
      <c r="T47" s="3"/>
      <c r="U47" s="3"/>
    </row>
    <row r="48" spans="6:21" ht="19" x14ac:dyDescent="0.25">
      <c r="F48" s="2"/>
      <c r="G48" s="2"/>
      <c r="H48" s="2"/>
      <c r="I48" s="2"/>
      <c r="J48" s="2"/>
      <c r="K48" s="2"/>
      <c r="L48" s="3"/>
      <c r="M48" s="8"/>
      <c r="N48" s="8"/>
      <c r="O48" s="8"/>
      <c r="P48" s="8"/>
      <c r="Q48" s="3"/>
      <c r="R48" s="3"/>
      <c r="S48" s="3"/>
      <c r="T48" s="3"/>
      <c r="U48" s="3"/>
    </row>
    <row r="49" spans="6:21" ht="19" x14ac:dyDescent="0.25">
      <c r="F49" s="2"/>
      <c r="G49" s="2"/>
      <c r="H49" s="2"/>
      <c r="I49" s="2"/>
      <c r="J49" s="2"/>
      <c r="K49" s="2"/>
      <c r="L49" s="3"/>
      <c r="M49" s="8"/>
      <c r="N49" s="8"/>
      <c r="O49" s="8"/>
      <c r="P49" s="8"/>
      <c r="Q49" s="3"/>
      <c r="R49" s="3"/>
      <c r="S49" s="3"/>
      <c r="T49" s="3"/>
      <c r="U49" s="3"/>
    </row>
    <row r="50" spans="6:21" ht="19" x14ac:dyDescent="0.25">
      <c r="F50" s="2"/>
      <c r="G50" s="2"/>
      <c r="H50" s="2"/>
      <c r="I50" s="2"/>
      <c r="J50" s="2"/>
      <c r="K50" s="2"/>
      <c r="L50" s="2"/>
      <c r="M50" s="8"/>
      <c r="N50" s="8"/>
      <c r="O50" s="8"/>
      <c r="P50" s="8"/>
      <c r="Q50" s="3"/>
      <c r="R50" s="3"/>
      <c r="S50" s="3"/>
      <c r="T50" s="3"/>
      <c r="U50" s="3"/>
    </row>
    <row r="51" spans="6:21" ht="20" thickBot="1" x14ac:dyDescent="0.3">
      <c r="F51" s="2"/>
      <c r="G51" s="2"/>
      <c r="H51" s="2"/>
      <c r="I51" s="2"/>
      <c r="J51" s="2"/>
      <c r="K51" s="2"/>
      <c r="L51" s="2"/>
      <c r="M51" s="3"/>
      <c r="N51" s="3"/>
      <c r="O51" s="3"/>
      <c r="P51" s="3"/>
      <c r="Q51" s="3"/>
      <c r="R51" s="3"/>
      <c r="S51" s="3"/>
      <c r="T51" s="3"/>
      <c r="U51" s="3"/>
    </row>
    <row r="52" spans="6:21" ht="19" x14ac:dyDescent="0.25">
      <c r="F52" s="2"/>
      <c r="G52" s="2"/>
      <c r="H52" s="2"/>
      <c r="I52" s="2"/>
      <c r="J52" s="2"/>
      <c r="K52" s="2"/>
      <c r="L52" s="2"/>
      <c r="M52" s="49"/>
      <c r="N52" s="50">
        <v>0</v>
      </c>
      <c r="O52" s="50">
        <v>1</v>
      </c>
      <c r="P52" s="50">
        <v>2</v>
      </c>
      <c r="Q52" s="50">
        <v>3</v>
      </c>
      <c r="R52" s="50">
        <v>4</v>
      </c>
      <c r="S52" s="50">
        <v>5</v>
      </c>
      <c r="T52" s="50">
        <v>6</v>
      </c>
      <c r="U52" s="51"/>
    </row>
    <row r="53" spans="6:21" ht="19" x14ac:dyDescent="0.25">
      <c r="F53" s="2"/>
      <c r="G53" s="2"/>
      <c r="H53" s="2"/>
      <c r="I53" s="2"/>
      <c r="J53" s="2"/>
      <c r="K53" s="2"/>
      <c r="L53" s="3"/>
      <c r="M53" s="52" t="s">
        <v>53</v>
      </c>
      <c r="N53" s="53">
        <f>C5</f>
        <v>22778200</v>
      </c>
      <c r="O53" s="53">
        <f>N53*(1+N36)</f>
        <v>24828238</v>
      </c>
      <c r="P53" s="53">
        <f>O53*(1+O36)</f>
        <v>27807626.560000002</v>
      </c>
      <c r="Q53" s="53">
        <f t="shared" ref="Q53:S53" si="2">P53*(1+P36)</f>
        <v>31422618.012800001</v>
      </c>
      <c r="R53" s="53">
        <f t="shared" si="2"/>
        <v>36764463.074975997</v>
      </c>
      <c r="S53" s="53">
        <f t="shared" si="2"/>
        <v>41911487.905472644</v>
      </c>
      <c r="T53" s="53">
        <f>S53*(1+S36)</f>
        <v>43168832.542636827</v>
      </c>
      <c r="U53" s="54"/>
    </row>
    <row r="54" spans="6:21" ht="19" x14ac:dyDescent="0.25">
      <c r="F54" s="2"/>
      <c r="G54" s="2"/>
      <c r="H54" s="2"/>
      <c r="I54" s="2"/>
      <c r="J54" s="2"/>
      <c r="K54" s="2"/>
      <c r="L54" s="2"/>
      <c r="M54" s="52" t="s">
        <v>22</v>
      </c>
      <c r="N54" s="3"/>
      <c r="O54" s="43">
        <f>O53*N37</f>
        <v>4469082.84</v>
      </c>
      <c r="P54" s="43">
        <f>P53*O37</f>
        <v>5839601.5776000004</v>
      </c>
      <c r="Q54" s="43">
        <f t="shared" ref="Q54:S54" si="3">Q53*P37</f>
        <v>6912975.962816</v>
      </c>
      <c r="R54" s="43">
        <f t="shared" si="3"/>
        <v>9191115.7687439993</v>
      </c>
      <c r="S54" s="43">
        <f t="shared" si="3"/>
        <v>9639642.2182587087</v>
      </c>
      <c r="T54" s="43">
        <f>T53*S37</f>
        <v>8633766.5085273664</v>
      </c>
      <c r="U54" s="54"/>
    </row>
    <row r="55" spans="6:21" ht="19" x14ac:dyDescent="0.25">
      <c r="F55" s="2"/>
      <c r="G55" s="2"/>
      <c r="H55" s="2"/>
      <c r="I55" s="2"/>
      <c r="J55" s="2"/>
      <c r="K55" s="2"/>
      <c r="L55" s="2"/>
      <c r="M55" s="55"/>
      <c r="N55" s="3"/>
      <c r="O55" s="3"/>
      <c r="P55" s="3"/>
      <c r="Q55" s="3"/>
      <c r="R55" s="3"/>
      <c r="S55" s="3"/>
      <c r="T55" s="3"/>
      <c r="U55" s="54"/>
    </row>
    <row r="56" spans="6:21" ht="19" x14ac:dyDescent="0.25">
      <c r="F56" s="2"/>
      <c r="G56" s="2"/>
      <c r="H56" s="2"/>
      <c r="I56" s="2"/>
      <c r="J56" s="2"/>
      <c r="K56" s="2"/>
      <c r="L56" s="3"/>
      <c r="M56" s="55" t="s">
        <v>54</v>
      </c>
      <c r="N56" s="53">
        <f>Q21</f>
        <v>11420000</v>
      </c>
      <c r="O56" s="43">
        <f>O53*N38</f>
        <v>7448471.3999999994</v>
      </c>
      <c r="P56" s="43">
        <f>P53*O38</f>
        <v>9176516.7648000009</v>
      </c>
      <c r="Q56" s="53">
        <f t="shared" ref="Q56:S56" si="4">Q53*P38</f>
        <v>12569047.205120001</v>
      </c>
      <c r="R56" s="53">
        <f t="shared" si="4"/>
        <v>16544008.383739199</v>
      </c>
      <c r="S56" s="53">
        <f t="shared" si="4"/>
        <v>20117514.194626868</v>
      </c>
      <c r="T56" s="43">
        <f>T53*S38</f>
        <v>17267533.017054733</v>
      </c>
      <c r="U56" s="54"/>
    </row>
    <row r="57" spans="6:21" ht="19" x14ac:dyDescent="0.25">
      <c r="F57" s="2"/>
      <c r="G57" s="2"/>
      <c r="H57" s="2"/>
      <c r="I57" s="2"/>
      <c r="J57" s="2"/>
      <c r="K57" s="2"/>
      <c r="L57" s="2"/>
      <c r="M57" s="55" t="s">
        <v>55</v>
      </c>
      <c r="N57" s="3"/>
      <c r="O57" s="53">
        <f>O56-N56</f>
        <v>-3971528.6000000006</v>
      </c>
      <c r="P57" s="53">
        <f t="shared" ref="P57:T57" si="5">P56-O56</f>
        <v>1728045.3648000015</v>
      </c>
      <c r="Q57" s="53">
        <f t="shared" si="5"/>
        <v>3392530.4403200001</v>
      </c>
      <c r="R57" s="53">
        <f t="shared" si="5"/>
        <v>3974961.1786191985</v>
      </c>
      <c r="S57" s="53">
        <f t="shared" si="5"/>
        <v>3573505.8108876683</v>
      </c>
      <c r="T57" s="53">
        <f t="shared" si="5"/>
        <v>-2849981.1775721349</v>
      </c>
      <c r="U57" s="54"/>
    </row>
    <row r="58" spans="6:21" ht="19" x14ac:dyDescent="0.25">
      <c r="F58" s="2"/>
      <c r="G58" s="2"/>
      <c r="H58" s="2"/>
      <c r="I58" s="2"/>
      <c r="J58" s="2"/>
      <c r="K58" s="2"/>
      <c r="L58" s="2"/>
      <c r="M58" s="55"/>
      <c r="N58" s="3"/>
      <c r="O58" s="3"/>
      <c r="P58" s="3"/>
      <c r="Q58" s="3"/>
      <c r="R58" s="3"/>
      <c r="S58" s="3"/>
      <c r="T58" s="3"/>
      <c r="U58" s="54"/>
    </row>
    <row r="59" spans="6:21" ht="19" x14ac:dyDescent="0.25">
      <c r="F59" s="2"/>
      <c r="G59" s="2"/>
      <c r="H59" s="2"/>
      <c r="I59" s="2"/>
      <c r="J59" s="2"/>
      <c r="K59" s="2"/>
      <c r="L59" s="3"/>
      <c r="M59" s="55" t="s">
        <v>38</v>
      </c>
      <c r="N59" s="3"/>
      <c r="O59" s="53">
        <f>O54-O57</f>
        <v>8440611.4400000013</v>
      </c>
      <c r="P59" s="53">
        <f t="shared" ref="P59:R59" si="6">P54-P57</f>
        <v>4111556.2127999989</v>
      </c>
      <c r="Q59" s="53">
        <f t="shared" si="6"/>
        <v>3520445.5224959999</v>
      </c>
      <c r="R59" s="53">
        <f t="shared" si="6"/>
        <v>5216154.5901248008</v>
      </c>
      <c r="S59" s="53">
        <f>S54-S57</f>
        <v>6066136.4073710404</v>
      </c>
      <c r="T59" s="53">
        <f>T54-T57</f>
        <v>11483747.686099501</v>
      </c>
      <c r="U59" s="54"/>
    </row>
    <row r="60" spans="6:21" ht="19" x14ac:dyDescent="0.25">
      <c r="F60" s="2"/>
      <c r="G60" s="2"/>
      <c r="H60" s="3"/>
      <c r="I60" s="3"/>
      <c r="J60" s="3"/>
      <c r="K60" s="3"/>
      <c r="L60" s="2"/>
      <c r="M60" s="55"/>
      <c r="N60" s="3"/>
      <c r="O60" s="3"/>
      <c r="P60" s="3"/>
      <c r="Q60" s="3"/>
      <c r="R60" s="3"/>
      <c r="S60" s="3"/>
      <c r="T60" s="3"/>
      <c r="U60" s="54"/>
    </row>
    <row r="61" spans="6:21" ht="19" x14ac:dyDescent="0.25">
      <c r="F61" s="2"/>
      <c r="G61" s="2"/>
      <c r="H61" s="2"/>
      <c r="I61" s="2"/>
      <c r="J61" s="2"/>
      <c r="K61" s="2"/>
      <c r="L61" s="3"/>
      <c r="M61" s="55" t="s">
        <v>56</v>
      </c>
      <c r="N61" s="3"/>
      <c r="O61" s="3"/>
      <c r="P61" s="3"/>
      <c r="Q61" s="3"/>
      <c r="R61" s="3"/>
      <c r="S61" s="53">
        <f>T59/(5.8%-3%)</f>
        <v>410133845.93212509</v>
      </c>
      <c r="T61" s="3"/>
      <c r="U61" s="54"/>
    </row>
    <row r="62" spans="6:21" ht="19" x14ac:dyDescent="0.25">
      <c r="F62" s="2"/>
      <c r="G62" s="2"/>
      <c r="H62" s="2"/>
      <c r="I62" s="2"/>
      <c r="J62" s="2"/>
      <c r="K62" s="2"/>
      <c r="L62" s="3"/>
      <c r="M62" s="55"/>
      <c r="N62" s="3"/>
      <c r="O62" s="3"/>
      <c r="P62" s="3"/>
      <c r="Q62" s="3"/>
      <c r="R62" s="3"/>
      <c r="S62" s="3"/>
      <c r="T62" s="3"/>
      <c r="U62" s="54"/>
    </row>
    <row r="63" spans="6:21" ht="19" x14ac:dyDescent="0.25">
      <c r="F63" s="2"/>
      <c r="G63" s="2"/>
      <c r="H63" s="2"/>
      <c r="I63" s="2"/>
      <c r="J63" s="2"/>
      <c r="K63" s="2"/>
      <c r="L63" s="3"/>
      <c r="M63" s="55" t="s">
        <v>57</v>
      </c>
      <c r="N63" s="3"/>
      <c r="O63" s="53">
        <f>O59+O61</f>
        <v>8440611.4400000013</v>
      </c>
      <c r="P63" s="53">
        <f t="shared" ref="P63:S63" si="7">P59+P61</f>
        <v>4111556.2127999989</v>
      </c>
      <c r="Q63" s="53">
        <f t="shared" si="7"/>
        <v>3520445.5224959999</v>
      </c>
      <c r="R63" s="53">
        <f t="shared" si="7"/>
        <v>5216154.5901248008</v>
      </c>
      <c r="S63" s="53">
        <f t="shared" si="7"/>
        <v>416199982.33949614</v>
      </c>
      <c r="T63" s="3"/>
      <c r="U63" s="54"/>
    </row>
    <row r="64" spans="6:21" ht="19" x14ac:dyDescent="0.25">
      <c r="F64" s="2"/>
      <c r="G64" s="2"/>
      <c r="H64" s="2"/>
      <c r="I64" s="2"/>
      <c r="J64" s="2"/>
      <c r="K64" s="2"/>
      <c r="L64" s="2"/>
      <c r="M64" s="55"/>
      <c r="N64" s="3"/>
      <c r="O64" s="3"/>
      <c r="P64" s="3"/>
      <c r="Q64" s="3"/>
      <c r="R64" s="3"/>
      <c r="S64" s="3"/>
      <c r="T64" s="3"/>
      <c r="U64" s="54"/>
    </row>
    <row r="65" spans="6:21" ht="19" x14ac:dyDescent="0.25">
      <c r="F65" s="2"/>
      <c r="G65" s="2"/>
      <c r="H65" s="2"/>
      <c r="I65" s="2"/>
      <c r="J65" s="2"/>
      <c r="K65" s="2"/>
      <c r="L65" s="3"/>
      <c r="M65" s="55" t="s">
        <v>58</v>
      </c>
      <c r="N65" s="3"/>
      <c r="O65" s="3">
        <f>1/(1+5.8%)^O52</f>
        <v>0.94517958412098291</v>
      </c>
      <c r="P65" s="3">
        <f t="shared" ref="P65:R65" si="8">1/(1+5.8%)^P52</f>
        <v>0.89336444623911437</v>
      </c>
      <c r="Q65" s="3">
        <f t="shared" si="8"/>
        <v>0.84438983576475835</v>
      </c>
      <c r="R65" s="3">
        <f t="shared" si="8"/>
        <v>0.79810003380411942</v>
      </c>
      <c r="S65" s="3">
        <f>1/(1+5.8%)^S52</f>
        <v>0.75434785803792004</v>
      </c>
      <c r="T65" s="3"/>
      <c r="U65" s="54"/>
    </row>
    <row r="66" spans="6:21" ht="19" x14ac:dyDescent="0.25">
      <c r="F66" s="2"/>
      <c r="G66" s="2"/>
      <c r="H66" s="2"/>
      <c r="I66" s="2"/>
      <c r="J66" s="2"/>
      <c r="K66" s="2"/>
      <c r="L66" s="2"/>
      <c r="M66" s="55"/>
      <c r="N66" s="3"/>
      <c r="O66" s="3"/>
      <c r="P66" s="3"/>
      <c r="Q66" s="3"/>
      <c r="R66" s="3"/>
      <c r="S66" s="3"/>
      <c r="T66" s="3"/>
      <c r="U66" s="54"/>
    </row>
    <row r="67" spans="6:21" ht="19" x14ac:dyDescent="0.25">
      <c r="F67" s="2"/>
      <c r="G67" s="2"/>
      <c r="H67" s="48"/>
      <c r="I67" s="2"/>
      <c r="J67" s="2"/>
      <c r="K67" s="2"/>
      <c r="L67" s="3"/>
      <c r="M67" s="55" t="s">
        <v>59</v>
      </c>
      <c r="N67" s="3"/>
      <c r="O67" s="43">
        <f>O63*O65</f>
        <v>7977893.6105860118</v>
      </c>
      <c r="P67" s="43">
        <f t="shared" ref="P67:S67" si="9">P63*P65</f>
        <v>3673118.1392290615</v>
      </c>
      <c r="Q67" s="43">
        <f t="shared" si="9"/>
        <v>2972628.4165591761</v>
      </c>
      <c r="R67" s="43">
        <f t="shared" si="9"/>
        <v>4163013.1547061163</v>
      </c>
      <c r="S67" s="43">
        <f t="shared" si="9"/>
        <v>313959565.19321907</v>
      </c>
      <c r="T67" s="3"/>
      <c r="U67" s="54"/>
    </row>
    <row r="68" spans="6:21" ht="19" x14ac:dyDescent="0.25">
      <c r="F68" s="2"/>
      <c r="G68" s="2"/>
      <c r="H68" s="48"/>
      <c r="I68" s="2"/>
      <c r="J68" s="2"/>
      <c r="K68" s="2"/>
      <c r="L68" s="3"/>
      <c r="M68" s="55"/>
      <c r="N68" s="3"/>
      <c r="O68" s="3"/>
      <c r="P68" s="3"/>
      <c r="Q68" s="3"/>
      <c r="R68" s="3"/>
      <c r="S68" s="3"/>
      <c r="T68" s="3"/>
      <c r="U68" s="54"/>
    </row>
    <row r="69" spans="6:21" ht="19" x14ac:dyDescent="0.25">
      <c r="F69" s="2"/>
      <c r="G69" s="2"/>
      <c r="H69" s="48"/>
      <c r="I69" s="2"/>
      <c r="J69" s="2"/>
      <c r="K69" s="2"/>
      <c r="L69" s="3"/>
      <c r="M69" s="55" t="s">
        <v>60</v>
      </c>
      <c r="N69" s="43">
        <f>SUM(O67:S67)</f>
        <v>332746218.51429945</v>
      </c>
      <c r="O69" s="3"/>
      <c r="P69" s="3"/>
      <c r="Q69" s="3"/>
      <c r="R69" s="3"/>
      <c r="S69" s="3"/>
      <c r="T69" s="3"/>
      <c r="U69" s="54"/>
    </row>
    <row r="70" spans="6:21" ht="19" x14ac:dyDescent="0.25">
      <c r="F70" s="2"/>
      <c r="G70" s="2"/>
      <c r="H70" s="2"/>
      <c r="I70" s="2"/>
      <c r="J70" s="2"/>
      <c r="K70" s="2"/>
      <c r="L70" s="3"/>
      <c r="M70" s="55" t="s">
        <v>61</v>
      </c>
      <c r="N70" s="53">
        <f>I7</f>
        <v>228600</v>
      </c>
      <c r="O70" s="3"/>
      <c r="P70" s="3"/>
      <c r="Q70" s="3"/>
      <c r="R70" s="3"/>
      <c r="S70" s="3"/>
      <c r="T70" s="3"/>
      <c r="U70" s="54"/>
    </row>
    <row r="71" spans="6:21" ht="20" thickBot="1" x14ac:dyDescent="0.3">
      <c r="F71" s="2"/>
      <c r="G71" s="2"/>
      <c r="H71" s="2"/>
      <c r="I71" s="2"/>
      <c r="J71" s="2"/>
      <c r="K71" s="2"/>
      <c r="L71" s="3"/>
      <c r="M71" s="55" t="s">
        <v>62</v>
      </c>
      <c r="N71" s="53">
        <f>-I28-I23</f>
        <v>-6191600</v>
      </c>
      <c r="O71" s="3"/>
      <c r="P71" s="3"/>
      <c r="Q71" s="3"/>
      <c r="R71" s="3"/>
      <c r="S71" s="3"/>
      <c r="T71" s="3"/>
      <c r="U71" s="54"/>
    </row>
    <row r="72" spans="6:21" ht="20" thickBot="1" x14ac:dyDescent="0.3">
      <c r="F72" s="2"/>
      <c r="G72" s="2"/>
      <c r="H72" s="2"/>
      <c r="I72" s="2"/>
      <c r="J72" s="2"/>
      <c r="K72" s="2"/>
      <c r="L72" s="3"/>
      <c r="M72" s="55" t="s">
        <v>63</v>
      </c>
      <c r="N72" s="56">
        <f>SUM(N69:N71)</f>
        <v>326783218.51429945</v>
      </c>
      <c r="O72" s="3"/>
      <c r="P72" s="3"/>
      <c r="Q72" s="3"/>
      <c r="R72" s="3"/>
      <c r="S72" s="3"/>
      <c r="T72" s="3"/>
      <c r="U72" s="54"/>
    </row>
    <row r="73" spans="6:21" ht="20" thickBot="1" x14ac:dyDescent="0.3">
      <c r="F73" s="2"/>
      <c r="G73" s="2"/>
      <c r="H73" s="2"/>
      <c r="I73" s="2"/>
      <c r="J73" s="2"/>
      <c r="K73" s="2"/>
      <c r="L73" s="3"/>
      <c r="M73" s="55" t="s">
        <v>64</v>
      </c>
      <c r="N73" s="3">
        <v>0</v>
      </c>
      <c r="O73" s="3"/>
      <c r="P73" s="3"/>
      <c r="Q73" s="3"/>
      <c r="R73" s="3"/>
      <c r="S73" s="3"/>
      <c r="T73" s="3"/>
      <c r="U73" s="54"/>
    </row>
    <row r="74" spans="6:21" ht="20" thickBot="1" x14ac:dyDescent="0.3">
      <c r="F74" s="2"/>
      <c r="G74" s="2"/>
      <c r="H74" s="2"/>
      <c r="I74" s="2"/>
      <c r="J74" s="2"/>
      <c r="K74" s="2"/>
      <c r="L74" s="3"/>
      <c r="M74" s="55" t="s">
        <v>65</v>
      </c>
      <c r="N74" s="56">
        <f>N72+N73</f>
        <v>326783218.51429945</v>
      </c>
      <c r="O74" s="3"/>
      <c r="P74" s="3"/>
      <c r="Q74" s="3"/>
      <c r="R74" s="3"/>
      <c r="S74" s="3"/>
      <c r="T74" s="3"/>
      <c r="U74" s="54"/>
    </row>
    <row r="75" spans="6:21" ht="19" x14ac:dyDescent="0.25">
      <c r="F75" s="2"/>
      <c r="G75" s="2"/>
      <c r="H75" s="2"/>
      <c r="I75" s="2"/>
      <c r="J75" s="2"/>
      <c r="K75" s="2"/>
      <c r="L75" s="3"/>
      <c r="M75" s="55"/>
      <c r="N75" s="3"/>
      <c r="O75" s="3"/>
      <c r="P75" s="3"/>
      <c r="Q75" s="3"/>
      <c r="R75" s="3"/>
      <c r="S75" s="3"/>
      <c r="T75" s="3"/>
      <c r="U75" s="54"/>
    </row>
    <row r="76" spans="6:21" ht="20" thickBot="1" x14ac:dyDescent="0.3">
      <c r="F76" s="2"/>
      <c r="G76" s="2"/>
      <c r="H76" s="2"/>
      <c r="I76" s="2"/>
      <c r="J76" s="2"/>
      <c r="K76" s="2"/>
      <c r="L76" s="3"/>
      <c r="M76" s="55" t="s">
        <v>298</v>
      </c>
      <c r="N76" s="3">
        <f>'financial statements-raw data'!J123</f>
        <v>1431600</v>
      </c>
      <c r="O76" s="3"/>
      <c r="P76" s="3"/>
      <c r="Q76" s="3"/>
      <c r="R76" s="3"/>
      <c r="S76" s="3"/>
      <c r="T76" s="3"/>
      <c r="U76" s="54"/>
    </row>
    <row r="77" spans="6:21" ht="20" thickBot="1" x14ac:dyDescent="0.3">
      <c r="F77" s="2"/>
      <c r="G77" s="2"/>
      <c r="H77" s="2"/>
      <c r="I77" s="2"/>
      <c r="J77" s="2"/>
      <c r="K77" s="2"/>
      <c r="L77" s="3"/>
      <c r="M77" s="57" t="s">
        <v>66</v>
      </c>
      <c r="N77" s="56">
        <f>N74/N76</f>
        <v>228.26433257495071</v>
      </c>
      <c r="O77" s="3"/>
      <c r="P77" s="3"/>
      <c r="Q77" s="3"/>
      <c r="R77" s="3"/>
      <c r="S77" s="3"/>
      <c r="T77" s="3"/>
      <c r="U77" s="54"/>
    </row>
    <row r="78" spans="6:21" ht="19" x14ac:dyDescent="0.25">
      <c r="F78" s="2"/>
      <c r="G78" s="2"/>
      <c r="H78" s="2"/>
      <c r="I78" s="2"/>
      <c r="J78" s="2"/>
      <c r="K78" s="2"/>
      <c r="L78" s="3"/>
      <c r="M78" s="55"/>
      <c r="N78" s="3"/>
      <c r="O78" s="3"/>
      <c r="P78" s="3"/>
      <c r="Q78" s="3"/>
      <c r="R78" s="3"/>
      <c r="S78" s="3"/>
      <c r="T78" s="3"/>
      <c r="U78" s="54"/>
    </row>
    <row r="79" spans="6:21" ht="20" thickBot="1" x14ac:dyDescent="0.3">
      <c r="F79" s="2"/>
      <c r="G79" s="2"/>
      <c r="H79" s="2"/>
      <c r="I79" s="2"/>
      <c r="J79" s="2"/>
      <c r="K79" s="2"/>
      <c r="L79" s="3"/>
      <c r="M79" s="58"/>
      <c r="N79" s="59"/>
      <c r="O79" s="59"/>
      <c r="P79" s="59"/>
      <c r="Q79" s="59"/>
      <c r="R79" s="59"/>
      <c r="S79" s="59"/>
      <c r="T79" s="59"/>
      <c r="U79" s="60"/>
    </row>
  </sheetData>
  <phoneticPr fontId="16" type="noConversion"/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9"/>
  <sheetViews>
    <sheetView workbookViewId="0">
      <pane ySplit="7" topLeftCell="A10" activePane="bottomLeft" state="frozen"/>
      <selection pane="bottomLeft" activeCell="H118" sqref="H118"/>
    </sheetView>
  </sheetViews>
  <sheetFormatPr baseColWidth="10" defaultColWidth="8.83203125" defaultRowHeight="16" x14ac:dyDescent="0.2"/>
  <cols>
    <col min="1" max="1" width="52.83203125" style="62" customWidth="1"/>
    <col min="2" max="7" width="12.6640625" style="62" hidden="1" customWidth="1"/>
    <col min="8" max="10" width="12.6640625" style="62" customWidth="1"/>
    <col min="11" max="11" width="16.83203125" style="62" bestFit="1" customWidth="1"/>
    <col min="12" max="198" width="12.6640625" style="62" customWidth="1"/>
    <col min="199" max="16384" width="8.83203125" style="62"/>
  </cols>
  <sheetData>
    <row r="1" spans="1:11" ht="20" x14ac:dyDescent="0.2">
      <c r="A1" s="61" t="s">
        <v>67</v>
      </c>
    </row>
    <row r="3" spans="1:11" x14ac:dyDescent="0.2">
      <c r="A3" s="63" t="s">
        <v>68</v>
      </c>
    </row>
    <row r="6" spans="1:11" x14ac:dyDescent="0.2">
      <c r="A6" s="64" t="s">
        <v>69</v>
      </c>
    </row>
    <row r="7" spans="1:11" x14ac:dyDescent="0.2">
      <c r="A7" s="65" t="s">
        <v>70</v>
      </c>
      <c r="B7" s="66" t="s">
        <v>75</v>
      </c>
      <c r="C7" s="65"/>
      <c r="D7" s="66" t="s">
        <v>74</v>
      </c>
      <c r="E7" s="65"/>
      <c r="F7" s="66" t="s">
        <v>73</v>
      </c>
      <c r="G7" s="66"/>
      <c r="H7" s="66" t="s">
        <v>72</v>
      </c>
      <c r="I7" s="65"/>
      <c r="J7" s="66" t="s">
        <v>71</v>
      </c>
      <c r="K7" s="65" t="s">
        <v>285</v>
      </c>
    </row>
    <row r="8" spans="1:11" x14ac:dyDescent="0.2">
      <c r="A8" s="65" t="s">
        <v>76</v>
      </c>
      <c r="B8" s="66" t="s">
        <v>77</v>
      </c>
      <c r="C8" s="65"/>
      <c r="D8" s="66" t="s">
        <v>77</v>
      </c>
      <c r="E8" s="65"/>
      <c r="F8" s="66" t="s">
        <v>77</v>
      </c>
      <c r="G8" s="66"/>
      <c r="H8" s="66" t="s">
        <v>77</v>
      </c>
      <c r="I8" s="65"/>
      <c r="J8" s="66" t="s">
        <v>77</v>
      </c>
      <c r="K8" s="65"/>
    </row>
    <row r="9" spans="1:11" x14ac:dyDescent="0.2">
      <c r="A9" s="65" t="s">
        <v>78</v>
      </c>
      <c r="B9" s="66" t="s">
        <v>79</v>
      </c>
      <c r="C9" s="65"/>
      <c r="D9" s="66" t="s">
        <v>79</v>
      </c>
      <c r="E9" s="65"/>
      <c r="F9" s="66" t="s">
        <v>79</v>
      </c>
      <c r="G9" s="66"/>
      <c r="H9" s="66" t="s">
        <v>79</v>
      </c>
      <c r="I9" s="65"/>
      <c r="J9" s="66" t="s">
        <v>79</v>
      </c>
      <c r="K9" s="65"/>
    </row>
    <row r="10" spans="1:11" x14ac:dyDescent="0.2">
      <c r="A10" s="65" t="s">
        <v>80</v>
      </c>
      <c r="B10" s="66" t="s">
        <v>81</v>
      </c>
      <c r="C10" s="65"/>
      <c r="D10" s="66" t="s">
        <v>81</v>
      </c>
      <c r="E10" s="65"/>
      <c r="F10" s="66" t="s">
        <v>81</v>
      </c>
      <c r="G10" s="66"/>
      <c r="H10" s="66" t="s">
        <v>81</v>
      </c>
      <c r="I10" s="65"/>
      <c r="J10" s="66" t="s">
        <v>81</v>
      </c>
      <c r="K10" s="65"/>
    </row>
    <row r="11" spans="1:11" x14ac:dyDescent="0.2">
      <c r="A11" s="65" t="s">
        <v>82</v>
      </c>
      <c r="B11" s="66" t="s">
        <v>83</v>
      </c>
      <c r="C11" s="65"/>
      <c r="D11" s="66" t="s">
        <v>83</v>
      </c>
      <c r="E11" s="65"/>
      <c r="F11" s="66" t="s">
        <v>83</v>
      </c>
      <c r="G11" s="66"/>
      <c r="H11" s="66" t="s">
        <v>83</v>
      </c>
      <c r="I11" s="65"/>
      <c r="J11" s="66" t="s">
        <v>83</v>
      </c>
      <c r="K11" s="65"/>
    </row>
    <row r="12" spans="1:11" x14ac:dyDescent="0.2">
      <c r="A12" s="67" t="s">
        <v>84</v>
      </c>
      <c r="B12" s="68">
        <v>2575700</v>
      </c>
      <c r="C12" s="67"/>
      <c r="D12" s="68">
        <v>1708400</v>
      </c>
      <c r="E12" s="67"/>
      <c r="F12" s="68">
        <v>1530100</v>
      </c>
      <c r="G12" s="68"/>
      <c r="H12" s="68">
        <v>2128800</v>
      </c>
      <c r="I12" s="67"/>
      <c r="J12" s="68">
        <v>2462300</v>
      </c>
      <c r="K12" s="67" t="s">
        <v>241</v>
      </c>
    </row>
    <row r="13" spans="1:11" x14ac:dyDescent="0.2">
      <c r="A13" s="67" t="s">
        <v>85</v>
      </c>
      <c r="B13" s="68">
        <v>591500</v>
      </c>
      <c r="C13" s="67"/>
      <c r="D13" s="68">
        <v>63200</v>
      </c>
      <c r="E13" s="67"/>
      <c r="F13" s="68">
        <v>15500</v>
      </c>
      <c r="G13" s="68"/>
      <c r="H13" s="68">
        <v>65700</v>
      </c>
      <c r="I13" s="67"/>
      <c r="J13" s="70">
        <v>151700</v>
      </c>
      <c r="K13" s="67"/>
    </row>
    <row r="14" spans="1:11" x14ac:dyDescent="0.2">
      <c r="A14" s="67" t="s">
        <v>86</v>
      </c>
      <c r="B14" s="68">
        <v>66600</v>
      </c>
      <c r="C14" s="67"/>
      <c r="D14" s="68">
        <v>72200</v>
      </c>
      <c r="E14" s="67"/>
      <c r="F14" s="68">
        <v>65800</v>
      </c>
      <c r="G14" s="68"/>
      <c r="H14" s="68">
        <v>68700</v>
      </c>
      <c r="I14" s="67"/>
      <c r="J14" s="70">
        <v>76900</v>
      </c>
      <c r="K14" s="67"/>
    </row>
    <row r="15" spans="1:11" x14ac:dyDescent="0.2">
      <c r="A15" s="67" t="s">
        <v>87</v>
      </c>
      <c r="B15" s="68">
        <v>658100</v>
      </c>
      <c r="C15" s="67"/>
      <c r="D15" s="68">
        <v>135400</v>
      </c>
      <c r="E15" s="67"/>
      <c r="F15" s="68">
        <v>81300</v>
      </c>
      <c r="G15" s="68"/>
      <c r="H15" s="68">
        <v>134400</v>
      </c>
      <c r="I15" s="67"/>
      <c r="J15" s="68">
        <v>228600</v>
      </c>
      <c r="K15" s="67" t="s">
        <v>242</v>
      </c>
    </row>
    <row r="16" spans="1:11" x14ac:dyDescent="0.2">
      <c r="A16" s="67" t="s">
        <v>88</v>
      </c>
      <c r="B16" s="68">
        <v>567100</v>
      </c>
      <c r="C16" s="67"/>
      <c r="D16" s="68">
        <v>637700</v>
      </c>
      <c r="E16" s="67"/>
      <c r="F16" s="68">
        <v>729800</v>
      </c>
      <c r="G16" s="68"/>
      <c r="H16" s="68">
        <v>778200</v>
      </c>
      <c r="I16" s="67"/>
      <c r="J16" s="68">
        <v>880200</v>
      </c>
      <c r="K16" s="67"/>
    </row>
    <row r="17" spans="1:11" x14ac:dyDescent="0.2">
      <c r="A17" s="67" t="s">
        <v>89</v>
      </c>
      <c r="B17" s="68">
        <v>5700</v>
      </c>
      <c r="C17" s="67"/>
      <c r="D17" s="68">
        <v>6700</v>
      </c>
      <c r="E17" s="67"/>
      <c r="F17" s="68">
        <v>10800</v>
      </c>
      <c r="G17" s="68"/>
      <c r="H17" s="68">
        <v>9400</v>
      </c>
      <c r="I17" s="67"/>
      <c r="J17" s="70">
        <v>9800</v>
      </c>
      <c r="K17" s="67"/>
    </row>
    <row r="18" spans="1:11" x14ac:dyDescent="0.2">
      <c r="A18" s="67" t="s">
        <v>90</v>
      </c>
      <c r="B18" s="68">
        <v>561400</v>
      </c>
      <c r="C18" s="67"/>
      <c r="D18" s="68">
        <v>631000</v>
      </c>
      <c r="E18" s="67"/>
      <c r="F18" s="68">
        <v>719000</v>
      </c>
      <c r="G18" s="68"/>
      <c r="H18" s="68">
        <v>768800</v>
      </c>
      <c r="I18" s="67"/>
      <c r="J18" s="70">
        <v>870400</v>
      </c>
      <c r="K18" s="67" t="s">
        <v>243</v>
      </c>
    </row>
    <row r="19" spans="1:11" x14ac:dyDescent="0.2">
      <c r="A19" s="67" t="s">
        <v>91</v>
      </c>
      <c r="B19" s="68">
        <v>493000</v>
      </c>
      <c r="C19" s="67"/>
      <c r="D19" s="68">
        <v>432300</v>
      </c>
      <c r="E19" s="67"/>
      <c r="F19" s="68">
        <v>529400</v>
      </c>
      <c r="G19" s="68"/>
      <c r="H19" s="68">
        <v>561600</v>
      </c>
      <c r="I19" s="67"/>
      <c r="J19" s="88">
        <v>541000</v>
      </c>
      <c r="K19" s="67"/>
    </row>
    <row r="20" spans="1:11" x14ac:dyDescent="0.2">
      <c r="A20" s="67" t="s">
        <v>92</v>
      </c>
      <c r="B20" s="68">
        <v>235400</v>
      </c>
      <c r="C20" s="67"/>
      <c r="D20" s="68">
        <v>238900</v>
      </c>
      <c r="E20" s="67"/>
      <c r="F20" s="68">
        <v>279700</v>
      </c>
      <c r="G20" s="68"/>
      <c r="H20" s="68">
        <v>300400</v>
      </c>
      <c r="I20" s="67"/>
      <c r="J20" s="88">
        <v>301100</v>
      </c>
      <c r="K20" s="67"/>
    </row>
    <row r="21" spans="1:11" x14ac:dyDescent="0.2">
      <c r="A21" s="67" t="s">
        <v>93</v>
      </c>
      <c r="B21" s="68">
        <v>243300</v>
      </c>
      <c r="C21" s="67"/>
      <c r="D21" s="68">
        <v>265700</v>
      </c>
      <c r="E21" s="67"/>
      <c r="F21" s="68">
        <v>318300</v>
      </c>
      <c r="G21" s="68"/>
      <c r="H21" s="68">
        <v>308600</v>
      </c>
      <c r="I21" s="67"/>
      <c r="J21" s="88">
        <v>301100</v>
      </c>
      <c r="K21" s="67"/>
    </row>
    <row r="22" spans="1:11" x14ac:dyDescent="0.2">
      <c r="A22" s="67" t="s">
        <v>94</v>
      </c>
      <c r="B22" s="68">
        <v>139500</v>
      </c>
      <c r="C22" s="67"/>
      <c r="D22" s="68">
        <v>154000</v>
      </c>
      <c r="E22" s="67"/>
      <c r="F22" s="68">
        <v>179000</v>
      </c>
      <c r="G22" s="68"/>
      <c r="H22" s="68">
        <v>207900</v>
      </c>
      <c r="I22" s="67"/>
      <c r="J22" s="88">
        <v>220800</v>
      </c>
      <c r="K22" s="67"/>
    </row>
    <row r="23" spans="1:11" x14ac:dyDescent="0.2">
      <c r="A23" s="67" t="s">
        <v>95</v>
      </c>
      <c r="B23" s="68">
        <v>1111200</v>
      </c>
      <c r="C23" s="67"/>
      <c r="D23" s="68">
        <v>1090900</v>
      </c>
      <c r="E23" s="67"/>
      <c r="F23" s="68">
        <v>1306400</v>
      </c>
      <c r="G23" s="68"/>
      <c r="H23" s="68">
        <v>1378500</v>
      </c>
      <c r="I23" s="67"/>
      <c r="J23" s="68">
        <v>1364000</v>
      </c>
      <c r="K23" s="67" t="s">
        <v>255</v>
      </c>
    </row>
    <row r="24" spans="1:11" x14ac:dyDescent="0.2">
      <c r="A24" s="67" t="s">
        <v>96</v>
      </c>
      <c r="B24" s="68">
        <v>287700</v>
      </c>
      <c r="C24" s="67"/>
      <c r="D24" s="68">
        <v>285600</v>
      </c>
      <c r="E24" s="67"/>
      <c r="F24" s="68">
        <v>334200</v>
      </c>
      <c r="G24" s="68"/>
      <c r="H24" s="68">
        <v>350000</v>
      </c>
      <c r="I24" s="67"/>
      <c r="J24" s="68">
        <v>358100</v>
      </c>
      <c r="K24" s="62" t="s">
        <v>245</v>
      </c>
    </row>
    <row r="25" spans="1:11" x14ac:dyDescent="0.2">
      <c r="A25" s="67" t="s">
        <v>97</v>
      </c>
      <c r="B25" s="68">
        <v>277300</v>
      </c>
      <c r="C25" s="67"/>
      <c r="D25" s="68">
        <v>317400</v>
      </c>
      <c r="E25" s="67"/>
      <c r="F25" s="68">
        <v>381700</v>
      </c>
      <c r="G25" s="68"/>
      <c r="H25" s="68" t="s">
        <v>98</v>
      </c>
      <c r="I25" s="67"/>
      <c r="J25" s="68" t="s">
        <v>98</v>
      </c>
      <c r="K25" s="67"/>
    </row>
    <row r="26" spans="1:11" x14ac:dyDescent="0.2">
      <c r="A26" s="69" t="s">
        <v>99</v>
      </c>
      <c r="B26" s="68">
        <v>5471400</v>
      </c>
      <c r="C26" s="67"/>
      <c r="D26" s="68">
        <v>4168700</v>
      </c>
      <c r="E26" s="67"/>
      <c r="F26" s="68">
        <v>4352700</v>
      </c>
      <c r="G26" s="68"/>
      <c r="H26" s="68">
        <v>4760500</v>
      </c>
      <c r="I26" s="67"/>
      <c r="J26" s="68">
        <v>5283400</v>
      </c>
      <c r="K26" s="67" t="s">
        <v>256</v>
      </c>
    </row>
    <row r="27" spans="1:11" x14ac:dyDescent="0.2">
      <c r="A27" s="67" t="s">
        <v>100</v>
      </c>
      <c r="B27" s="68">
        <v>58300</v>
      </c>
      <c r="C27" s="67"/>
      <c r="D27" s="68">
        <v>318400</v>
      </c>
      <c r="E27" s="67"/>
      <c r="F27" s="68">
        <v>312500</v>
      </c>
      <c r="G27" s="68"/>
      <c r="H27" s="68">
        <v>1141700</v>
      </c>
      <c r="I27" s="67"/>
      <c r="J27" s="68">
        <v>542300</v>
      </c>
      <c r="K27" s="67" t="s">
        <v>257</v>
      </c>
    </row>
    <row r="28" spans="1:11" x14ac:dyDescent="0.2">
      <c r="A28" s="67" t="s">
        <v>101</v>
      </c>
      <c r="B28" s="68">
        <v>450900</v>
      </c>
      <c r="C28" s="67"/>
      <c r="D28" s="68">
        <v>469300</v>
      </c>
      <c r="E28" s="67"/>
      <c r="F28" s="68">
        <v>306400</v>
      </c>
      <c r="G28" s="68"/>
      <c r="H28" s="68">
        <v>305700</v>
      </c>
      <c r="I28" s="67"/>
      <c r="J28" s="70">
        <v>432800</v>
      </c>
      <c r="K28" s="67"/>
    </row>
    <row r="29" spans="1:11" x14ac:dyDescent="0.2">
      <c r="A29" s="67" t="s">
        <v>102</v>
      </c>
      <c r="B29" s="68">
        <v>45600</v>
      </c>
      <c r="C29" s="67"/>
      <c r="D29" s="68">
        <v>45600</v>
      </c>
      <c r="E29" s="67"/>
      <c r="F29" s="68">
        <v>45600</v>
      </c>
      <c r="G29" s="68"/>
      <c r="H29" s="68">
        <v>48800</v>
      </c>
      <c r="I29" s="67"/>
      <c r="J29" s="70">
        <v>48800</v>
      </c>
      <c r="K29" s="67"/>
    </row>
    <row r="30" spans="1:11" x14ac:dyDescent="0.2">
      <c r="A30" s="67" t="s">
        <v>103</v>
      </c>
      <c r="B30" s="68">
        <v>496500</v>
      </c>
      <c r="C30" s="67"/>
      <c r="D30" s="68">
        <v>514900</v>
      </c>
      <c r="E30" s="67"/>
      <c r="F30" s="68">
        <v>352000</v>
      </c>
      <c r="G30" s="68"/>
      <c r="H30" s="68">
        <v>354500</v>
      </c>
      <c r="I30" s="67"/>
      <c r="J30" s="68">
        <v>481600</v>
      </c>
      <c r="K30" s="67" t="s">
        <v>242</v>
      </c>
    </row>
    <row r="31" spans="1:11" x14ac:dyDescent="0.2">
      <c r="A31" s="67" t="s">
        <v>104</v>
      </c>
      <c r="B31" s="68">
        <v>47000</v>
      </c>
      <c r="C31" s="67"/>
      <c r="D31" s="68">
        <v>46700</v>
      </c>
      <c r="E31" s="67"/>
      <c r="F31" s="68">
        <v>46600</v>
      </c>
      <c r="G31" s="68"/>
      <c r="H31" s="68">
        <v>46600</v>
      </c>
      <c r="I31" s="67"/>
      <c r="J31" s="70">
        <v>46900</v>
      </c>
      <c r="K31" s="67"/>
    </row>
    <row r="32" spans="1:11" x14ac:dyDescent="0.2">
      <c r="A32" s="67" t="s">
        <v>105</v>
      </c>
      <c r="B32" s="68">
        <v>259600</v>
      </c>
      <c r="C32" s="67"/>
      <c r="D32" s="68">
        <v>278100</v>
      </c>
      <c r="E32" s="67"/>
      <c r="F32" s="68">
        <v>411500</v>
      </c>
      <c r="G32" s="68"/>
      <c r="H32" s="68">
        <v>458400</v>
      </c>
      <c r="I32" s="67"/>
      <c r="J32" s="70">
        <v>481700</v>
      </c>
      <c r="K32" s="67"/>
    </row>
    <row r="33" spans="1:11" x14ac:dyDescent="0.2">
      <c r="A33" s="67" t="s">
        <v>106</v>
      </c>
      <c r="B33" s="68">
        <v>4431600</v>
      </c>
      <c r="C33" s="67"/>
      <c r="D33" s="68">
        <v>4858400</v>
      </c>
      <c r="E33" s="67"/>
      <c r="F33" s="68">
        <v>5409600</v>
      </c>
      <c r="G33" s="68"/>
      <c r="H33" s="68">
        <v>5892900</v>
      </c>
      <c r="I33" s="67"/>
      <c r="J33" s="70">
        <v>6401000</v>
      </c>
      <c r="K33" s="67"/>
    </row>
    <row r="34" spans="1:11" x14ac:dyDescent="0.2">
      <c r="A34" s="67" t="s">
        <v>107</v>
      </c>
      <c r="B34" s="68">
        <v>1353900</v>
      </c>
      <c r="C34" s="67"/>
      <c r="D34" s="68">
        <v>1493300</v>
      </c>
      <c r="E34" s="67"/>
      <c r="F34" s="68">
        <v>1707500</v>
      </c>
      <c r="G34" s="68"/>
      <c r="H34" s="68">
        <v>1931700</v>
      </c>
      <c r="I34" s="67"/>
      <c r="J34" s="70">
        <v>2110700</v>
      </c>
      <c r="K34" s="67"/>
    </row>
    <row r="35" spans="1:11" x14ac:dyDescent="0.2">
      <c r="A35" s="67" t="s">
        <v>108</v>
      </c>
      <c r="B35" s="68">
        <v>397900</v>
      </c>
      <c r="C35" s="67"/>
      <c r="D35" s="68">
        <v>410900</v>
      </c>
      <c r="E35" s="67"/>
      <c r="F35" s="68">
        <v>542400</v>
      </c>
      <c r="G35" s="68"/>
      <c r="H35" s="68">
        <v>605400</v>
      </c>
      <c r="I35" s="67"/>
      <c r="J35" s="70">
        <v>619800</v>
      </c>
      <c r="K35" s="67"/>
    </row>
    <row r="36" spans="1:11" x14ac:dyDescent="0.2">
      <c r="A36" s="67" t="s">
        <v>109</v>
      </c>
      <c r="B36" s="68">
        <v>949700</v>
      </c>
      <c r="C36" s="67"/>
      <c r="D36" s="68">
        <v>1078100</v>
      </c>
      <c r="E36" s="67"/>
      <c r="F36" s="68">
        <v>1281700</v>
      </c>
      <c r="G36" s="68"/>
      <c r="H36" s="68">
        <v>1366900</v>
      </c>
      <c r="I36" s="67"/>
      <c r="J36" s="70">
        <v>1514100</v>
      </c>
      <c r="K36" s="67"/>
    </row>
    <row r="37" spans="1:11" x14ac:dyDescent="0.2">
      <c r="A37" s="67" t="s">
        <v>110</v>
      </c>
      <c r="B37" s="68">
        <v>342400</v>
      </c>
      <c r="C37" s="67"/>
      <c r="D37" s="68">
        <v>415600</v>
      </c>
      <c r="E37" s="67"/>
      <c r="F37" s="68">
        <v>242500</v>
      </c>
      <c r="G37" s="68"/>
      <c r="H37" s="68">
        <v>271400</v>
      </c>
      <c r="I37" s="67"/>
      <c r="J37" s="70">
        <v>409800</v>
      </c>
      <c r="K37" s="67"/>
    </row>
    <row r="38" spans="1:11" x14ac:dyDescent="0.2">
      <c r="A38" s="67" t="s">
        <v>111</v>
      </c>
      <c r="B38" s="68">
        <v>7782100</v>
      </c>
      <c r="C38" s="67"/>
      <c r="D38" s="68">
        <v>8581100</v>
      </c>
      <c r="E38" s="67"/>
      <c r="F38" s="68">
        <v>9641800</v>
      </c>
      <c r="G38" s="68"/>
      <c r="H38" s="68">
        <v>10573300</v>
      </c>
      <c r="I38" s="67"/>
      <c r="J38" s="68">
        <v>11584000</v>
      </c>
      <c r="K38" s="67"/>
    </row>
    <row r="39" spans="1:11" x14ac:dyDescent="0.2">
      <c r="A39" s="67" t="s">
        <v>112</v>
      </c>
      <c r="B39" s="68">
        <v>4581600</v>
      </c>
      <c r="C39" s="67"/>
      <c r="D39" s="68">
        <v>5062100</v>
      </c>
      <c r="E39" s="67"/>
      <c r="F39" s="68">
        <v>5553500</v>
      </c>
      <c r="G39" s="68"/>
      <c r="H39" s="68">
        <v>6039500</v>
      </c>
      <c r="I39" s="67"/>
      <c r="J39" s="70">
        <v>6664500</v>
      </c>
      <c r="K39" s="67"/>
    </row>
    <row r="40" spans="1:11" x14ac:dyDescent="0.2">
      <c r="A40" s="67" t="s">
        <v>113</v>
      </c>
      <c r="B40" s="68">
        <v>3200500</v>
      </c>
      <c r="C40" s="67"/>
      <c r="D40" s="68">
        <v>3519000</v>
      </c>
      <c r="E40" s="67"/>
      <c r="F40" s="68">
        <v>4088300</v>
      </c>
      <c r="G40" s="68"/>
      <c r="H40" s="68">
        <v>4533800</v>
      </c>
      <c r="I40" s="67"/>
      <c r="J40" s="70">
        <v>4919500</v>
      </c>
      <c r="K40" s="67" t="s">
        <v>243</v>
      </c>
    </row>
    <row r="41" spans="1:11" x14ac:dyDescent="0.2">
      <c r="A41" s="67" t="s">
        <v>97</v>
      </c>
      <c r="B41" s="68">
        <v>967000</v>
      </c>
      <c r="C41" s="67"/>
      <c r="D41" s="68">
        <v>903300</v>
      </c>
      <c r="E41" s="67"/>
      <c r="F41" s="68">
        <v>828900</v>
      </c>
      <c r="G41" s="68"/>
      <c r="H41" s="68">
        <v>885400</v>
      </c>
      <c r="I41" s="67"/>
      <c r="J41" s="88">
        <v>795400</v>
      </c>
      <c r="K41" s="67"/>
    </row>
    <row r="42" spans="1:11" x14ac:dyDescent="0.2">
      <c r="A42" s="67" t="s">
        <v>114</v>
      </c>
      <c r="B42" s="68">
        <v>185300</v>
      </c>
      <c r="C42" s="67"/>
      <c r="D42" s="68">
        <v>198900</v>
      </c>
      <c r="E42" s="67"/>
      <c r="F42" s="68">
        <v>415900</v>
      </c>
      <c r="G42" s="68"/>
      <c r="H42" s="68">
        <v>417700</v>
      </c>
      <c r="I42" s="67"/>
      <c r="J42" s="88">
        <v>362800</v>
      </c>
      <c r="K42" s="67"/>
    </row>
    <row r="43" spans="1:11" x14ac:dyDescent="0.2">
      <c r="A43" s="67" t="s">
        <v>115</v>
      </c>
      <c r="B43" s="68">
        <v>274800</v>
      </c>
      <c r="C43" s="67"/>
      <c r="D43" s="68">
        <v>273500</v>
      </c>
      <c r="E43" s="67"/>
      <c r="F43" s="68">
        <v>520400</v>
      </c>
      <c r="G43" s="68"/>
      <c r="H43" s="68">
        <v>516300</v>
      </c>
      <c r="I43" s="67"/>
      <c r="J43" s="88">
        <v>441400</v>
      </c>
      <c r="K43" s="67"/>
    </row>
    <row r="44" spans="1:11" x14ac:dyDescent="0.2">
      <c r="A44" s="67" t="s">
        <v>16</v>
      </c>
      <c r="B44" s="68">
        <v>862900</v>
      </c>
      <c r="C44" s="67"/>
      <c r="D44" s="68">
        <v>856200</v>
      </c>
      <c r="E44" s="67"/>
      <c r="F44" s="68">
        <v>1575400</v>
      </c>
      <c r="G44" s="68"/>
      <c r="H44" s="68">
        <v>1719600</v>
      </c>
      <c r="I44" s="67"/>
      <c r="J44" s="88">
        <v>1539200</v>
      </c>
      <c r="K44" s="67"/>
    </row>
    <row r="45" spans="1:11" x14ac:dyDescent="0.2">
      <c r="A45" s="69" t="s">
        <v>116</v>
      </c>
      <c r="B45" s="68">
        <v>11516700</v>
      </c>
      <c r="C45" s="67"/>
      <c r="D45" s="68">
        <v>10752900</v>
      </c>
      <c r="E45" s="67"/>
      <c r="F45" s="68">
        <v>12446100</v>
      </c>
      <c r="G45" s="68"/>
      <c r="H45" s="68">
        <v>14329500</v>
      </c>
      <c r="I45" s="67"/>
      <c r="J45" s="68">
        <v>14365600</v>
      </c>
      <c r="K45" s="67" t="s">
        <v>258</v>
      </c>
    </row>
    <row r="46" spans="1:11" x14ac:dyDescent="0.2">
      <c r="A46" s="67" t="s">
        <v>117</v>
      </c>
      <c r="B46" s="68">
        <v>491700</v>
      </c>
      <c r="C46" s="67"/>
      <c r="D46" s="68">
        <v>533700</v>
      </c>
      <c r="E46" s="67"/>
      <c r="F46" s="68">
        <v>684200</v>
      </c>
      <c r="G46" s="68"/>
      <c r="H46" s="68">
        <v>730600</v>
      </c>
      <c r="I46" s="67"/>
      <c r="J46" s="68">
        <v>782500</v>
      </c>
      <c r="K46" s="67" t="s">
        <v>257</v>
      </c>
    </row>
    <row r="47" spans="1:11" x14ac:dyDescent="0.2">
      <c r="A47" s="67" t="s">
        <v>118</v>
      </c>
      <c r="B47" s="68">
        <v>2784100</v>
      </c>
      <c r="C47" s="67"/>
      <c r="D47" s="68" t="s">
        <v>98</v>
      </c>
      <c r="E47" s="67"/>
      <c r="F47" s="68" t="s">
        <v>98</v>
      </c>
      <c r="G47" s="68"/>
      <c r="H47" s="68" t="s">
        <v>98</v>
      </c>
      <c r="I47" s="67"/>
      <c r="J47" s="68" t="s">
        <v>98</v>
      </c>
      <c r="K47" s="67"/>
    </row>
    <row r="48" spans="1:11" x14ac:dyDescent="0.2">
      <c r="A48" s="67" t="s">
        <v>119</v>
      </c>
      <c r="B48" s="68">
        <v>420200</v>
      </c>
      <c r="C48" s="67"/>
      <c r="D48" s="68">
        <v>437900</v>
      </c>
      <c r="E48" s="67"/>
      <c r="F48" s="68">
        <v>522300</v>
      </c>
      <c r="G48" s="68"/>
      <c r="H48" s="68">
        <v>510800</v>
      </c>
      <c r="I48" s="67"/>
      <c r="J48" s="70">
        <v>524500</v>
      </c>
      <c r="K48" s="67"/>
    </row>
    <row r="49" spans="1:11" x14ac:dyDescent="0.2">
      <c r="A49" s="67" t="s">
        <v>120</v>
      </c>
      <c r="B49" s="68">
        <v>120700</v>
      </c>
      <c r="C49" s="67"/>
      <c r="D49" s="68">
        <v>119800</v>
      </c>
      <c r="E49" s="67"/>
      <c r="F49" s="68">
        <v>137200</v>
      </c>
      <c r="G49" s="68"/>
      <c r="H49" s="68">
        <v>137500</v>
      </c>
      <c r="I49" s="67"/>
      <c r="J49" s="70">
        <v>151300</v>
      </c>
      <c r="K49" s="67"/>
    </row>
    <row r="50" spans="1:11" x14ac:dyDescent="0.2">
      <c r="A50" s="67" t="s">
        <v>121</v>
      </c>
      <c r="B50" s="68">
        <v>125000</v>
      </c>
      <c r="C50" s="67"/>
      <c r="D50" s="68">
        <v>272000</v>
      </c>
      <c r="E50" s="67"/>
      <c r="F50" s="68">
        <v>259000</v>
      </c>
      <c r="G50" s="68"/>
      <c r="H50" s="68">
        <v>368400</v>
      </c>
      <c r="I50" s="67"/>
      <c r="J50" s="70">
        <v>226600</v>
      </c>
      <c r="K50" s="67"/>
    </row>
    <row r="51" spans="1:11" x14ac:dyDescent="0.2">
      <c r="A51" s="67" t="s">
        <v>122</v>
      </c>
      <c r="B51" s="68">
        <v>195800</v>
      </c>
      <c r="C51" s="67"/>
      <c r="D51" s="68">
        <v>239800</v>
      </c>
      <c r="E51" s="67"/>
      <c r="F51" s="68">
        <v>297000</v>
      </c>
      <c r="G51" s="68"/>
      <c r="H51" s="68">
        <v>365100</v>
      </c>
      <c r="I51" s="67"/>
      <c r="J51" s="70">
        <v>429500</v>
      </c>
      <c r="K51" s="67"/>
    </row>
    <row r="52" spans="1:11" x14ac:dyDescent="0.2">
      <c r="A52" s="67" t="s">
        <v>123</v>
      </c>
      <c r="B52" s="68" t="s">
        <v>98</v>
      </c>
      <c r="C52" s="67"/>
      <c r="D52" s="68" t="s">
        <v>98</v>
      </c>
      <c r="E52" s="67"/>
      <c r="F52" s="68" t="s">
        <v>98</v>
      </c>
      <c r="G52" s="68"/>
      <c r="H52" s="68">
        <v>617300</v>
      </c>
      <c r="I52" s="67"/>
      <c r="J52" s="70">
        <v>602600</v>
      </c>
      <c r="K52" s="67"/>
    </row>
    <row r="53" spans="1:11" x14ac:dyDescent="0.2">
      <c r="A53" s="67" t="s">
        <v>124</v>
      </c>
      <c r="B53" s="68">
        <v>407600</v>
      </c>
      <c r="C53" s="67"/>
      <c r="D53" s="68">
        <v>444900</v>
      </c>
      <c r="E53" s="67"/>
      <c r="F53" s="68">
        <v>545200</v>
      </c>
      <c r="G53" s="68"/>
      <c r="H53" s="68" t="s">
        <v>98</v>
      </c>
      <c r="I53" s="67"/>
      <c r="J53" s="68" t="s">
        <v>98</v>
      </c>
      <c r="K53" s="67"/>
    </row>
    <row r="54" spans="1:11" x14ac:dyDescent="0.2">
      <c r="A54" s="67" t="s">
        <v>125</v>
      </c>
      <c r="B54" s="68">
        <v>1269300</v>
      </c>
      <c r="C54" s="67"/>
      <c r="D54" s="68">
        <v>1514400</v>
      </c>
      <c r="E54" s="67"/>
      <c r="F54" s="68">
        <v>1760700</v>
      </c>
      <c r="G54" s="68"/>
      <c r="H54" s="68">
        <v>1999100</v>
      </c>
      <c r="I54" s="67"/>
      <c r="J54" s="68">
        <v>1934500</v>
      </c>
      <c r="K54" s="67" t="s">
        <v>261</v>
      </c>
    </row>
    <row r="55" spans="1:11" x14ac:dyDescent="0.2">
      <c r="A55" s="67" t="s">
        <v>126</v>
      </c>
      <c r="B55" s="68">
        <v>178500</v>
      </c>
      <c r="C55" s="67"/>
      <c r="D55" s="68">
        <v>196100</v>
      </c>
      <c r="E55" s="67"/>
      <c r="F55" s="68">
        <v>224800</v>
      </c>
      <c r="G55" s="68"/>
      <c r="H55" s="68">
        <v>246000</v>
      </c>
      <c r="I55" s="67"/>
      <c r="J55" s="68">
        <v>215200</v>
      </c>
      <c r="K55" s="67" t="s">
        <v>243</v>
      </c>
    </row>
    <row r="56" spans="1:11" x14ac:dyDescent="0.2">
      <c r="A56" s="67" t="s">
        <v>127</v>
      </c>
      <c r="B56" s="68" t="s">
        <v>98</v>
      </c>
      <c r="C56" s="67"/>
      <c r="D56" s="68" t="s">
        <v>98</v>
      </c>
      <c r="E56" s="67"/>
      <c r="F56" s="68">
        <v>983800</v>
      </c>
      <c r="G56" s="68"/>
      <c r="H56" s="68">
        <v>1171200</v>
      </c>
      <c r="I56" s="67"/>
      <c r="J56" s="68">
        <v>1288500</v>
      </c>
      <c r="K56" s="67" t="s">
        <v>255</v>
      </c>
    </row>
    <row r="57" spans="1:11" x14ac:dyDescent="0.2">
      <c r="A57" s="67" t="s">
        <v>128</v>
      </c>
      <c r="B57" s="68">
        <v>653700</v>
      </c>
      <c r="C57" s="67"/>
      <c r="D57" s="68">
        <v>794500</v>
      </c>
      <c r="E57" s="67"/>
      <c r="F57" s="68" t="s">
        <v>98</v>
      </c>
      <c r="G57" s="68"/>
      <c r="H57" s="68" t="s">
        <v>98</v>
      </c>
      <c r="I57" s="67"/>
      <c r="J57" s="68" t="s">
        <v>98</v>
      </c>
      <c r="K57" s="67"/>
    </row>
    <row r="58" spans="1:11" x14ac:dyDescent="0.2">
      <c r="A58" s="67" t="s">
        <v>129</v>
      </c>
      <c r="B58" s="68" t="s">
        <v>98</v>
      </c>
      <c r="C58" s="67"/>
      <c r="D58" s="68" t="s">
        <v>98</v>
      </c>
      <c r="E58" s="67"/>
      <c r="F58" s="68" t="s">
        <v>98</v>
      </c>
      <c r="G58" s="68"/>
      <c r="H58" s="68">
        <v>400000</v>
      </c>
      <c r="I58" s="67"/>
      <c r="J58" s="68" t="s">
        <v>98</v>
      </c>
      <c r="K58" s="67"/>
    </row>
    <row r="59" spans="1:11" x14ac:dyDescent="0.2">
      <c r="A59" s="69" t="s">
        <v>130</v>
      </c>
      <c r="B59" s="68">
        <v>5377300</v>
      </c>
      <c r="C59" s="67"/>
      <c r="D59" s="68">
        <v>3038700</v>
      </c>
      <c r="E59" s="67"/>
      <c r="F59" s="68">
        <v>3653500</v>
      </c>
      <c r="G59" s="68"/>
      <c r="H59" s="68">
        <v>4546900</v>
      </c>
      <c r="I59" s="67"/>
      <c r="J59" s="68">
        <v>4220700</v>
      </c>
      <c r="K59" s="67" t="s">
        <v>263</v>
      </c>
    </row>
    <row r="60" spans="1:11" x14ac:dyDescent="0.2">
      <c r="A60" s="67" t="s">
        <v>131</v>
      </c>
      <c r="B60" s="68">
        <v>1299500</v>
      </c>
      <c r="C60" s="67"/>
      <c r="D60" s="68">
        <v>2048300</v>
      </c>
      <c r="E60" s="67"/>
      <c r="F60" s="68">
        <v>2347500</v>
      </c>
      <c r="G60" s="68"/>
      <c r="H60" s="68">
        <v>3600000</v>
      </c>
      <c r="I60" s="67"/>
      <c r="J60" s="68">
        <v>3955300</v>
      </c>
      <c r="K60" s="67"/>
    </row>
    <row r="61" spans="1:11" x14ac:dyDescent="0.2">
      <c r="A61" s="67" t="s">
        <v>132</v>
      </c>
      <c r="B61" s="68" t="s">
        <v>98</v>
      </c>
      <c r="C61" s="67"/>
      <c r="D61" s="68" t="s">
        <v>98</v>
      </c>
      <c r="E61" s="67"/>
      <c r="F61" s="68" t="s">
        <v>98</v>
      </c>
      <c r="G61" s="68"/>
      <c r="H61" s="68">
        <v>2200</v>
      </c>
      <c r="I61" s="67"/>
      <c r="J61" s="68">
        <v>-17500</v>
      </c>
      <c r="K61" s="67"/>
    </row>
    <row r="62" spans="1:11" x14ac:dyDescent="0.2">
      <c r="A62" s="67" t="s">
        <v>133</v>
      </c>
      <c r="B62" s="68" t="s">
        <v>98</v>
      </c>
      <c r="C62" s="67"/>
      <c r="D62" s="68" t="s">
        <v>98</v>
      </c>
      <c r="E62" s="67"/>
      <c r="F62" s="68" t="s">
        <v>98</v>
      </c>
      <c r="G62" s="68"/>
      <c r="H62" s="68" t="s">
        <v>98</v>
      </c>
      <c r="I62" s="67"/>
      <c r="J62" s="68">
        <v>-5200</v>
      </c>
      <c r="K62" s="67"/>
    </row>
    <row r="63" spans="1:11" x14ac:dyDescent="0.2">
      <c r="A63" s="67" t="s">
        <v>134</v>
      </c>
      <c r="B63" s="68" t="s">
        <v>98</v>
      </c>
      <c r="C63" s="67"/>
      <c r="D63" s="68" t="s">
        <v>98</v>
      </c>
      <c r="E63" s="67"/>
      <c r="F63" s="68" t="s">
        <v>98</v>
      </c>
      <c r="G63" s="68"/>
      <c r="H63" s="68">
        <v>400000</v>
      </c>
      <c r="I63" s="67"/>
      <c r="J63" s="68" t="s">
        <v>98</v>
      </c>
      <c r="K63" s="67"/>
    </row>
    <row r="64" spans="1:11" x14ac:dyDescent="0.2">
      <c r="A64" s="67" t="s">
        <v>135</v>
      </c>
      <c r="B64" s="68">
        <v>1299400</v>
      </c>
      <c r="C64" s="67"/>
      <c r="D64" s="68">
        <v>2048300</v>
      </c>
      <c r="E64" s="67"/>
      <c r="F64" s="68">
        <v>2347500</v>
      </c>
      <c r="G64" s="68"/>
      <c r="H64" s="68">
        <v>3602200</v>
      </c>
      <c r="I64" s="67"/>
      <c r="J64" s="68">
        <v>3932600</v>
      </c>
      <c r="K64" s="67" t="s">
        <v>241</v>
      </c>
    </row>
    <row r="65" spans="1:11" x14ac:dyDescent="0.2">
      <c r="A65" s="67" t="s">
        <v>136</v>
      </c>
      <c r="B65" s="68">
        <v>357700</v>
      </c>
      <c r="C65" s="67"/>
      <c r="D65" s="68">
        <v>392200</v>
      </c>
      <c r="E65" s="67"/>
      <c r="F65" s="68">
        <v>625300</v>
      </c>
      <c r="G65" s="68"/>
      <c r="H65" s="68">
        <v>689700</v>
      </c>
      <c r="I65" s="67"/>
      <c r="J65" s="68">
        <v>755300</v>
      </c>
      <c r="K65" s="67" t="s">
        <v>242</v>
      </c>
    </row>
    <row r="66" spans="1:11" x14ac:dyDescent="0.2">
      <c r="A66" s="69" t="s">
        <v>137</v>
      </c>
      <c r="B66" s="68">
        <v>7034400</v>
      </c>
      <c r="C66" s="67"/>
      <c r="D66" s="68">
        <v>5479200</v>
      </c>
      <c r="E66" s="67"/>
      <c r="F66" s="68">
        <v>6626300</v>
      </c>
      <c r="G66" s="68"/>
      <c r="H66" s="68">
        <v>8438800</v>
      </c>
      <c r="I66" s="67"/>
      <c r="J66" s="68">
        <v>8908600</v>
      </c>
      <c r="K66" s="67" t="s">
        <v>264</v>
      </c>
    </row>
    <row r="67" spans="1:11" x14ac:dyDescent="0.2">
      <c r="A67" s="67" t="s">
        <v>138</v>
      </c>
      <c r="B67" s="68">
        <v>800</v>
      </c>
      <c r="C67" s="67"/>
      <c r="D67" s="68">
        <v>700</v>
      </c>
      <c r="E67" s="67"/>
      <c r="F67" s="68">
        <v>1500</v>
      </c>
      <c r="G67" s="68"/>
      <c r="H67" s="70">
        <v>1500</v>
      </c>
      <c r="I67" s="67"/>
      <c r="J67" s="68">
        <v>1400</v>
      </c>
      <c r="K67" s="67"/>
    </row>
    <row r="68" spans="1:11" x14ac:dyDescent="0.2">
      <c r="A68" s="67" t="s">
        <v>139</v>
      </c>
      <c r="B68" s="68">
        <v>282100</v>
      </c>
      <c r="C68" s="67"/>
      <c r="D68" s="68">
        <v>39400</v>
      </c>
      <c r="E68" s="67"/>
      <c r="F68" s="68">
        <v>41100</v>
      </c>
      <c r="G68" s="68"/>
      <c r="H68" s="70">
        <v>41100</v>
      </c>
      <c r="I68" s="67"/>
      <c r="J68" s="68">
        <v>41100</v>
      </c>
      <c r="K68" s="67"/>
    </row>
    <row r="69" spans="1:11" x14ac:dyDescent="0.2">
      <c r="A69" s="67" t="s">
        <v>140</v>
      </c>
      <c r="B69" s="68">
        <v>4130300</v>
      </c>
      <c r="C69" s="67"/>
      <c r="D69" s="68">
        <v>5206600</v>
      </c>
      <c r="E69" s="67"/>
      <c r="F69" s="68">
        <v>5974800</v>
      </c>
      <c r="G69" s="68"/>
      <c r="H69" s="70">
        <v>5949800</v>
      </c>
      <c r="I69" s="67"/>
      <c r="J69" s="68">
        <v>5563200</v>
      </c>
      <c r="K69" s="67"/>
    </row>
    <row r="70" spans="1:11" x14ac:dyDescent="0.2">
      <c r="A70" s="67" t="s">
        <v>141</v>
      </c>
      <c r="B70" s="68">
        <v>-500</v>
      </c>
      <c r="C70" s="67"/>
      <c r="D70" s="68" t="s">
        <v>98</v>
      </c>
      <c r="E70" s="67"/>
      <c r="F70" s="68" t="s">
        <v>98</v>
      </c>
      <c r="G70" s="68"/>
      <c r="H70" s="68" t="s">
        <v>98</v>
      </c>
      <c r="I70" s="67"/>
      <c r="J70" s="68" t="s">
        <v>98</v>
      </c>
      <c r="K70" s="67"/>
    </row>
    <row r="71" spans="1:11" x14ac:dyDescent="0.2">
      <c r="A71" s="67" t="s">
        <v>142</v>
      </c>
      <c r="B71" s="68">
        <v>13900</v>
      </c>
      <c r="C71" s="67"/>
      <c r="D71" s="68" t="s">
        <v>98</v>
      </c>
      <c r="E71" s="67"/>
      <c r="F71" s="68" t="s">
        <v>98</v>
      </c>
      <c r="G71" s="68"/>
      <c r="H71" s="68" t="s">
        <v>98</v>
      </c>
      <c r="I71" s="67"/>
      <c r="J71" s="68" t="s">
        <v>98</v>
      </c>
      <c r="K71" s="67"/>
    </row>
    <row r="72" spans="1:11" x14ac:dyDescent="0.2">
      <c r="A72" s="67" t="s">
        <v>143</v>
      </c>
      <c r="B72" s="68" t="s">
        <v>98</v>
      </c>
      <c r="C72" s="67"/>
      <c r="D72" s="68">
        <v>-400</v>
      </c>
      <c r="E72" s="67"/>
      <c r="F72" s="68">
        <v>-100</v>
      </c>
      <c r="G72" s="68"/>
      <c r="H72" s="70">
        <v>1100</v>
      </c>
      <c r="I72" s="67"/>
      <c r="J72" s="68">
        <v>-2500</v>
      </c>
      <c r="K72" s="67"/>
    </row>
    <row r="73" spans="1:11" x14ac:dyDescent="0.2">
      <c r="A73" s="67" t="s">
        <v>144</v>
      </c>
      <c r="B73" s="68" t="s">
        <v>98</v>
      </c>
      <c r="C73" s="67"/>
      <c r="D73" s="68">
        <v>46300</v>
      </c>
      <c r="E73" s="67"/>
      <c r="F73" s="68">
        <v>25600</v>
      </c>
      <c r="G73" s="68"/>
      <c r="H73" s="70">
        <v>10900</v>
      </c>
      <c r="I73" s="67"/>
      <c r="J73" s="68">
        <v>-4100</v>
      </c>
      <c r="K73" s="67"/>
    </row>
    <row r="74" spans="1:11" x14ac:dyDescent="0.2">
      <c r="A74" s="67" t="s">
        <v>145</v>
      </c>
      <c r="B74" s="68" t="s">
        <v>98</v>
      </c>
      <c r="C74" s="67"/>
      <c r="D74" s="68">
        <v>3200</v>
      </c>
      <c r="E74" s="67"/>
      <c r="F74" s="68">
        <v>1300</v>
      </c>
      <c r="G74" s="68"/>
      <c r="H74" s="70">
        <v>1300</v>
      </c>
      <c r="I74" s="67"/>
      <c r="J74" s="68">
        <v>14000</v>
      </c>
      <c r="K74" s="67"/>
    </row>
    <row r="75" spans="1:11" x14ac:dyDescent="0.2">
      <c r="A75" s="67" t="s">
        <v>146</v>
      </c>
      <c r="B75" s="68">
        <v>53600</v>
      </c>
      <c r="C75" s="67"/>
      <c r="D75" s="68">
        <v>-23800</v>
      </c>
      <c r="E75" s="67"/>
      <c r="F75" s="68">
        <v>-226200</v>
      </c>
      <c r="G75" s="68"/>
      <c r="H75" s="68" t="s">
        <v>98</v>
      </c>
      <c r="I75" s="67"/>
      <c r="J75" s="68" t="s">
        <v>98</v>
      </c>
      <c r="K75" s="67"/>
    </row>
    <row r="76" spans="1:11" x14ac:dyDescent="0.2">
      <c r="A76" s="67" t="s">
        <v>147</v>
      </c>
      <c r="B76" s="68" t="s">
        <v>98</v>
      </c>
      <c r="C76" s="67"/>
      <c r="D76" s="68" t="s">
        <v>98</v>
      </c>
      <c r="E76" s="67"/>
      <c r="F76" s="68" t="s">
        <v>98</v>
      </c>
      <c r="G76" s="68"/>
      <c r="H76" s="70">
        <v>-121700</v>
      </c>
      <c r="I76" s="67"/>
      <c r="J76" s="68">
        <v>-163000</v>
      </c>
      <c r="K76" s="67"/>
    </row>
    <row r="77" spans="1:11" x14ac:dyDescent="0.2">
      <c r="A77" s="67" t="s">
        <v>148</v>
      </c>
      <c r="B77" s="68">
        <v>67000</v>
      </c>
      <c r="C77" s="67"/>
      <c r="D77" s="68">
        <v>25300</v>
      </c>
      <c r="E77" s="67"/>
      <c r="F77" s="68">
        <v>-199400</v>
      </c>
      <c r="G77" s="68"/>
      <c r="H77" s="68">
        <v>-108400</v>
      </c>
      <c r="I77" s="67"/>
      <c r="J77" s="68">
        <v>-155600</v>
      </c>
      <c r="K77" s="67"/>
    </row>
    <row r="78" spans="1:11" x14ac:dyDescent="0.2">
      <c r="A78" s="69" t="s">
        <v>149</v>
      </c>
      <c r="B78" s="68">
        <v>4480200</v>
      </c>
      <c r="C78" s="67"/>
      <c r="D78" s="68">
        <v>5272000</v>
      </c>
      <c r="E78" s="67"/>
      <c r="F78" s="68">
        <v>5818000</v>
      </c>
      <c r="G78" s="68"/>
      <c r="H78" s="68">
        <v>5884000</v>
      </c>
      <c r="I78" s="67">
        <v>1</v>
      </c>
      <c r="J78" s="68">
        <v>5450100</v>
      </c>
      <c r="K78" s="67"/>
    </row>
    <row r="79" spans="1:11" x14ac:dyDescent="0.2">
      <c r="A79" s="67" t="s">
        <v>150</v>
      </c>
      <c r="B79" s="68">
        <v>2100</v>
      </c>
      <c r="C79" s="67"/>
      <c r="D79" s="68">
        <v>1700</v>
      </c>
      <c r="E79" s="67"/>
      <c r="F79" s="68">
        <v>1800</v>
      </c>
      <c r="G79" s="68"/>
      <c r="H79" s="68">
        <v>6700</v>
      </c>
      <c r="I79" s="67">
        <v>2</v>
      </c>
      <c r="J79" s="68">
        <v>6900</v>
      </c>
      <c r="K79" s="67"/>
    </row>
    <row r="80" spans="1:11" x14ac:dyDescent="0.2">
      <c r="A80" s="69" t="s">
        <v>151</v>
      </c>
      <c r="B80" s="68">
        <v>4482300</v>
      </c>
      <c r="C80" s="67"/>
      <c r="D80" s="68">
        <v>5273700</v>
      </c>
      <c r="E80" s="67"/>
      <c r="F80" s="68">
        <v>5819800</v>
      </c>
      <c r="G80" s="68"/>
      <c r="H80" s="68">
        <v>5890700</v>
      </c>
      <c r="I80" s="67" t="s">
        <v>266</v>
      </c>
      <c r="J80" s="68">
        <v>5457000</v>
      </c>
      <c r="K80" s="67"/>
    </row>
    <row r="82" spans="1:11" x14ac:dyDescent="0.2">
      <c r="A82" s="64" t="s">
        <v>152</v>
      </c>
    </row>
    <row r="83" spans="1:11" x14ac:dyDescent="0.2">
      <c r="A83" s="65" t="s">
        <v>70</v>
      </c>
      <c r="B83" s="66" t="s">
        <v>75</v>
      </c>
      <c r="C83" s="65"/>
      <c r="D83" s="66" t="s">
        <v>74</v>
      </c>
      <c r="E83" s="65"/>
      <c r="F83" s="66" t="s">
        <v>73</v>
      </c>
      <c r="G83" s="66"/>
      <c r="H83" s="66" t="s">
        <v>72</v>
      </c>
      <c r="I83" s="65"/>
      <c r="J83" s="66" t="s">
        <v>71</v>
      </c>
      <c r="K83" s="65"/>
    </row>
    <row r="84" spans="1:11" x14ac:dyDescent="0.2">
      <c r="A84" s="65" t="s">
        <v>76</v>
      </c>
      <c r="B84" s="66" t="s">
        <v>77</v>
      </c>
      <c r="C84" s="65"/>
      <c r="D84" s="66" t="s">
        <v>77</v>
      </c>
      <c r="E84" s="65"/>
      <c r="F84" s="66" t="s">
        <v>77</v>
      </c>
      <c r="G84" s="66"/>
      <c r="H84" s="66" t="s">
        <v>77</v>
      </c>
      <c r="I84" s="65"/>
      <c r="J84" s="66" t="s">
        <v>77</v>
      </c>
      <c r="K84" s="65"/>
    </row>
    <row r="85" spans="1:11" x14ac:dyDescent="0.2">
      <c r="A85" s="65" t="s">
        <v>78</v>
      </c>
      <c r="B85" s="66" t="s">
        <v>79</v>
      </c>
      <c r="C85" s="65"/>
      <c r="D85" s="66" t="s">
        <v>79</v>
      </c>
      <c r="E85" s="65"/>
      <c r="F85" s="66" t="s">
        <v>79</v>
      </c>
      <c r="G85" s="66"/>
      <c r="H85" s="66" t="s">
        <v>79</v>
      </c>
      <c r="I85" s="65"/>
      <c r="J85" s="66" t="s">
        <v>79</v>
      </c>
      <c r="K85" s="65"/>
    </row>
    <row r="86" spans="1:11" x14ac:dyDescent="0.2">
      <c r="A86" s="65" t="s">
        <v>80</v>
      </c>
      <c r="B86" s="66" t="s">
        <v>81</v>
      </c>
      <c r="C86" s="65"/>
      <c r="D86" s="66" t="s">
        <v>81</v>
      </c>
      <c r="E86" s="65"/>
      <c r="F86" s="66" t="s">
        <v>81</v>
      </c>
      <c r="G86" s="66"/>
      <c r="H86" s="66" t="s">
        <v>81</v>
      </c>
      <c r="I86" s="65"/>
      <c r="J86" s="66" t="s">
        <v>81</v>
      </c>
      <c r="K86" s="65"/>
    </row>
    <row r="87" spans="1:11" x14ac:dyDescent="0.2">
      <c r="A87" s="65" t="s">
        <v>82</v>
      </c>
      <c r="B87" s="66" t="s">
        <v>83</v>
      </c>
      <c r="C87" s="65"/>
      <c r="D87" s="66" t="s">
        <v>83</v>
      </c>
      <c r="E87" s="65"/>
      <c r="F87" s="66" t="s">
        <v>83</v>
      </c>
      <c r="G87" s="66"/>
      <c r="H87" s="66" t="s">
        <v>83</v>
      </c>
      <c r="I87" s="65"/>
      <c r="J87" s="66" t="s">
        <v>83</v>
      </c>
      <c r="K87" s="65"/>
    </row>
    <row r="88" spans="1:11" x14ac:dyDescent="0.2">
      <c r="A88" s="67" t="s">
        <v>153</v>
      </c>
      <c r="B88" s="68">
        <v>11793200</v>
      </c>
      <c r="C88" s="67"/>
      <c r="D88" s="68">
        <v>12977900</v>
      </c>
      <c r="E88" s="67"/>
      <c r="F88" s="68">
        <v>15197300</v>
      </c>
      <c r="G88" s="68"/>
      <c r="H88" s="68">
        <v>16844100</v>
      </c>
      <c r="I88" s="67"/>
      <c r="J88" s="70">
        <v>17650700</v>
      </c>
      <c r="K88" s="67"/>
    </row>
    <row r="89" spans="1:11" x14ac:dyDescent="0.2">
      <c r="A89" s="67" t="s">
        <v>154</v>
      </c>
      <c r="B89" s="68">
        <v>1360500</v>
      </c>
      <c r="C89" s="67"/>
      <c r="D89" s="68">
        <v>1588600</v>
      </c>
      <c r="E89" s="67"/>
      <c r="F89" s="68">
        <v>1861900</v>
      </c>
      <c r="G89" s="68"/>
      <c r="H89" s="68">
        <v>2154200</v>
      </c>
      <c r="I89" s="67"/>
      <c r="J89" s="70">
        <v>2355000</v>
      </c>
      <c r="K89" s="67"/>
    </row>
    <row r="90" spans="1:11" x14ac:dyDescent="0.2">
      <c r="A90" s="67" t="s">
        <v>155</v>
      </c>
      <c r="B90" s="68">
        <v>1738500</v>
      </c>
      <c r="C90" s="67"/>
      <c r="D90" s="68">
        <v>1881300</v>
      </c>
      <c r="E90" s="67"/>
      <c r="F90" s="68">
        <v>2103500</v>
      </c>
      <c r="G90" s="68"/>
      <c r="H90" s="68">
        <v>2317600</v>
      </c>
      <c r="I90" s="67"/>
      <c r="J90" s="70">
        <v>2381100</v>
      </c>
      <c r="K90" s="67"/>
    </row>
    <row r="91" spans="1:11" x14ac:dyDescent="0.2">
      <c r="A91" s="69" t="s">
        <v>156</v>
      </c>
      <c r="B91" s="68">
        <v>14892200</v>
      </c>
      <c r="C91" s="67"/>
      <c r="D91" s="68">
        <v>16447800</v>
      </c>
      <c r="E91" s="67"/>
      <c r="F91" s="68">
        <v>19162700</v>
      </c>
      <c r="G91" s="68"/>
      <c r="H91" s="68">
        <v>21315900</v>
      </c>
      <c r="I91" s="67"/>
      <c r="J91" s="68">
        <v>22386800</v>
      </c>
      <c r="K91" s="67" t="s">
        <v>241</v>
      </c>
    </row>
    <row r="92" spans="1:11" x14ac:dyDescent="0.2">
      <c r="A92" s="71" t="s">
        <v>157</v>
      </c>
      <c r="B92" s="68">
        <v>6382300</v>
      </c>
      <c r="C92" s="67"/>
      <c r="D92" s="68">
        <v>6858800</v>
      </c>
      <c r="E92" s="67"/>
      <c r="F92" s="68">
        <v>7787500</v>
      </c>
      <c r="G92" s="68"/>
      <c r="H92" s="68">
        <v>8511100</v>
      </c>
      <c r="I92" s="67"/>
      <c r="J92" s="70">
        <v>9038200</v>
      </c>
      <c r="K92" s="67"/>
    </row>
    <row r="93" spans="1:11" x14ac:dyDescent="0.2">
      <c r="A93" s="67" t="s">
        <v>158</v>
      </c>
      <c r="B93" s="68">
        <v>4286100</v>
      </c>
      <c r="C93" s="67"/>
      <c r="D93" s="68">
        <v>4638200</v>
      </c>
      <c r="E93" s="67"/>
      <c r="F93" s="68">
        <v>5411100</v>
      </c>
      <c r="G93" s="68"/>
      <c r="H93" s="68">
        <v>6064300</v>
      </c>
      <c r="I93" s="67"/>
      <c r="J93" s="70">
        <v>6493300</v>
      </c>
      <c r="K93" s="67"/>
    </row>
    <row r="94" spans="1:11" x14ac:dyDescent="0.2">
      <c r="A94" s="67" t="s">
        <v>159</v>
      </c>
      <c r="B94" s="68">
        <v>457200</v>
      </c>
      <c r="C94" s="67"/>
      <c r="D94" s="68">
        <v>457300</v>
      </c>
      <c r="E94" s="67"/>
      <c r="F94" s="68">
        <v>522400</v>
      </c>
      <c r="G94" s="68"/>
      <c r="H94" s="68">
        <v>545400</v>
      </c>
      <c r="I94" s="67"/>
      <c r="J94" s="70">
        <v>553800</v>
      </c>
      <c r="K94" s="67"/>
    </row>
    <row r="95" spans="1:11" x14ac:dyDescent="0.2">
      <c r="A95" s="67" t="s">
        <v>160</v>
      </c>
      <c r="B95" s="68">
        <v>621400</v>
      </c>
      <c r="C95" s="67"/>
      <c r="D95" s="68">
        <v>709600</v>
      </c>
      <c r="E95" s="67"/>
      <c r="F95" s="68">
        <v>893900</v>
      </c>
      <c r="G95" s="68"/>
      <c r="H95" s="68">
        <v>980800</v>
      </c>
      <c r="I95" s="67"/>
      <c r="J95" s="70">
        <v>1011400</v>
      </c>
      <c r="K95" s="67"/>
    </row>
    <row r="96" spans="1:11" x14ac:dyDescent="0.2">
      <c r="A96" s="67" t="s">
        <v>161</v>
      </c>
      <c r="B96" s="68">
        <v>937900</v>
      </c>
      <c r="C96" s="67"/>
      <c r="D96" s="68">
        <v>991300</v>
      </c>
      <c r="E96" s="67"/>
      <c r="F96" s="68">
        <v>1196700</v>
      </c>
      <c r="G96" s="68"/>
      <c r="H96" s="68">
        <v>1360600</v>
      </c>
      <c r="I96" s="67"/>
      <c r="J96" s="70">
        <v>1393300</v>
      </c>
      <c r="K96" s="67"/>
    </row>
    <row r="97" spans="1:11" x14ac:dyDescent="0.2">
      <c r="A97" s="67" t="s">
        <v>162</v>
      </c>
      <c r="B97" s="68">
        <v>2784100</v>
      </c>
      <c r="C97" s="67"/>
      <c r="D97" s="68">
        <v>-20200</v>
      </c>
      <c r="E97" s="67"/>
      <c r="F97" s="68" t="s">
        <v>98</v>
      </c>
      <c r="G97" s="68"/>
      <c r="H97" s="68" t="s">
        <v>98</v>
      </c>
      <c r="I97" s="67"/>
      <c r="J97" s="70" t="s">
        <v>98</v>
      </c>
      <c r="K97" s="67"/>
    </row>
    <row r="98" spans="1:11" x14ac:dyDescent="0.2">
      <c r="A98" s="67" t="s">
        <v>163</v>
      </c>
      <c r="B98" s="68" t="s">
        <v>98</v>
      </c>
      <c r="C98" s="67"/>
      <c r="D98" s="68" t="s">
        <v>98</v>
      </c>
      <c r="E98" s="67"/>
      <c r="F98" s="68" t="s">
        <v>98</v>
      </c>
      <c r="G98" s="68"/>
      <c r="H98" s="68" t="s">
        <v>98</v>
      </c>
      <c r="I98" s="67"/>
      <c r="J98" s="70">
        <v>153500</v>
      </c>
      <c r="K98" s="67"/>
    </row>
    <row r="99" spans="1:11" x14ac:dyDescent="0.2">
      <c r="A99" s="69" t="s">
        <v>164</v>
      </c>
      <c r="B99" s="68">
        <v>15469000</v>
      </c>
      <c r="C99" s="67"/>
      <c r="D99" s="68">
        <v>13635000</v>
      </c>
      <c r="E99" s="67"/>
      <c r="F99" s="68">
        <v>15811600</v>
      </c>
      <c r="G99" s="68"/>
      <c r="H99" s="68">
        <v>17462200</v>
      </c>
      <c r="I99" s="67"/>
      <c r="J99" s="68">
        <v>18643500</v>
      </c>
      <c r="K99" s="67" t="s">
        <v>243</v>
      </c>
    </row>
    <row r="100" spans="1:11" x14ac:dyDescent="0.2">
      <c r="A100" s="67" t="s">
        <v>165</v>
      </c>
      <c r="B100" s="68">
        <v>251400</v>
      </c>
      <c r="C100" s="67"/>
      <c r="D100" s="68">
        <v>268300</v>
      </c>
      <c r="E100" s="67"/>
      <c r="F100" s="68">
        <v>249900</v>
      </c>
      <c r="G100" s="68"/>
      <c r="H100" s="68">
        <v>318200</v>
      </c>
      <c r="I100" s="67"/>
      <c r="J100" s="68">
        <v>391400</v>
      </c>
      <c r="K100" s="67" t="s">
        <v>242</v>
      </c>
    </row>
    <row r="101" spans="1:11" x14ac:dyDescent="0.2">
      <c r="A101" s="67" t="s">
        <v>166</v>
      </c>
      <c r="B101" s="68">
        <v>-325400</v>
      </c>
      <c r="C101" s="67"/>
      <c r="D101" s="68">
        <v>3081100</v>
      </c>
      <c r="E101" s="67"/>
      <c r="F101" s="68">
        <v>3601000</v>
      </c>
      <c r="G101" s="68"/>
      <c r="H101" s="68">
        <v>4171900</v>
      </c>
      <c r="I101" s="67"/>
      <c r="J101" s="68">
        <v>4134700</v>
      </c>
      <c r="K101" s="67" t="s">
        <v>244</v>
      </c>
    </row>
    <row r="102" spans="1:11" x14ac:dyDescent="0.2">
      <c r="A102" s="67" t="s">
        <v>167</v>
      </c>
      <c r="B102" s="68" t="s">
        <v>98</v>
      </c>
      <c r="C102" s="67"/>
      <c r="D102" s="68" t="s">
        <v>98</v>
      </c>
      <c r="E102" s="67"/>
      <c r="F102" s="68">
        <v>390600</v>
      </c>
      <c r="G102" s="68"/>
      <c r="H102" s="68" t="s">
        <v>98</v>
      </c>
      <c r="I102" s="67"/>
      <c r="J102" s="68" t="s">
        <v>98</v>
      </c>
      <c r="K102" s="67"/>
    </row>
    <row r="103" spans="1:11" x14ac:dyDescent="0.2">
      <c r="A103" s="67" t="s">
        <v>168</v>
      </c>
      <c r="B103" s="68" t="s">
        <v>98</v>
      </c>
      <c r="C103" s="67"/>
      <c r="D103" s="68" t="s">
        <v>98</v>
      </c>
      <c r="E103" s="67"/>
      <c r="F103" s="68">
        <v>-61100</v>
      </c>
      <c r="G103" s="68"/>
      <c r="H103" s="68" t="s">
        <v>98</v>
      </c>
      <c r="I103" s="67"/>
      <c r="J103" s="68" t="s">
        <v>98</v>
      </c>
      <c r="K103" s="67"/>
    </row>
    <row r="104" spans="1:11" x14ac:dyDescent="0.2">
      <c r="A104" s="67" t="s">
        <v>169</v>
      </c>
      <c r="B104" s="68">
        <v>123600</v>
      </c>
      <c r="C104" s="67"/>
      <c r="D104" s="68">
        <v>142700</v>
      </c>
      <c r="E104" s="67"/>
      <c r="F104" s="68">
        <v>43000</v>
      </c>
      <c r="G104" s="68"/>
      <c r="H104" s="68">
        <v>108000</v>
      </c>
      <c r="I104" s="67"/>
      <c r="J104" s="68">
        <v>275300</v>
      </c>
      <c r="K104" s="67" t="s">
        <v>245</v>
      </c>
    </row>
    <row r="105" spans="1:11" x14ac:dyDescent="0.2">
      <c r="A105" s="67" t="s">
        <v>14</v>
      </c>
      <c r="B105" s="68">
        <v>28100</v>
      </c>
      <c r="C105" s="67"/>
      <c r="D105" s="68">
        <v>64100</v>
      </c>
      <c r="E105" s="67"/>
      <c r="F105" s="68">
        <v>70500</v>
      </c>
      <c r="G105" s="68"/>
      <c r="H105" s="68">
        <v>81300</v>
      </c>
      <c r="I105" s="67"/>
      <c r="J105" s="70">
        <v>92500</v>
      </c>
      <c r="K105" s="67" t="s">
        <v>246</v>
      </c>
    </row>
    <row r="106" spans="1:11" x14ac:dyDescent="0.2">
      <c r="A106" s="67" t="s">
        <v>170</v>
      </c>
      <c r="B106" s="68" t="s">
        <v>98</v>
      </c>
      <c r="C106" s="67"/>
      <c r="D106" s="68">
        <v>2572400</v>
      </c>
      <c r="E106" s="67"/>
      <c r="F106" s="68">
        <v>2837200</v>
      </c>
      <c r="G106" s="68"/>
      <c r="H106" s="68">
        <v>3415700</v>
      </c>
      <c r="I106" s="67"/>
      <c r="J106" s="70">
        <v>3393000</v>
      </c>
      <c r="K106" s="67" t="s">
        <v>247</v>
      </c>
    </row>
    <row r="107" spans="1:11" x14ac:dyDescent="0.2">
      <c r="A107" s="67" t="s">
        <v>171</v>
      </c>
      <c r="B107" s="68" t="s">
        <v>98</v>
      </c>
      <c r="C107" s="67"/>
      <c r="D107" s="68">
        <v>587300</v>
      </c>
      <c r="E107" s="67"/>
      <c r="F107" s="68">
        <v>1065800</v>
      </c>
      <c r="G107" s="68"/>
      <c r="H107" s="68">
        <v>782900</v>
      </c>
      <c r="I107" s="67"/>
      <c r="J107" s="70">
        <v>924500</v>
      </c>
      <c r="K107" s="67" t="s">
        <v>248</v>
      </c>
    </row>
    <row r="108" spans="1:11" x14ac:dyDescent="0.2">
      <c r="A108" s="67" t="s">
        <v>172</v>
      </c>
      <c r="B108" s="68">
        <v>-229900</v>
      </c>
      <c r="C108" s="67"/>
      <c r="D108" s="68">
        <v>3159700</v>
      </c>
      <c r="E108" s="67"/>
      <c r="F108" s="68">
        <v>3903000</v>
      </c>
      <c r="G108" s="68"/>
      <c r="H108" s="68">
        <v>4198600</v>
      </c>
      <c r="I108" s="67"/>
      <c r="J108" s="68">
        <v>4317500</v>
      </c>
      <c r="K108" s="67" t="s">
        <v>250</v>
      </c>
    </row>
    <row r="109" spans="1:11" x14ac:dyDescent="0.2">
      <c r="A109" s="67" t="s">
        <v>173</v>
      </c>
      <c r="B109" s="68">
        <v>616600</v>
      </c>
      <c r="C109" s="67"/>
      <c r="D109" s="68">
        <v>822700</v>
      </c>
      <c r="E109" s="67"/>
      <c r="F109" s="68">
        <v>801000</v>
      </c>
      <c r="G109" s="68"/>
      <c r="H109" s="68">
        <v>704100</v>
      </c>
      <c r="I109" s="67"/>
      <c r="J109" s="70">
        <v>931000</v>
      </c>
      <c r="K109" s="67"/>
    </row>
    <row r="110" spans="1:11" x14ac:dyDescent="0.2">
      <c r="A110" s="67" t="s">
        <v>174</v>
      </c>
      <c r="B110" s="68">
        <v>93800</v>
      </c>
      <c r="C110" s="67"/>
      <c r="D110" s="68">
        <v>132900</v>
      </c>
      <c r="E110" s="67"/>
      <c r="F110" s="68">
        <v>150100</v>
      </c>
      <c r="G110" s="68"/>
      <c r="H110" s="68">
        <v>166500</v>
      </c>
      <c r="I110" s="67"/>
      <c r="J110" s="70">
        <v>170800</v>
      </c>
      <c r="K110" s="67"/>
    </row>
    <row r="111" spans="1:11" x14ac:dyDescent="0.2">
      <c r="A111" s="67" t="s">
        <v>175</v>
      </c>
      <c r="B111" s="68">
        <v>95900</v>
      </c>
      <c r="C111" s="67"/>
      <c r="D111" s="68">
        <v>128800</v>
      </c>
      <c r="E111" s="67"/>
      <c r="F111" s="68">
        <v>172200</v>
      </c>
      <c r="G111" s="68"/>
      <c r="H111" s="68">
        <v>218500</v>
      </c>
      <c r="I111" s="67"/>
      <c r="J111" s="70">
        <v>216600</v>
      </c>
      <c r="K111" s="67"/>
    </row>
    <row r="112" spans="1:11" x14ac:dyDescent="0.2">
      <c r="A112" s="67" t="s">
        <v>176</v>
      </c>
      <c r="B112" s="68">
        <v>806300</v>
      </c>
      <c r="C112" s="67"/>
      <c r="D112" s="68">
        <v>1084400</v>
      </c>
      <c r="E112" s="67"/>
      <c r="F112" s="68">
        <v>1123300</v>
      </c>
      <c r="G112" s="68"/>
      <c r="H112" s="68">
        <v>1089100</v>
      </c>
      <c r="I112" s="67"/>
      <c r="J112" s="68">
        <v>1318400</v>
      </c>
      <c r="K112" s="67" t="s">
        <v>249</v>
      </c>
    </row>
    <row r="113" spans="1:11" x14ac:dyDescent="0.2">
      <c r="A113" s="67" t="s">
        <v>177</v>
      </c>
      <c r="B113" s="68">
        <v>-898800</v>
      </c>
      <c r="C113" s="67"/>
      <c r="D113" s="68">
        <v>12000</v>
      </c>
      <c r="E113" s="67"/>
      <c r="F113" s="68">
        <v>56500</v>
      </c>
      <c r="G113" s="68"/>
      <c r="H113" s="68">
        <v>351300</v>
      </c>
      <c r="I113" s="67"/>
      <c r="J113" s="70">
        <v>121200</v>
      </c>
      <c r="K113" s="67"/>
    </row>
    <row r="114" spans="1:11" x14ac:dyDescent="0.2">
      <c r="A114" s="67" t="s">
        <v>178</v>
      </c>
      <c r="B114" s="68">
        <v>-144000</v>
      </c>
      <c r="C114" s="67"/>
      <c r="D114" s="68">
        <v>-4900</v>
      </c>
      <c r="E114" s="67"/>
      <c r="F114" s="68">
        <v>4000</v>
      </c>
      <c r="G114" s="68"/>
      <c r="H114" s="68">
        <v>25800</v>
      </c>
      <c r="I114" s="67"/>
      <c r="J114" s="70">
        <v>14200</v>
      </c>
      <c r="K114" s="67"/>
    </row>
    <row r="115" spans="1:11" x14ac:dyDescent="0.2">
      <c r="A115" s="67" t="s">
        <v>179</v>
      </c>
      <c r="B115" s="68">
        <v>-2200</v>
      </c>
      <c r="C115" s="67"/>
      <c r="D115" s="68">
        <v>500</v>
      </c>
      <c r="E115" s="67"/>
      <c r="F115" s="68">
        <v>-40100</v>
      </c>
      <c r="G115" s="68"/>
      <c r="H115" s="68">
        <v>-86500</v>
      </c>
      <c r="I115" s="67"/>
      <c r="J115" s="70">
        <v>-21200</v>
      </c>
      <c r="K115" s="67"/>
    </row>
    <row r="116" spans="1:11" x14ac:dyDescent="0.2">
      <c r="A116" s="67" t="s">
        <v>180</v>
      </c>
      <c r="B116" s="68">
        <v>-1045000</v>
      </c>
      <c r="C116" s="67"/>
      <c r="D116" s="68">
        <v>7600</v>
      </c>
      <c r="E116" s="67"/>
      <c r="F116" s="68">
        <v>20400</v>
      </c>
      <c r="G116" s="68"/>
      <c r="H116" s="68">
        <v>290600</v>
      </c>
      <c r="I116" s="67"/>
      <c r="J116" s="68">
        <v>114200</v>
      </c>
      <c r="K116" s="67" t="s">
        <v>251</v>
      </c>
    </row>
    <row r="117" spans="1:11" x14ac:dyDescent="0.2">
      <c r="A117" s="67" t="s">
        <v>181</v>
      </c>
      <c r="B117" s="68">
        <v>-238700</v>
      </c>
      <c r="C117" s="67"/>
      <c r="D117" s="68">
        <v>1092000</v>
      </c>
      <c r="E117" s="67"/>
      <c r="F117" s="68">
        <v>1143700</v>
      </c>
      <c r="G117" s="68"/>
      <c r="H117" s="68">
        <v>1379700</v>
      </c>
      <c r="I117" s="67"/>
      <c r="J117" s="68">
        <v>1432600</v>
      </c>
      <c r="K117" s="67" t="s">
        <v>252</v>
      </c>
    </row>
    <row r="118" spans="1:11" x14ac:dyDescent="0.2">
      <c r="A118" s="69" t="s">
        <v>182</v>
      </c>
      <c r="B118" s="68">
        <v>8800</v>
      </c>
      <c r="C118" s="67"/>
      <c r="D118" s="68">
        <v>2067700</v>
      </c>
      <c r="E118" s="67"/>
      <c r="F118" s="68">
        <v>2759300</v>
      </c>
      <c r="G118" s="68"/>
      <c r="H118" s="68">
        <v>2818900</v>
      </c>
      <c r="I118" s="67"/>
      <c r="J118" s="68">
        <v>2884900</v>
      </c>
      <c r="K118" s="67" t="s">
        <v>253</v>
      </c>
    </row>
    <row r="119" spans="1:11" x14ac:dyDescent="0.2">
      <c r="A119" s="67" t="s">
        <v>183</v>
      </c>
      <c r="B119" s="68">
        <v>-500</v>
      </c>
      <c r="C119" s="67"/>
      <c r="D119" s="68">
        <v>400</v>
      </c>
      <c r="E119" s="67"/>
      <c r="F119" s="68">
        <v>-1900</v>
      </c>
      <c r="G119" s="68"/>
      <c r="H119" s="68">
        <v>-1200</v>
      </c>
      <c r="I119" s="67"/>
      <c r="J119" s="68">
        <v>-200</v>
      </c>
      <c r="K119" s="67"/>
    </row>
    <row r="120" spans="1:11" x14ac:dyDescent="0.2">
      <c r="A120" s="69" t="s">
        <v>184</v>
      </c>
      <c r="B120" s="68">
        <v>8300</v>
      </c>
      <c r="C120" s="67"/>
      <c r="D120" s="68">
        <v>2068100</v>
      </c>
      <c r="E120" s="67"/>
      <c r="F120" s="68">
        <v>2757400</v>
      </c>
      <c r="G120" s="68"/>
      <c r="H120" s="68">
        <v>2817700</v>
      </c>
      <c r="I120" s="67"/>
      <c r="J120" s="68">
        <v>2884700</v>
      </c>
      <c r="K120" s="67"/>
    </row>
    <row r="121" spans="1:11" x14ac:dyDescent="0.2">
      <c r="A121" s="67" t="s">
        <v>185</v>
      </c>
      <c r="B121" s="68">
        <v>1498600</v>
      </c>
      <c r="C121" s="67"/>
      <c r="D121" s="68">
        <v>1506200</v>
      </c>
      <c r="E121" s="67"/>
      <c r="F121" s="68">
        <v>1495900</v>
      </c>
      <c r="G121" s="68"/>
      <c r="H121" s="68">
        <v>1471600</v>
      </c>
      <c r="I121" s="67"/>
      <c r="J121" s="68">
        <v>1449500</v>
      </c>
      <c r="K121" s="67"/>
    </row>
    <row r="122" spans="1:11" x14ac:dyDescent="0.2">
      <c r="A122" s="67" t="s">
        <v>186</v>
      </c>
      <c r="B122" s="68">
        <v>1524600</v>
      </c>
      <c r="C122" s="67"/>
      <c r="D122" s="68">
        <v>1526200</v>
      </c>
      <c r="E122" s="67"/>
      <c r="F122" s="68">
        <v>1513400</v>
      </c>
      <c r="G122" s="68"/>
      <c r="H122" s="68">
        <v>1486700</v>
      </c>
      <c r="I122" s="67"/>
      <c r="J122" s="68">
        <v>1461500</v>
      </c>
      <c r="K122" s="67"/>
    </row>
    <row r="123" spans="1:11" x14ac:dyDescent="0.2">
      <c r="A123" s="67" t="s">
        <v>187</v>
      </c>
      <c r="B123" s="68">
        <v>1506400</v>
      </c>
      <c r="C123" s="67"/>
      <c r="D123" s="68">
        <v>1499000</v>
      </c>
      <c r="E123" s="67"/>
      <c r="F123" s="68">
        <v>1485100</v>
      </c>
      <c r="G123" s="68"/>
      <c r="H123" s="68">
        <v>1460500</v>
      </c>
      <c r="I123" s="67"/>
      <c r="J123" s="68">
        <v>1431600</v>
      </c>
      <c r="K123" s="67"/>
    </row>
    <row r="124" spans="1:11" x14ac:dyDescent="0.2">
      <c r="A124" s="67" t="s">
        <v>188</v>
      </c>
      <c r="B124" s="68">
        <v>5.0000000000000001E-3</v>
      </c>
      <c r="C124" s="67"/>
      <c r="D124" s="68">
        <v>1.375</v>
      </c>
      <c r="E124" s="67"/>
      <c r="F124" s="68">
        <v>1.84</v>
      </c>
      <c r="G124" s="68"/>
      <c r="H124" s="68">
        <v>1.91</v>
      </c>
      <c r="I124" s="67"/>
      <c r="J124" s="68">
        <v>1.99</v>
      </c>
      <c r="K124" s="67">
        <f>J124*J121</f>
        <v>2884505</v>
      </c>
    </row>
    <row r="125" spans="1:11" x14ac:dyDescent="0.2">
      <c r="A125" s="67" t="s">
        <v>189</v>
      </c>
      <c r="B125" s="68">
        <v>5.0000000000000001E-3</v>
      </c>
      <c r="C125" s="67"/>
      <c r="D125" s="68">
        <v>1.355</v>
      </c>
      <c r="E125" s="67"/>
      <c r="F125" s="68">
        <v>1.82</v>
      </c>
      <c r="G125" s="68"/>
      <c r="H125" s="68">
        <v>1.9</v>
      </c>
      <c r="I125" s="67"/>
      <c r="J125" s="68">
        <v>1.97</v>
      </c>
      <c r="K125" s="67">
        <f>J122*J125</f>
        <v>2879155</v>
      </c>
    </row>
    <row r="126" spans="1:11" x14ac:dyDescent="0.2">
      <c r="A126" s="67" t="s">
        <v>190</v>
      </c>
      <c r="B126" s="68">
        <v>0.44500000000000001</v>
      </c>
      <c r="C126" s="67"/>
      <c r="D126" s="68">
        <v>0.55000000000000004</v>
      </c>
      <c r="E126" s="67"/>
      <c r="F126" s="68">
        <v>0.68</v>
      </c>
      <c r="G126" s="68"/>
      <c r="H126" s="68">
        <v>0.85</v>
      </c>
      <c r="I126" s="67"/>
      <c r="J126" s="68">
        <v>1.05</v>
      </c>
      <c r="K126" s="67">
        <f>J126*J123</f>
        <v>1503180</v>
      </c>
    </row>
    <row r="127" spans="1:11" x14ac:dyDescent="0.2">
      <c r="A127" s="67" t="s">
        <v>191</v>
      </c>
      <c r="B127" s="68">
        <v>182000</v>
      </c>
      <c r="C127" s="67"/>
      <c r="D127" s="68">
        <v>191000</v>
      </c>
      <c r="E127" s="67"/>
      <c r="F127" s="68">
        <v>238000</v>
      </c>
      <c r="G127" s="68"/>
      <c r="H127" s="68">
        <v>254000</v>
      </c>
      <c r="I127" s="67"/>
      <c r="J127" s="68">
        <v>277000</v>
      </c>
      <c r="K127" s="67"/>
    </row>
    <row r="128" spans="1:11" x14ac:dyDescent="0.2">
      <c r="A128" s="67" t="s">
        <v>192</v>
      </c>
      <c r="B128" s="68">
        <v>18470</v>
      </c>
      <c r="C128" s="67"/>
      <c r="D128" s="68">
        <v>17800</v>
      </c>
      <c r="E128" s="67"/>
      <c r="F128" s="68">
        <v>17900</v>
      </c>
      <c r="G128" s="68"/>
      <c r="H128" s="68">
        <v>18100</v>
      </c>
      <c r="I128" s="67"/>
      <c r="J128" s="68">
        <v>18100</v>
      </c>
      <c r="K128" s="67"/>
    </row>
    <row r="129" spans="1:11" x14ac:dyDescent="0.2">
      <c r="A129" s="67" t="s">
        <v>193</v>
      </c>
      <c r="B129" s="68" t="s">
        <v>98</v>
      </c>
      <c r="C129" s="67"/>
      <c r="D129" s="68" t="s">
        <v>98</v>
      </c>
      <c r="E129" s="67"/>
      <c r="F129" s="68">
        <v>-222700</v>
      </c>
      <c r="G129" s="68"/>
      <c r="H129" s="68">
        <v>85500</v>
      </c>
      <c r="I129" s="67"/>
      <c r="J129" s="68">
        <v>-38300</v>
      </c>
      <c r="K129" s="67"/>
    </row>
    <row r="131" spans="1:11" x14ac:dyDescent="0.2">
      <c r="A131" s="64" t="s">
        <v>194</v>
      </c>
    </row>
    <row r="132" spans="1:11" x14ac:dyDescent="0.2">
      <c r="A132" s="65" t="s">
        <v>70</v>
      </c>
      <c r="B132" s="66" t="s">
        <v>75</v>
      </c>
      <c r="C132" s="65"/>
      <c r="D132" s="66" t="s">
        <v>74</v>
      </c>
      <c r="E132" s="65"/>
      <c r="F132" s="66" t="s">
        <v>73</v>
      </c>
      <c r="G132" s="66"/>
      <c r="H132" s="66" t="s">
        <v>72</v>
      </c>
      <c r="I132" s="65"/>
      <c r="J132" s="66" t="s">
        <v>71</v>
      </c>
      <c r="K132" s="65"/>
    </row>
    <row r="133" spans="1:11" x14ac:dyDescent="0.2">
      <c r="A133" s="65" t="s">
        <v>76</v>
      </c>
      <c r="B133" s="66" t="s">
        <v>77</v>
      </c>
      <c r="C133" s="65"/>
      <c r="D133" s="66" t="s">
        <v>77</v>
      </c>
      <c r="E133" s="65"/>
      <c r="F133" s="66" t="s">
        <v>77</v>
      </c>
      <c r="G133" s="66"/>
      <c r="H133" s="66" t="s">
        <v>77</v>
      </c>
      <c r="I133" s="65"/>
      <c r="J133" s="66" t="s">
        <v>77</v>
      </c>
      <c r="K133" s="65"/>
    </row>
    <row r="134" spans="1:11" x14ac:dyDescent="0.2">
      <c r="A134" s="65" t="s">
        <v>78</v>
      </c>
      <c r="B134" s="66" t="s">
        <v>79</v>
      </c>
      <c r="C134" s="65"/>
      <c r="D134" s="66" t="s">
        <v>79</v>
      </c>
      <c r="E134" s="65"/>
      <c r="F134" s="66" t="s">
        <v>79</v>
      </c>
      <c r="G134" s="66"/>
      <c r="H134" s="66" t="s">
        <v>79</v>
      </c>
      <c r="I134" s="65"/>
      <c r="J134" s="66" t="s">
        <v>79</v>
      </c>
      <c r="K134" s="65"/>
    </row>
    <row r="135" spans="1:11" x14ac:dyDescent="0.2">
      <c r="A135" s="65" t="s">
        <v>80</v>
      </c>
      <c r="B135" s="66" t="s">
        <v>81</v>
      </c>
      <c r="C135" s="65"/>
      <c r="D135" s="66" t="s">
        <v>81</v>
      </c>
      <c r="E135" s="65"/>
      <c r="F135" s="66" t="s">
        <v>81</v>
      </c>
      <c r="G135" s="66"/>
      <c r="H135" s="66" t="s">
        <v>81</v>
      </c>
      <c r="I135" s="65"/>
      <c r="J135" s="66" t="s">
        <v>81</v>
      </c>
      <c r="K135" s="65"/>
    </row>
    <row r="136" spans="1:11" x14ac:dyDescent="0.2">
      <c r="A136" s="65" t="s">
        <v>82</v>
      </c>
      <c r="B136" s="66" t="s">
        <v>83</v>
      </c>
      <c r="C136" s="65"/>
      <c r="D136" s="66" t="s">
        <v>83</v>
      </c>
      <c r="E136" s="65"/>
      <c r="F136" s="66" t="s">
        <v>83</v>
      </c>
      <c r="G136" s="66"/>
      <c r="H136" s="66" t="s">
        <v>83</v>
      </c>
      <c r="I136" s="65"/>
      <c r="J136" s="66" t="s">
        <v>83</v>
      </c>
      <c r="K136" s="65"/>
    </row>
    <row r="137" spans="1:11" x14ac:dyDescent="0.2">
      <c r="A137" s="67" t="s">
        <v>195</v>
      </c>
      <c r="B137" s="68">
        <v>5046200</v>
      </c>
      <c r="C137" s="67"/>
      <c r="D137" s="68">
        <v>4130300</v>
      </c>
      <c r="E137" s="67"/>
      <c r="F137" s="68">
        <v>5206600</v>
      </c>
      <c r="G137" s="68"/>
      <c r="H137" s="68">
        <v>5974800</v>
      </c>
      <c r="I137" s="67"/>
      <c r="J137" s="68">
        <v>5949800</v>
      </c>
      <c r="K137" s="67"/>
    </row>
    <row r="138" spans="1:11" x14ac:dyDescent="0.2">
      <c r="A138" s="67" t="s">
        <v>196</v>
      </c>
      <c r="B138" s="68">
        <v>255600</v>
      </c>
      <c r="C138" s="67"/>
      <c r="D138" s="68">
        <v>164800</v>
      </c>
      <c r="E138" s="67"/>
      <c r="F138" s="68">
        <v>972200</v>
      </c>
      <c r="G138" s="68"/>
      <c r="H138" s="68">
        <v>1596500</v>
      </c>
      <c r="I138" s="67"/>
      <c r="J138" s="68">
        <v>1755400</v>
      </c>
      <c r="K138" s="67"/>
    </row>
    <row r="139" spans="1:11" x14ac:dyDescent="0.2">
      <c r="A139" s="67" t="s">
        <v>197</v>
      </c>
      <c r="B139" s="68">
        <v>668600</v>
      </c>
      <c r="C139" s="67"/>
      <c r="D139" s="68">
        <v>827000</v>
      </c>
      <c r="E139" s="67"/>
      <c r="F139" s="68">
        <v>1016200</v>
      </c>
      <c r="G139" s="68"/>
      <c r="H139" s="68">
        <v>1246200</v>
      </c>
      <c r="I139" s="67"/>
      <c r="J139" s="68">
        <v>1515900</v>
      </c>
      <c r="K139" s="67"/>
    </row>
    <row r="140" spans="1:11" x14ac:dyDescent="0.2">
      <c r="A140" s="67" t="s">
        <v>198</v>
      </c>
      <c r="B140" s="68" t="s">
        <v>98</v>
      </c>
      <c r="C140" s="67"/>
      <c r="D140" s="68" t="s">
        <v>98</v>
      </c>
      <c r="E140" s="67"/>
      <c r="F140" s="68">
        <v>-800</v>
      </c>
      <c r="G140" s="68"/>
      <c r="H140" s="68" t="s">
        <v>98</v>
      </c>
      <c r="I140" s="67"/>
      <c r="J140" s="68" t="s">
        <v>98</v>
      </c>
      <c r="K140" s="67"/>
    </row>
    <row r="141" spans="1:11" x14ac:dyDescent="0.2">
      <c r="A141" s="67" t="s">
        <v>140</v>
      </c>
      <c r="B141" s="68">
        <v>4130300</v>
      </c>
      <c r="C141" s="67"/>
      <c r="D141" s="68">
        <v>5206600</v>
      </c>
      <c r="E141" s="67"/>
      <c r="F141" s="68">
        <v>5974800</v>
      </c>
      <c r="G141" s="68"/>
      <c r="H141" s="68">
        <v>5949800</v>
      </c>
      <c r="I141" s="67"/>
      <c r="J141" s="68">
        <v>5563200</v>
      </c>
      <c r="K141" s="67"/>
    </row>
    <row r="143" spans="1:11" x14ac:dyDescent="0.2">
      <c r="A143" s="64" t="s">
        <v>199</v>
      </c>
    </row>
    <row r="144" spans="1:11" x14ac:dyDescent="0.2">
      <c r="A144" s="65" t="s">
        <v>70</v>
      </c>
      <c r="B144" s="66" t="s">
        <v>75</v>
      </c>
      <c r="C144" s="65"/>
      <c r="D144" s="66" t="s">
        <v>74</v>
      </c>
      <c r="E144" s="65"/>
      <c r="F144" s="66" t="s">
        <v>73</v>
      </c>
      <c r="G144" s="66"/>
      <c r="H144" s="66" t="s">
        <v>72</v>
      </c>
      <c r="I144" s="65"/>
      <c r="J144" s="66" t="s">
        <v>71</v>
      </c>
      <c r="K144" s="65"/>
    </row>
    <row r="145" spans="1:11" x14ac:dyDescent="0.2">
      <c r="A145" s="65" t="s">
        <v>76</v>
      </c>
      <c r="B145" s="66" t="s">
        <v>77</v>
      </c>
      <c r="C145" s="65"/>
      <c r="D145" s="66" t="s">
        <v>77</v>
      </c>
      <c r="E145" s="65"/>
      <c r="F145" s="66" t="s">
        <v>77</v>
      </c>
      <c r="G145" s="66"/>
      <c r="H145" s="66" t="s">
        <v>77</v>
      </c>
      <c r="I145" s="65"/>
      <c r="J145" s="66" t="s">
        <v>77</v>
      </c>
      <c r="K145" s="65"/>
    </row>
    <row r="146" spans="1:11" x14ac:dyDescent="0.2">
      <c r="A146" s="65" t="s">
        <v>78</v>
      </c>
      <c r="B146" s="66" t="s">
        <v>79</v>
      </c>
      <c r="C146" s="65"/>
      <c r="D146" s="66" t="s">
        <v>79</v>
      </c>
      <c r="E146" s="65"/>
      <c r="F146" s="66" t="s">
        <v>79</v>
      </c>
      <c r="G146" s="66"/>
      <c r="H146" s="66" t="s">
        <v>79</v>
      </c>
      <c r="I146" s="65"/>
      <c r="J146" s="66" t="s">
        <v>79</v>
      </c>
      <c r="K146" s="65"/>
    </row>
    <row r="147" spans="1:11" x14ac:dyDescent="0.2">
      <c r="A147" s="65" t="s">
        <v>80</v>
      </c>
      <c r="B147" s="66" t="s">
        <v>81</v>
      </c>
      <c r="C147" s="65"/>
      <c r="D147" s="66" t="s">
        <v>81</v>
      </c>
      <c r="E147" s="65"/>
      <c r="F147" s="66" t="s">
        <v>81</v>
      </c>
      <c r="G147" s="66"/>
      <c r="H147" s="66" t="s">
        <v>81</v>
      </c>
      <c r="I147" s="65"/>
      <c r="J147" s="66" t="s">
        <v>81</v>
      </c>
      <c r="K147" s="65"/>
    </row>
    <row r="148" spans="1:11" x14ac:dyDescent="0.2">
      <c r="A148" s="65" t="s">
        <v>82</v>
      </c>
      <c r="B148" s="66" t="s">
        <v>83</v>
      </c>
      <c r="C148" s="65"/>
      <c r="D148" s="66" t="s">
        <v>83</v>
      </c>
      <c r="E148" s="65"/>
      <c r="F148" s="66" t="s">
        <v>83</v>
      </c>
      <c r="G148" s="66"/>
      <c r="H148" s="66" t="s">
        <v>83</v>
      </c>
      <c r="I148" s="65"/>
      <c r="J148" s="66" t="s">
        <v>83</v>
      </c>
      <c r="K148" s="65"/>
    </row>
    <row r="149" spans="1:11" x14ac:dyDescent="0.2">
      <c r="A149" s="67" t="s">
        <v>182</v>
      </c>
      <c r="B149" s="68">
        <v>8800</v>
      </c>
      <c r="C149" s="67"/>
      <c r="D149" s="68">
        <v>2067700</v>
      </c>
      <c r="E149" s="67"/>
      <c r="F149" s="68">
        <v>2759300</v>
      </c>
      <c r="G149" s="68"/>
      <c r="H149" s="68">
        <v>2818900</v>
      </c>
      <c r="I149" s="67"/>
      <c r="J149" s="68">
        <v>2884900</v>
      </c>
      <c r="K149" s="67"/>
    </row>
    <row r="150" spans="1:11" x14ac:dyDescent="0.2">
      <c r="A150" s="67" t="s">
        <v>200</v>
      </c>
      <c r="B150" s="68">
        <v>655600</v>
      </c>
      <c r="C150" s="67"/>
      <c r="D150" s="68">
        <v>748400</v>
      </c>
      <c r="E150" s="67"/>
      <c r="F150" s="68">
        <v>933800</v>
      </c>
      <c r="G150" s="68"/>
      <c r="H150" s="68">
        <v>1030100</v>
      </c>
      <c r="I150" s="67"/>
      <c r="J150" s="68">
        <v>1067100</v>
      </c>
      <c r="K150" s="67"/>
    </row>
    <row r="151" spans="1:11" x14ac:dyDescent="0.2">
      <c r="A151" s="67" t="s">
        <v>201</v>
      </c>
      <c r="B151" s="68">
        <v>2784100</v>
      </c>
      <c r="C151" s="67"/>
      <c r="D151" s="68" t="s">
        <v>98</v>
      </c>
      <c r="E151" s="67"/>
      <c r="F151" s="68" t="s">
        <v>98</v>
      </c>
      <c r="G151" s="68"/>
      <c r="H151" s="68" t="s">
        <v>98</v>
      </c>
      <c r="I151" s="67"/>
      <c r="J151" s="68" t="s">
        <v>98</v>
      </c>
      <c r="K151" s="67"/>
    </row>
    <row r="152" spans="1:11" x14ac:dyDescent="0.2">
      <c r="A152" s="67" t="s">
        <v>97</v>
      </c>
      <c r="B152" s="68">
        <v>-1045900</v>
      </c>
      <c r="C152" s="67"/>
      <c r="D152" s="68">
        <v>10200</v>
      </c>
      <c r="E152" s="67"/>
      <c r="F152" s="68">
        <v>21200</v>
      </c>
      <c r="G152" s="68"/>
      <c r="H152" s="68">
        <v>265700</v>
      </c>
      <c r="I152" s="67"/>
      <c r="J152" s="68">
        <v>95100</v>
      </c>
      <c r="K152" s="67"/>
    </row>
    <row r="153" spans="1:11" x14ac:dyDescent="0.2">
      <c r="A153" s="67" t="s">
        <v>202</v>
      </c>
      <c r="B153" s="68">
        <v>-56200</v>
      </c>
      <c r="C153" s="67"/>
      <c r="D153" s="68">
        <v>-182700</v>
      </c>
      <c r="E153" s="67"/>
      <c r="F153" s="68">
        <v>-190200</v>
      </c>
      <c r="G153" s="68"/>
      <c r="H153" s="68">
        <v>-250200</v>
      </c>
      <c r="I153" s="67"/>
      <c r="J153" s="68">
        <v>-310200</v>
      </c>
      <c r="K153" s="67"/>
    </row>
    <row r="154" spans="1:11" x14ac:dyDescent="0.2">
      <c r="A154" s="67" t="s">
        <v>203</v>
      </c>
      <c r="B154" s="68" t="s">
        <v>98</v>
      </c>
      <c r="C154" s="67"/>
      <c r="D154" s="68">
        <v>139200</v>
      </c>
      <c r="E154" s="67"/>
      <c r="F154" s="68">
        <v>148200</v>
      </c>
      <c r="G154" s="68"/>
      <c r="H154" s="68">
        <v>223300</v>
      </c>
      <c r="I154" s="67"/>
      <c r="J154" s="68">
        <v>186600</v>
      </c>
      <c r="K154" s="67"/>
    </row>
    <row r="155" spans="1:11" x14ac:dyDescent="0.2">
      <c r="A155" s="67" t="s">
        <v>204</v>
      </c>
      <c r="B155" s="68">
        <v>-80100</v>
      </c>
      <c r="C155" s="67"/>
      <c r="D155" s="68" t="s">
        <v>98</v>
      </c>
      <c r="E155" s="67"/>
      <c r="F155" s="68" t="s">
        <v>98</v>
      </c>
      <c r="G155" s="68"/>
      <c r="H155" s="68" t="s">
        <v>98</v>
      </c>
      <c r="I155" s="67"/>
      <c r="J155" s="68" t="s">
        <v>98</v>
      </c>
      <c r="K155" s="67"/>
    </row>
    <row r="156" spans="1:11" x14ac:dyDescent="0.2">
      <c r="A156" s="67" t="s">
        <v>205</v>
      </c>
      <c r="B156" s="68" t="s">
        <v>98</v>
      </c>
      <c r="C156" s="67"/>
      <c r="D156" s="68">
        <v>-70200</v>
      </c>
      <c r="E156" s="67"/>
      <c r="F156" s="68">
        <v>-394300</v>
      </c>
      <c r="G156" s="68"/>
      <c r="H156" s="68">
        <v>-6100</v>
      </c>
      <c r="I156" s="67"/>
      <c r="J156" s="68">
        <v>-93500</v>
      </c>
      <c r="K156" s="67"/>
    </row>
    <row r="157" spans="1:11" x14ac:dyDescent="0.2">
      <c r="A157" s="67" t="s">
        <v>168</v>
      </c>
      <c r="B157" s="68" t="s">
        <v>98</v>
      </c>
      <c r="C157" s="67"/>
      <c r="D157" s="68" t="s">
        <v>98</v>
      </c>
      <c r="E157" s="67"/>
      <c r="F157" s="68">
        <v>61100</v>
      </c>
      <c r="G157" s="68"/>
      <c r="H157" s="68" t="s">
        <v>98</v>
      </c>
      <c r="I157" s="67"/>
      <c r="J157" s="68" t="s">
        <v>98</v>
      </c>
      <c r="K157" s="67"/>
    </row>
    <row r="158" spans="1:11" x14ac:dyDescent="0.2">
      <c r="A158" s="67" t="s">
        <v>206</v>
      </c>
      <c r="B158" s="68">
        <v>142300</v>
      </c>
      <c r="C158" s="67"/>
      <c r="D158" s="68">
        <v>183200</v>
      </c>
      <c r="E158" s="67"/>
      <c r="F158" s="68">
        <v>209800</v>
      </c>
      <c r="G158" s="68"/>
      <c r="H158" s="68">
        <v>218100</v>
      </c>
      <c r="I158" s="67"/>
      <c r="J158" s="68">
        <v>176000</v>
      </c>
      <c r="K158" s="67"/>
    </row>
    <row r="159" spans="1:11" x14ac:dyDescent="0.2">
      <c r="A159" s="67" t="s">
        <v>207</v>
      </c>
      <c r="B159" s="68" t="s">
        <v>98</v>
      </c>
      <c r="C159" s="67"/>
      <c r="D159" s="68">
        <v>-114400</v>
      </c>
      <c r="E159" s="67"/>
      <c r="F159" s="68">
        <v>-132400</v>
      </c>
      <c r="G159" s="68"/>
      <c r="H159" s="68">
        <v>-122800</v>
      </c>
      <c r="I159" s="67"/>
      <c r="J159" s="68">
        <v>-77500</v>
      </c>
      <c r="K159" s="67"/>
    </row>
    <row r="160" spans="1:11" x14ac:dyDescent="0.2">
      <c r="A160" s="67" t="s">
        <v>208</v>
      </c>
      <c r="B160" s="68" t="s">
        <v>98</v>
      </c>
      <c r="C160" s="67"/>
      <c r="D160" s="68" t="s">
        <v>98</v>
      </c>
      <c r="E160" s="67"/>
      <c r="F160" s="68" t="s">
        <v>98</v>
      </c>
      <c r="G160" s="68"/>
      <c r="H160" s="68" t="s">
        <v>98</v>
      </c>
      <c r="I160" s="67"/>
      <c r="J160" s="68">
        <v>87200</v>
      </c>
      <c r="K160" s="67"/>
    </row>
    <row r="161" spans="1:11" x14ac:dyDescent="0.2">
      <c r="A161" s="67" t="s">
        <v>209</v>
      </c>
      <c r="B161" s="68">
        <v>23000</v>
      </c>
      <c r="C161" s="67"/>
      <c r="D161" s="68">
        <v>36200</v>
      </c>
      <c r="E161" s="67"/>
      <c r="F161" s="68">
        <v>53800</v>
      </c>
      <c r="G161" s="68"/>
      <c r="H161" s="68">
        <v>45100</v>
      </c>
      <c r="I161" s="67"/>
      <c r="J161" s="68">
        <v>68900</v>
      </c>
      <c r="K161" s="67"/>
    </row>
    <row r="162" spans="1:11" x14ac:dyDescent="0.2">
      <c r="A162" s="67" t="s">
        <v>9</v>
      </c>
      <c r="B162" s="68">
        <v>-68300</v>
      </c>
      <c r="C162" s="67"/>
      <c r="D162" s="68">
        <v>-79700</v>
      </c>
      <c r="E162" s="67"/>
      <c r="F162" s="68">
        <v>-82800</v>
      </c>
      <c r="G162" s="68"/>
      <c r="H162" s="68">
        <v>-55600</v>
      </c>
      <c r="I162" s="67"/>
      <c r="J162" s="68">
        <v>-96800</v>
      </c>
      <c r="K162" s="67"/>
    </row>
    <row r="163" spans="1:11" x14ac:dyDescent="0.2">
      <c r="A163" s="67" t="s">
        <v>95</v>
      </c>
      <c r="B163" s="68">
        <v>152500</v>
      </c>
      <c r="C163" s="67"/>
      <c r="D163" s="68">
        <v>14300</v>
      </c>
      <c r="E163" s="67"/>
      <c r="F163" s="68">
        <v>-207900</v>
      </c>
      <c r="G163" s="68"/>
      <c r="H163" s="68">
        <v>-67500</v>
      </c>
      <c r="I163" s="67"/>
      <c r="J163" s="68">
        <v>14000</v>
      </c>
      <c r="K163" s="67"/>
    </row>
    <row r="164" spans="1:11" x14ac:dyDescent="0.2">
      <c r="A164" s="67" t="s">
        <v>117</v>
      </c>
      <c r="B164" s="68">
        <v>88700</v>
      </c>
      <c r="C164" s="67"/>
      <c r="D164" s="68">
        <v>60400</v>
      </c>
      <c r="E164" s="67"/>
      <c r="F164" s="68">
        <v>137700</v>
      </c>
      <c r="G164" s="68"/>
      <c r="H164" s="68">
        <v>46900</v>
      </c>
      <c r="I164" s="67"/>
      <c r="J164" s="68">
        <v>46400</v>
      </c>
      <c r="K164" s="67"/>
    </row>
    <row r="165" spans="1:11" x14ac:dyDescent="0.2">
      <c r="A165" s="67" t="s">
        <v>118</v>
      </c>
      <c r="B165" s="68" t="s">
        <v>98</v>
      </c>
      <c r="C165" s="67"/>
      <c r="D165" s="68">
        <v>-2763900</v>
      </c>
      <c r="E165" s="67"/>
      <c r="F165" s="68" t="s">
        <v>98</v>
      </c>
      <c r="G165" s="68"/>
      <c r="H165" s="68" t="s">
        <v>98</v>
      </c>
      <c r="I165" s="67"/>
      <c r="J165" s="68" t="s">
        <v>98</v>
      </c>
      <c r="K165" s="67"/>
    </row>
    <row r="166" spans="1:11" x14ac:dyDescent="0.2">
      <c r="A166" s="67" t="s">
        <v>210</v>
      </c>
      <c r="B166" s="68" t="s">
        <v>98</v>
      </c>
      <c r="C166" s="67"/>
      <c r="D166" s="68">
        <v>309800</v>
      </c>
      <c r="E166" s="67"/>
      <c r="F166" s="68">
        <v>87600</v>
      </c>
      <c r="G166" s="68"/>
      <c r="H166" s="68" t="s">
        <v>98</v>
      </c>
      <c r="I166" s="67"/>
      <c r="J166" s="68" t="s">
        <v>98</v>
      </c>
      <c r="K166" s="67"/>
    </row>
    <row r="167" spans="1:11" x14ac:dyDescent="0.2">
      <c r="A167" s="67" t="s">
        <v>211</v>
      </c>
      <c r="B167" s="68">
        <v>87600</v>
      </c>
      <c r="C167" s="67"/>
      <c r="D167" s="68">
        <v>103900</v>
      </c>
      <c r="E167" s="67"/>
      <c r="F167" s="68">
        <v>124400</v>
      </c>
      <c r="G167" s="68"/>
      <c r="H167" s="68" t="s">
        <v>98</v>
      </c>
      <c r="I167" s="67"/>
      <c r="J167" s="68" t="s">
        <v>98</v>
      </c>
      <c r="K167" s="67"/>
    </row>
    <row r="168" spans="1:11" x14ac:dyDescent="0.2">
      <c r="A168" s="67" t="s">
        <v>128</v>
      </c>
      <c r="B168" s="68">
        <v>139900</v>
      </c>
      <c r="C168" s="67"/>
      <c r="D168" s="68">
        <v>140800</v>
      </c>
      <c r="E168" s="67"/>
      <c r="F168" s="68">
        <v>170300</v>
      </c>
      <c r="G168" s="68"/>
      <c r="H168" s="68" t="s">
        <v>98</v>
      </c>
      <c r="I168" s="67"/>
      <c r="J168" s="68" t="s">
        <v>98</v>
      </c>
      <c r="K168" s="67"/>
    </row>
    <row r="169" spans="1:11" x14ac:dyDescent="0.2">
      <c r="A169" s="67" t="s">
        <v>212</v>
      </c>
      <c r="B169" s="68">
        <v>76300</v>
      </c>
      <c r="C169" s="67"/>
      <c r="D169" s="68">
        <v>4600</v>
      </c>
      <c r="E169" s="67"/>
      <c r="F169" s="68">
        <v>49500</v>
      </c>
      <c r="G169" s="68"/>
      <c r="H169" s="68" t="s">
        <v>98</v>
      </c>
      <c r="I169" s="67"/>
      <c r="J169" s="68" t="s">
        <v>98</v>
      </c>
      <c r="K169" s="67"/>
    </row>
    <row r="170" spans="1:11" x14ac:dyDescent="0.2">
      <c r="A170" s="67" t="s">
        <v>127</v>
      </c>
      <c r="B170" s="68" t="s">
        <v>98</v>
      </c>
      <c r="C170" s="67"/>
      <c r="D170" s="68" t="s">
        <v>98</v>
      </c>
      <c r="E170" s="67"/>
      <c r="F170" s="68" t="s">
        <v>98</v>
      </c>
      <c r="G170" s="68"/>
      <c r="H170" s="68">
        <v>180400</v>
      </c>
      <c r="I170" s="67"/>
      <c r="J170" s="68">
        <v>130800</v>
      </c>
      <c r="K170" s="67"/>
    </row>
    <row r="171" spans="1:11" x14ac:dyDescent="0.2">
      <c r="A171" s="67" t="s">
        <v>213</v>
      </c>
      <c r="B171" s="68" t="s">
        <v>98</v>
      </c>
      <c r="C171" s="67"/>
      <c r="D171" s="68" t="s">
        <v>98</v>
      </c>
      <c r="E171" s="67"/>
      <c r="F171" s="68" t="s">
        <v>98</v>
      </c>
      <c r="G171" s="68"/>
      <c r="H171" s="68">
        <v>248800</v>
      </c>
      <c r="I171" s="67"/>
      <c r="J171" s="68">
        <v>-4700</v>
      </c>
      <c r="K171" s="67"/>
    </row>
    <row r="172" spans="1:11" x14ac:dyDescent="0.2">
      <c r="A172" s="67" t="s">
        <v>214</v>
      </c>
      <c r="B172" s="68">
        <v>2908300</v>
      </c>
      <c r="C172" s="67"/>
      <c r="D172" s="68">
        <v>607800</v>
      </c>
      <c r="E172" s="67"/>
      <c r="F172" s="68">
        <v>3749100</v>
      </c>
      <c r="G172" s="68"/>
      <c r="H172" s="68">
        <v>4575100</v>
      </c>
      <c r="I172" s="67"/>
      <c r="J172" s="68">
        <v>4174300</v>
      </c>
      <c r="K172" s="67"/>
    </row>
    <row r="173" spans="1:11" x14ac:dyDescent="0.2">
      <c r="A173" s="67" t="s">
        <v>215</v>
      </c>
      <c r="B173" s="68">
        <v>-785900</v>
      </c>
      <c r="C173" s="67"/>
      <c r="D173" s="68">
        <v>-1652500</v>
      </c>
      <c r="E173" s="67"/>
      <c r="F173" s="68">
        <v>-567400</v>
      </c>
      <c r="G173" s="68"/>
      <c r="H173" s="68">
        <v>-1585700</v>
      </c>
      <c r="I173" s="67"/>
      <c r="J173" s="68">
        <v>-674400</v>
      </c>
      <c r="K173" s="67"/>
    </row>
    <row r="174" spans="1:11" x14ac:dyDescent="0.2">
      <c r="A174" s="67" t="s">
        <v>216</v>
      </c>
      <c r="B174" s="68" t="s">
        <v>98</v>
      </c>
      <c r="C174" s="67"/>
      <c r="D174" s="68">
        <v>1454800</v>
      </c>
      <c r="E174" s="67"/>
      <c r="F174" s="68">
        <v>600600</v>
      </c>
      <c r="G174" s="68"/>
      <c r="H174" s="68">
        <v>680700</v>
      </c>
      <c r="I174" s="67"/>
      <c r="J174" s="68">
        <v>1054500</v>
      </c>
      <c r="K174" s="67"/>
    </row>
    <row r="175" spans="1:11" x14ac:dyDescent="0.2">
      <c r="A175" s="67" t="s">
        <v>217</v>
      </c>
      <c r="B175" s="68" t="s">
        <v>98</v>
      </c>
      <c r="C175" s="67"/>
      <c r="D175" s="68">
        <v>456100</v>
      </c>
      <c r="E175" s="67"/>
      <c r="F175" s="68">
        <v>18800</v>
      </c>
      <c r="G175" s="68"/>
      <c r="H175" s="68">
        <v>27900</v>
      </c>
      <c r="I175" s="67"/>
      <c r="J175" s="68">
        <v>149600</v>
      </c>
      <c r="K175" s="67"/>
    </row>
    <row r="176" spans="1:11" x14ac:dyDescent="0.2">
      <c r="A176" s="67" t="s">
        <v>218</v>
      </c>
      <c r="B176" s="68">
        <v>1040200</v>
      </c>
      <c r="C176" s="67"/>
      <c r="D176" s="68" t="s">
        <v>98</v>
      </c>
      <c r="E176" s="67"/>
      <c r="F176" s="68" t="s">
        <v>98</v>
      </c>
      <c r="G176" s="68"/>
      <c r="H176" s="68" t="s">
        <v>98</v>
      </c>
      <c r="I176" s="67"/>
      <c r="J176" s="68" t="s">
        <v>98</v>
      </c>
      <c r="K176" s="67"/>
    </row>
    <row r="177" spans="1:11" x14ac:dyDescent="0.2">
      <c r="A177" s="67" t="s">
        <v>219</v>
      </c>
      <c r="B177" s="68">
        <v>-610400</v>
      </c>
      <c r="C177" s="67"/>
      <c r="D177" s="68" t="s">
        <v>98</v>
      </c>
      <c r="E177" s="67"/>
      <c r="F177" s="68">
        <v>-284300</v>
      </c>
      <c r="G177" s="68"/>
      <c r="H177" s="68" t="s">
        <v>98</v>
      </c>
      <c r="I177" s="67"/>
      <c r="J177" s="68" t="s">
        <v>98</v>
      </c>
      <c r="K177" s="67"/>
    </row>
    <row r="178" spans="1:11" x14ac:dyDescent="0.2">
      <c r="A178" s="67" t="s">
        <v>220</v>
      </c>
      <c r="B178" s="68">
        <v>-1151200</v>
      </c>
      <c r="C178" s="67"/>
      <c r="D178" s="68">
        <v>-1160900</v>
      </c>
      <c r="E178" s="67"/>
      <c r="F178" s="68">
        <v>-1303700</v>
      </c>
      <c r="G178" s="68"/>
      <c r="H178" s="68">
        <v>-1440300</v>
      </c>
      <c r="I178" s="67"/>
      <c r="J178" s="68">
        <v>-1519400</v>
      </c>
      <c r="K178" s="67"/>
    </row>
    <row r="179" spans="1:11" x14ac:dyDescent="0.2">
      <c r="A179" s="67" t="s">
        <v>221</v>
      </c>
      <c r="B179" s="68" t="s">
        <v>98</v>
      </c>
      <c r="C179" s="67"/>
      <c r="D179" s="68">
        <v>103900</v>
      </c>
      <c r="E179" s="67"/>
      <c r="F179" s="68">
        <v>8900</v>
      </c>
      <c r="G179" s="68"/>
      <c r="H179" s="68">
        <v>69600</v>
      </c>
      <c r="I179" s="67"/>
      <c r="J179" s="68">
        <v>85400</v>
      </c>
      <c r="K179" s="67"/>
    </row>
    <row r="180" spans="1:11" x14ac:dyDescent="0.2">
      <c r="A180" s="67" t="s">
        <v>222</v>
      </c>
      <c r="B180" s="68">
        <v>15300</v>
      </c>
      <c r="C180" s="67"/>
      <c r="D180" s="68" t="s">
        <v>98</v>
      </c>
      <c r="E180" s="67"/>
      <c r="F180" s="68" t="s">
        <v>98</v>
      </c>
      <c r="G180" s="68"/>
      <c r="H180" s="68" t="s">
        <v>98</v>
      </c>
      <c r="I180" s="67"/>
      <c r="J180" s="68" t="s">
        <v>98</v>
      </c>
      <c r="K180" s="67"/>
    </row>
    <row r="181" spans="1:11" x14ac:dyDescent="0.2">
      <c r="A181" s="67" t="s">
        <v>223</v>
      </c>
      <c r="B181" s="68">
        <v>108000</v>
      </c>
      <c r="C181" s="67"/>
      <c r="D181" s="68" t="s">
        <v>98</v>
      </c>
      <c r="E181" s="67"/>
      <c r="F181" s="68" t="s">
        <v>98</v>
      </c>
      <c r="G181" s="68"/>
      <c r="H181" s="68" t="s">
        <v>98</v>
      </c>
      <c r="I181" s="67"/>
      <c r="J181" s="68" t="s">
        <v>98</v>
      </c>
      <c r="K181" s="67"/>
    </row>
    <row r="182" spans="1:11" x14ac:dyDescent="0.2">
      <c r="A182" s="67" t="s">
        <v>224</v>
      </c>
      <c r="B182" s="68">
        <v>-27200</v>
      </c>
      <c r="C182" s="67"/>
      <c r="D182" s="68">
        <v>-19100</v>
      </c>
      <c r="E182" s="67"/>
      <c r="F182" s="68">
        <v>6800</v>
      </c>
      <c r="G182" s="68"/>
      <c r="H182" s="68">
        <v>24900</v>
      </c>
      <c r="I182" s="67"/>
      <c r="J182" s="68">
        <v>54300</v>
      </c>
      <c r="K182" s="67"/>
    </row>
    <row r="183" spans="1:11" x14ac:dyDescent="0.2">
      <c r="A183" s="67" t="s">
        <v>225</v>
      </c>
      <c r="B183" s="68">
        <v>-1411200</v>
      </c>
      <c r="C183" s="67"/>
      <c r="D183" s="68">
        <v>-817700</v>
      </c>
      <c r="E183" s="67"/>
      <c r="F183" s="68">
        <v>-1520300</v>
      </c>
      <c r="G183" s="68"/>
      <c r="H183" s="68">
        <v>-2222900</v>
      </c>
      <c r="I183" s="67"/>
      <c r="J183" s="68">
        <v>-850000</v>
      </c>
      <c r="K183" s="67"/>
    </row>
    <row r="184" spans="1:11" x14ac:dyDescent="0.2">
      <c r="A184" s="67" t="s">
        <v>226</v>
      </c>
      <c r="B184" s="68">
        <v>749700</v>
      </c>
      <c r="C184" s="67"/>
      <c r="D184" s="68">
        <v>748500</v>
      </c>
      <c r="E184" s="67"/>
      <c r="F184" s="68">
        <v>848500</v>
      </c>
      <c r="G184" s="68"/>
      <c r="H184" s="68">
        <v>1254500</v>
      </c>
      <c r="I184" s="67"/>
      <c r="J184" s="68">
        <v>750200</v>
      </c>
      <c r="K184" s="67"/>
    </row>
    <row r="185" spans="1:11" x14ac:dyDescent="0.2">
      <c r="A185" s="67" t="s">
        <v>227</v>
      </c>
      <c r="B185" s="68">
        <v>-35200</v>
      </c>
      <c r="C185" s="67"/>
      <c r="D185" s="68" t="s">
        <v>98</v>
      </c>
      <c r="E185" s="67"/>
      <c r="F185" s="68">
        <v>-610100</v>
      </c>
      <c r="G185" s="68"/>
      <c r="H185" s="68" t="s">
        <v>98</v>
      </c>
      <c r="I185" s="67"/>
      <c r="J185" s="68">
        <v>-400000</v>
      </c>
      <c r="K185" s="67"/>
    </row>
    <row r="186" spans="1:11" x14ac:dyDescent="0.2">
      <c r="A186" s="67" t="s">
        <v>228</v>
      </c>
      <c r="B186" s="68" t="s">
        <v>98</v>
      </c>
      <c r="C186" s="67"/>
      <c r="D186" s="68" t="s">
        <v>98</v>
      </c>
      <c r="E186" s="67"/>
      <c r="F186" s="68">
        <v>-360800</v>
      </c>
      <c r="G186" s="68"/>
      <c r="H186" s="68" t="s">
        <v>98</v>
      </c>
      <c r="I186" s="67"/>
      <c r="J186" s="68" t="s">
        <v>98</v>
      </c>
      <c r="K186" s="67"/>
    </row>
    <row r="187" spans="1:11" x14ac:dyDescent="0.2">
      <c r="A187" s="67" t="s">
        <v>229</v>
      </c>
      <c r="B187" s="68">
        <v>247200</v>
      </c>
      <c r="C187" s="67"/>
      <c r="D187" s="68">
        <v>139700</v>
      </c>
      <c r="E187" s="67"/>
      <c r="F187" s="68">
        <v>191800</v>
      </c>
      <c r="G187" s="68"/>
      <c r="H187" s="68">
        <v>160700</v>
      </c>
      <c r="I187" s="67"/>
      <c r="J187" s="68">
        <v>150800</v>
      </c>
      <c r="K187" s="67"/>
    </row>
    <row r="188" spans="1:11" x14ac:dyDescent="0.2">
      <c r="A188" s="67" t="s">
        <v>230</v>
      </c>
      <c r="B188" s="68">
        <v>258100</v>
      </c>
      <c r="C188" s="67"/>
      <c r="D188" s="68">
        <v>114400</v>
      </c>
      <c r="E188" s="67"/>
      <c r="F188" s="68">
        <v>132400</v>
      </c>
      <c r="G188" s="68"/>
      <c r="H188" s="68">
        <v>122800</v>
      </c>
      <c r="I188" s="67"/>
      <c r="J188" s="68">
        <v>77500</v>
      </c>
      <c r="K188" s="67"/>
    </row>
    <row r="189" spans="1:11" x14ac:dyDescent="0.2">
      <c r="A189" s="67" t="s">
        <v>231</v>
      </c>
      <c r="B189" s="68">
        <v>-628900</v>
      </c>
      <c r="C189" s="67"/>
      <c r="D189" s="68">
        <v>-783100</v>
      </c>
      <c r="E189" s="67"/>
      <c r="F189" s="68">
        <v>-928600</v>
      </c>
      <c r="G189" s="68"/>
      <c r="H189" s="68">
        <v>-1178000</v>
      </c>
      <c r="I189" s="67"/>
      <c r="J189" s="68">
        <v>-1450400</v>
      </c>
      <c r="K189" s="67"/>
    </row>
    <row r="190" spans="1:11" x14ac:dyDescent="0.2">
      <c r="A190" s="67" t="s">
        <v>196</v>
      </c>
      <c r="B190" s="68">
        <v>-588100</v>
      </c>
      <c r="C190" s="67"/>
      <c r="D190" s="68">
        <v>-758600</v>
      </c>
      <c r="E190" s="67"/>
      <c r="F190" s="68">
        <v>-1436100</v>
      </c>
      <c r="G190" s="68"/>
      <c r="H190" s="68">
        <v>-1995600</v>
      </c>
      <c r="I190" s="67"/>
      <c r="J190" s="68">
        <v>-2042500</v>
      </c>
      <c r="K190" s="67"/>
    </row>
    <row r="191" spans="1:11" x14ac:dyDescent="0.2">
      <c r="A191" s="67" t="s">
        <v>232</v>
      </c>
      <c r="B191" s="68">
        <v>-121400</v>
      </c>
      <c r="C191" s="67"/>
      <c r="D191" s="68">
        <v>-77300</v>
      </c>
      <c r="E191" s="67"/>
      <c r="F191" s="68">
        <v>-75500</v>
      </c>
      <c r="G191" s="68"/>
      <c r="H191" s="68">
        <v>-106000</v>
      </c>
      <c r="I191" s="67"/>
      <c r="J191" s="68">
        <v>-82800</v>
      </c>
      <c r="K191" s="67"/>
    </row>
    <row r="192" spans="1:11" x14ac:dyDescent="0.2">
      <c r="A192" s="67" t="s">
        <v>233</v>
      </c>
      <c r="B192" s="68">
        <v>10400</v>
      </c>
      <c r="C192" s="67"/>
      <c r="D192" s="68">
        <v>-6900</v>
      </c>
      <c r="E192" s="67"/>
      <c r="F192" s="68">
        <v>-18100</v>
      </c>
      <c r="G192" s="68"/>
      <c r="H192" s="68">
        <v>-8400</v>
      </c>
      <c r="I192" s="67"/>
      <c r="J192" s="68">
        <v>-4400</v>
      </c>
      <c r="K192" s="67"/>
    </row>
    <row r="193" spans="1:11" x14ac:dyDescent="0.2">
      <c r="A193" s="67" t="s">
        <v>234</v>
      </c>
      <c r="B193" s="68">
        <v>-108200</v>
      </c>
      <c r="C193" s="67"/>
      <c r="D193" s="68">
        <v>-623300</v>
      </c>
      <c r="E193" s="67"/>
      <c r="F193" s="68">
        <v>-2256500</v>
      </c>
      <c r="G193" s="68"/>
      <c r="H193" s="68">
        <v>-1750000</v>
      </c>
      <c r="I193" s="67"/>
      <c r="J193" s="68">
        <v>-3001600</v>
      </c>
      <c r="K193" s="67"/>
    </row>
    <row r="194" spans="1:11" x14ac:dyDescent="0.2">
      <c r="A194" s="67" t="s">
        <v>235</v>
      </c>
      <c r="B194" s="68">
        <v>-1800</v>
      </c>
      <c r="C194" s="67"/>
      <c r="D194" s="68">
        <v>-34100</v>
      </c>
      <c r="E194" s="67"/>
      <c r="F194" s="68">
        <v>-150600</v>
      </c>
      <c r="G194" s="68"/>
      <c r="H194" s="68">
        <v>-3500</v>
      </c>
      <c r="I194" s="67"/>
      <c r="J194" s="68">
        <v>10800</v>
      </c>
      <c r="K194" s="67"/>
    </row>
    <row r="195" spans="1:11" x14ac:dyDescent="0.2">
      <c r="A195" s="67" t="s">
        <v>236</v>
      </c>
      <c r="B195" s="68">
        <v>1387100</v>
      </c>
      <c r="C195" s="67"/>
      <c r="D195" s="68">
        <v>-867300</v>
      </c>
      <c r="E195" s="67"/>
      <c r="F195" s="68">
        <v>-178300</v>
      </c>
      <c r="G195" s="68"/>
      <c r="H195" s="68">
        <v>598700</v>
      </c>
      <c r="I195" s="67"/>
      <c r="J195" s="68">
        <v>333500</v>
      </c>
      <c r="K195" s="67"/>
    </row>
    <row r="196" spans="1:11" x14ac:dyDescent="0.2">
      <c r="A196" s="67" t="s">
        <v>237</v>
      </c>
      <c r="B196" s="68">
        <v>1188600</v>
      </c>
      <c r="C196" s="67"/>
      <c r="D196" s="68">
        <v>2575700</v>
      </c>
      <c r="E196" s="67"/>
      <c r="F196" s="68">
        <v>1708400</v>
      </c>
      <c r="G196" s="68"/>
      <c r="H196" s="68">
        <v>1530100</v>
      </c>
      <c r="I196" s="67"/>
      <c r="J196" s="68">
        <v>2128800</v>
      </c>
      <c r="K196" s="67"/>
    </row>
    <row r="197" spans="1:11" x14ac:dyDescent="0.2">
      <c r="A197" s="67" t="s">
        <v>238</v>
      </c>
      <c r="B197" s="68">
        <v>2575700</v>
      </c>
      <c r="C197" s="67"/>
      <c r="D197" s="68">
        <v>1708400</v>
      </c>
      <c r="E197" s="67"/>
      <c r="F197" s="68">
        <v>1530100</v>
      </c>
      <c r="G197" s="68"/>
      <c r="H197" s="68">
        <v>2128800</v>
      </c>
      <c r="I197" s="67"/>
      <c r="J197" s="68">
        <v>2462300</v>
      </c>
      <c r="K197" s="67"/>
    </row>
    <row r="198" spans="1:11" x14ac:dyDescent="0.2">
      <c r="A198" s="67" t="s">
        <v>239</v>
      </c>
      <c r="B198" s="68">
        <v>34400</v>
      </c>
      <c r="C198" s="67"/>
      <c r="D198" s="68">
        <v>56200</v>
      </c>
      <c r="E198" s="67"/>
      <c r="F198" s="68">
        <v>69500</v>
      </c>
      <c r="G198" s="68"/>
      <c r="H198" s="68">
        <v>74700</v>
      </c>
      <c r="I198" s="67"/>
      <c r="J198" s="68">
        <v>96600</v>
      </c>
      <c r="K198" s="67"/>
    </row>
    <row r="199" spans="1:11" x14ac:dyDescent="0.2">
      <c r="A199" s="67" t="s">
        <v>240</v>
      </c>
      <c r="B199" s="68">
        <v>539100</v>
      </c>
      <c r="C199" s="67"/>
      <c r="D199" s="68">
        <v>766300</v>
      </c>
      <c r="E199" s="67"/>
      <c r="F199" s="68">
        <v>1072200</v>
      </c>
      <c r="G199" s="68"/>
      <c r="H199" s="68">
        <v>878700</v>
      </c>
      <c r="I199" s="67"/>
      <c r="J199" s="68">
        <v>1389100</v>
      </c>
      <c r="K199" s="6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5"/>
  <sheetViews>
    <sheetView workbookViewId="0">
      <selection activeCell="K16" sqref="K16"/>
    </sheetView>
  </sheetViews>
  <sheetFormatPr baseColWidth="10" defaultRowHeight="16" x14ac:dyDescent="0.2"/>
  <cols>
    <col min="4" max="4" width="11.33203125" bestFit="1" customWidth="1"/>
    <col min="7" max="7" width="13" bestFit="1" customWidth="1"/>
    <col min="17" max="17" width="21.33203125" customWidth="1"/>
  </cols>
  <sheetData>
    <row r="1" spans="1:19" x14ac:dyDescent="0.2">
      <c r="M1" t="s">
        <v>0</v>
      </c>
    </row>
    <row r="4" spans="1:19" x14ac:dyDescent="0.2">
      <c r="D4" s="11"/>
      <c r="E4" s="11"/>
      <c r="F4" s="44"/>
      <c r="I4" s="11"/>
      <c r="J4" s="11"/>
      <c r="N4" t="s">
        <v>71</v>
      </c>
      <c r="O4" t="s">
        <v>71</v>
      </c>
      <c r="R4" t="s">
        <v>71</v>
      </c>
      <c r="S4" t="s">
        <v>71</v>
      </c>
    </row>
    <row r="5" spans="1:19" x14ac:dyDescent="0.2">
      <c r="A5" t="s">
        <v>289</v>
      </c>
      <c r="M5" t="s">
        <v>3</v>
      </c>
      <c r="N5">
        <v>22778200</v>
      </c>
      <c r="O5">
        <v>1</v>
      </c>
      <c r="Q5" t="s">
        <v>4</v>
      </c>
    </row>
    <row r="6" spans="1:19" x14ac:dyDescent="0.2">
      <c r="D6">
        <v>2017</v>
      </c>
      <c r="E6" s="44"/>
      <c r="F6">
        <v>2018</v>
      </c>
      <c r="M6" t="s">
        <v>5</v>
      </c>
      <c r="N6">
        <v>9038200</v>
      </c>
      <c r="O6">
        <v>0.39679166922759479</v>
      </c>
      <c r="Q6" t="s">
        <v>6</v>
      </c>
      <c r="R6">
        <v>2462300</v>
      </c>
      <c r="S6">
        <v>0.17140251712424123</v>
      </c>
    </row>
    <row r="7" spans="1:19" x14ac:dyDescent="0.2">
      <c r="A7" t="s">
        <v>53</v>
      </c>
      <c r="D7" s="34">
        <f>N5</f>
        <v>22778200</v>
      </c>
      <c r="E7" s="34"/>
      <c r="F7" s="15">
        <f>FCF!N36</f>
        <v>0.09</v>
      </c>
      <c r="G7" s="34">
        <f>D7*F7</f>
        <v>2050038</v>
      </c>
      <c r="H7" s="34"/>
      <c r="I7" s="34"/>
      <c r="J7" s="34"/>
      <c r="M7" t="s">
        <v>7</v>
      </c>
      <c r="N7">
        <v>13740000</v>
      </c>
      <c r="O7">
        <v>0.60320833077240521</v>
      </c>
      <c r="Q7" t="s">
        <v>8</v>
      </c>
      <c r="R7">
        <v>228600</v>
      </c>
      <c r="S7">
        <v>1.5913014423344658E-2</v>
      </c>
    </row>
    <row r="8" spans="1:19" x14ac:dyDescent="0.2">
      <c r="A8" t="s">
        <v>272</v>
      </c>
      <c r="D8" s="34">
        <f>R18</f>
        <v>14365600</v>
      </c>
      <c r="E8" s="15">
        <f>D8/$D$7</f>
        <v>0.630673187521402</v>
      </c>
      <c r="F8" s="34"/>
      <c r="G8" s="34" t="s">
        <v>273</v>
      </c>
      <c r="H8" s="34"/>
      <c r="I8" s="34">
        <f>D7*F7*E8</f>
        <v>1292904</v>
      </c>
      <c r="J8" s="34"/>
      <c r="Q8" t="s">
        <v>9</v>
      </c>
      <c r="R8">
        <v>870400</v>
      </c>
      <c r="S8">
        <v>6.0589185275936958E-2</v>
      </c>
    </row>
    <row r="9" spans="1:19" x14ac:dyDescent="0.2">
      <c r="A9" t="s">
        <v>274</v>
      </c>
      <c r="D9" s="34">
        <f>R22+R24</f>
        <v>2717000</v>
      </c>
      <c r="E9" s="15">
        <f>D9/$D$7</f>
        <v>0.11928071577209788</v>
      </c>
      <c r="F9" s="34"/>
      <c r="G9" s="34" t="s">
        <v>275</v>
      </c>
      <c r="H9" s="34"/>
      <c r="I9" s="34">
        <f>-G7*E9</f>
        <v>-244530</v>
      </c>
      <c r="J9" s="34"/>
      <c r="M9" t="s">
        <v>10</v>
      </c>
      <c r="N9">
        <v>18643500</v>
      </c>
      <c r="O9">
        <v>0.81847995012775376</v>
      </c>
      <c r="Q9" t="s">
        <v>11</v>
      </c>
      <c r="R9">
        <v>1364000</v>
      </c>
      <c r="S9">
        <v>9.4949044940691646E-2</v>
      </c>
    </row>
    <row r="10" spans="1:19" x14ac:dyDescent="0.2">
      <c r="A10" t="s">
        <v>276</v>
      </c>
      <c r="D10" s="34">
        <f>N17</f>
        <v>2884900</v>
      </c>
      <c r="E10" s="15">
        <f>D10/$D$7</f>
        <v>0.12665179864958601</v>
      </c>
      <c r="F10" s="15"/>
      <c r="G10" s="34" t="s">
        <v>277</v>
      </c>
      <c r="H10" s="34"/>
      <c r="I10" s="34">
        <f>-G7*E10</f>
        <v>-259641</v>
      </c>
      <c r="J10" s="34"/>
      <c r="M10" t="s">
        <v>12</v>
      </c>
      <c r="N10">
        <v>4134700</v>
      </c>
      <c r="O10">
        <v>0.18152004987224626</v>
      </c>
      <c r="Q10" t="s">
        <v>96</v>
      </c>
      <c r="R10">
        <v>358100</v>
      </c>
      <c r="S10">
        <v>2.4990404410481871E-2</v>
      </c>
    </row>
    <row r="11" spans="1:19" x14ac:dyDescent="0.2">
      <c r="A11" t="s">
        <v>278</v>
      </c>
      <c r="D11" s="34">
        <f>-'financial statements-raw data'!J189</f>
        <v>1450400</v>
      </c>
      <c r="E11" s="15">
        <f>D11/D10</f>
        <v>0.50275572810149394</v>
      </c>
      <c r="F11" s="34"/>
      <c r="G11" s="34"/>
      <c r="H11" s="34"/>
      <c r="I11" s="34"/>
      <c r="J11" s="34"/>
      <c r="Q11" t="s">
        <v>13</v>
      </c>
      <c r="R11">
        <v>5283400</v>
      </c>
      <c r="S11">
        <v>0.36778136659798405</v>
      </c>
    </row>
    <row r="12" spans="1:19" x14ac:dyDescent="0.2">
      <c r="E12" s="34"/>
      <c r="F12" s="34"/>
      <c r="G12" s="34" t="s">
        <v>279</v>
      </c>
      <c r="H12" s="34"/>
      <c r="I12" s="34">
        <f>I8+I9+I10</f>
        <v>788733</v>
      </c>
      <c r="J12" s="34"/>
      <c r="M12" t="s">
        <v>14</v>
      </c>
      <c r="N12">
        <v>-92500</v>
      </c>
      <c r="O12">
        <v>-4.0609003345303844E-3</v>
      </c>
    </row>
    <row r="13" spans="1:19" x14ac:dyDescent="0.2">
      <c r="E13" s="34"/>
      <c r="F13" s="34"/>
      <c r="G13" s="34"/>
      <c r="H13" s="34"/>
      <c r="I13" s="34"/>
      <c r="J13" s="34"/>
      <c r="M13" t="s">
        <v>169</v>
      </c>
      <c r="N13">
        <v>275300</v>
      </c>
      <c r="O13">
        <v>1.2086117428067186E-2</v>
      </c>
      <c r="Q13" t="s">
        <v>259</v>
      </c>
      <c r="R13">
        <v>1023900</v>
      </c>
      <c r="S13">
        <v>7.1274433368602771E-2</v>
      </c>
    </row>
    <row r="14" spans="1:19" x14ac:dyDescent="0.2">
      <c r="E14" s="44"/>
      <c r="F14" s="44"/>
      <c r="M14" t="s">
        <v>18</v>
      </c>
      <c r="N14">
        <v>4317500</v>
      </c>
      <c r="O14">
        <v>0.18954526696578308</v>
      </c>
      <c r="Q14" t="s">
        <v>15</v>
      </c>
      <c r="R14">
        <v>4919500</v>
      </c>
      <c r="S14">
        <v>0.34245001949100629</v>
      </c>
    </row>
    <row r="15" spans="1:19" x14ac:dyDescent="0.2">
      <c r="A15" t="s">
        <v>288</v>
      </c>
      <c r="E15" s="44"/>
      <c r="F15" s="44"/>
      <c r="Q15" t="s">
        <v>260</v>
      </c>
      <c r="R15">
        <v>3138800</v>
      </c>
      <c r="S15">
        <v>0.21849418054240685</v>
      </c>
    </row>
    <row r="16" spans="1:19" x14ac:dyDescent="0.2">
      <c r="B16" s="14" t="s">
        <v>280</v>
      </c>
      <c r="C16" s="14"/>
      <c r="E16" s="44"/>
      <c r="F16" s="44"/>
      <c r="G16" s="44">
        <f>E10*(1-E11)*D7</f>
        <v>1434500.0000000002</v>
      </c>
      <c r="I16" s="105">
        <f>G16/G17</f>
        <v>0.27078299607369377</v>
      </c>
      <c r="M16" t="s">
        <v>23</v>
      </c>
      <c r="N16">
        <v>1432600</v>
      </c>
      <c r="O16">
        <v>6.2893468316197063E-2</v>
      </c>
      <c r="Q16" t="s">
        <v>19</v>
      </c>
      <c r="R16">
        <v>9082200</v>
      </c>
      <c r="S16">
        <v>0.63221863340201589</v>
      </c>
    </row>
    <row r="17" spans="1:19" x14ac:dyDescent="0.2">
      <c r="B17" s="14" t="s">
        <v>281</v>
      </c>
      <c r="C17" s="14"/>
      <c r="E17" s="44"/>
      <c r="F17" s="44"/>
      <c r="G17" s="104">
        <f>R18-R7-(R29-R23)-G16</f>
        <v>5297600</v>
      </c>
      <c r="M17" t="s">
        <v>25</v>
      </c>
      <c r="N17">
        <v>2884900</v>
      </c>
      <c r="O17">
        <v>0.12665179864958601</v>
      </c>
    </row>
    <row r="18" spans="1:19" x14ac:dyDescent="0.2">
      <c r="B18" s="14"/>
      <c r="E18" s="44"/>
      <c r="F18" s="44"/>
      <c r="G18" s="11"/>
      <c r="Q18" t="s">
        <v>24</v>
      </c>
      <c r="R18">
        <v>14365600</v>
      </c>
      <c r="S18">
        <v>1</v>
      </c>
    </row>
    <row r="19" spans="1:19" x14ac:dyDescent="0.2">
      <c r="E19" s="44"/>
      <c r="F19" s="44"/>
    </row>
    <row r="20" spans="1:19" x14ac:dyDescent="0.2">
      <c r="A20" t="s">
        <v>290</v>
      </c>
      <c r="E20" s="44"/>
      <c r="F20" s="44"/>
      <c r="N20">
        <v>0.4</v>
      </c>
      <c r="Q20" t="s">
        <v>27</v>
      </c>
    </row>
    <row r="21" spans="1:19" x14ac:dyDescent="0.2">
      <c r="M21" t="s">
        <v>269</v>
      </c>
      <c r="Q21" t="s">
        <v>29</v>
      </c>
    </row>
    <row r="22" spans="1:19" x14ac:dyDescent="0.2">
      <c r="B22" t="s">
        <v>282</v>
      </c>
      <c r="M22" t="s">
        <v>286</v>
      </c>
      <c r="Q22" t="s">
        <v>31</v>
      </c>
      <c r="R22">
        <v>782500</v>
      </c>
      <c r="S22">
        <v>5.4470401514729629E-2</v>
      </c>
    </row>
    <row r="23" spans="1:19" x14ac:dyDescent="0.2">
      <c r="B23" t="s">
        <v>283</v>
      </c>
      <c r="M23" t="s">
        <v>270</v>
      </c>
      <c r="Q23" t="s">
        <v>271</v>
      </c>
      <c r="R23">
        <v>1503700</v>
      </c>
      <c r="S23">
        <v>0.10467366486606894</v>
      </c>
    </row>
    <row r="24" spans="1:19" x14ac:dyDescent="0.2">
      <c r="B24" t="s">
        <v>284</v>
      </c>
      <c r="Q24" t="s">
        <v>35</v>
      </c>
      <c r="R24">
        <v>1934500</v>
      </c>
      <c r="S24">
        <v>0.13466197026229326</v>
      </c>
    </row>
    <row r="25" spans="1:19" x14ac:dyDescent="0.2">
      <c r="Q25" t="s">
        <v>262</v>
      </c>
    </row>
    <row r="26" spans="1:19" x14ac:dyDescent="0.2">
      <c r="Q26" t="s">
        <v>37</v>
      </c>
      <c r="R26">
        <v>4220700</v>
      </c>
      <c r="S26">
        <v>0.29380603664309185</v>
      </c>
    </row>
    <row r="28" spans="1:19" ht="19" x14ac:dyDescent="0.25">
      <c r="A28" s="2" t="s">
        <v>291</v>
      </c>
      <c r="B28" s="2"/>
      <c r="C28" s="2"/>
      <c r="D28" s="2"/>
      <c r="E28" s="2"/>
      <c r="Q28" t="s">
        <v>265</v>
      </c>
      <c r="R28">
        <v>4687900</v>
      </c>
      <c r="S28">
        <v>0.32632817285738153</v>
      </c>
    </row>
    <row r="29" spans="1:19" ht="19" x14ac:dyDescent="0.25">
      <c r="A29" s="2" t="s">
        <v>292</v>
      </c>
      <c r="B29" s="2"/>
      <c r="C29" s="103" t="s">
        <v>268</v>
      </c>
      <c r="D29" s="2"/>
      <c r="E29" s="2"/>
      <c r="Q29" t="s">
        <v>39</v>
      </c>
      <c r="R29">
        <v>8908600</v>
      </c>
      <c r="S29">
        <v>0.62013420950047338</v>
      </c>
    </row>
    <row r="30" spans="1:19" ht="19" x14ac:dyDescent="0.25">
      <c r="A30" s="2" t="s">
        <v>293</v>
      </c>
      <c r="B30" s="2"/>
      <c r="C30" s="2"/>
      <c r="D30" s="2"/>
      <c r="E30" s="2"/>
    </row>
    <row r="31" spans="1:19" ht="19" x14ac:dyDescent="0.25">
      <c r="B31" s="2"/>
      <c r="C31" s="2"/>
      <c r="D31" s="2"/>
      <c r="E31" s="2"/>
      <c r="Q31" t="s">
        <v>40</v>
      </c>
      <c r="R31">
        <v>1400</v>
      </c>
      <c r="S31">
        <v>9.745503146405301E-5</v>
      </c>
    </row>
    <row r="32" spans="1:19" ht="19" x14ac:dyDescent="0.25">
      <c r="A32" s="2"/>
      <c r="B32" s="2"/>
      <c r="C32" s="2"/>
      <c r="D32" s="2"/>
      <c r="E32" s="2"/>
      <c r="Q32" t="s">
        <v>267</v>
      </c>
      <c r="R32">
        <v>5448700</v>
      </c>
      <c r="S32">
        <v>0.37928802138441831</v>
      </c>
    </row>
    <row r="33" spans="1:19" ht="19" x14ac:dyDescent="0.25">
      <c r="A33" s="2"/>
      <c r="B33" s="2"/>
      <c r="C33" s="2"/>
      <c r="D33" s="2"/>
      <c r="E33" s="2"/>
      <c r="Q33" t="s">
        <v>43</v>
      </c>
      <c r="R33">
        <v>5450100</v>
      </c>
      <c r="S33">
        <v>0.37938547641588238</v>
      </c>
    </row>
    <row r="34" spans="1:19" ht="19" x14ac:dyDescent="0.25">
      <c r="A34" s="2"/>
      <c r="B34" s="2"/>
      <c r="C34" s="2"/>
      <c r="D34" s="2"/>
      <c r="E34" s="2"/>
    </row>
    <row r="35" spans="1:19" ht="19" x14ac:dyDescent="0.25">
      <c r="A35" s="2"/>
      <c r="B35" s="2"/>
      <c r="C35" s="2"/>
      <c r="D35" s="2"/>
      <c r="E35" s="2"/>
      <c r="Q35" t="s">
        <v>46</v>
      </c>
      <c r="R35">
        <v>9670800</v>
      </c>
      <c r="S35">
        <v>1</v>
      </c>
    </row>
    <row r="36" spans="1:19" ht="19" x14ac:dyDescent="0.25">
      <c r="A36" s="2"/>
      <c r="B36" s="2"/>
      <c r="C36" s="2"/>
      <c r="D36" s="2"/>
      <c r="E36" s="2"/>
    </row>
    <row r="37" spans="1:19" ht="19" x14ac:dyDescent="0.25">
      <c r="A37" s="2"/>
      <c r="B37" s="2"/>
      <c r="C37" s="2"/>
      <c r="D37" s="2"/>
      <c r="E37" s="2"/>
    </row>
    <row r="38" spans="1:19" ht="19" x14ac:dyDescent="0.25">
      <c r="A38" s="2"/>
      <c r="B38" s="2"/>
      <c r="C38" s="2"/>
      <c r="D38" s="2"/>
      <c r="E38" s="2"/>
    </row>
    <row r="39" spans="1:19" ht="19" x14ac:dyDescent="0.25">
      <c r="A39" s="2"/>
      <c r="B39" s="2"/>
      <c r="C39" s="2"/>
      <c r="D39" s="2"/>
      <c r="E39" s="2"/>
    </row>
    <row r="40" spans="1:19" ht="19" x14ac:dyDescent="0.25">
      <c r="A40" s="2"/>
      <c r="B40" s="2"/>
      <c r="C40" s="2"/>
      <c r="D40" s="2"/>
      <c r="E40" s="2"/>
    </row>
    <row r="41" spans="1:19" ht="19" x14ac:dyDescent="0.25">
      <c r="A41" s="2"/>
      <c r="B41" s="2"/>
      <c r="C41" s="2"/>
      <c r="D41" s="2"/>
      <c r="E41" s="2"/>
    </row>
    <row r="42" spans="1:19" ht="19" x14ac:dyDescent="0.25">
      <c r="A42" s="2"/>
      <c r="B42" s="2"/>
      <c r="C42" s="2"/>
      <c r="D42" s="2"/>
      <c r="E42" s="2"/>
    </row>
    <row r="43" spans="1:19" ht="19" x14ac:dyDescent="0.25">
      <c r="A43" s="2"/>
      <c r="B43" s="2"/>
      <c r="C43" s="2"/>
      <c r="D43" s="2"/>
      <c r="E43" s="2"/>
    </row>
    <row r="44" spans="1:19" ht="19" x14ac:dyDescent="0.25">
      <c r="A44" s="2"/>
      <c r="B44" s="2"/>
      <c r="C44" s="2"/>
      <c r="D44" s="2"/>
      <c r="E44" s="2"/>
    </row>
    <row r="45" spans="1:19" ht="19" x14ac:dyDescent="0.25">
      <c r="A45" s="2"/>
      <c r="B45" s="2"/>
      <c r="C45" s="2"/>
      <c r="D45" s="2"/>
      <c r="E45" s="2"/>
    </row>
    <row r="46" spans="1:19" ht="19" x14ac:dyDescent="0.25">
      <c r="A46" s="2"/>
      <c r="B46" s="2"/>
      <c r="C46" s="2"/>
      <c r="D46" s="2"/>
      <c r="E46" s="2"/>
    </row>
    <row r="47" spans="1:19" ht="19" x14ac:dyDescent="0.25">
      <c r="A47" s="2"/>
      <c r="B47" s="2"/>
      <c r="C47" s="2"/>
      <c r="D47" s="2"/>
      <c r="E47" s="2"/>
    </row>
    <row r="48" spans="1:19" ht="19" x14ac:dyDescent="0.25">
      <c r="A48" s="2"/>
      <c r="B48" s="2"/>
      <c r="C48" s="2"/>
      <c r="D48" s="2"/>
      <c r="E48" s="2"/>
    </row>
    <row r="49" spans="1:5" ht="19" x14ac:dyDescent="0.25">
      <c r="A49" s="2"/>
      <c r="B49" s="2"/>
      <c r="C49" s="2"/>
      <c r="D49" s="2"/>
      <c r="E49" s="2"/>
    </row>
    <row r="50" spans="1:5" ht="19" x14ac:dyDescent="0.25">
      <c r="A50" s="2"/>
      <c r="B50" s="2"/>
      <c r="C50" s="2"/>
      <c r="D50" s="2"/>
      <c r="E50" s="2"/>
    </row>
    <row r="51" spans="1:5" ht="19" x14ac:dyDescent="0.25">
      <c r="A51" s="2"/>
      <c r="B51" s="2"/>
      <c r="C51" s="2"/>
      <c r="D51" s="2"/>
      <c r="E51" s="2"/>
    </row>
    <row r="52" spans="1:5" ht="19" x14ac:dyDescent="0.25">
      <c r="A52" s="2"/>
      <c r="B52" s="2"/>
      <c r="C52" s="2"/>
      <c r="D52" s="2"/>
      <c r="E52" s="2"/>
    </row>
    <row r="53" spans="1:5" ht="19" x14ac:dyDescent="0.25">
      <c r="A53" s="2"/>
      <c r="B53" s="2"/>
      <c r="C53" s="2"/>
      <c r="D53" s="2"/>
      <c r="E53" s="2"/>
    </row>
    <row r="54" spans="1:5" ht="19" x14ac:dyDescent="0.25">
      <c r="A54" s="2"/>
      <c r="B54" s="2"/>
      <c r="C54" s="2"/>
      <c r="D54" s="2"/>
      <c r="E54" s="2"/>
    </row>
    <row r="55" spans="1:5" ht="19" x14ac:dyDescent="0.25">
      <c r="A55" s="2"/>
      <c r="B55" s="2"/>
      <c r="C55" s="2"/>
      <c r="D55" s="2"/>
      <c r="E55" s="2"/>
    </row>
    <row r="56" spans="1:5" ht="19" x14ac:dyDescent="0.25">
      <c r="A56" s="2"/>
      <c r="B56" s="2"/>
      <c r="C56" s="2"/>
      <c r="D56" s="2"/>
      <c r="E56" s="2"/>
    </row>
    <row r="69" spans="1:5" ht="19" x14ac:dyDescent="0.25">
      <c r="A69" s="2"/>
      <c r="B69" s="2"/>
      <c r="C69" s="2"/>
      <c r="D69" s="2"/>
      <c r="E69" s="2"/>
    </row>
    <row r="70" spans="1:5" ht="19" x14ac:dyDescent="0.25">
      <c r="A70" s="2"/>
      <c r="B70" s="2"/>
      <c r="C70" s="2"/>
      <c r="D70" s="2"/>
      <c r="E70" s="2"/>
    </row>
    <row r="71" spans="1:5" ht="19" x14ac:dyDescent="0.25">
      <c r="A71" s="2"/>
      <c r="B71" s="2"/>
      <c r="C71" s="2"/>
      <c r="D71" s="2"/>
      <c r="E71" s="2"/>
    </row>
    <row r="72" spans="1:5" ht="19" x14ac:dyDescent="0.25">
      <c r="A72" s="2"/>
      <c r="B72" s="2"/>
      <c r="C72" s="2"/>
      <c r="D72" s="2"/>
      <c r="E72" s="2"/>
    </row>
    <row r="73" spans="1:5" ht="19" x14ac:dyDescent="0.25">
      <c r="A73" s="2"/>
      <c r="B73" s="2"/>
      <c r="C73" s="2"/>
      <c r="D73" s="2"/>
      <c r="E73" s="2"/>
    </row>
    <row r="74" spans="1:5" ht="19" x14ac:dyDescent="0.25">
      <c r="A74" s="2"/>
      <c r="B74" s="2"/>
      <c r="C74" s="2"/>
      <c r="D74" s="2"/>
      <c r="E74" s="2"/>
    </row>
    <row r="75" spans="1:5" ht="19" x14ac:dyDescent="0.25">
      <c r="A75" s="2"/>
      <c r="B75" s="2"/>
      <c r="C75" s="2"/>
      <c r="D75" s="2"/>
      <c r="E75" s="2"/>
    </row>
    <row r="76" spans="1:5" ht="19" x14ac:dyDescent="0.25">
      <c r="A76" s="2"/>
      <c r="B76" s="2"/>
      <c r="C76" s="2"/>
      <c r="D76" s="2"/>
      <c r="E76" s="2"/>
    </row>
    <row r="77" spans="1:5" ht="19" x14ac:dyDescent="0.25">
      <c r="A77" s="2"/>
      <c r="B77" s="2"/>
      <c r="C77" s="2"/>
      <c r="D77" s="2"/>
      <c r="E77" s="2"/>
    </row>
    <row r="78" spans="1:5" ht="19" x14ac:dyDescent="0.25">
      <c r="A78" s="2"/>
      <c r="B78" s="2"/>
      <c r="C78" s="2"/>
      <c r="D78" s="2"/>
      <c r="E78" s="2"/>
    </row>
    <row r="79" spans="1:5" ht="19" x14ac:dyDescent="0.25">
      <c r="A79" s="2"/>
      <c r="B79" s="2"/>
      <c r="C79" s="2"/>
      <c r="D79" s="2"/>
      <c r="E79" s="2"/>
    </row>
    <row r="80" spans="1:5" ht="19" x14ac:dyDescent="0.25">
      <c r="A80" s="2"/>
      <c r="B80" s="2"/>
      <c r="C80" s="2"/>
      <c r="D80" s="2"/>
      <c r="E80" s="2"/>
    </row>
    <row r="81" spans="1:5" ht="19" x14ac:dyDescent="0.25">
      <c r="A81" s="2"/>
      <c r="B81" s="2"/>
      <c r="C81" s="2"/>
      <c r="D81" s="2"/>
      <c r="E81" s="2"/>
    </row>
    <row r="82" spans="1:5" ht="19" x14ac:dyDescent="0.25">
      <c r="A82" s="2"/>
      <c r="B82" s="2"/>
      <c r="C82" s="2"/>
      <c r="D82" s="2"/>
      <c r="E82" s="2"/>
    </row>
    <row r="83" spans="1:5" ht="19" x14ac:dyDescent="0.25">
      <c r="A83" s="2"/>
      <c r="B83" s="2"/>
      <c r="C83" s="2"/>
      <c r="D83" s="2"/>
      <c r="E83" s="2"/>
    </row>
    <row r="84" spans="1:5" ht="19" x14ac:dyDescent="0.25">
      <c r="A84" s="2"/>
      <c r="B84" s="2"/>
      <c r="C84" s="2"/>
      <c r="D84" s="2"/>
      <c r="E84" s="2"/>
    </row>
    <row r="85" spans="1:5" ht="19" x14ac:dyDescent="0.25">
      <c r="A85" s="2"/>
      <c r="B85" s="2"/>
      <c r="C85" s="2"/>
      <c r="D85" s="2"/>
      <c r="E85" s="2"/>
    </row>
    <row r="86" spans="1:5" ht="19" x14ac:dyDescent="0.25">
      <c r="A86" s="2"/>
      <c r="B86" s="2"/>
      <c r="C86" s="2"/>
      <c r="D86" s="2"/>
      <c r="E86" s="2"/>
    </row>
    <row r="87" spans="1:5" ht="19" x14ac:dyDescent="0.25">
      <c r="A87" s="2"/>
      <c r="B87" s="2"/>
      <c r="C87" s="2"/>
      <c r="D87" s="2"/>
      <c r="E87" s="2"/>
    </row>
    <row r="88" spans="1:5" ht="19" x14ac:dyDescent="0.25">
      <c r="A88" s="2"/>
      <c r="B88" s="2"/>
      <c r="C88" s="2"/>
      <c r="D88" s="2"/>
      <c r="E88" s="2"/>
    </row>
    <row r="89" spans="1:5" ht="19" x14ac:dyDescent="0.25">
      <c r="A89" s="2"/>
      <c r="B89" s="2"/>
      <c r="C89" s="2"/>
      <c r="D89" s="2"/>
      <c r="E89" s="2"/>
    </row>
    <row r="90" spans="1:5" ht="19" x14ac:dyDescent="0.25">
      <c r="A90" s="2"/>
      <c r="B90" s="2"/>
      <c r="C90" s="2"/>
      <c r="D90" s="2"/>
      <c r="E90" s="2"/>
    </row>
    <row r="91" spans="1:5" ht="19" x14ac:dyDescent="0.25">
      <c r="A91" s="2"/>
      <c r="B91" s="2"/>
      <c r="C91" s="2"/>
      <c r="D91" s="2"/>
      <c r="E91" s="2"/>
    </row>
    <row r="92" spans="1:5" ht="19" x14ac:dyDescent="0.25">
      <c r="A92" s="2"/>
      <c r="B92" s="2"/>
      <c r="C92" s="2"/>
      <c r="D92" s="2"/>
      <c r="E92" s="2"/>
    </row>
    <row r="93" spans="1:5" ht="19" x14ac:dyDescent="0.25">
      <c r="A93" s="2"/>
      <c r="B93" s="2"/>
      <c r="C93" s="2"/>
      <c r="D93" s="2"/>
      <c r="E93" s="2"/>
    </row>
    <row r="94" spans="1:5" ht="19" x14ac:dyDescent="0.25">
      <c r="A94" s="2"/>
      <c r="B94" s="2"/>
      <c r="C94" s="2"/>
      <c r="D94" s="2"/>
      <c r="E94" s="2"/>
    </row>
    <row r="95" spans="1:5" ht="19" x14ac:dyDescent="0.25">
      <c r="A95" s="2"/>
      <c r="B95" s="2"/>
      <c r="C95" s="2"/>
      <c r="D95" s="2"/>
      <c r="E95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FCF</vt:lpstr>
      <vt:lpstr>financial statements-raw data</vt:lpstr>
      <vt:lpstr>drafts-ignorable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2018-03-31T03:51:13Z</dcterms:created>
  <dcterms:modified xsi:type="dcterms:W3CDTF">2020-05-28T15:07:54Z</dcterms:modified>
</cp:coreProperties>
</file>