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075" activeTab="3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AllTriggers">Triggers!$D$16:$D$16</definedName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E4" i="1" l="1"/>
  <c r="D4" i="1"/>
  <c r="C4" i="1"/>
  <c r="B4" i="1"/>
  <c r="E2" i="4"/>
  <c r="D2" i="4"/>
  <c r="C2" i="4"/>
  <c r="B2" i="4"/>
  <c r="D12" i="2"/>
  <c r="D5" i="2" l="1"/>
  <c r="A136" i="1"/>
  <c r="A136" i="5"/>
  <c r="M136" i="5" s="1"/>
  <c r="A135" i="1"/>
  <c r="A135" i="5"/>
  <c r="M135" i="5" s="1"/>
  <c r="J135" i="5"/>
  <c r="A134" i="1"/>
  <c r="A134" i="5"/>
  <c r="P134" i="5"/>
  <c r="M134" i="5"/>
  <c r="J134" i="5"/>
  <c r="A133" i="1"/>
  <c r="A133" i="5" s="1"/>
  <c r="J133" i="5" s="1"/>
  <c r="P133" i="5"/>
  <c r="M133" i="5"/>
  <c r="A132" i="1"/>
  <c r="A132" i="5"/>
  <c r="A131" i="1"/>
  <c r="A131" i="5"/>
  <c r="M131" i="5" s="1"/>
  <c r="P131" i="5"/>
  <c r="J131" i="5"/>
  <c r="A130" i="1"/>
  <c r="A130" i="5"/>
  <c r="A129" i="1"/>
  <c r="A129" i="5"/>
  <c r="A128" i="1"/>
  <c r="A128" i="5" s="1"/>
  <c r="M128" i="5" s="1"/>
  <c r="P128" i="5"/>
  <c r="J128" i="5"/>
  <c r="A127" i="1"/>
  <c r="A127" i="5"/>
  <c r="M127" i="5" s="1"/>
  <c r="P127" i="5"/>
  <c r="J127" i="5"/>
  <c r="A126" i="1"/>
  <c r="A126" i="5"/>
  <c r="P126" i="5"/>
  <c r="M126" i="5"/>
  <c r="J126" i="5"/>
  <c r="A125" i="1"/>
  <c r="A125" i="5" s="1"/>
  <c r="J125" i="5" s="1"/>
  <c r="P125" i="5"/>
  <c r="M125" i="5"/>
  <c r="A124" i="1"/>
  <c r="A124" i="5" s="1"/>
  <c r="P124" i="5" s="1"/>
  <c r="A123" i="1"/>
  <c r="A123" i="5"/>
  <c r="P123" i="5"/>
  <c r="A122" i="1"/>
  <c r="A122" i="5"/>
  <c r="P122" i="5" s="1"/>
  <c r="M122" i="5"/>
  <c r="J122" i="5"/>
  <c r="A121" i="1"/>
  <c r="A121" i="5" s="1"/>
  <c r="A120" i="1"/>
  <c r="A120" i="5" s="1"/>
  <c r="J120" i="5"/>
  <c r="A119" i="1"/>
  <c r="A119" i="5"/>
  <c r="P119" i="5"/>
  <c r="A118" i="1"/>
  <c r="A118" i="5"/>
  <c r="P118" i="5"/>
  <c r="M118" i="5"/>
  <c r="J118" i="5"/>
  <c r="A117" i="1"/>
  <c r="A117" i="5" s="1"/>
  <c r="P117" i="5"/>
  <c r="A116" i="1"/>
  <c r="A116" i="5"/>
  <c r="M116" i="5"/>
  <c r="A115" i="1"/>
  <c r="A115" i="5"/>
  <c r="P115" i="5"/>
  <c r="M115" i="5"/>
  <c r="J115" i="5"/>
  <c r="A114" i="1"/>
  <c r="A114" i="5"/>
  <c r="P114" i="5" s="1"/>
  <c r="M114" i="5"/>
  <c r="J114" i="5"/>
  <c r="A113" i="1"/>
  <c r="A113" i="5" s="1"/>
  <c r="A112" i="1"/>
  <c r="A112" i="5"/>
  <c r="A111" i="1"/>
  <c r="A111" i="5"/>
  <c r="A110" i="1"/>
  <c r="A110" i="5"/>
  <c r="P110" i="5"/>
  <c r="M110" i="5"/>
  <c r="J110" i="5"/>
  <c r="A109" i="1"/>
  <c r="A109" i="5"/>
  <c r="J109" i="5" s="1"/>
  <c r="P109" i="5"/>
  <c r="M109" i="5"/>
  <c r="A108" i="1"/>
  <c r="A108" i="5" s="1"/>
  <c r="A107" i="1"/>
  <c r="A107" i="5"/>
  <c r="P107" i="5"/>
  <c r="M107" i="5"/>
  <c r="J107" i="5"/>
  <c r="A106" i="1"/>
  <c r="A106" i="5" s="1"/>
  <c r="A105" i="1"/>
  <c r="A105" i="5"/>
  <c r="A104" i="1"/>
  <c r="A104" i="5"/>
  <c r="A103" i="1"/>
  <c r="A103" i="5"/>
  <c r="A102" i="1"/>
  <c r="A102" i="5"/>
  <c r="P102" i="5"/>
  <c r="M102" i="5"/>
  <c r="J102" i="5"/>
  <c r="A101" i="1"/>
  <c r="A101" i="5" s="1"/>
  <c r="A100" i="1"/>
  <c r="A100" i="5"/>
  <c r="A99" i="1"/>
  <c r="A99" i="5"/>
  <c r="P99" i="5"/>
  <c r="M99" i="5"/>
  <c r="J99" i="5"/>
  <c r="A98" i="1"/>
  <c r="A98" i="5" s="1"/>
  <c r="A97" i="1"/>
  <c r="A97" i="5"/>
  <c r="A96" i="1"/>
  <c r="A96" i="5"/>
  <c r="P96" i="5"/>
  <c r="M96" i="5"/>
  <c r="J96" i="5"/>
  <c r="A95" i="1"/>
  <c r="A95" i="5"/>
  <c r="P95" i="5"/>
  <c r="A94" i="1"/>
  <c r="A94" i="5"/>
  <c r="P94" i="5"/>
  <c r="M94" i="5"/>
  <c r="J94" i="5"/>
  <c r="A93" i="1"/>
  <c r="A93" i="5"/>
  <c r="J93" i="5" s="1"/>
  <c r="P93" i="5"/>
  <c r="M93" i="5"/>
  <c r="A92" i="1"/>
  <c r="A92" i="5"/>
  <c r="P92" i="5" s="1"/>
  <c r="A91" i="1"/>
  <c r="A91" i="5"/>
  <c r="M91" i="5" s="1"/>
  <c r="P91" i="5"/>
  <c r="J91" i="5"/>
  <c r="A90" i="1"/>
  <c r="A90" i="5"/>
  <c r="P90" i="5" s="1"/>
  <c r="M90" i="5"/>
  <c r="J90" i="5"/>
  <c r="A89" i="1"/>
  <c r="A89" i="5" s="1"/>
  <c r="A88" i="1"/>
  <c r="A88" i="5" s="1"/>
  <c r="P88" i="5"/>
  <c r="A87" i="1"/>
  <c r="A87" i="5"/>
  <c r="P87" i="5"/>
  <c r="M87" i="5"/>
  <c r="J87" i="5"/>
  <c r="A86" i="1"/>
  <c r="A86" i="5"/>
  <c r="P86" i="5"/>
  <c r="M86" i="5"/>
  <c r="J86" i="5"/>
  <c r="A85" i="1"/>
  <c r="A85" i="5"/>
  <c r="A84" i="1"/>
  <c r="A84" i="5"/>
  <c r="J84" i="5" s="1"/>
  <c r="P84" i="5"/>
  <c r="M84" i="5"/>
  <c r="A83" i="1"/>
  <c r="A83" i="5"/>
  <c r="P83" i="5" s="1"/>
  <c r="A82" i="1"/>
  <c r="A82" i="5"/>
  <c r="P82" i="5" s="1"/>
  <c r="M82" i="5"/>
  <c r="J82" i="5"/>
  <c r="A81" i="1"/>
  <c r="A81" i="5" s="1"/>
  <c r="A80" i="1"/>
  <c r="A80" i="5"/>
  <c r="P80" i="5"/>
  <c r="M80" i="5"/>
  <c r="J80" i="5"/>
  <c r="A79" i="1"/>
  <c r="A79" i="5"/>
  <c r="P79" i="5" s="1"/>
  <c r="M79" i="5"/>
  <c r="J79" i="5"/>
  <c r="A78" i="1"/>
  <c r="A78" i="5" s="1"/>
  <c r="J78" i="5" s="1"/>
  <c r="A77" i="1"/>
  <c r="A77" i="5"/>
  <c r="M77" i="5"/>
  <c r="J77" i="5"/>
  <c r="A76" i="1"/>
  <c r="A76" i="5" s="1"/>
  <c r="J76" i="5" s="1"/>
  <c r="A75" i="1"/>
  <c r="A75" i="5" s="1"/>
  <c r="A74" i="1"/>
  <c r="A74" i="5"/>
  <c r="J74" i="5" s="1"/>
  <c r="A73" i="1"/>
  <c r="A73" i="5" s="1"/>
  <c r="A72" i="1"/>
  <c r="A72" i="5" s="1"/>
  <c r="J72" i="5" s="1"/>
  <c r="A71" i="1"/>
  <c r="A71" i="5" s="1"/>
  <c r="J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22" i="1"/>
  <c r="A22" i="5"/>
  <c r="G22" i="5"/>
  <c r="A21" i="1"/>
  <c r="A21" i="5" s="1"/>
  <c r="G21" i="5" s="1"/>
  <c r="A20" i="1"/>
  <c r="A20" i="5" s="1"/>
  <c r="G20" i="5" s="1"/>
  <c r="A19" i="1"/>
  <c r="A19" i="5"/>
  <c r="G19" i="5" s="1"/>
  <c r="A18" i="1"/>
  <c r="A18" i="5"/>
  <c r="G18" i="5"/>
  <c r="A17" i="1"/>
  <c r="A17" i="5" s="1"/>
  <c r="G17" i="5" s="1"/>
  <c r="A16" i="1"/>
  <c r="A16" i="5" s="1"/>
  <c r="G16" i="5"/>
  <c r="A15" i="1"/>
  <c r="A15" i="5"/>
  <c r="G15" i="5" s="1"/>
  <c r="A14" i="1"/>
  <c r="A14" i="5"/>
  <c r="G14" i="5" s="1"/>
  <c r="A13" i="1"/>
  <c r="A13" i="5"/>
  <c r="G13" i="5"/>
  <c r="A12" i="1"/>
  <c r="A12" i="5"/>
  <c r="G12" i="5"/>
  <c r="A11" i="1"/>
  <c r="A11" i="5" s="1"/>
  <c r="A10" i="1"/>
  <c r="A10" i="5" s="1"/>
  <c r="A9" i="1"/>
  <c r="A9" i="5"/>
  <c r="A8" i="1"/>
  <c r="A8" i="5" s="1"/>
  <c r="A7" i="1"/>
  <c r="A7" i="5" s="1"/>
  <c r="A6" i="1"/>
  <c r="A6" i="5" s="1"/>
  <c r="A5" i="1"/>
  <c r="A5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D75" i="5"/>
  <c r="D71" i="5"/>
  <c r="C75" i="5"/>
  <c r="C71" i="5"/>
  <c r="E75" i="5"/>
  <c r="E71" i="5"/>
  <c r="J4" i="5"/>
  <c r="P4" i="5"/>
  <c r="M4" i="5"/>
  <c r="G4" i="5"/>
  <c r="A31" i="4" a="1"/>
  <c r="B1" i="2"/>
  <c r="E10" i="4"/>
  <c r="E16" i="4"/>
  <c r="E15" i="4"/>
  <c r="E20" i="4"/>
  <c r="E14" i="4"/>
  <c r="E13" i="4"/>
  <c r="E7" i="4"/>
  <c r="E8" i="4"/>
  <c r="E21" i="4"/>
  <c r="E18" i="4"/>
  <c r="E11" i="4"/>
  <c r="E12" i="4"/>
  <c r="E9" i="4"/>
  <c r="E22" i="4"/>
  <c r="E19" i="4"/>
  <c r="E17" i="4"/>
  <c r="M68" i="5" l="1"/>
  <c r="M14" i="5"/>
  <c r="M11" i="5"/>
  <c r="M62" i="5"/>
  <c r="M70" i="5"/>
  <c r="M57" i="5"/>
  <c r="M52" i="5"/>
  <c r="M69" i="5"/>
  <c r="M63" i="5"/>
  <c r="M10" i="5"/>
  <c r="M7" i="5"/>
  <c r="M59" i="5"/>
  <c r="M55" i="5"/>
  <c r="M15" i="5"/>
  <c r="D4" i="5"/>
  <c r="M61" i="5"/>
  <c r="M6" i="5"/>
  <c r="M8" i="5"/>
  <c r="M65" i="5"/>
  <c r="M60" i="5"/>
  <c r="M67" i="5"/>
  <c r="M58" i="5"/>
  <c r="M9" i="5"/>
  <c r="M66" i="5"/>
  <c r="M56" i="5"/>
  <c r="M13" i="5"/>
  <c r="M53" i="5"/>
  <c r="M12" i="5"/>
  <c r="M5" i="5"/>
  <c r="M64" i="5"/>
  <c r="M51" i="5"/>
  <c r="M54" i="5"/>
  <c r="M16" i="5"/>
  <c r="P11" i="5"/>
  <c r="P62" i="5"/>
  <c r="P21" i="5"/>
  <c r="P17" i="5"/>
  <c r="P67" i="5"/>
  <c r="P57" i="5"/>
  <c r="P53" i="5"/>
  <c r="P8" i="5"/>
  <c r="P59" i="5"/>
  <c r="P55" i="5"/>
  <c r="P15" i="5"/>
  <c r="P12" i="5"/>
  <c r="P69" i="5"/>
  <c r="P63" i="5"/>
  <c r="P14" i="5"/>
  <c r="P10" i="5"/>
  <c r="P7" i="5"/>
  <c r="P18" i="5"/>
  <c r="P65" i="5"/>
  <c r="P54" i="5"/>
  <c r="P5" i="5"/>
  <c r="P61" i="5"/>
  <c r="P20" i="5"/>
  <c r="P6" i="5"/>
  <c r="P68" i="5"/>
  <c r="P22" i="5"/>
  <c r="P56" i="5"/>
  <c r="P58" i="5"/>
  <c r="E4" i="5"/>
  <c r="P9" i="5"/>
  <c r="P64" i="5"/>
  <c r="P66" i="5"/>
  <c r="P13" i="5"/>
  <c r="P19" i="5"/>
  <c r="P70" i="5"/>
  <c r="P16" i="5"/>
  <c r="P60" i="5"/>
  <c r="J58" i="5"/>
  <c r="J54" i="5"/>
  <c r="J6" i="5"/>
  <c r="J11" i="5"/>
  <c r="J51" i="5"/>
  <c r="J7" i="5"/>
  <c r="J57" i="5"/>
  <c r="J52" i="5"/>
  <c r="J12" i="5"/>
  <c r="C4" i="5"/>
  <c r="J55" i="5"/>
  <c r="J10" i="5"/>
  <c r="J53" i="5"/>
  <c r="J9" i="5"/>
  <c r="J56" i="5"/>
  <c r="J8" i="5"/>
  <c r="J13" i="5"/>
  <c r="J5" i="5"/>
  <c r="G132" i="5"/>
  <c r="G124" i="5"/>
  <c r="G116" i="5"/>
  <c r="G108" i="5"/>
  <c r="G100" i="5"/>
  <c r="G92" i="5"/>
  <c r="G84" i="5"/>
  <c r="G6" i="5"/>
  <c r="G75" i="5"/>
  <c r="G134" i="5"/>
  <c r="G126" i="5"/>
  <c r="G118" i="5"/>
  <c r="G131" i="5"/>
  <c r="G123" i="5"/>
  <c r="G91" i="5"/>
  <c r="G94" i="5"/>
  <c r="G81" i="5"/>
  <c r="G130" i="5"/>
  <c r="G119" i="5"/>
  <c r="G103" i="5"/>
  <c r="G73" i="5"/>
  <c r="G114" i="5"/>
  <c r="G86" i="5"/>
  <c r="G71" i="5"/>
  <c r="G9" i="5"/>
  <c r="G90" i="5"/>
  <c r="G11" i="5"/>
  <c r="B4" i="5"/>
  <c r="G104" i="5"/>
  <c r="G83" i="5"/>
  <c r="G129" i="5"/>
  <c r="G113" i="5"/>
  <c r="G106" i="5"/>
  <c r="G77" i="5"/>
  <c r="G97" i="5"/>
  <c r="G10" i="5"/>
  <c r="G5" i="5"/>
  <c r="G133" i="5"/>
  <c r="G115" i="5"/>
  <c r="G78" i="5"/>
  <c r="G101" i="5"/>
  <c r="G89" i="5"/>
  <c r="G72" i="5"/>
  <c r="G136" i="5"/>
  <c r="G127" i="5"/>
  <c r="G112" i="5"/>
  <c r="G99" i="5"/>
  <c r="G80" i="5"/>
  <c r="G7" i="5"/>
  <c r="G102" i="5"/>
  <c r="G120" i="5"/>
  <c r="G107" i="5"/>
  <c r="G93" i="5"/>
  <c r="G76" i="5"/>
  <c r="G125" i="5"/>
  <c r="G88" i="5"/>
  <c r="G85" i="5"/>
  <c r="G8" i="5"/>
  <c r="G96" i="5"/>
  <c r="G128" i="5"/>
  <c r="G110" i="5"/>
  <c r="G105" i="5"/>
  <c r="G74" i="5"/>
  <c r="G95" i="5"/>
  <c r="G109" i="5"/>
  <c r="G98" i="5"/>
  <c r="G122" i="5"/>
  <c r="G117" i="5"/>
  <c r="G135" i="5"/>
  <c r="G111" i="5"/>
  <c r="G121" i="5"/>
  <c r="G79" i="5"/>
  <c r="G87" i="5"/>
  <c r="G82" i="5"/>
  <c r="E4" i="4"/>
  <c r="A40" i="4"/>
  <c r="A41" i="4"/>
  <c r="A42" i="4"/>
  <c r="A34" i="4"/>
  <c r="A50" i="4"/>
  <c r="A36" i="4"/>
  <c r="A37" i="4"/>
  <c r="A38" i="4"/>
  <c r="A49" i="4"/>
  <c r="A31" i="4"/>
  <c r="A46" i="4"/>
  <c r="A48" i="4"/>
  <c r="A35" i="4"/>
  <c r="A45" i="4"/>
  <c r="A32" i="4"/>
  <c r="A33" i="4"/>
  <c r="A39" i="4"/>
  <c r="A43" i="4"/>
  <c r="A44" i="4"/>
  <c r="A47" i="4"/>
  <c r="P113" i="5"/>
  <c r="M113" i="5"/>
  <c r="J113" i="5"/>
  <c r="M88" i="5"/>
  <c r="J88" i="5"/>
  <c r="J132" i="5"/>
  <c r="P132" i="5"/>
  <c r="M132" i="5"/>
  <c r="J116" i="5"/>
  <c r="P116" i="5"/>
  <c r="P130" i="5"/>
  <c r="M130" i="5"/>
  <c r="J130" i="5"/>
  <c r="P97" i="5"/>
  <c r="M97" i="5"/>
  <c r="J97" i="5"/>
  <c r="J85" i="5"/>
  <c r="P85" i="5"/>
  <c r="M85" i="5"/>
  <c r="P111" i="5"/>
  <c r="M111" i="5"/>
  <c r="J111" i="5"/>
  <c r="M83" i="5"/>
  <c r="J83" i="5"/>
  <c r="M103" i="5"/>
  <c r="J103" i="5"/>
  <c r="P103" i="5"/>
  <c r="P71" i="5"/>
  <c r="M71" i="5"/>
  <c r="P98" i="5"/>
  <c r="M98" i="5"/>
  <c r="J98" i="5"/>
  <c r="P121" i="5"/>
  <c r="M121" i="5"/>
  <c r="J121" i="5"/>
  <c r="P81" i="5"/>
  <c r="M81" i="5"/>
  <c r="J81" i="5"/>
  <c r="P112" i="5"/>
  <c r="M112" i="5"/>
  <c r="J112" i="5"/>
  <c r="J108" i="5"/>
  <c r="P108" i="5"/>
  <c r="M108" i="5"/>
  <c r="J117" i="5"/>
  <c r="M117" i="5"/>
  <c r="J73" i="5"/>
  <c r="M73" i="5"/>
  <c r="J95" i="5"/>
  <c r="M95" i="5"/>
  <c r="J92" i="5"/>
  <c r="M92" i="5"/>
  <c r="J124" i="5"/>
  <c r="M124" i="5"/>
  <c r="M75" i="5"/>
  <c r="J75" i="5"/>
  <c r="P75" i="5"/>
  <c r="J101" i="5"/>
  <c r="P101" i="5"/>
  <c r="M101" i="5"/>
  <c r="P129" i="5"/>
  <c r="M129" i="5"/>
  <c r="J129" i="5"/>
  <c r="M104" i="5"/>
  <c r="P104" i="5"/>
  <c r="J104" i="5"/>
  <c r="M120" i="5"/>
  <c r="P120" i="5"/>
  <c r="P105" i="5"/>
  <c r="M105" i="5"/>
  <c r="J105" i="5"/>
  <c r="P89" i="5"/>
  <c r="M89" i="5"/>
  <c r="J89" i="5"/>
  <c r="P136" i="5"/>
  <c r="J136" i="5"/>
  <c r="P106" i="5"/>
  <c r="M106" i="5"/>
  <c r="J106" i="5"/>
  <c r="M123" i="5"/>
  <c r="J123" i="5"/>
  <c r="P135" i="5"/>
  <c r="J100" i="5"/>
  <c r="P100" i="5"/>
  <c r="M100" i="5"/>
  <c r="M119" i="5"/>
  <c r="J119" i="5"/>
  <c r="D6" i="2"/>
  <c r="B22" i="4"/>
  <c r="N44" i="4"/>
  <c r="D14" i="4"/>
  <c r="B11" i="4"/>
  <c r="E88" i="4"/>
  <c r="E136" i="4"/>
  <c r="B18" i="4"/>
  <c r="B20" i="4"/>
  <c r="B15" i="4"/>
  <c r="E93" i="4"/>
  <c r="B17" i="4"/>
  <c r="E101" i="4"/>
  <c r="C7" i="4"/>
  <c r="E129" i="4"/>
  <c r="E112" i="4"/>
  <c r="N36" i="4"/>
  <c r="E85" i="4"/>
  <c r="C8" i="4"/>
  <c r="D13" i="2"/>
  <c r="E116" i="4"/>
  <c r="N47" i="4"/>
  <c r="E120" i="4"/>
  <c r="N42" i="4"/>
  <c r="E119" i="4"/>
  <c r="D15" i="2"/>
  <c r="E121" i="4"/>
  <c r="E83" i="4"/>
  <c r="E127" i="4"/>
  <c r="D8" i="4"/>
  <c r="N43" i="4"/>
  <c r="E98" i="4"/>
  <c r="C10" i="4"/>
  <c r="E125" i="4"/>
  <c r="E79" i="4"/>
  <c r="N32" i="4"/>
  <c r="E134" i="4"/>
  <c r="C12" i="4"/>
  <c r="N35" i="4"/>
  <c r="E109" i="4"/>
  <c r="E114" i="4"/>
  <c r="E110" i="4"/>
  <c r="B13" i="4"/>
  <c r="E71" i="4"/>
  <c r="E91" i="4"/>
  <c r="C11" i="4"/>
  <c r="D11" i="4"/>
  <c r="E99" i="4"/>
  <c r="E90" i="4"/>
  <c r="E132" i="4"/>
  <c r="N34" i="4"/>
  <c r="E123" i="4"/>
  <c r="B21" i="4"/>
  <c r="E106" i="4"/>
  <c r="N46" i="4"/>
  <c r="N38" i="4"/>
  <c r="N50" i="4"/>
  <c r="B9" i="4"/>
  <c r="E89" i="4"/>
  <c r="B14" i="4"/>
  <c r="E82" i="4"/>
  <c r="N41" i="4"/>
  <c r="E105" i="4"/>
  <c r="D16" i="4"/>
  <c r="E133" i="4"/>
  <c r="E75" i="4"/>
  <c r="E103" i="4"/>
  <c r="E80" i="4"/>
  <c r="N49" i="4"/>
  <c r="B7" i="4"/>
  <c r="D9" i="4"/>
  <c r="B16" i="4"/>
  <c r="E96" i="4"/>
  <c r="E131" i="4"/>
  <c r="D12" i="4"/>
  <c r="E81" i="4"/>
  <c r="E87" i="4"/>
  <c r="N33" i="4"/>
  <c r="D10" i="4"/>
  <c r="B19" i="4"/>
  <c r="D7" i="4"/>
  <c r="B12" i="4"/>
  <c r="E102" i="4"/>
  <c r="E94" i="4"/>
  <c r="N48" i="4"/>
  <c r="E108" i="4"/>
  <c r="D13" i="4"/>
  <c r="N39" i="4"/>
  <c r="N37" i="4"/>
  <c r="E95" i="4"/>
  <c r="E92" i="4"/>
  <c r="E130" i="4"/>
  <c r="C9" i="4"/>
  <c r="E117" i="4"/>
  <c r="E118" i="4"/>
  <c r="E104" i="4"/>
  <c r="N31" i="4"/>
  <c r="N45" i="4"/>
  <c r="E124" i="4"/>
  <c r="D15" i="4"/>
  <c r="E122" i="4"/>
  <c r="E86" i="4"/>
  <c r="E115" i="4"/>
  <c r="B10" i="4"/>
  <c r="E97" i="4"/>
  <c r="E113" i="4"/>
  <c r="E100" i="4"/>
  <c r="E84" i="4"/>
  <c r="N40" i="4"/>
  <c r="B8" i="4"/>
  <c r="E128" i="4"/>
  <c r="E135" i="4"/>
  <c r="C13" i="4"/>
  <c r="E111" i="4"/>
  <c r="E107" i="4"/>
  <c r="E126" i="4"/>
  <c r="J40" i="4"/>
  <c r="AD5" i="5"/>
  <c r="K51" i="4"/>
  <c r="K67" i="4"/>
  <c r="K52" i="4"/>
  <c r="K55" i="4"/>
  <c r="K64" i="4"/>
  <c r="K58" i="4"/>
  <c r="K65" i="4"/>
  <c r="J36" i="4"/>
  <c r="J41" i="4"/>
  <c r="J37" i="4"/>
  <c r="J38" i="4"/>
  <c r="J45" i="4"/>
  <c r="K54" i="4"/>
  <c r="J47" i="4"/>
  <c r="J35" i="4"/>
  <c r="J50" i="4"/>
  <c r="K63" i="4"/>
  <c r="K66" i="4"/>
  <c r="K59" i="4"/>
  <c r="K56" i="4"/>
  <c r="K60" i="4"/>
  <c r="K57" i="4"/>
  <c r="J46" i="4"/>
  <c r="K53" i="4"/>
  <c r="J43" i="4"/>
  <c r="J49" i="4"/>
  <c r="K61" i="4"/>
  <c r="K70" i="4"/>
  <c r="J42" i="4"/>
  <c r="J34" i="4"/>
  <c r="J33" i="4"/>
  <c r="J44" i="4"/>
  <c r="K68" i="4"/>
  <c r="J48" i="4"/>
  <c r="K69" i="4"/>
  <c r="J39" i="4"/>
  <c r="J31" i="4"/>
  <c r="K62" i="4"/>
  <c r="B4" i="4" l="1"/>
  <c r="D4" i="4"/>
  <c r="C4" i="4"/>
  <c r="O51" i="4"/>
  <c r="A31" i="1"/>
  <c r="A31" i="5" s="1"/>
  <c r="A49" i="1"/>
  <c r="A49" i="5" s="1"/>
  <c r="J49" i="5" s="1"/>
  <c r="A38" i="1"/>
  <c r="A38" i="5" s="1"/>
  <c r="A37" i="1"/>
  <c r="A37" i="5" s="1"/>
  <c r="A47" i="1"/>
  <c r="A47" i="5" s="1"/>
  <c r="J47" i="5" s="1"/>
  <c r="A44" i="1"/>
  <c r="A44" i="5" s="1"/>
  <c r="J44" i="5" s="1"/>
  <c r="A48" i="1"/>
  <c r="A48" i="5" s="1"/>
  <c r="J48" i="5" s="1"/>
  <c r="A42" i="1"/>
  <c r="A42" i="5" s="1"/>
  <c r="A50" i="1"/>
  <c r="A50" i="5" s="1"/>
  <c r="J50" i="5" s="1"/>
  <c r="A34" i="1"/>
  <c r="A34" i="5" s="1"/>
  <c r="A32" i="1"/>
  <c r="A32" i="5" s="1"/>
  <c r="A46" i="1"/>
  <c r="A46" i="5" s="1"/>
  <c r="J46" i="5" s="1"/>
  <c r="A43" i="1"/>
  <c r="A43" i="5" s="1"/>
  <c r="J43" i="5" s="1"/>
  <c r="A41" i="1"/>
  <c r="A41" i="5" s="1"/>
  <c r="A40" i="1"/>
  <c r="A40" i="5" s="1"/>
  <c r="A45" i="1"/>
  <c r="A45" i="5" s="1"/>
  <c r="J45" i="5" s="1"/>
  <c r="A36" i="1"/>
  <c r="A36" i="5" s="1"/>
  <c r="A39" i="1"/>
  <c r="A39" i="5" s="1"/>
  <c r="A33" i="1"/>
  <c r="A33" i="5" s="1"/>
  <c r="A35" i="1"/>
  <c r="A35" i="5" s="1"/>
  <c r="V80" i="1"/>
  <c r="C79" i="4"/>
  <c r="C86" i="4"/>
  <c r="C104" i="4"/>
  <c r="N61" i="4"/>
  <c r="C131" i="4"/>
  <c r="B104" i="4"/>
  <c r="C95" i="4"/>
  <c r="N51" i="4"/>
  <c r="C112" i="4"/>
  <c r="B94" i="4"/>
  <c r="C101" i="4"/>
  <c r="C118" i="4"/>
  <c r="D122" i="4"/>
  <c r="B74" i="4"/>
  <c r="B134" i="4"/>
  <c r="B106" i="4"/>
  <c r="C82" i="4"/>
  <c r="D106" i="4"/>
  <c r="D104" i="4"/>
  <c r="B79" i="4"/>
  <c r="B126" i="4"/>
  <c r="C92" i="4"/>
  <c r="N53" i="4"/>
  <c r="D94" i="4"/>
  <c r="C94" i="4"/>
  <c r="D126" i="4"/>
  <c r="C121" i="4"/>
  <c r="C107" i="4"/>
  <c r="D110" i="4"/>
  <c r="C77" i="4"/>
  <c r="N66" i="4"/>
  <c r="C133" i="4"/>
  <c r="D87" i="4"/>
  <c r="B86" i="4"/>
  <c r="B98" i="4"/>
  <c r="B124" i="4"/>
  <c r="N69" i="4"/>
  <c r="D86" i="4"/>
  <c r="B71" i="4"/>
  <c r="C88" i="4"/>
  <c r="B99" i="4"/>
  <c r="D132" i="4"/>
  <c r="N52" i="4"/>
  <c r="C102" i="4"/>
  <c r="C93" i="4"/>
  <c r="C100" i="4"/>
  <c r="N60" i="4"/>
  <c r="C128" i="4"/>
  <c r="B89" i="4"/>
  <c r="C91" i="4"/>
  <c r="C96" i="4"/>
  <c r="D96" i="4"/>
  <c r="B108" i="4"/>
  <c r="D73" i="4"/>
  <c r="D109" i="4"/>
  <c r="C124" i="4"/>
  <c r="C72" i="4"/>
  <c r="D115" i="4"/>
  <c r="D133" i="4"/>
  <c r="C99" i="4"/>
  <c r="B107" i="4"/>
  <c r="C125" i="4"/>
  <c r="B119" i="4"/>
  <c r="B88" i="4"/>
  <c r="C113" i="4"/>
  <c r="C90" i="4"/>
  <c r="N70" i="4"/>
  <c r="N67" i="4"/>
  <c r="D135" i="4"/>
  <c r="D93" i="4"/>
  <c r="B122" i="4"/>
  <c r="A24" i="4"/>
  <c r="D105" i="4"/>
  <c r="D84" i="4"/>
  <c r="D112" i="4"/>
  <c r="D120" i="4"/>
  <c r="D117" i="4"/>
  <c r="D123" i="4"/>
  <c r="D119" i="4"/>
  <c r="D103" i="4"/>
  <c r="C71" i="4"/>
  <c r="D124" i="4"/>
  <c r="B111" i="4"/>
  <c r="N65" i="4"/>
  <c r="D129" i="4"/>
  <c r="B100" i="4"/>
  <c r="D131" i="4"/>
  <c r="B72" i="4"/>
  <c r="D98" i="4"/>
  <c r="B114" i="4"/>
  <c r="C109" i="4"/>
  <c r="B105" i="4"/>
  <c r="B120" i="4"/>
  <c r="D85" i="4"/>
  <c r="C115" i="4"/>
  <c r="D83" i="4"/>
  <c r="D107" i="4"/>
  <c r="B78" i="4"/>
  <c r="C116" i="4"/>
  <c r="B123" i="4"/>
  <c r="A23" i="4"/>
  <c r="C127" i="4"/>
  <c r="D99" i="4"/>
  <c r="C105" i="4"/>
  <c r="B115" i="4"/>
  <c r="B75" i="4"/>
  <c r="N68" i="4"/>
  <c r="C83" i="4"/>
  <c r="D91" i="4"/>
  <c r="B95" i="4"/>
  <c r="B103" i="4"/>
  <c r="D100" i="4"/>
  <c r="D111" i="4"/>
  <c r="B82" i="4"/>
  <c r="C84" i="4"/>
  <c r="D134" i="4"/>
  <c r="D125" i="4"/>
  <c r="C73" i="4"/>
  <c r="D128" i="4"/>
  <c r="N54" i="4"/>
  <c r="B117" i="4"/>
  <c r="C129" i="4"/>
  <c r="B116" i="4"/>
  <c r="D77" i="4"/>
  <c r="B91" i="4"/>
  <c r="C78" i="4"/>
  <c r="B92" i="4"/>
  <c r="C87" i="4"/>
  <c r="C135" i="4"/>
  <c r="N62" i="4"/>
  <c r="C114" i="4"/>
  <c r="B93" i="4"/>
  <c r="C74" i="4"/>
  <c r="C120" i="4"/>
  <c r="C126" i="4"/>
  <c r="D113" i="4"/>
  <c r="C76" i="4"/>
  <c r="B125" i="4"/>
  <c r="D116" i="4"/>
  <c r="B113" i="4"/>
  <c r="D92" i="4"/>
  <c r="C111" i="4"/>
  <c r="D118" i="4"/>
  <c r="N64" i="4"/>
  <c r="N55" i="4"/>
  <c r="D108" i="4"/>
  <c r="C123" i="4"/>
  <c r="C81" i="4"/>
  <c r="C80" i="4"/>
  <c r="B129" i="4"/>
  <c r="B97" i="4"/>
  <c r="D71" i="4"/>
  <c r="C97" i="4"/>
  <c r="N56" i="4"/>
  <c r="B136" i="4"/>
  <c r="B130" i="4"/>
  <c r="B101" i="4"/>
  <c r="C98" i="4"/>
  <c r="D79" i="4"/>
  <c r="B118" i="4"/>
  <c r="C85" i="4"/>
  <c r="C110" i="4"/>
  <c r="B90" i="4"/>
  <c r="J32" i="4"/>
  <c r="D130" i="4"/>
  <c r="B96" i="4"/>
  <c r="N59" i="4"/>
  <c r="B128" i="4"/>
  <c r="B77" i="4"/>
  <c r="B110" i="4"/>
  <c r="D88" i="4"/>
  <c r="B84" i="4"/>
  <c r="B131" i="4"/>
  <c r="D97" i="4"/>
  <c r="B121" i="4"/>
  <c r="C130" i="4"/>
  <c r="D75" i="4"/>
  <c r="D89" i="4"/>
  <c r="B135" i="4"/>
  <c r="C134" i="4"/>
  <c r="N57" i="4"/>
  <c r="C89" i="4"/>
  <c r="D80" i="4"/>
  <c r="B87" i="4"/>
  <c r="B83" i="4"/>
  <c r="C122" i="4"/>
  <c r="B80" i="4"/>
  <c r="D102" i="4"/>
  <c r="C108" i="4"/>
  <c r="D90" i="4"/>
  <c r="N63" i="4"/>
  <c r="C117" i="4"/>
  <c r="B109" i="4"/>
  <c r="B132" i="4"/>
  <c r="D136" i="4"/>
  <c r="D95" i="4"/>
  <c r="B127" i="4"/>
  <c r="B102" i="4"/>
  <c r="C119" i="4"/>
  <c r="D82" i="4"/>
  <c r="D101" i="4"/>
  <c r="N58" i="4"/>
  <c r="C106" i="4"/>
  <c r="B76" i="4"/>
  <c r="D127" i="4"/>
  <c r="D114" i="4"/>
  <c r="C136" i="4"/>
  <c r="B85" i="4"/>
  <c r="B73" i="4"/>
  <c r="B112" i="4"/>
  <c r="D81" i="4"/>
  <c r="B81" i="4"/>
  <c r="D121" i="4"/>
  <c r="C132" i="4"/>
  <c r="B133" i="4"/>
  <c r="C103" i="4"/>
  <c r="C75" i="4"/>
  <c r="A25" i="4"/>
  <c r="I24" i="4"/>
  <c r="A26" i="4"/>
  <c r="I25" i="4"/>
  <c r="A26" i="1" l="1"/>
  <c r="A26" i="5" s="1"/>
  <c r="A25" i="1"/>
  <c r="A25" i="5" s="1"/>
  <c r="A23" i="1"/>
  <c r="A23" i="5" s="1"/>
  <c r="A24" i="1"/>
  <c r="A24" i="5" s="1"/>
  <c r="G42" i="5"/>
  <c r="J42" i="5"/>
  <c r="G35" i="5"/>
  <c r="J35" i="5"/>
  <c r="M33" i="5"/>
  <c r="J33" i="5"/>
  <c r="G33" i="5"/>
  <c r="J34" i="5"/>
  <c r="M34" i="5"/>
  <c r="G34" i="5"/>
  <c r="J37" i="5"/>
  <c r="G37" i="5"/>
  <c r="G39" i="5"/>
  <c r="J39" i="5"/>
  <c r="G36" i="5"/>
  <c r="J36" i="5"/>
  <c r="J40" i="5"/>
  <c r="G40" i="5"/>
  <c r="J31" i="5"/>
  <c r="M31" i="5"/>
  <c r="G31" i="5"/>
  <c r="G32" i="5"/>
  <c r="J32" i="5"/>
  <c r="M32" i="5"/>
  <c r="J38" i="5"/>
  <c r="G38" i="5"/>
  <c r="J41" i="5"/>
  <c r="G41" i="5"/>
  <c r="V81" i="1"/>
  <c r="A28" i="4"/>
  <c r="J67" i="4"/>
  <c r="J53" i="4"/>
  <c r="J60" i="4"/>
  <c r="J69" i="4"/>
  <c r="J56" i="4"/>
  <c r="J55" i="4"/>
  <c r="J59" i="4"/>
  <c r="I28" i="4"/>
  <c r="I26" i="4"/>
  <c r="J62" i="4"/>
  <c r="J58" i="4"/>
  <c r="J65" i="4"/>
  <c r="J54" i="4"/>
  <c r="J63" i="4"/>
  <c r="J66" i="4"/>
  <c r="A29" i="4"/>
  <c r="J51" i="4"/>
  <c r="A27" i="4"/>
  <c r="J57" i="4"/>
  <c r="J64" i="4"/>
  <c r="I29" i="4"/>
  <c r="J52" i="4"/>
  <c r="A30" i="4"/>
  <c r="J70" i="4"/>
  <c r="J61" i="4"/>
  <c r="I23" i="4"/>
  <c r="J68" i="4"/>
  <c r="A30" i="1" l="1"/>
  <c r="A30" i="5" s="1"/>
  <c r="A29" i="1"/>
  <c r="A29" i="5" s="1"/>
  <c r="A27" i="1"/>
  <c r="A27" i="5" s="1"/>
  <c r="A28" i="1"/>
  <c r="A28" i="5" s="1"/>
  <c r="J23" i="5"/>
  <c r="M23" i="5"/>
  <c r="G23" i="5"/>
  <c r="M25" i="5"/>
  <c r="G25" i="5"/>
  <c r="J25" i="5"/>
  <c r="M26" i="5"/>
  <c r="J26" i="5"/>
  <c r="G26" i="5"/>
  <c r="G24" i="5"/>
  <c r="J24" i="5"/>
  <c r="M24" i="5"/>
  <c r="I27" i="4"/>
  <c r="I30" i="4"/>
  <c r="J27" i="5" l="1"/>
  <c r="M27" i="5"/>
  <c r="G27" i="5"/>
  <c r="M30" i="5"/>
  <c r="J30" i="5"/>
  <c r="G30" i="5"/>
  <c r="M29" i="5"/>
  <c r="J29" i="5"/>
  <c r="G29" i="5"/>
  <c r="J28" i="5"/>
  <c r="G28" i="5"/>
  <c r="M28" i="5"/>
  <c r="X5" i="5"/>
  <c r="AA5" i="5"/>
  <c r="U5" i="5"/>
  <c r="D16" i="2" l="1"/>
  <c r="E14" i="1"/>
  <c r="C43" i="1"/>
  <c r="B94" i="1"/>
  <c r="B108" i="1"/>
  <c r="B122" i="1"/>
  <c r="C121" i="1"/>
  <c r="B136" i="1"/>
  <c r="D30" i="1"/>
  <c r="C51" i="1"/>
  <c r="C48" i="1"/>
  <c r="E113" i="1"/>
  <c r="D100" i="1"/>
  <c r="C112" i="1"/>
  <c r="E59" i="1"/>
  <c r="C116" i="1"/>
  <c r="D59" i="1"/>
  <c r="E85" i="1"/>
  <c r="B119" i="1"/>
  <c r="C13" i="1"/>
  <c r="C101" i="1"/>
  <c r="D91" i="1"/>
  <c r="B26" i="1"/>
  <c r="C75" i="1"/>
  <c r="D26" i="1"/>
  <c r="D12" i="1"/>
  <c r="E135" i="1"/>
  <c r="D87" i="1"/>
  <c r="C56" i="1"/>
  <c r="C84" i="1"/>
  <c r="E22" i="1"/>
  <c r="B87" i="1"/>
  <c r="E13" i="1"/>
  <c r="C26" i="1"/>
  <c r="B73" i="1"/>
  <c r="E61" i="1"/>
  <c r="E120" i="1"/>
  <c r="B103" i="1"/>
  <c r="E131" i="1"/>
  <c r="B98" i="1"/>
  <c r="C111" i="1"/>
  <c r="D80" i="1"/>
  <c r="D81" i="1"/>
  <c r="B111" i="1"/>
  <c r="E16" i="1"/>
  <c r="C77" i="1"/>
  <c r="C114" i="1"/>
  <c r="B40" i="1"/>
  <c r="B93" i="1"/>
  <c r="B25" i="1"/>
  <c r="E18" i="1"/>
  <c r="D61" i="1"/>
  <c r="D109" i="1"/>
  <c r="E100" i="1"/>
  <c r="D107" i="1"/>
  <c r="B115" i="1"/>
  <c r="B79" i="1"/>
  <c r="D95" i="1"/>
  <c r="E98" i="1"/>
  <c r="C31" i="1"/>
  <c r="E21" i="1"/>
  <c r="E83" i="1"/>
  <c r="E101" i="1"/>
  <c r="D14" i="1"/>
  <c r="B15" i="1"/>
  <c r="C122" i="1"/>
  <c r="B86" i="1"/>
  <c r="B131" i="1"/>
  <c r="C55" i="1"/>
  <c r="B133" i="1"/>
  <c r="C42" i="1"/>
  <c r="C87" i="1"/>
  <c r="C113" i="1"/>
  <c r="E114" i="1"/>
  <c r="C81" i="1"/>
  <c r="B22" i="1"/>
  <c r="C86" i="1"/>
  <c r="C57" i="1"/>
  <c r="C32" i="1"/>
  <c r="C76" i="1"/>
  <c r="D11" i="1"/>
  <c r="B118" i="1"/>
  <c r="D127" i="1"/>
  <c r="C117" i="1"/>
  <c r="C104" i="1"/>
  <c r="D57" i="1"/>
  <c r="C47" i="1"/>
  <c r="D123" i="1"/>
  <c r="E106" i="1"/>
  <c r="D119" i="1"/>
  <c r="D53" i="1"/>
  <c r="D55" i="1"/>
  <c r="D90" i="1"/>
  <c r="B9" i="1"/>
  <c r="E65" i="1"/>
  <c r="C91" i="1"/>
  <c r="E62" i="1"/>
  <c r="B29" i="1"/>
  <c r="D82" i="1"/>
  <c r="C35" i="1"/>
  <c r="B13" i="1"/>
  <c r="D99" i="1"/>
  <c r="E67" i="1"/>
  <c r="C106" i="1"/>
  <c r="E53" i="1"/>
  <c r="B132" i="1"/>
  <c r="C82" i="1"/>
  <c r="E102" i="1"/>
  <c r="E125" i="1"/>
  <c r="D71" i="1"/>
  <c r="E130" i="1"/>
  <c r="C29" i="1"/>
  <c r="B130" i="1"/>
  <c r="B126" i="1"/>
  <c r="E105" i="1"/>
  <c r="D96" i="1"/>
  <c r="B104" i="1"/>
  <c r="D85" i="1"/>
  <c r="D104" i="1"/>
  <c r="E56" i="1"/>
  <c r="B96" i="1"/>
  <c r="B97" i="1"/>
  <c r="D117" i="1"/>
  <c r="C33" i="1"/>
  <c r="C72" i="1"/>
  <c r="E80" i="1"/>
  <c r="E64" i="1"/>
  <c r="B90" i="1"/>
  <c r="D28" i="1"/>
  <c r="D23" i="1"/>
  <c r="C136" i="1"/>
  <c r="D15" i="1"/>
  <c r="C28" i="1"/>
  <c r="D54" i="1"/>
  <c r="D101" i="1"/>
  <c r="C45" i="1"/>
  <c r="B10" i="1"/>
  <c r="D121" i="1"/>
  <c r="D9" i="1"/>
  <c r="C130" i="1"/>
  <c r="E109" i="1"/>
  <c r="B110" i="1"/>
  <c r="E81" i="1"/>
  <c r="C83" i="1"/>
  <c r="D69" i="1"/>
  <c r="C74" i="1"/>
  <c r="E126" i="1"/>
  <c r="B78" i="1"/>
  <c r="C125" i="1"/>
  <c r="E68" i="1"/>
  <c r="E84" i="1"/>
  <c r="E11" i="1"/>
  <c r="C109" i="1"/>
  <c r="B72" i="1"/>
  <c r="D52" i="1"/>
  <c r="D60" i="1"/>
  <c r="D66" i="1"/>
  <c r="C103" i="1"/>
  <c r="C89" i="1"/>
  <c r="B124" i="1"/>
  <c r="C102" i="1"/>
  <c r="E99" i="1"/>
  <c r="E60" i="1"/>
  <c r="D16" i="1"/>
  <c r="D111" i="1"/>
  <c r="D79" i="1"/>
  <c r="E134" i="1"/>
  <c r="B42" i="1"/>
  <c r="E124" i="1"/>
  <c r="C123" i="1"/>
  <c r="B11" i="1"/>
  <c r="C95" i="1"/>
  <c r="B18" i="1"/>
  <c r="D56" i="1"/>
  <c r="C46" i="1"/>
  <c r="B33" i="1"/>
  <c r="D131" i="1"/>
  <c r="B112" i="1"/>
  <c r="D63" i="1"/>
  <c r="B8" i="1"/>
  <c r="D135" i="1"/>
  <c r="B92" i="1"/>
  <c r="C54" i="1"/>
  <c r="D29" i="1"/>
  <c r="B34" i="1"/>
  <c r="B19" i="1"/>
  <c r="B123" i="1"/>
  <c r="E55" i="1"/>
  <c r="E86" i="1"/>
  <c r="B37" i="1"/>
  <c r="D120" i="1"/>
  <c r="B109" i="1"/>
  <c r="C73" i="1"/>
  <c r="C120" i="1"/>
  <c r="C127" i="1"/>
  <c r="E95" i="1"/>
  <c r="D31" i="1"/>
  <c r="D75" i="1"/>
  <c r="E17" i="1"/>
  <c r="B32" i="1"/>
  <c r="D83" i="1"/>
  <c r="C96" i="1"/>
  <c r="E108" i="1"/>
  <c r="B95" i="1"/>
  <c r="C39" i="1"/>
  <c r="E119" i="1"/>
  <c r="D130" i="1"/>
  <c r="E71" i="1"/>
  <c r="B81" i="1"/>
  <c r="C119" i="1"/>
  <c r="B71" i="1"/>
  <c r="D112" i="1"/>
  <c r="E128" i="1"/>
  <c r="D94" i="1"/>
  <c r="E10" i="1"/>
  <c r="E133" i="1"/>
  <c r="B16" i="1"/>
  <c r="D102" i="1"/>
  <c r="C9" i="1"/>
  <c r="C24" i="1"/>
  <c r="D122" i="1"/>
  <c r="B91" i="1"/>
  <c r="B127" i="1"/>
  <c r="C58" i="1"/>
  <c r="D58" i="1"/>
  <c r="D88" i="1"/>
  <c r="B14" i="1"/>
  <c r="C133" i="1"/>
  <c r="B80" i="1"/>
  <c r="B113" i="1"/>
  <c r="B107" i="1"/>
  <c r="E7" i="1"/>
  <c r="D93" i="1"/>
  <c r="B116" i="1"/>
  <c r="B23" i="1"/>
  <c r="C78" i="1"/>
  <c r="D128" i="1"/>
  <c r="D68" i="1"/>
  <c r="B20" i="1"/>
  <c r="E9" i="1"/>
  <c r="C97" i="1"/>
  <c r="D115" i="1"/>
  <c r="C80" i="1"/>
  <c r="C129" i="1"/>
  <c r="B84" i="1"/>
  <c r="E112" i="1"/>
  <c r="C108" i="1"/>
  <c r="B30" i="1"/>
  <c r="D133" i="1"/>
  <c r="E91" i="1"/>
  <c r="C8" i="1"/>
  <c r="D7" i="1"/>
  <c r="D67" i="1"/>
  <c r="B82" i="1"/>
  <c r="E87" i="1"/>
  <c r="D124" i="1"/>
  <c r="C118" i="1"/>
  <c r="E118" i="1"/>
  <c r="B83" i="1"/>
  <c r="D118" i="1"/>
  <c r="B76" i="1"/>
  <c r="B128" i="1"/>
  <c r="C90" i="1"/>
  <c r="B77" i="1"/>
  <c r="E107" i="1"/>
  <c r="E115" i="1"/>
  <c r="C134" i="1"/>
  <c r="B99" i="1"/>
  <c r="C132" i="1"/>
  <c r="E92" i="1"/>
  <c r="C128" i="1"/>
  <c r="C36" i="1"/>
  <c r="D92" i="1"/>
  <c r="C10" i="1"/>
  <c r="E122" i="1"/>
  <c r="D34" i="1"/>
  <c r="E19" i="1"/>
  <c r="D98" i="1"/>
  <c r="B38" i="1"/>
  <c r="B100" i="1"/>
  <c r="E116" i="1"/>
  <c r="E89" i="1"/>
  <c r="E66" i="1"/>
  <c r="B27" i="1"/>
  <c r="B101" i="1"/>
  <c r="D65" i="1"/>
  <c r="D129" i="1"/>
  <c r="B74" i="1"/>
  <c r="E70" i="1"/>
  <c r="E79" i="1"/>
  <c r="E111" i="1"/>
  <c r="C27" i="1"/>
  <c r="E90" i="1"/>
  <c r="C40" i="1"/>
  <c r="B105" i="1"/>
  <c r="D86" i="1"/>
  <c r="E57" i="1"/>
  <c r="E123" i="1"/>
  <c r="C88" i="1"/>
  <c r="D84" i="1"/>
  <c r="B89" i="1"/>
  <c r="C126" i="1"/>
  <c r="D108" i="1"/>
  <c r="D132" i="1"/>
  <c r="C105" i="1"/>
  <c r="D106" i="1"/>
  <c r="C92" i="1"/>
  <c r="D8" i="1"/>
  <c r="C131" i="1"/>
  <c r="D33" i="1"/>
  <c r="B88" i="1"/>
  <c r="D134" i="1"/>
  <c r="C50" i="1"/>
  <c r="C98" i="1"/>
  <c r="C34" i="1"/>
  <c r="B85" i="1"/>
  <c r="E15" i="1"/>
  <c r="E104" i="1"/>
  <c r="E63" i="1"/>
  <c r="D51" i="1"/>
  <c r="D114" i="1"/>
  <c r="E129" i="1"/>
  <c r="E96" i="1"/>
  <c r="D32" i="1"/>
  <c r="B121" i="1"/>
  <c r="B106" i="1"/>
  <c r="C38" i="1"/>
  <c r="C124" i="1"/>
  <c r="D136" i="1"/>
  <c r="C135" i="1"/>
  <c r="E75" i="1"/>
  <c r="B125" i="1"/>
  <c r="D73" i="1"/>
  <c r="E8" i="1"/>
  <c r="E93" i="1"/>
  <c r="E94" i="1"/>
  <c r="B120" i="1"/>
  <c r="B28" i="1"/>
  <c r="B129" i="1"/>
  <c r="C79" i="1"/>
  <c r="E103" i="1"/>
  <c r="D105" i="1"/>
  <c r="B117" i="1"/>
  <c r="D89" i="1"/>
  <c r="C99" i="1"/>
  <c r="E136" i="1"/>
  <c r="C37" i="1"/>
  <c r="C30" i="1"/>
  <c r="E127" i="1"/>
  <c r="C44" i="1"/>
  <c r="D113" i="1"/>
  <c r="E54" i="1"/>
  <c r="E97" i="1"/>
  <c r="B102" i="1"/>
  <c r="B31" i="1"/>
  <c r="B24" i="1"/>
  <c r="E69" i="1"/>
  <c r="B75" i="1"/>
  <c r="D27" i="1"/>
  <c r="C94" i="1"/>
  <c r="D62" i="1"/>
  <c r="B134" i="1"/>
  <c r="D103" i="1"/>
  <c r="D77" i="1"/>
  <c r="B7" i="1"/>
  <c r="D25" i="1"/>
  <c r="E58" i="1"/>
  <c r="B35" i="1"/>
  <c r="C49" i="1"/>
  <c r="C41" i="1"/>
  <c r="E132" i="1"/>
  <c r="C52" i="1"/>
  <c r="C11" i="1"/>
  <c r="E12" i="1"/>
  <c r="C71" i="1"/>
  <c r="C85" i="1"/>
  <c r="D10" i="1"/>
  <c r="E88" i="1"/>
  <c r="D125" i="1"/>
  <c r="B36" i="1"/>
  <c r="D13" i="1"/>
  <c r="C12" i="1"/>
  <c r="D126" i="1"/>
  <c r="C25" i="1"/>
  <c r="B135" i="1"/>
  <c r="C107" i="1"/>
  <c r="D110" i="1"/>
  <c r="B21" i="1"/>
  <c r="B114" i="1"/>
  <c r="C115" i="1"/>
  <c r="C100" i="1"/>
  <c r="E82" i="1"/>
  <c r="E110" i="1"/>
  <c r="C7" i="1"/>
  <c r="D64" i="1"/>
  <c r="D24" i="1"/>
  <c r="C23" i="1"/>
  <c r="B17" i="1"/>
  <c r="D70" i="1"/>
  <c r="D116" i="1"/>
  <c r="E121" i="1"/>
  <c r="B39" i="1"/>
  <c r="C93" i="1"/>
  <c r="B41" i="1"/>
  <c r="C53" i="1"/>
  <c r="B12" i="1"/>
  <c r="D97" i="1"/>
  <c r="E20" i="1"/>
  <c r="C110" i="1"/>
  <c r="E117" i="1"/>
  <c r="S117" i="1" l="1"/>
  <c r="Q117" i="5"/>
  <c r="R117" i="5"/>
  <c r="J117" i="1"/>
  <c r="K110" i="5"/>
  <c r="L110" i="5"/>
  <c r="H110" i="1"/>
  <c r="J20" i="1"/>
  <c r="Q20" i="5"/>
  <c r="R20" i="5"/>
  <c r="Q97" i="1"/>
  <c r="N97" i="5"/>
  <c r="R97" i="1"/>
  <c r="O97" i="5"/>
  <c r="I97" i="1"/>
  <c r="H12" i="5"/>
  <c r="I12" i="5"/>
  <c r="H53" i="1"/>
  <c r="L53" i="5"/>
  <c r="K53" i="5"/>
  <c r="H41" i="5"/>
  <c r="I41" i="5"/>
  <c r="G41" i="1"/>
  <c r="H93" i="1"/>
  <c r="L93" i="5"/>
  <c r="K93" i="5"/>
  <c r="AK93" i="5" s="1"/>
  <c r="I39" i="5"/>
  <c r="G39" i="1"/>
  <c r="H39" i="5"/>
  <c r="S121" i="1"/>
  <c r="R121" i="5"/>
  <c r="Q121" i="5"/>
  <c r="J121" i="1"/>
  <c r="N116" i="5"/>
  <c r="R116" i="1"/>
  <c r="Q116" i="1"/>
  <c r="O116" i="5"/>
  <c r="I116" i="1"/>
  <c r="I70" i="1"/>
  <c r="N70" i="5"/>
  <c r="O70" i="5"/>
  <c r="H17" i="5"/>
  <c r="I17" i="5"/>
  <c r="K23" i="5"/>
  <c r="L23" i="5"/>
  <c r="H23" i="1"/>
  <c r="O24" i="5"/>
  <c r="N24" i="5"/>
  <c r="I24" i="1"/>
  <c r="I64" i="1"/>
  <c r="O64" i="5"/>
  <c r="N64" i="5"/>
  <c r="L7" i="5"/>
  <c r="K7" i="5"/>
  <c r="H7" i="1"/>
  <c r="Q110" i="5"/>
  <c r="J110" i="1"/>
  <c r="S110" i="1"/>
  <c r="R110" i="5"/>
  <c r="S82" i="1"/>
  <c r="Q82" i="5"/>
  <c r="R82" i="5"/>
  <c r="J82" i="1"/>
  <c r="H100" i="1"/>
  <c r="L100" i="5"/>
  <c r="K100" i="5"/>
  <c r="L115" i="5"/>
  <c r="H115" i="1"/>
  <c r="K115" i="5"/>
  <c r="I114" i="5"/>
  <c r="G114" i="1"/>
  <c r="H114" i="5"/>
  <c r="AH114" i="5" s="1"/>
  <c r="H21" i="5"/>
  <c r="I21" i="5"/>
  <c r="I110" i="1"/>
  <c r="R110" i="1"/>
  <c r="O110" i="5"/>
  <c r="Q110" i="1"/>
  <c r="N110" i="5"/>
  <c r="L107" i="5"/>
  <c r="K107" i="5"/>
  <c r="AK107" i="5" s="1"/>
  <c r="H107" i="1"/>
  <c r="H135" i="5"/>
  <c r="G135" i="1"/>
  <c r="I135" i="5"/>
  <c r="L25" i="5"/>
  <c r="K25" i="5"/>
  <c r="H25" i="1"/>
  <c r="N126" i="5"/>
  <c r="Q126" i="1"/>
  <c r="O126" i="5"/>
  <c r="I126" i="1"/>
  <c r="R126" i="1"/>
  <c r="K12" i="5"/>
  <c r="L12" i="5"/>
  <c r="H12" i="1"/>
  <c r="O13" i="5"/>
  <c r="N13" i="5"/>
  <c r="I13" i="1"/>
  <c r="G36" i="1"/>
  <c r="I36" i="5"/>
  <c r="H36" i="5"/>
  <c r="R125" i="1"/>
  <c r="Q125" i="1"/>
  <c r="O125" i="5"/>
  <c r="N125" i="5"/>
  <c r="I125" i="1"/>
  <c r="J88" i="1"/>
  <c r="S88" i="1"/>
  <c r="R88" i="5"/>
  <c r="Q88" i="5"/>
  <c r="O10" i="5"/>
  <c r="I10" i="1"/>
  <c r="N10" i="5"/>
  <c r="K85" i="5"/>
  <c r="H85" i="1"/>
  <c r="L85" i="5"/>
  <c r="H71" i="1"/>
  <c r="K71" i="5"/>
  <c r="L71" i="5"/>
  <c r="R12" i="5"/>
  <c r="Q12" i="5"/>
  <c r="J12" i="1"/>
  <c r="H11" i="1"/>
  <c r="L11" i="5"/>
  <c r="K11" i="5"/>
  <c r="H52" i="1"/>
  <c r="L52" i="5"/>
  <c r="K52" i="5"/>
  <c r="S132" i="1"/>
  <c r="Q132" i="5"/>
  <c r="R132" i="5"/>
  <c r="J132" i="1"/>
  <c r="K41" i="5"/>
  <c r="L41" i="5"/>
  <c r="H41" i="1"/>
  <c r="H49" i="1"/>
  <c r="K49" i="5"/>
  <c r="L49" i="5"/>
  <c r="G35" i="1"/>
  <c r="H35" i="5"/>
  <c r="I35" i="5"/>
  <c r="R58" i="5"/>
  <c r="J58" i="1"/>
  <c r="Q58" i="5"/>
  <c r="O25" i="5"/>
  <c r="N25" i="5"/>
  <c r="I25" i="1"/>
  <c r="G7" i="1"/>
  <c r="H7" i="5"/>
  <c r="I7" i="5"/>
  <c r="I77" i="1"/>
  <c r="R77" i="1"/>
  <c r="Q77" i="1"/>
  <c r="O77" i="5"/>
  <c r="N77" i="5"/>
  <c r="N103" i="5"/>
  <c r="Q103" i="1"/>
  <c r="O103" i="5"/>
  <c r="I103" i="1"/>
  <c r="R103" i="1"/>
  <c r="H134" i="5"/>
  <c r="G134" i="1"/>
  <c r="I134" i="5"/>
  <c r="N62" i="5"/>
  <c r="O62" i="5"/>
  <c r="I62" i="1"/>
  <c r="L94" i="5"/>
  <c r="K94" i="5"/>
  <c r="H94" i="1"/>
  <c r="I27" i="1"/>
  <c r="N27" i="5"/>
  <c r="O27" i="5"/>
  <c r="I75" i="5"/>
  <c r="H75" i="5"/>
  <c r="G75" i="1"/>
  <c r="Q69" i="5"/>
  <c r="J69" i="1"/>
  <c r="R69" i="5"/>
  <c r="G24" i="1"/>
  <c r="I24" i="5"/>
  <c r="H24" i="5"/>
  <c r="G31" i="1"/>
  <c r="I31" i="5"/>
  <c r="H31" i="5"/>
  <c r="I102" i="5"/>
  <c r="G102" i="1"/>
  <c r="H102" i="5"/>
  <c r="R97" i="5"/>
  <c r="J97" i="1"/>
  <c r="Q97" i="5"/>
  <c r="S97" i="1"/>
  <c r="R54" i="5"/>
  <c r="Q54" i="5"/>
  <c r="J54" i="1"/>
  <c r="I113" i="1"/>
  <c r="Q113" i="1"/>
  <c r="R113" i="1"/>
  <c r="O113" i="5"/>
  <c r="N113" i="5"/>
  <c r="AN113" i="5" s="1"/>
  <c r="L44" i="5"/>
  <c r="K44" i="5"/>
  <c r="H44" i="1"/>
  <c r="S127" i="1"/>
  <c r="J127" i="1"/>
  <c r="Q127" i="5"/>
  <c r="R127" i="5"/>
  <c r="K30" i="5"/>
  <c r="L30" i="5"/>
  <c r="H30" i="1"/>
  <c r="L37" i="5"/>
  <c r="H37" i="1"/>
  <c r="K37" i="5"/>
  <c r="Q136" i="5"/>
  <c r="S136" i="1"/>
  <c r="J136" i="1"/>
  <c r="R136" i="5"/>
  <c r="H99" i="1"/>
  <c r="L99" i="5"/>
  <c r="K99" i="5"/>
  <c r="I89" i="1"/>
  <c r="N89" i="5"/>
  <c r="O89" i="5"/>
  <c r="Q89" i="1"/>
  <c r="R89" i="1"/>
  <c r="I117" i="5"/>
  <c r="G117" i="1"/>
  <c r="H117" i="5"/>
  <c r="I105" i="1"/>
  <c r="R105" i="1"/>
  <c r="Q105" i="1"/>
  <c r="N105" i="5"/>
  <c r="O105" i="5"/>
  <c r="Q103" i="5"/>
  <c r="S103" i="1"/>
  <c r="J103" i="1"/>
  <c r="R103" i="5"/>
  <c r="L79" i="5"/>
  <c r="H79" i="1"/>
  <c r="K79" i="5"/>
  <c r="G129" i="1"/>
  <c r="H129" i="5"/>
  <c r="I129" i="5"/>
  <c r="H28" i="5"/>
  <c r="G28" i="1"/>
  <c r="I28" i="5"/>
  <c r="I120" i="5"/>
  <c r="G120" i="1"/>
  <c r="H120" i="5"/>
  <c r="J94" i="1"/>
  <c r="Q94" i="5"/>
  <c r="S94" i="1"/>
  <c r="R94" i="5"/>
  <c r="J93" i="1"/>
  <c r="Q93" i="5"/>
  <c r="S93" i="1"/>
  <c r="R93" i="5"/>
  <c r="Q8" i="5"/>
  <c r="J8" i="1"/>
  <c r="R8" i="5"/>
  <c r="Q73" i="1"/>
  <c r="I73" i="1"/>
  <c r="R73" i="1"/>
  <c r="O73" i="5"/>
  <c r="N73" i="5"/>
  <c r="G125" i="1"/>
  <c r="I125" i="5"/>
  <c r="H125" i="5"/>
  <c r="Q75" i="5"/>
  <c r="R75" i="5"/>
  <c r="J75" i="1"/>
  <c r="S75" i="1"/>
  <c r="L135" i="5"/>
  <c r="H135" i="1"/>
  <c r="K135" i="5"/>
  <c r="Q136" i="1"/>
  <c r="N136" i="5"/>
  <c r="O136" i="5"/>
  <c r="R136" i="1"/>
  <c r="I136" i="1"/>
  <c r="K124" i="5"/>
  <c r="L124" i="5"/>
  <c r="H124" i="1"/>
  <c r="L38" i="5"/>
  <c r="K38" i="5"/>
  <c r="H38" i="1"/>
  <c r="G106" i="1"/>
  <c r="H106" i="5"/>
  <c r="I106" i="5"/>
  <c r="H121" i="5"/>
  <c r="I121" i="5"/>
  <c r="G121" i="1"/>
  <c r="N32" i="5"/>
  <c r="O32" i="5"/>
  <c r="I32" i="1"/>
  <c r="S96" i="1"/>
  <c r="J96" i="1"/>
  <c r="Q96" i="5"/>
  <c r="R96" i="5"/>
  <c r="S129" i="1"/>
  <c r="R129" i="5"/>
  <c r="J129" i="1"/>
  <c r="Q129" i="5"/>
  <c r="R114" i="1"/>
  <c r="N114" i="5"/>
  <c r="Q114" i="1"/>
  <c r="I114" i="1"/>
  <c r="O114" i="5"/>
  <c r="N51" i="5"/>
  <c r="I51" i="1"/>
  <c r="O51" i="5"/>
  <c r="J63" i="1"/>
  <c r="Q63" i="5"/>
  <c r="R63" i="5"/>
  <c r="R104" i="5"/>
  <c r="S104" i="1"/>
  <c r="J104" i="1"/>
  <c r="Q104" i="5"/>
  <c r="Q15" i="5"/>
  <c r="R15" i="5"/>
  <c r="J15" i="1"/>
  <c r="G85" i="1"/>
  <c r="I85" i="5"/>
  <c r="H85" i="5"/>
  <c r="K34" i="5"/>
  <c r="H34" i="1"/>
  <c r="L34" i="5"/>
  <c r="H98" i="1"/>
  <c r="K98" i="5"/>
  <c r="L98" i="5"/>
  <c r="K50" i="5"/>
  <c r="H50" i="1"/>
  <c r="L50" i="5"/>
  <c r="O134" i="5"/>
  <c r="N134" i="5"/>
  <c r="R134" i="1"/>
  <c r="I134" i="1"/>
  <c r="Q134" i="1"/>
  <c r="H88" i="5"/>
  <c r="G88" i="1"/>
  <c r="I88" i="5"/>
  <c r="I33" i="1"/>
  <c r="O33" i="5"/>
  <c r="N33" i="5"/>
  <c r="L131" i="5"/>
  <c r="K131" i="5"/>
  <c r="H131" i="1"/>
  <c r="O8" i="5"/>
  <c r="I8" i="1"/>
  <c r="N8" i="5"/>
  <c r="H92" i="1"/>
  <c r="L92" i="5"/>
  <c r="K92" i="5"/>
  <c r="AK92" i="5" s="1"/>
  <c r="Q106" i="1"/>
  <c r="R106" i="1"/>
  <c r="I106" i="1"/>
  <c r="O106" i="5"/>
  <c r="N106" i="5"/>
  <c r="K105" i="5"/>
  <c r="L105" i="5"/>
  <c r="H105" i="1"/>
  <c r="N132" i="5"/>
  <c r="Q132" i="1"/>
  <c r="I132" i="1"/>
  <c r="O132" i="5"/>
  <c r="R132" i="1"/>
  <c r="I108" i="1"/>
  <c r="N108" i="5"/>
  <c r="R108" i="1"/>
  <c r="Q108" i="1"/>
  <c r="O108" i="5"/>
  <c r="L126" i="5"/>
  <c r="H126" i="1"/>
  <c r="K126" i="5"/>
  <c r="I89" i="5"/>
  <c r="H89" i="5"/>
  <c r="AH89" i="5" s="1"/>
  <c r="G89" i="1"/>
  <c r="I84" i="1"/>
  <c r="N84" i="5"/>
  <c r="O84" i="5"/>
  <c r="Q84" i="1"/>
  <c r="R84" i="1"/>
  <c r="K88" i="5"/>
  <c r="H88" i="1"/>
  <c r="L88" i="5"/>
  <c r="R123" i="5"/>
  <c r="Q123" i="5"/>
  <c r="S123" i="1"/>
  <c r="J123" i="1"/>
  <c r="J57" i="1"/>
  <c r="Q57" i="5"/>
  <c r="R57" i="5"/>
  <c r="R86" i="1"/>
  <c r="N86" i="5"/>
  <c r="O86" i="5"/>
  <c r="I86" i="1"/>
  <c r="Q86" i="1"/>
  <c r="I105" i="5"/>
  <c r="G105" i="1"/>
  <c r="H105" i="5"/>
  <c r="L40" i="5"/>
  <c r="K40" i="5"/>
  <c r="H40" i="1"/>
  <c r="Q90" i="5"/>
  <c r="R90" i="5"/>
  <c r="S90" i="1"/>
  <c r="J90" i="1"/>
  <c r="H27" i="1"/>
  <c r="K27" i="5"/>
  <c r="L27" i="5"/>
  <c r="J111" i="1"/>
  <c r="S111" i="1"/>
  <c r="R111" i="5"/>
  <c r="Q111" i="5"/>
  <c r="S79" i="1"/>
  <c r="J79" i="1"/>
  <c r="Q79" i="5"/>
  <c r="R79" i="5"/>
  <c r="J70" i="1"/>
  <c r="R70" i="5"/>
  <c r="Q70" i="5"/>
  <c r="I74" i="5"/>
  <c r="G74" i="1"/>
  <c r="H74" i="5"/>
  <c r="AH74" i="5" s="1"/>
  <c r="O129" i="5"/>
  <c r="Q129" i="1"/>
  <c r="I129" i="1"/>
  <c r="R129" i="1"/>
  <c r="N129" i="5"/>
  <c r="N65" i="5"/>
  <c r="O65" i="5"/>
  <c r="I65" i="1"/>
  <c r="H101" i="5"/>
  <c r="I101" i="5"/>
  <c r="G101" i="1"/>
  <c r="H27" i="5"/>
  <c r="G27" i="1"/>
  <c r="I27" i="5"/>
  <c r="Q66" i="5"/>
  <c r="R66" i="5"/>
  <c r="J66" i="1"/>
  <c r="J89" i="1"/>
  <c r="S89" i="1"/>
  <c r="R89" i="5"/>
  <c r="Q89" i="5"/>
  <c r="AQ89" i="5" s="1"/>
  <c r="J116" i="1"/>
  <c r="Q116" i="5"/>
  <c r="R116" i="5"/>
  <c r="S116" i="1"/>
  <c r="G100" i="1"/>
  <c r="I100" i="5"/>
  <c r="H100" i="5"/>
  <c r="I38" i="5"/>
  <c r="H38" i="5"/>
  <c r="G38" i="1"/>
  <c r="Q98" i="1"/>
  <c r="R98" i="1"/>
  <c r="O98" i="5"/>
  <c r="I98" i="1"/>
  <c r="N98" i="5"/>
  <c r="R19" i="5"/>
  <c r="Q19" i="5"/>
  <c r="J19" i="1"/>
  <c r="I34" i="1"/>
  <c r="O34" i="5"/>
  <c r="N34" i="5"/>
  <c r="J122" i="1"/>
  <c r="Q122" i="5"/>
  <c r="S122" i="1"/>
  <c r="R122" i="5"/>
  <c r="L10" i="5"/>
  <c r="K10" i="5"/>
  <c r="H10" i="1"/>
  <c r="R92" i="1"/>
  <c r="N92" i="5"/>
  <c r="Q92" i="1"/>
  <c r="I92" i="1"/>
  <c r="O92" i="5"/>
  <c r="K36" i="5"/>
  <c r="H36" i="1"/>
  <c r="L36" i="5"/>
  <c r="H128" i="1"/>
  <c r="K128" i="5"/>
  <c r="L128" i="5"/>
  <c r="S92" i="1"/>
  <c r="J92" i="1"/>
  <c r="Q92" i="5"/>
  <c r="R92" i="5"/>
  <c r="L132" i="5"/>
  <c r="K132" i="5"/>
  <c r="H132" i="1"/>
  <c r="G99" i="1"/>
  <c r="I99" i="5"/>
  <c r="H99" i="5"/>
  <c r="K134" i="5"/>
  <c r="H134" i="1"/>
  <c r="L134" i="5"/>
  <c r="S115" i="1"/>
  <c r="J115" i="1"/>
  <c r="R115" i="5"/>
  <c r="Q115" i="5"/>
  <c r="AQ115" i="5" s="1"/>
  <c r="J107" i="1"/>
  <c r="Q107" i="5"/>
  <c r="S107" i="1"/>
  <c r="R107" i="5"/>
  <c r="G77" i="1"/>
  <c r="H77" i="5"/>
  <c r="I77" i="5"/>
  <c r="L90" i="5"/>
  <c r="K90" i="5"/>
  <c r="H90" i="1"/>
  <c r="I128" i="5"/>
  <c r="G128" i="1"/>
  <c r="H128" i="5"/>
  <c r="I76" i="5"/>
  <c r="H76" i="5"/>
  <c r="G76" i="1"/>
  <c r="R118" i="1"/>
  <c r="Q118" i="1"/>
  <c r="N118" i="5"/>
  <c r="I118" i="1"/>
  <c r="O118" i="5"/>
  <c r="I83" i="5"/>
  <c r="H83" i="5"/>
  <c r="G83" i="1"/>
  <c r="J118" i="1"/>
  <c r="R118" i="5"/>
  <c r="Q118" i="5"/>
  <c r="S118" i="1"/>
  <c r="K118" i="5"/>
  <c r="L118" i="5"/>
  <c r="H118" i="1"/>
  <c r="I124" i="1"/>
  <c r="N124" i="5"/>
  <c r="R124" i="1"/>
  <c r="Q124" i="1"/>
  <c r="O124" i="5"/>
  <c r="J87" i="1"/>
  <c r="Q87" i="5"/>
  <c r="R87" i="5"/>
  <c r="S87" i="1"/>
  <c r="I82" i="5"/>
  <c r="H82" i="5"/>
  <c r="G82" i="1"/>
  <c r="I67" i="1"/>
  <c r="N67" i="5"/>
  <c r="O67" i="5"/>
  <c r="I7" i="1"/>
  <c r="N7" i="5"/>
  <c r="O7" i="5"/>
  <c r="K8" i="5"/>
  <c r="H8" i="1"/>
  <c r="L8" i="5"/>
  <c r="S91" i="1"/>
  <c r="R91" i="5"/>
  <c r="Q91" i="5"/>
  <c r="J91" i="1"/>
  <c r="O133" i="5"/>
  <c r="R133" i="1"/>
  <c r="N133" i="5"/>
  <c r="I133" i="1"/>
  <c r="Q133" i="1"/>
  <c r="H30" i="5"/>
  <c r="I30" i="5"/>
  <c r="G30" i="1"/>
  <c r="H108" i="1"/>
  <c r="L108" i="5"/>
  <c r="K108" i="5"/>
  <c r="AK108" i="5" s="1"/>
  <c r="S112" i="1"/>
  <c r="Q112" i="5"/>
  <c r="J112" i="1"/>
  <c r="R112" i="5"/>
  <c r="H84" i="5"/>
  <c r="I84" i="5"/>
  <c r="G84" i="1"/>
  <c r="K129" i="5"/>
  <c r="H129" i="1"/>
  <c r="L129" i="5"/>
  <c r="L80" i="5"/>
  <c r="H80" i="1"/>
  <c r="K80" i="5"/>
  <c r="R115" i="1"/>
  <c r="N115" i="5"/>
  <c r="O115" i="5"/>
  <c r="I115" i="1"/>
  <c r="Q115" i="1"/>
  <c r="H97" i="1"/>
  <c r="L97" i="5"/>
  <c r="K97" i="5"/>
  <c r="AK97" i="5" s="1"/>
  <c r="Q9" i="5"/>
  <c r="J9" i="1"/>
  <c r="R9" i="5"/>
  <c r="I20" i="5"/>
  <c r="H20" i="5"/>
  <c r="I68" i="1"/>
  <c r="O68" i="5"/>
  <c r="N68" i="5"/>
  <c r="Q128" i="1"/>
  <c r="R128" i="1"/>
  <c r="I128" i="1"/>
  <c r="O128" i="5"/>
  <c r="N128" i="5"/>
  <c r="K78" i="5"/>
  <c r="L78" i="5"/>
  <c r="H78" i="1"/>
  <c r="G23" i="1"/>
  <c r="I23" i="5"/>
  <c r="H23" i="5"/>
  <c r="H116" i="5"/>
  <c r="I116" i="5"/>
  <c r="G116" i="1"/>
  <c r="O93" i="5"/>
  <c r="N93" i="5"/>
  <c r="AN93" i="5" s="1"/>
  <c r="Q93" i="1"/>
  <c r="R93" i="1"/>
  <c r="I93" i="1"/>
  <c r="Q7" i="5"/>
  <c r="R7" i="5"/>
  <c r="J7" i="1"/>
  <c r="I107" i="5"/>
  <c r="G107" i="1"/>
  <c r="H107" i="5"/>
  <c r="I113" i="5"/>
  <c r="G113" i="1"/>
  <c r="H113" i="5"/>
  <c r="G80" i="1"/>
  <c r="H80" i="5"/>
  <c r="I80" i="5"/>
  <c r="L133" i="5"/>
  <c r="K133" i="5"/>
  <c r="H133" i="1"/>
  <c r="H14" i="5"/>
  <c r="I14" i="5"/>
  <c r="Q88" i="1"/>
  <c r="N88" i="5"/>
  <c r="O88" i="5"/>
  <c r="I88" i="1"/>
  <c r="R88" i="1"/>
  <c r="N58" i="5"/>
  <c r="I58" i="1"/>
  <c r="O58" i="5"/>
  <c r="L58" i="5"/>
  <c r="K58" i="5"/>
  <c r="H58" i="1"/>
  <c r="G127" i="1"/>
  <c r="I127" i="5"/>
  <c r="H127" i="5"/>
  <c r="G91" i="1"/>
  <c r="I91" i="5"/>
  <c r="H91" i="5"/>
  <c r="AH91" i="5" s="1"/>
  <c r="Q122" i="1"/>
  <c r="I122" i="1"/>
  <c r="R122" i="1"/>
  <c r="N122" i="5"/>
  <c r="O122" i="5"/>
  <c r="L24" i="5"/>
  <c r="H24" i="1"/>
  <c r="K24" i="5"/>
  <c r="K9" i="5"/>
  <c r="L9" i="5"/>
  <c r="H9" i="1"/>
  <c r="O102" i="5"/>
  <c r="N102" i="5"/>
  <c r="AN102" i="5" s="1"/>
  <c r="R102" i="1"/>
  <c r="Q102" i="1"/>
  <c r="I102" i="1"/>
  <c r="I16" i="5"/>
  <c r="H16" i="5"/>
  <c r="Q133" i="5"/>
  <c r="J133" i="1"/>
  <c r="R133" i="5"/>
  <c r="S133" i="1"/>
  <c r="R10" i="5"/>
  <c r="J10" i="1"/>
  <c r="Q10" i="5"/>
  <c r="O94" i="5"/>
  <c r="R94" i="1"/>
  <c r="I94" i="1"/>
  <c r="Q94" i="1"/>
  <c r="N94" i="5"/>
  <c r="Q128" i="5"/>
  <c r="J128" i="1"/>
  <c r="R128" i="5"/>
  <c r="S128" i="1"/>
  <c r="I112" i="1"/>
  <c r="N112" i="5"/>
  <c r="Q112" i="1"/>
  <c r="O112" i="5"/>
  <c r="R112" i="1"/>
  <c r="H71" i="5"/>
  <c r="G71" i="1"/>
  <c r="I71" i="5"/>
  <c r="K119" i="5"/>
  <c r="L119" i="5"/>
  <c r="H119" i="1"/>
  <c r="H81" i="5"/>
  <c r="G81" i="1"/>
  <c r="I81" i="5"/>
  <c r="Q71" i="5"/>
  <c r="J71" i="1"/>
  <c r="R71" i="5"/>
  <c r="S71" i="1"/>
  <c r="Q130" i="1"/>
  <c r="N130" i="5"/>
  <c r="R130" i="1"/>
  <c r="O130" i="5"/>
  <c r="I130" i="1"/>
  <c r="R119" i="5"/>
  <c r="J119" i="1"/>
  <c r="Q119" i="5"/>
  <c r="S119" i="1"/>
  <c r="K39" i="5"/>
  <c r="H39" i="1"/>
  <c r="L39" i="5"/>
  <c r="H95" i="5"/>
  <c r="I95" i="5"/>
  <c r="G95" i="1"/>
  <c r="S108" i="1"/>
  <c r="R108" i="5"/>
  <c r="Q108" i="5"/>
  <c r="AQ108" i="5" s="1"/>
  <c r="J108" i="1"/>
  <c r="K96" i="5"/>
  <c r="H96" i="1"/>
  <c r="L96" i="5"/>
  <c r="N83" i="5"/>
  <c r="Q83" i="1"/>
  <c r="I83" i="1"/>
  <c r="R83" i="1"/>
  <c r="O83" i="5"/>
  <c r="I32" i="5"/>
  <c r="G32" i="1"/>
  <c r="H32" i="5"/>
  <c r="R17" i="5"/>
  <c r="J17" i="1"/>
  <c r="Q17" i="5"/>
  <c r="R75" i="1"/>
  <c r="O75" i="5"/>
  <c r="I75" i="1"/>
  <c r="N75" i="5"/>
  <c r="Q75" i="1"/>
  <c r="I31" i="1"/>
  <c r="O31" i="5"/>
  <c r="N31" i="5"/>
  <c r="Q95" i="5"/>
  <c r="J95" i="1"/>
  <c r="S95" i="1"/>
  <c r="R95" i="5"/>
  <c r="H127" i="1"/>
  <c r="L127" i="5"/>
  <c r="K127" i="5"/>
  <c r="K120" i="5"/>
  <c r="L120" i="5"/>
  <c r="H120" i="1"/>
  <c r="K73" i="5"/>
  <c r="L73" i="5"/>
  <c r="H73" i="1"/>
  <c r="H109" i="5"/>
  <c r="I109" i="5"/>
  <c r="G109" i="1"/>
  <c r="Q120" i="1"/>
  <c r="R120" i="1"/>
  <c r="I120" i="1"/>
  <c r="N120" i="5"/>
  <c r="O120" i="5"/>
  <c r="G37" i="1"/>
  <c r="H37" i="5"/>
  <c r="I37" i="5"/>
  <c r="J86" i="1"/>
  <c r="Q86" i="5"/>
  <c r="S86" i="1"/>
  <c r="R86" i="5"/>
  <c r="J55" i="1"/>
  <c r="R55" i="5"/>
  <c r="Q55" i="5"/>
  <c r="H123" i="5"/>
  <c r="G123" i="1"/>
  <c r="I123" i="5"/>
  <c r="H19" i="5"/>
  <c r="I19" i="5"/>
  <c r="H34" i="5"/>
  <c r="I34" i="5"/>
  <c r="G34" i="1"/>
  <c r="I29" i="1"/>
  <c r="N29" i="5"/>
  <c r="O29" i="5"/>
  <c r="H54" i="1"/>
  <c r="K54" i="5"/>
  <c r="L54" i="5"/>
  <c r="I92" i="5"/>
  <c r="H92" i="5"/>
  <c r="G92" i="1"/>
  <c r="O135" i="5"/>
  <c r="N135" i="5"/>
  <c r="I135" i="1"/>
  <c r="R135" i="1"/>
  <c r="Q135" i="1"/>
  <c r="I8" i="5"/>
  <c r="H8" i="5"/>
  <c r="G8" i="1"/>
  <c r="O63" i="5"/>
  <c r="N63" i="5"/>
  <c r="I63" i="1"/>
  <c r="I112" i="5"/>
  <c r="H112" i="5"/>
  <c r="G112" i="1"/>
  <c r="R131" i="1"/>
  <c r="I131" i="1"/>
  <c r="N131" i="5"/>
  <c r="Q131" i="1"/>
  <c r="O131" i="5"/>
  <c r="H33" i="5"/>
  <c r="I33" i="5"/>
  <c r="G33" i="1"/>
  <c r="L46" i="5"/>
  <c r="H46" i="1"/>
  <c r="K46" i="5"/>
  <c r="I56" i="1"/>
  <c r="O56" i="5"/>
  <c r="N56" i="5"/>
  <c r="I18" i="5"/>
  <c r="H18" i="5"/>
  <c r="AH18" i="5" s="1"/>
  <c r="L95" i="5"/>
  <c r="K95" i="5"/>
  <c r="AK95" i="5" s="1"/>
  <c r="H95" i="1"/>
  <c r="G11" i="1"/>
  <c r="I11" i="5"/>
  <c r="H11" i="5"/>
  <c r="K123" i="5"/>
  <c r="H123" i="1"/>
  <c r="L123" i="5"/>
  <c r="J124" i="1"/>
  <c r="S124" i="1"/>
  <c r="Q124" i="5"/>
  <c r="R124" i="5"/>
  <c r="H42" i="5"/>
  <c r="I42" i="5"/>
  <c r="G42" i="1"/>
  <c r="S134" i="1"/>
  <c r="R134" i="5"/>
  <c r="J134" i="1"/>
  <c r="Q134" i="5"/>
  <c r="I79" i="1"/>
  <c r="N79" i="5"/>
  <c r="R79" i="1"/>
  <c r="O79" i="5"/>
  <c r="Q79" i="1"/>
  <c r="O111" i="5"/>
  <c r="Q111" i="1"/>
  <c r="N111" i="5"/>
  <c r="AN111" i="5" s="1"/>
  <c r="I111" i="1"/>
  <c r="R111" i="1"/>
  <c r="N16" i="5"/>
  <c r="I16" i="1"/>
  <c r="O16" i="5"/>
  <c r="R60" i="5"/>
  <c r="Q60" i="5"/>
  <c r="J60" i="1"/>
  <c r="J99" i="1"/>
  <c r="R99" i="5"/>
  <c r="S99" i="1"/>
  <c r="Q99" i="5"/>
  <c r="K102" i="5"/>
  <c r="L102" i="5"/>
  <c r="H102" i="1"/>
  <c r="I124" i="5"/>
  <c r="H124" i="5"/>
  <c r="G124" i="1"/>
  <c r="H89" i="1"/>
  <c r="K89" i="5"/>
  <c r="L89" i="5"/>
  <c r="L103" i="5"/>
  <c r="K103" i="5"/>
  <c r="AK103" i="5" s="1"/>
  <c r="H103" i="1"/>
  <c r="I66" i="1"/>
  <c r="O66" i="5"/>
  <c r="N66" i="5"/>
  <c r="N60" i="5"/>
  <c r="O60" i="5"/>
  <c r="I60" i="1"/>
  <c r="O52" i="5"/>
  <c r="I52" i="1"/>
  <c r="N52" i="5"/>
  <c r="H72" i="5"/>
  <c r="G72" i="1"/>
  <c r="I72" i="5"/>
  <c r="L109" i="5"/>
  <c r="H109" i="1"/>
  <c r="K109" i="5"/>
  <c r="AK109" i="5" s="1"/>
  <c r="R11" i="5"/>
  <c r="Q11" i="5"/>
  <c r="J11" i="1"/>
  <c r="R84" i="5"/>
  <c r="Q84" i="5"/>
  <c r="AQ84" i="5" s="1"/>
  <c r="S84" i="1"/>
  <c r="J84" i="1"/>
  <c r="R68" i="5"/>
  <c r="Q68" i="5"/>
  <c r="J68" i="1"/>
  <c r="L125" i="5"/>
  <c r="K125" i="5"/>
  <c r="H125" i="1"/>
  <c r="I78" i="5"/>
  <c r="H78" i="5"/>
  <c r="AH78" i="5" s="1"/>
  <c r="G78" i="1"/>
  <c r="R126" i="5"/>
  <c r="J126" i="1"/>
  <c r="Q126" i="5"/>
  <c r="S126" i="1"/>
  <c r="K74" i="5"/>
  <c r="H74" i="1"/>
  <c r="L74" i="5"/>
  <c r="O69" i="5"/>
  <c r="N69" i="5"/>
  <c r="I69" i="1"/>
  <c r="L83" i="5"/>
  <c r="K83" i="5"/>
  <c r="H83" i="1"/>
  <c r="R81" i="5"/>
  <c r="J81" i="1"/>
  <c r="Q81" i="5"/>
  <c r="AQ81" i="5" s="1"/>
  <c r="S81" i="1"/>
  <c r="H110" i="5"/>
  <c r="G110" i="1"/>
  <c r="I110" i="5"/>
  <c r="J109" i="1"/>
  <c r="Q109" i="5"/>
  <c r="S109" i="1"/>
  <c r="R109" i="5"/>
  <c r="H130" i="1"/>
  <c r="L130" i="5"/>
  <c r="K130" i="5"/>
  <c r="O9" i="5"/>
  <c r="N9" i="5"/>
  <c r="I9" i="1"/>
  <c r="I121" i="1"/>
  <c r="R121" i="1"/>
  <c r="Q121" i="1"/>
  <c r="N121" i="5"/>
  <c r="O121" i="5"/>
  <c r="G10" i="1"/>
  <c r="I10" i="5"/>
  <c r="H10" i="5"/>
  <c r="L45" i="5"/>
  <c r="H45" i="1"/>
  <c r="K45" i="5"/>
  <c r="N101" i="5"/>
  <c r="Q101" i="1"/>
  <c r="R101" i="1"/>
  <c r="O101" i="5"/>
  <c r="I101" i="1"/>
  <c r="I54" i="1"/>
  <c r="O54" i="5"/>
  <c r="N54" i="5"/>
  <c r="K28" i="5"/>
  <c r="H28" i="1"/>
  <c r="L28" i="5"/>
  <c r="N15" i="5"/>
  <c r="I15" i="1"/>
  <c r="O15" i="5"/>
  <c r="K136" i="5"/>
  <c r="L136" i="5"/>
  <c r="H136" i="1"/>
  <c r="I23" i="1"/>
  <c r="O23" i="5"/>
  <c r="N23" i="5"/>
  <c r="N28" i="5"/>
  <c r="I28" i="1"/>
  <c r="O28" i="5"/>
  <c r="I90" i="5"/>
  <c r="H90" i="5"/>
  <c r="AH90" i="5" s="1"/>
  <c r="G90" i="1"/>
  <c r="R64" i="5"/>
  <c r="J64" i="1"/>
  <c r="Q64" i="5"/>
  <c r="J80" i="1"/>
  <c r="Q80" i="5"/>
  <c r="R80" i="5"/>
  <c r="S80" i="1"/>
  <c r="K72" i="5"/>
  <c r="H72" i="1"/>
  <c r="L72" i="5"/>
  <c r="H33" i="1"/>
  <c r="K33" i="5"/>
  <c r="L33" i="5"/>
  <c r="N117" i="5"/>
  <c r="R117" i="1"/>
  <c r="Q117" i="1"/>
  <c r="O117" i="5"/>
  <c r="I117" i="1"/>
  <c r="G97" i="1"/>
  <c r="H97" i="5"/>
  <c r="I97" i="5"/>
  <c r="G96" i="1"/>
  <c r="H96" i="5"/>
  <c r="I96" i="5"/>
  <c r="R56" i="5"/>
  <c r="J56" i="1"/>
  <c r="Q56" i="5"/>
  <c r="O104" i="5"/>
  <c r="I104" i="1"/>
  <c r="R104" i="1"/>
  <c r="N104" i="5"/>
  <c r="Q104" i="1"/>
  <c r="N85" i="5"/>
  <c r="R85" i="1"/>
  <c r="I85" i="1"/>
  <c r="Q85" i="1"/>
  <c r="O85" i="5"/>
  <c r="G104" i="1"/>
  <c r="H104" i="5"/>
  <c r="I104" i="5"/>
  <c r="N96" i="5"/>
  <c r="Q96" i="1"/>
  <c r="I96" i="1"/>
  <c r="R96" i="1"/>
  <c r="O96" i="5"/>
  <c r="S105" i="1"/>
  <c r="Q105" i="5"/>
  <c r="R105" i="5"/>
  <c r="J105" i="1"/>
  <c r="H126" i="5"/>
  <c r="I126" i="5"/>
  <c r="G126" i="1"/>
  <c r="H130" i="5"/>
  <c r="G130" i="1"/>
  <c r="I130" i="5"/>
  <c r="L29" i="5"/>
  <c r="H29" i="1"/>
  <c r="K29" i="5"/>
  <c r="Q130" i="5"/>
  <c r="J130" i="1"/>
  <c r="S130" i="1"/>
  <c r="R130" i="5"/>
  <c r="N71" i="5"/>
  <c r="AN71" i="5" s="1"/>
  <c r="R71" i="1"/>
  <c r="I71" i="1"/>
  <c r="Q71" i="1"/>
  <c r="O71" i="5"/>
  <c r="J125" i="1"/>
  <c r="Q125" i="5"/>
  <c r="S125" i="1"/>
  <c r="R125" i="5"/>
  <c r="J102" i="1"/>
  <c r="R102" i="5"/>
  <c r="S102" i="1"/>
  <c r="Q102" i="5"/>
  <c r="K82" i="5"/>
  <c r="H82" i="1"/>
  <c r="L82" i="5"/>
  <c r="H132" i="5"/>
  <c r="I132" i="5"/>
  <c r="G132" i="1"/>
  <c r="R53" i="5"/>
  <c r="J53" i="1"/>
  <c r="Q53" i="5"/>
  <c r="H106" i="1"/>
  <c r="L106" i="5"/>
  <c r="K106" i="5"/>
  <c r="Q67" i="5"/>
  <c r="J67" i="1"/>
  <c r="R67" i="5"/>
  <c r="I99" i="1"/>
  <c r="R99" i="1"/>
  <c r="O99" i="5"/>
  <c r="N99" i="5"/>
  <c r="Q99" i="1"/>
  <c r="H13" i="5"/>
  <c r="I13" i="5"/>
  <c r="H35" i="1"/>
  <c r="L35" i="5"/>
  <c r="K35" i="5"/>
  <c r="R82" i="1"/>
  <c r="Q82" i="1"/>
  <c r="O82" i="5"/>
  <c r="N82" i="5"/>
  <c r="I82" i="1"/>
  <c r="G29" i="1"/>
  <c r="H29" i="5"/>
  <c r="I29" i="5"/>
  <c r="J62" i="1"/>
  <c r="R62" i="5"/>
  <c r="Q62" i="5"/>
  <c r="L91" i="5"/>
  <c r="H91" i="1"/>
  <c r="K91" i="5"/>
  <c r="Q65" i="5"/>
  <c r="R65" i="5"/>
  <c r="J65" i="1"/>
  <c r="I9" i="5"/>
  <c r="G9" i="1"/>
  <c r="H9" i="5"/>
  <c r="Q90" i="1"/>
  <c r="I90" i="1"/>
  <c r="R90" i="1"/>
  <c r="O90" i="5"/>
  <c r="N90" i="5"/>
  <c r="AN90" i="5" s="1"/>
  <c r="O55" i="5"/>
  <c r="N55" i="5"/>
  <c r="I55" i="1"/>
  <c r="N53" i="5"/>
  <c r="O53" i="5"/>
  <c r="I53" i="1"/>
  <c r="Q119" i="1"/>
  <c r="N119" i="5"/>
  <c r="I119" i="1"/>
  <c r="O119" i="5"/>
  <c r="R119" i="1"/>
  <c r="J106" i="1"/>
  <c r="S106" i="1"/>
  <c r="Q106" i="5"/>
  <c r="R106" i="5"/>
  <c r="N123" i="5"/>
  <c r="Q123" i="1"/>
  <c r="O123" i="5"/>
  <c r="R123" i="1"/>
  <c r="I123" i="1"/>
  <c r="L47" i="5"/>
  <c r="K47" i="5"/>
  <c r="H47" i="1"/>
  <c r="O57" i="5"/>
  <c r="I57" i="1"/>
  <c r="N57" i="5"/>
  <c r="L104" i="5"/>
  <c r="H104" i="1"/>
  <c r="K104" i="5"/>
  <c r="AK104" i="5" s="1"/>
  <c r="K117" i="5"/>
  <c r="L117" i="5"/>
  <c r="H117" i="1"/>
  <c r="I127" i="1"/>
  <c r="N127" i="5"/>
  <c r="R127" i="1"/>
  <c r="O127" i="5"/>
  <c r="Q127" i="1"/>
  <c r="H118" i="5"/>
  <c r="G118" i="1"/>
  <c r="I118" i="5"/>
  <c r="I11" i="1"/>
  <c r="N11" i="5"/>
  <c r="O11" i="5"/>
  <c r="H76" i="1"/>
  <c r="L76" i="5"/>
  <c r="K76" i="5"/>
  <c r="H32" i="1"/>
  <c r="L32" i="5"/>
  <c r="K32" i="5"/>
  <c r="L57" i="5"/>
  <c r="K57" i="5"/>
  <c r="H57" i="1"/>
  <c r="K86" i="5"/>
  <c r="H86" i="1"/>
  <c r="L86" i="5"/>
  <c r="I22" i="5"/>
  <c r="H22" i="5"/>
  <c r="AH22" i="5" s="1"/>
  <c r="H81" i="1"/>
  <c r="K81" i="5"/>
  <c r="L81" i="5"/>
  <c r="S114" i="1"/>
  <c r="J114" i="1"/>
  <c r="R114" i="5"/>
  <c r="Q114" i="5"/>
  <c r="AQ114" i="5" s="1"/>
  <c r="L113" i="5"/>
  <c r="H113" i="1"/>
  <c r="K113" i="5"/>
  <c r="K87" i="5"/>
  <c r="L87" i="5"/>
  <c r="H87" i="1"/>
  <c r="H42" i="1"/>
  <c r="L42" i="5"/>
  <c r="K42" i="5"/>
  <c r="H133" i="5"/>
  <c r="I133" i="5"/>
  <c r="G133" i="1"/>
  <c r="L55" i="5"/>
  <c r="K55" i="5"/>
  <c r="H55" i="1"/>
  <c r="I131" i="5"/>
  <c r="H131" i="5"/>
  <c r="G131" i="1"/>
  <c r="G86" i="1"/>
  <c r="H86" i="5"/>
  <c r="I86" i="5"/>
  <c r="L122" i="5"/>
  <c r="H122" i="1"/>
  <c r="K122" i="5"/>
  <c r="H15" i="5"/>
  <c r="I15" i="5"/>
  <c r="O14" i="5"/>
  <c r="I14" i="1"/>
  <c r="N14" i="5"/>
  <c r="Q101" i="5"/>
  <c r="R101" i="5"/>
  <c r="S101" i="1"/>
  <c r="J101" i="1"/>
  <c r="R83" i="5"/>
  <c r="Q83" i="5"/>
  <c r="J83" i="1"/>
  <c r="S83" i="1"/>
  <c r="R21" i="5"/>
  <c r="J21" i="1"/>
  <c r="Q21" i="5"/>
  <c r="H31" i="1"/>
  <c r="K31" i="5"/>
  <c r="L31" i="5"/>
  <c r="R98" i="5"/>
  <c r="Q98" i="5"/>
  <c r="AQ98" i="5" s="1"/>
  <c r="S98" i="1"/>
  <c r="J98" i="1"/>
  <c r="R95" i="1"/>
  <c r="O95" i="5"/>
  <c r="I95" i="1"/>
  <c r="Q95" i="1"/>
  <c r="N95" i="5"/>
  <c r="I79" i="5"/>
  <c r="H79" i="5"/>
  <c r="G79" i="1"/>
  <c r="G115" i="1"/>
  <c r="I115" i="5"/>
  <c r="H115" i="5"/>
  <c r="R107" i="1"/>
  <c r="Q107" i="1"/>
  <c r="I107" i="1"/>
  <c r="O107" i="5"/>
  <c r="N107" i="5"/>
  <c r="AN107" i="5" s="1"/>
  <c r="J100" i="1"/>
  <c r="Q100" i="5"/>
  <c r="R100" i="5"/>
  <c r="S100" i="1"/>
  <c r="R109" i="1"/>
  <c r="Q109" i="1"/>
  <c r="I109" i="1"/>
  <c r="N109" i="5"/>
  <c r="O109" i="5"/>
  <c r="N61" i="5"/>
  <c r="O61" i="5"/>
  <c r="I61" i="1"/>
  <c r="J18" i="1"/>
  <c r="Q18" i="5"/>
  <c r="R18" i="5"/>
  <c r="H25" i="5"/>
  <c r="G25" i="1"/>
  <c r="I25" i="5"/>
  <c r="H93" i="5"/>
  <c r="I93" i="5"/>
  <c r="G93" i="1"/>
  <c r="I40" i="5"/>
  <c r="G40" i="1"/>
  <c r="H40" i="5"/>
  <c r="H114" i="1"/>
  <c r="L114" i="5"/>
  <c r="K114" i="5"/>
  <c r="K77" i="5"/>
  <c r="L77" i="5"/>
  <c r="H77" i="1"/>
  <c r="J16" i="1"/>
  <c r="Q16" i="5"/>
  <c r="R16" i="5"/>
  <c r="G111" i="1"/>
  <c r="H111" i="5"/>
  <c r="I111" i="5"/>
  <c r="N81" i="5"/>
  <c r="O81" i="5"/>
  <c r="I81" i="1"/>
  <c r="R81" i="1"/>
  <c r="Q81" i="1"/>
  <c r="Q80" i="1"/>
  <c r="I80" i="1"/>
  <c r="N80" i="5"/>
  <c r="R80" i="1"/>
  <c r="O80" i="5"/>
  <c r="L111" i="5"/>
  <c r="K111" i="5"/>
  <c r="AK111" i="5" s="1"/>
  <c r="H111" i="1"/>
  <c r="H98" i="5"/>
  <c r="I98" i="5"/>
  <c r="G98" i="1"/>
  <c r="J131" i="1"/>
  <c r="S131" i="1"/>
  <c r="R131" i="5"/>
  <c r="Q131" i="5"/>
  <c r="I103" i="5"/>
  <c r="H103" i="5"/>
  <c r="AH103" i="5" s="1"/>
  <c r="G103" i="1"/>
  <c r="Q120" i="5"/>
  <c r="R120" i="5"/>
  <c r="S120" i="1"/>
  <c r="J120" i="1"/>
  <c r="R61" i="5"/>
  <c r="Q61" i="5"/>
  <c r="J61" i="1"/>
  <c r="I73" i="5"/>
  <c r="G73" i="1"/>
  <c r="H73" i="5"/>
  <c r="L26" i="5"/>
  <c r="H26" i="1"/>
  <c r="K26" i="5"/>
  <c r="R13" i="5"/>
  <c r="Q13" i="5"/>
  <c r="J13" i="1"/>
  <c r="G87" i="1"/>
  <c r="I87" i="5"/>
  <c r="H87" i="5"/>
  <c r="AH87" i="5" s="1"/>
  <c r="J22" i="1"/>
  <c r="R22" i="5"/>
  <c r="Q22" i="5"/>
  <c r="L84" i="5"/>
  <c r="K84" i="5"/>
  <c r="AK84" i="5" s="1"/>
  <c r="H84" i="1"/>
  <c r="K56" i="5"/>
  <c r="H56" i="1"/>
  <c r="L56" i="5"/>
  <c r="Q87" i="1"/>
  <c r="I87" i="1"/>
  <c r="N87" i="5"/>
  <c r="R87" i="1"/>
  <c r="O87" i="5"/>
  <c r="Q135" i="5"/>
  <c r="S135" i="1"/>
  <c r="J135" i="1"/>
  <c r="R135" i="5"/>
  <c r="I12" i="1"/>
  <c r="N12" i="5"/>
  <c r="O12" i="5"/>
  <c r="N26" i="5"/>
  <c r="O26" i="5"/>
  <c r="I26" i="1"/>
  <c r="L75" i="5"/>
  <c r="H75" i="1"/>
  <c r="K75" i="5"/>
  <c r="G26" i="1"/>
  <c r="H26" i="5"/>
  <c r="I26" i="5"/>
  <c r="N91" i="5"/>
  <c r="I91" i="1"/>
  <c r="Q91" i="1"/>
  <c r="O91" i="5"/>
  <c r="R91" i="1"/>
  <c r="L101" i="5"/>
  <c r="H101" i="1"/>
  <c r="K101" i="5"/>
  <c r="K13" i="5"/>
  <c r="H13" i="1"/>
  <c r="L13" i="5"/>
  <c r="G119" i="1"/>
  <c r="H119" i="5"/>
  <c r="I119" i="5"/>
  <c r="Q85" i="5"/>
  <c r="J85" i="1"/>
  <c r="S85" i="1"/>
  <c r="R85" i="5"/>
  <c r="I59" i="1"/>
  <c r="O59" i="5"/>
  <c r="N59" i="5"/>
  <c r="K116" i="5"/>
  <c r="L116" i="5"/>
  <c r="H116" i="1"/>
  <c r="Q59" i="5"/>
  <c r="J59" i="1"/>
  <c r="R59" i="5"/>
  <c r="H112" i="1"/>
  <c r="L112" i="5"/>
  <c r="K112" i="5"/>
  <c r="AK112" i="5" s="1"/>
  <c r="R100" i="1"/>
  <c r="O100" i="5"/>
  <c r="Q100" i="1"/>
  <c r="N100" i="5"/>
  <c r="AN100" i="5" s="1"/>
  <c r="I100" i="1"/>
  <c r="S113" i="1"/>
  <c r="Q113" i="5"/>
  <c r="R113" i="5"/>
  <c r="J113" i="1"/>
  <c r="H48" i="1"/>
  <c r="L48" i="5"/>
  <c r="K48" i="5"/>
  <c r="K51" i="5"/>
  <c r="L51" i="5"/>
  <c r="H51" i="1"/>
  <c r="N30" i="5"/>
  <c r="O30" i="5"/>
  <c r="I30" i="1"/>
  <c r="G136" i="1"/>
  <c r="H136" i="5"/>
  <c r="I136" i="5"/>
  <c r="L121" i="5"/>
  <c r="K121" i="5"/>
  <c r="H121" i="1"/>
  <c r="H122" i="5"/>
  <c r="I122" i="5"/>
  <c r="G122" i="1"/>
  <c r="H108" i="5"/>
  <c r="I108" i="5"/>
  <c r="G108" i="1"/>
  <c r="G94" i="1"/>
  <c r="H94" i="5"/>
  <c r="I94" i="5"/>
  <c r="K43" i="5"/>
  <c r="L43" i="5"/>
  <c r="H43" i="1"/>
  <c r="Q14" i="5"/>
  <c r="J14" i="1"/>
  <c r="R14" i="5"/>
  <c r="AN104" i="5" l="1"/>
  <c r="AN99" i="5"/>
  <c r="AK94" i="5"/>
  <c r="AN94" i="5"/>
  <c r="AQ102" i="5"/>
  <c r="AH92" i="5"/>
  <c r="AK126" i="5"/>
  <c r="AN106" i="5"/>
  <c r="AH113" i="5"/>
  <c r="AK96" i="5"/>
  <c r="AK75" i="5"/>
  <c r="AH105" i="5"/>
  <c r="AK79" i="5"/>
  <c r="AH82" i="5"/>
  <c r="AH75" i="5"/>
  <c r="AK81" i="5"/>
  <c r="AH80" i="5"/>
  <c r="AH88" i="5"/>
  <c r="AK85" i="5"/>
  <c r="AN114" i="5"/>
  <c r="AQ88" i="5"/>
  <c r="AK101" i="5"/>
  <c r="AQ83" i="5"/>
  <c r="AK113" i="5"/>
  <c r="AQ126" i="5"/>
  <c r="AH11" i="5"/>
  <c r="AN92" i="5"/>
  <c r="AK80" i="5"/>
  <c r="AK115" i="5"/>
  <c r="AK83" i="5"/>
  <c r="AH112" i="5"/>
  <c r="AH76" i="5"/>
  <c r="AH100" i="5"/>
  <c r="AQ90" i="5"/>
  <c r="AH85" i="5"/>
  <c r="AN80" i="5"/>
  <c r="AQ85" i="5"/>
  <c r="AK114" i="5"/>
  <c r="AH115" i="5"/>
  <c r="AK106" i="5"/>
  <c r="AH104" i="5"/>
  <c r="AH96" i="5"/>
  <c r="AN101" i="5"/>
  <c r="AH20" i="5"/>
  <c r="AK100" i="5"/>
  <c r="AN116" i="5"/>
  <c r="AN108" i="5"/>
  <c r="AQ86" i="5"/>
  <c r="AH108" i="5"/>
  <c r="AK86" i="5"/>
  <c r="AK91" i="5"/>
  <c r="AH126" i="5"/>
  <c r="AQ99" i="5"/>
  <c r="AH84" i="5"/>
  <c r="AQ75" i="5"/>
  <c r="AN103" i="5"/>
  <c r="AQ82" i="5"/>
  <c r="AH72" i="5"/>
  <c r="AN87" i="5"/>
  <c r="AH73" i="5"/>
  <c r="AN95" i="5"/>
  <c r="AN85" i="5"/>
  <c r="AH16" i="5"/>
  <c r="AQ91" i="5"/>
  <c r="AH83" i="5"/>
  <c r="AN98" i="5"/>
  <c r="AK99" i="5"/>
  <c r="AH102" i="5"/>
  <c r="AN97" i="5"/>
  <c r="AN81" i="5"/>
  <c r="AH86" i="5"/>
  <c r="AK87" i="5"/>
  <c r="AH94" i="5"/>
  <c r="AH15" i="5"/>
  <c r="AH116" i="5"/>
  <c r="AH101" i="5"/>
  <c r="AQ79" i="5"/>
  <c r="AQ80" i="5"/>
  <c r="AK136" i="5"/>
  <c r="AH106" i="5"/>
  <c r="AH12" i="5"/>
  <c r="AN109" i="5"/>
  <c r="AH97" i="5"/>
  <c r="AQ116" i="5"/>
  <c r="AK88" i="5"/>
  <c r="AQ93" i="5"/>
  <c r="AQ97" i="5"/>
  <c r="AN110" i="5"/>
  <c r="AH79" i="5"/>
  <c r="AH10" i="5"/>
  <c r="AQ109" i="5"/>
  <c r="AK102" i="5"/>
  <c r="AH8" i="5"/>
  <c r="AN112" i="5"/>
  <c r="AH107" i="5"/>
  <c r="AK90" i="5"/>
  <c r="AH99" i="5"/>
  <c r="AQ111" i="5"/>
  <c r="AQ104" i="5"/>
  <c r="AN89" i="5"/>
  <c r="AH21" i="5"/>
  <c r="AH13" i="5"/>
  <c r="AH95" i="5"/>
  <c r="AQ96" i="5"/>
  <c r="AH17" i="5"/>
  <c r="AQ100" i="5"/>
  <c r="AN126" i="5"/>
  <c r="AH14" i="5"/>
  <c r="AQ110" i="5"/>
  <c r="AK82" i="5"/>
  <c r="AN115" i="5"/>
  <c r="AQ92" i="5"/>
  <c r="AQ136" i="5"/>
  <c r="AH136" i="5"/>
  <c r="AK89" i="5"/>
  <c r="AH109" i="5"/>
  <c r="AN83" i="5"/>
  <c r="AN136" i="5"/>
  <c r="AK110" i="5"/>
  <c r="AN88" i="5"/>
  <c r="AQ87" i="5"/>
  <c r="AN84" i="5"/>
  <c r="AH93" i="5"/>
  <c r="AQ112" i="5"/>
  <c r="AQ103" i="5"/>
  <c r="AK116" i="5"/>
  <c r="AH98" i="5"/>
  <c r="AK98" i="5"/>
  <c r="AQ113" i="5"/>
  <c r="AH81" i="5"/>
  <c r="AK105" i="5"/>
  <c r="AQ106" i="5"/>
  <c r="AN91" i="5"/>
  <c r="AN96" i="5"/>
  <c r="AN79" i="5"/>
  <c r="AQ71" i="5"/>
  <c r="AH77" i="5"/>
  <c r="AQ94" i="5"/>
  <c r="AH111" i="5"/>
  <c r="AQ105" i="5"/>
  <c r="AH110" i="5"/>
  <c r="AH19" i="5"/>
  <c r="AN86" i="5"/>
  <c r="AQ95" i="5"/>
  <c r="AN105" i="5"/>
  <c r="AQ107" i="5"/>
  <c r="AK71" i="5"/>
  <c r="AQ101" i="5"/>
  <c r="AH7" i="5"/>
  <c r="AH9" i="5"/>
  <c r="AN82" i="5"/>
  <c r="AN75" i="5"/>
  <c r="D6" i="4" l="1"/>
  <c r="D5" i="1"/>
  <c r="D6" i="1"/>
  <c r="C6" i="4"/>
  <c r="B6" i="4"/>
  <c r="B5" i="1"/>
  <c r="B6" i="1"/>
  <c r="C5" i="1"/>
  <c r="C6" i="1"/>
  <c r="E6" i="4"/>
  <c r="E6" i="1"/>
  <c r="E5" i="1"/>
  <c r="J5" i="1" l="1"/>
  <c r="I5" i="5"/>
  <c r="R5" i="5"/>
  <c r="G5" i="1"/>
  <c r="Q5" i="5"/>
  <c r="N6" i="5"/>
  <c r="R6" i="5"/>
  <c r="I6" i="1"/>
  <c r="J6" i="1"/>
  <c r="O6" i="5"/>
  <c r="Q6" i="5"/>
  <c r="N5" i="5"/>
  <c r="L5" i="5"/>
  <c r="H6" i="1"/>
  <c r="K6" i="5"/>
  <c r="L6" i="5"/>
  <c r="H5" i="1"/>
  <c r="K5" i="5"/>
  <c r="G6" i="1"/>
  <c r="I6" i="5"/>
  <c r="H5" i="5"/>
  <c r="H6" i="5"/>
  <c r="O5" i="5"/>
  <c r="I5" i="1"/>
  <c r="AH5" i="5" l="1"/>
  <c r="AH6" i="5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<sst xmlns="http://schemas.openxmlformats.org/spreadsheetml/2006/main" count="821" uniqueCount="129">
  <si>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</si>
  <si>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</si>
  <si>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</si>
  <si>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</si>
  <si>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</si>
  <si>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</si>
  <si>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</si>
  <si>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</si>
  <si>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</si>
  <si>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</si>
  <si>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</si>
  <si>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</si>
  <si>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</si>
  <si>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</si>
  <si>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</si>
  <si>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</si>
  <si>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</si>
  <si>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</si>
  <si>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</si>
  <si>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</si>
  <si>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</si>
  <si>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</si>
  <si>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</si>
  <si>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</si>
  <si>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</si>
  <si>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</si>
  <si>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</si>
  <si>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</si>
  <si>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</si>
  <si>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</si>
  <si>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</si>
  <si>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</si>
  <si>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</si>
  <si>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</si>
  <si>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</si>
  <si>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</si>
  <si>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</si>
  <si>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</si>
  <si>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</si>
  <si>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</si>
  <si>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</si>
  <si>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</si>
  <si>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</si>
  <si>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</si>
  <si>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</si>
  <si>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</si>
  <si>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</si>
  <si>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</si>
  <si>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</si>
  <si>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</si>
  <si>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</si>
  <si>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</si>
  <si>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</si>
  <si>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</si>
  <si>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</si>
  <si>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</si>
  <si>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</si>
  <si>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</si>
  <si>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</si>
  <si>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</si>
  <si>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</si>
  <si>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</si>
  <si>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</si>
  <si>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</si>
  <si>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</si>
  <si>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</si>
  <si>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</si>
  <si>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</si>
  <si>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</si>
  <si>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</si>
  <si>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</si>
  <si>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</si>
  <si>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</si>
  <si>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</si>
  <si>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</si>
  <si>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</si>
  <si>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</si>
  <si>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</si>
  <si>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</si>
  <si>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</si>
  <si>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</si>
  <si>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</si>
  <si>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</si>
  <si>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</si>
  <si>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</si>
  <si>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</si>
  <si>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</si>
  <si>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</si>
  <si>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</si>
  <si>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</si>
  <si>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</si>
  <si>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</si>
  <si>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</si>
  <si>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</si>
  <si>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</si>
  <si>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</si>
  <si>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</si>
  <si>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</si>
  <si>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</si>
  <si>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</si>
  <si>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</si>
  <si>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</si>
  <si>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</si>
  <si>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</si>
  <si>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</si>
  <si>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</si>
  <si>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</si>
  <si>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</si>
  <si>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</si>
  <si>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</si>
  <si>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</si>
  <si>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</si>
  <si>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</si>
  <si>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</si>
  <si>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</si>
  <si>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</si>
  <si>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</si>
  <si>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</si>
  <si>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</si>
  <si>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</si>
  <si>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SourceAlias</t>
  </si>
  <si>
    <t>disc</t>
  </si>
  <si>
    <t>fwd</t>
  </si>
  <si>
    <t>Value Date</t>
  </si>
  <si>
    <t>Fixing Date</t>
  </si>
  <si>
    <t>DDS</t>
  </si>
  <si>
    <t>RIC Not Found</t>
  </si>
  <si>
    <t>EurON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</si>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</sst>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</font>
    <font>
      <sz val="8"/>
      <name val="Arial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</font>
    <font>
      <b/>
      <sz val="8"/>
      <color indexed="81"/>
      <name val="Tahom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3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80" applyNumberFormat="1" applyFont="1" applyFill="1" applyBorder="1"/>
    <xf numFmtId="165" fontId="3" fillId="0" borderId="14" xfId="80" applyNumberFormat="1" applyFont="1" applyBorder="1"/>
    <xf numFmtId="165" fontId="3" fillId="0" borderId="17" xfId="80" applyNumberFormat="1" applyFont="1" applyFill="1" applyBorder="1"/>
    <xf numFmtId="165" fontId="3" fillId="0" borderId="17" xfId="80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5" applyFont="1" applyFill="1" applyAlignment="1">
      <alignment horizontal="left"/>
    </xf>
    <xf numFmtId="0" fontId="3" fillId="30" borderId="0" xfId="75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80" applyNumberFormat="1" applyFont="1" applyBorder="1"/>
    <xf numFmtId="168" fontId="3" fillId="0" borderId="23" xfId="80" applyNumberFormat="1" applyFont="1" applyBorder="1"/>
    <xf numFmtId="0" fontId="3" fillId="0" borderId="15" xfId="0" applyFont="1" applyBorder="1"/>
    <xf numFmtId="168" fontId="3" fillId="0" borderId="14" xfId="80" applyNumberFormat="1" applyFont="1" applyBorder="1"/>
    <xf numFmtId="168" fontId="3" fillId="0" borderId="15" xfId="80" applyNumberFormat="1" applyFont="1" applyBorder="1"/>
    <xf numFmtId="0" fontId="3" fillId="0" borderId="20" xfId="0" applyFont="1" applyBorder="1"/>
    <xf numFmtId="168" fontId="3" fillId="0" borderId="0" xfId="80" applyNumberFormat="1" applyFont="1" applyBorder="1"/>
    <xf numFmtId="168" fontId="3" fillId="0" borderId="21" xfId="80" applyNumberFormat="1" applyFont="1" applyBorder="1"/>
    <xf numFmtId="0" fontId="3" fillId="0" borderId="16" xfId="0" applyFont="1" applyBorder="1"/>
    <xf numFmtId="168" fontId="3" fillId="0" borderId="17" xfId="80" applyNumberFormat="1" applyFont="1" applyBorder="1"/>
    <xf numFmtId="168" fontId="3" fillId="0" borderId="18" xfId="80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80" applyNumberFormat="1" applyFont="1" applyFill="1" applyBorder="1" applyProtection="1">
      <protection locked="0"/>
    </xf>
    <xf numFmtId="165" fontId="3" fillId="0" borderId="14" xfId="80" applyNumberFormat="1" applyFont="1" applyBorder="1" applyProtection="1">
      <protection locked="0"/>
    </xf>
    <xf numFmtId="165" fontId="3" fillId="0" borderId="17" xfId="80" applyNumberFormat="1" applyFont="1" applyFill="1" applyBorder="1" applyProtection="1">
      <protection locked="0"/>
    </xf>
    <xf numFmtId="165" fontId="3" fillId="0" borderId="17" xfId="80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0" fontId="3" fillId="0" borderId="13" xfId="0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20% - Colore 1" xfId="8"/>
    <cellStyle name="20% - Colore 2" xfId="9"/>
    <cellStyle name="20% - Colore 3" xfId="10"/>
    <cellStyle name="20% - Colore 4" xfId="11"/>
    <cellStyle name="20% - Colore 5" xfId="12"/>
    <cellStyle name="20% - Colore 6" xfId="13"/>
    <cellStyle name="40% - Accent1" xfId="14" builtinId="31" customBuiltin="1"/>
    <cellStyle name="40% - Accent2" xfId="15" builtinId="35" customBuiltin="1"/>
    <cellStyle name="40% - Accent3" xfId="16" builtinId="39" customBuiltin="1"/>
    <cellStyle name="40% - Accent4" xfId="17" builtinId="43" customBuiltin="1"/>
    <cellStyle name="40% - Accent5" xfId="18" builtinId="47" customBuiltin="1"/>
    <cellStyle name="40% - Accent6" xfId="19" builtinId="51" customBuiltin="1"/>
    <cellStyle name="40% - Colore 1" xfId="20"/>
    <cellStyle name="40% - Colore 2" xfId="21"/>
    <cellStyle name="40% - Colore 3" xfId="22"/>
    <cellStyle name="40% - Colore 4" xfId="23"/>
    <cellStyle name="40% - Colore 5" xfId="24"/>
    <cellStyle name="40% - Colore 6" xfId="25"/>
    <cellStyle name="60% - Accent1" xfId="26" builtinId="32" customBuiltin="1"/>
    <cellStyle name="60% - Accent2" xfId="27" builtinId="36" customBuiltin="1"/>
    <cellStyle name="60% - Accent3" xfId="28" builtinId="40" customBuiltin="1"/>
    <cellStyle name="60% - Accent4" xfId="29" builtinId="44" customBuiltin="1"/>
    <cellStyle name="60% - Accent5" xfId="30" builtinId="48" customBuiltin="1"/>
    <cellStyle name="60% - Accent6" xfId="31" builtinId="52" customBuiltin="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44" builtinId="27" customBuiltin="1"/>
    <cellStyle name="Calcolo" xfId="45"/>
    <cellStyle name="Calculation" xfId="46" builtinId="22" customBuiltin="1"/>
    <cellStyle name="Cella collegata" xfId="47"/>
    <cellStyle name="Cella da controllare" xfId="48"/>
    <cellStyle name="Check Cell" xfId="49" builtinId="23" customBuiltin="1"/>
    <cellStyle name="Ciccio" xfId="50"/>
    <cellStyle name="Colore 1" xfId="51"/>
    <cellStyle name="Colore 2" xfId="52"/>
    <cellStyle name="Colore 3" xfId="53"/>
    <cellStyle name="Colore 4" xfId="54"/>
    <cellStyle name="Colore 5" xfId="55"/>
    <cellStyle name="Colore 6" xfId="56"/>
    <cellStyle name="ContentsHyperlink" xfId="57"/>
    <cellStyle name="DataFeed" xfId="58"/>
    <cellStyle name="Euro" xfId="59"/>
    <cellStyle name="Explanatory Text" xfId="60" builtinId="53" customBuiltin="1"/>
    <cellStyle name="Good" xfId="61" builtinId="26" customBuiltin="1"/>
    <cellStyle name="Heading" xfId="62"/>
    <cellStyle name="Heading 1" xfId="63" builtinId="16" customBuiltin="1"/>
    <cellStyle name="Heading 2" xfId="64" builtinId="17" customBuiltin="1"/>
    <cellStyle name="Heading 3" xfId="65" builtinId="18" customBuiltin="1"/>
    <cellStyle name="Heading 4" xfId="66" builtinId="19" customBuiltin="1"/>
    <cellStyle name="Input" xfId="67" builtinId="20" customBuiltin="1"/>
    <cellStyle name="Linked Cell" xfId="68" builtinId="24" customBuiltin="1"/>
    <cellStyle name="Migliaia (0)_BENCH2" xfId="69"/>
    <cellStyle name="Migliaia_BENCH2" xfId="70"/>
    <cellStyle name="Neutral" xfId="71" builtinId="28" customBuiltin="1"/>
    <cellStyle name="Neutrale" xfId="72"/>
    <cellStyle name="Normal" xfId="0" builtinId="0"/>
    <cellStyle name="Normal 2" xfId="73"/>
    <cellStyle name="Normal 3" xfId="74"/>
    <cellStyle name="Normal_SwaptionATMVols" xfId="75"/>
    <cellStyle name="Normale_BENCH2" xfId="76"/>
    <cellStyle name="Nota" xfId="77"/>
    <cellStyle name="Note" xfId="78" builtinId="10" customBuiltin="1"/>
    <cellStyle name="Output" xfId="79" builtinId="21" customBuiltin="1"/>
    <cellStyle name="Percent" xfId="80" builtinId="5"/>
    <cellStyle name="Personal" xfId="81"/>
    <cellStyle name="result" xfId="82"/>
    <cellStyle name="StandingData" xfId="83"/>
    <cellStyle name="Style 1" xfId="1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12:24:48</v>
        <stp/>
        <stp>{54C6D271-4A14-4BB9-8E97-776E5819D90E}</stp>
        <tr r="X5" s="5"/>
      </tp>
      <tp t="s">
        <v>Updated at 12:24:52</v>
        <stp/>
        <stp>{A981940C-A467-4AB6-9766-12B00CB9845B}</stp>
        <tr r="AA5" s="5"/>
      </tp>
      <tp t="s">
        <v>Updated at 12:24:52</v>
        <stp/>
        <stp>{E5DA5B4D-14F2-474B-9363-E3E6B2513F88}</stp>
        <tr r="AD5" s="5"/>
      </tp>
      <tp t="s">
        <v>Updated at 12:24:48</v>
        <stp/>
        <stp>{BAA43D7D-3BF7-422F-9C8E-7DC06518C193}</stp>
        <tr r="U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6.8199999999642765E-3</c:v>
                </c:pt>
                <c:pt idx="1">
                  <c:v>8.9700000001018826E-3</c:v>
                </c:pt>
                <c:pt idx="2">
                  <c:v>1.1279999999962004E-2</c:v>
                </c:pt>
                <c:pt idx="3">
                  <c:v>1.3550000000005634E-2</c:v>
                </c:pt>
                <c:pt idx="4">
                  <c:v>1.5570000000020326E-2</c:v>
                </c:pt>
                <c:pt idx="5">
                  <c:v>1.7259999999938054E-2</c:v>
                </c:pt>
                <c:pt idx="6">
                  <c:v>1.8669999999989605E-2</c:v>
                </c:pt>
                <c:pt idx="7">
                  <c:v>1.9890000000028028E-2</c:v>
                </c:pt>
                <c:pt idx="8">
                  <c:v>2.1899999999996606E-2</c:v>
                </c:pt>
                <c:pt idx="9">
                  <c:v>2.3739999999996323E-2</c:v>
                </c:pt>
                <c:pt idx="10">
                  <c:v>2.4449999999971245E-2</c:v>
                </c:pt>
                <c:pt idx="11">
                  <c:v>2.4110000000013492E-2</c:v>
                </c:pt>
                <c:pt idx="12">
                  <c:v>2.3619999999993285E-2</c:v>
                </c:pt>
                <c:pt idx="13">
                  <c:v>2.315999999999627E-2</c:v>
                </c:pt>
                <c:pt idx="14">
                  <c:v>2.3029999999970838E-2</c:v>
                </c:pt>
                <c:pt idx="15">
                  <c:v>2.2959999999988046E-2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9.3400000000695427E-3</c:v>
                </c:pt>
                <c:pt idx="1">
                  <c:v>1.1240000000129712E-2</c:v>
                </c:pt>
                <c:pt idx="2">
                  <c:v>1.3360000000134859E-2</c:v>
                </c:pt>
                <c:pt idx="3">
                  <c:v>1.5460000000140393E-2</c:v>
                </c:pt>
                <c:pt idx="4">
                  <c:v>1.7310000000040793E-2</c:v>
                </c:pt>
                <c:pt idx="5">
                  <c:v>1.8860000000009154E-2</c:v>
                </c:pt>
                <c:pt idx="6">
                  <c:v>2.015999999997253E-2</c:v>
                </c:pt>
                <c:pt idx="7">
                  <c:v>2.1290000000078642E-2</c:v>
                </c:pt>
                <c:pt idx="8">
                  <c:v>2.3170000000047004E-2</c:v>
                </c:pt>
                <c:pt idx="9">
                  <c:v>2.4859999999976696E-2</c:v>
                </c:pt>
                <c:pt idx="10">
                  <c:v>2.5449999999967238E-2</c:v>
                </c:pt>
                <c:pt idx="11">
                  <c:v>2.5010000000011804E-2</c:v>
                </c:pt>
                <c:pt idx="12">
                  <c:v>2.4479999999991758E-2</c:v>
                </c:pt>
                <c:pt idx="13">
                  <c:v>2.4120000000000023E-2</c:v>
                </c:pt>
                <c:pt idx="14">
                  <c:v>2.4059999999994842E-2</c:v>
                </c:pt>
                <c:pt idx="15">
                  <c:v>2.4038999999969758E-2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1.1909999999976674E-2</c:v>
                </c:pt>
                <c:pt idx="1">
                  <c:v>1.3510000000069494E-2</c:v>
                </c:pt>
                <c:pt idx="2">
                  <c:v>1.5430000000195256E-2</c:v>
                </c:pt>
                <c:pt idx="3">
                  <c:v>1.7369999999872793E-2</c:v>
                </c:pt>
                <c:pt idx="4">
                  <c:v>1.906999999994274E-2</c:v>
                </c:pt>
                <c:pt idx="5">
                  <c:v>2.0489999999989125E-2</c:v>
                </c:pt>
                <c:pt idx="6">
                  <c:v>2.1670000000030516E-2</c:v>
                </c:pt>
                <c:pt idx="7">
                  <c:v>2.2699999999909046E-2</c:v>
                </c:pt>
                <c:pt idx="8">
                  <c:v>2.4409999999955672E-2</c:v>
                </c:pt>
                <c:pt idx="9">
                  <c:v>2.5949999999996122E-2</c:v>
                </c:pt>
                <c:pt idx="10">
                  <c:v>2.6349999999971972E-2</c:v>
                </c:pt>
                <c:pt idx="11">
                  <c:v>2.5810000000012937E-2</c:v>
                </c:pt>
                <c:pt idx="12">
                  <c:v>2.5189999999993565E-2</c:v>
                </c:pt>
                <c:pt idx="13">
                  <c:v>2.4729999999995794E-2</c:v>
                </c:pt>
                <c:pt idx="14">
                  <c:v>2.4599999999968151E-2</c:v>
                </c:pt>
                <c:pt idx="15">
                  <c:v>2.4529999999987909E-2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1.5540000000000033E-2</c:v>
                </c:pt>
                <c:pt idx="1">
                  <c:v>1.6649999999999915E-2</c:v>
                </c:pt>
                <c:pt idx="2">
                  <c:v>1.8239999999999187E-2</c:v>
                </c:pt>
                <c:pt idx="3">
                  <c:v>1.9919999999999959E-2</c:v>
                </c:pt>
                <c:pt idx="4">
                  <c:v>2.141999999999997E-2</c:v>
                </c:pt>
                <c:pt idx="5">
                  <c:v>2.2649999999999931E-2</c:v>
                </c:pt>
                <c:pt idx="6">
                  <c:v>2.3679999999999941E-2</c:v>
                </c:pt>
                <c:pt idx="7">
                  <c:v>2.4569999999999891E-2</c:v>
                </c:pt>
                <c:pt idx="8">
                  <c:v>2.6069999999959879E-2</c:v>
                </c:pt>
                <c:pt idx="9">
                  <c:v>2.737999999999664E-2</c:v>
                </c:pt>
                <c:pt idx="10">
                  <c:v>2.7559999999975163E-2</c:v>
                </c:pt>
                <c:pt idx="11">
                  <c:v>2.6880000000011683E-2</c:v>
                </c:pt>
                <c:pt idx="12">
                  <c:v>2.6159999999994233E-2</c:v>
                </c:pt>
                <c:pt idx="13">
                  <c:v>2.5699999999995556E-2</c:v>
                </c:pt>
                <c:pt idx="14">
                  <c:v>2.5569999999967851E-2</c:v>
                </c:pt>
                <c:pt idx="15">
                  <c:v>2.5499999999987456E-2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608768"/>
        <c:axId val="840610944"/>
      </c:scatterChart>
      <c:valAx>
        <c:axId val="84060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840610944"/>
        <c:crosses val="autoZero"/>
        <c:crossBetween val="midCat"/>
      </c:valAx>
      <c:valAx>
        <c:axId val="840610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840608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4</xdr:row>
      <xdr:rowOff>85725</xdr:rowOff>
    </xdr:from>
    <xdr:to>
      <xdr:col>25</xdr:col>
      <xdr:colOff>514350</xdr:colOff>
      <xdr:row>39</xdr:row>
      <xdr:rowOff>0</xdr:rowOff>
    </xdr:to>
    <xdr:graphicFrame macro="">
      <xdr:nvGraphicFramePr>
        <xdr:cNvPr id="1419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17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J4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J4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>
        <row r="6">
          <cell r="D6" t="str">
            <v>6E</v>
          </cell>
        </row>
      </sheetData>
      <sheetData sheetId="16"/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1" sqref="D11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1.4.0 - MS VC++ 9.0 - Multithreaded Dynamic Runtime library - Release Configuration - Mar  3 2014 10:58:57</v>
      </c>
    </row>
    <row r="2" spans="2:22" ht="16.5" x14ac:dyDescent="0.3">
      <c r="B2" s="224" t="s">
        <v>69</v>
      </c>
      <c r="C2" s="225"/>
      <c r="D2" s="225"/>
      <c r="E2" s="226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4" t="s">
        <v>71</v>
      </c>
      <c r="C9" s="225"/>
      <c r="D9" s="225"/>
      <c r="E9" s="226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128</v>
      </c>
      <c r="D11" s="223"/>
      <c r="E11" s="105"/>
    </row>
    <row r="12" spans="2:22" x14ac:dyDescent="0.2">
      <c r="B12" s="103"/>
      <c r="C12" s="106" t="s">
        <v>68</v>
      </c>
      <c r="D12" s="204">
        <f>_xll.qlSettingsEvaluationDate(Trigger)</f>
        <v>41737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41738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41739</v>
      </c>
      <c r="E15" s="105"/>
    </row>
    <row r="16" spans="2:22" x14ac:dyDescent="0.2">
      <c r="B16" s="103"/>
      <c r="C16" s="113" t="s">
        <v>70</v>
      </c>
      <c r="D16" s="222">
        <f>[1]!TriggerCounter</f>
        <v>17</v>
      </c>
      <c r="E16" s="105" t="s">
        <v>60</v>
      </c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disablePrompts="1"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/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121</v>
      </c>
      <c r="B1" s="1" t="s">
        <v>127</v>
      </c>
      <c r="C1" s="1" t="s">
        <v>127</v>
      </c>
      <c r="D1" s="1" t="s">
        <v>127</v>
      </c>
      <c r="E1" s="1" t="s">
        <v>127</v>
      </c>
      <c r="F1" s="1"/>
      <c r="G1" s="219"/>
    </row>
    <row r="2" spans="1:8" x14ac:dyDescent="0.2">
      <c r="A2" s="1" t="s">
        <v>122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7" t="s">
        <v>73</v>
      </c>
      <c r="G3" s="228"/>
      <c r="H3" s="229"/>
    </row>
    <row r="4" spans="1:8" ht="26.25" customHeight="1" x14ac:dyDescent="0.2">
      <c r="A4" s="6" t="s">
        <v>66</v>
      </c>
      <c r="B4" s="7" t="str">
        <f>Index1M</f>
        <v>obj_006ed#0001</v>
      </c>
      <c r="C4" s="7" t="str">
        <f>Index3M</f>
        <v>obj_00744#0001</v>
      </c>
      <c r="D4" s="7" t="str">
        <f>Index6M</f>
        <v>obj_0071b#0001</v>
      </c>
      <c r="E4" s="7" t="str">
        <f>Index1Y</f>
        <v>obj_006e8#0001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str">
        <f>_xll.qlInterpolation(,B5,$F$7:$F$11,Pricing!B7:B11)</f>
        <v>obj_0080c#0017</v>
      </c>
      <c r="C6" s="14" t="str">
        <f>_xll.qlInterpolation(,C5,$F$7:$F$11,Pricing!C7:C11)</f>
        <v>obj_0080b#0017</v>
      </c>
      <c r="D6" s="14" t="str">
        <f>_xll.qlInterpolation(,D5,$F$7:$F$11,Pricing!D7:D11)</f>
        <v>obj_0080a#0017</v>
      </c>
      <c r="E6" s="14" t="str">
        <f>_xll.qlInterpolation(,E5,$F$7:$F$11,Pricing!E7:E11)</f>
        <v>obj_0083f#0015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obj_00720#0001</v>
      </c>
      <c r="C7" s="19" t="str">
        <f>_xll.qlEonia(,C$2,,EvaluationDate)</f>
        <v>obj_006f6#0001</v>
      </c>
      <c r="D7" s="19" t="str">
        <f>_xll.qlEonia(,D$2,,EvaluationDate)</f>
        <v>obj_0072a#0001</v>
      </c>
      <c r="E7" s="19" t="str">
        <f>_xll.qlEonia(,E$2,,EvaluationDate)</f>
        <v>obj_006e1#0001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obj_00741#0001</v>
      </c>
      <c r="C8" s="22" t="str">
        <f>_xll.qlEuribor(,$A8,C$2,,EvaluationDate)</f>
        <v>obj_006fa#0001</v>
      </c>
      <c r="D8" s="22" t="str">
        <f>_xll.qlEuribor(,$A8,D$2,,EvaluationDate)</f>
        <v>obj_00701#0001</v>
      </c>
      <c r="E8" s="23" t="str">
        <f>_xll.qlEuribor(,$A8,E$2,,EvaluationDate)</f>
        <v>obj_006e2#0001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obj_00716#0001</v>
      </c>
      <c r="C9" s="22" t="str">
        <f>_xll.qlEuribor(,$A9,C$2,,EvaluationDate)</f>
        <v>obj_00733#0001</v>
      </c>
      <c r="D9" s="22" t="str">
        <f>_xll.qlEuribor(,$A9,D$2,,EvaluationDate)</f>
        <v>obj_00721#0001</v>
      </c>
      <c r="E9" s="23" t="str">
        <f>_xll.qlEuribor(,$A9,E$2,,EvaluationDate)</f>
        <v>obj_006e7#0001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obj_0073c#0001</v>
      </c>
      <c r="C10" s="22" t="str">
        <f>_xll.qlEuribor(,$A10,C$2,,EvaluationDate)</f>
        <v>obj_00703#0001</v>
      </c>
      <c r="D10" s="22" t="str">
        <f>_xll.qlEuribor(,$A10,D$2,,EvaluationDate)</f>
        <v>obj_00728#0001</v>
      </c>
      <c r="E10" s="23" t="str">
        <f>_xll.qlEuribor(,$A10,E$2,,EvaluationDate)</f>
        <v>obj_006db#0001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obj_006ed#0001</v>
      </c>
      <c r="C11" s="22" t="str">
        <f>_xll.qlEuribor(,$A11,C$2,,EvaluationDate)</f>
        <v>obj_0070e#0001</v>
      </c>
      <c r="D11" s="22" t="str">
        <f>_xll.qlEuribor(,$A11,D$2,,EvaluationDate)</f>
        <v>obj_0070f#0001</v>
      </c>
      <c r="E11" s="23" t="str">
        <f>_xll.qlEuribor(,$A11,E$2,,EvaluationDate)</f>
        <v>obj_006e5#0001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obj_0072b#0001</v>
      </c>
      <c r="C12" s="22" t="str">
        <f>_xll.qlEuribor(,$A12,C$2,,EvaluationDate)</f>
        <v>obj_00707#0001</v>
      </c>
      <c r="D12" s="22" t="str">
        <f>_xll.qlEuribor(,$A12,D$2,,EvaluationDate)</f>
        <v>obj_00725#0001</v>
      </c>
      <c r="E12" s="23" t="str">
        <f>_xll.qlEuribor(,$A12,E$2,,EvaluationDate)</f>
        <v>obj_006e6#0001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obj_0070b#0001</v>
      </c>
      <c r="C13" s="26" t="str">
        <f>_xll.qlEuribor(,$A13,C$2,,EvaluationDate)</f>
        <v>obj_00744#0001</v>
      </c>
      <c r="D13" s="22" t="str">
        <f>_xll.qlEuribor(,$A13,D$2,,EvaluationDate)</f>
        <v>obj_0072f#0001</v>
      </c>
      <c r="E13" s="23" t="str">
        <f>_xll.qlEuribor(,$A13,E$2,,EvaluationDate)</f>
        <v>obj_006e0#0001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obj_00718#0001</v>
      </c>
      <c r="C14" s="22"/>
      <c r="D14" s="22" t="str">
        <f>_xll.qlEuribor(,$A14,D$2,,EvaluationDate)</f>
        <v>obj_006ec#0001</v>
      </c>
      <c r="E14" s="23" t="str">
        <f>_xll.qlEuribor(,$A14,E$2,,EvaluationDate)</f>
        <v>obj_006df#0001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obj_006f2#0001</v>
      </c>
      <c r="C15" s="22"/>
      <c r="D15" s="22" t="str">
        <f>_xll.qlEuribor(,$A15,D$2,,EvaluationDate)</f>
        <v>obj_00738#0001</v>
      </c>
      <c r="E15" s="23" t="str">
        <f>_xll.qlEuribor(,$A15,E$2,,EvaluationDate)</f>
        <v>obj_006dd#0001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obj_00722#0001</v>
      </c>
      <c r="C16" s="22"/>
      <c r="D16" s="26" t="str">
        <f>_xll.qlEuribor(,$A16,D$2,,EvaluationDate)</f>
        <v>obj_0071b#0001</v>
      </c>
      <c r="E16" s="23" t="str">
        <f>_xll.qlEuribor(,$A16,E$2,,EvaluationDate)</f>
        <v>obj_006dc#0001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obj_006f4#0001</v>
      </c>
      <c r="C17" s="22"/>
      <c r="D17" s="22"/>
      <c r="E17" s="23" t="str">
        <f>_xll.qlEuribor(,$A17,E$2,,EvaluationDate)</f>
        <v>obj_006ea#0001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obj_006f0#0001</v>
      </c>
      <c r="C18" s="22"/>
      <c r="D18" s="22"/>
      <c r="E18" s="23" t="str">
        <f>_xll.qlEuribor(,$A18,E$2,,EvaluationDate)</f>
        <v>obj_006e4#0001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obj_00729#0001</v>
      </c>
      <c r="C19" s="22"/>
      <c r="D19" s="22"/>
      <c r="E19" s="23" t="str">
        <f>_xll.qlEuribor(,$A19,E$2,,EvaluationDate)</f>
        <v>obj_006e9#0001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obj_006f1#0001</v>
      </c>
      <c r="C20" s="22"/>
      <c r="D20" s="22"/>
      <c r="E20" s="23" t="str">
        <f>_xll.qlEuribor(,$A20,E$2,,EvaluationDate)</f>
        <v>obj_006de#0001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obj_00714#0001</v>
      </c>
      <c r="C21" s="22"/>
      <c r="D21" s="22"/>
      <c r="E21" s="23" t="str">
        <f>_xll.qlEuribor(,$A21,E$2,,EvaluationDate)</f>
        <v>obj_006e3#0001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obj_006eb#0001</v>
      </c>
      <c r="C22" s="14"/>
      <c r="D22" s="14"/>
      <c r="E22" s="27" t="str">
        <f>_xll.qlEuribor(,$A22,E$2,,EvaluationDate)</f>
        <v>obj_006e8#0001</v>
      </c>
      <c r="F22" s="28"/>
      <c r="G22" s="16"/>
      <c r="H22" s="16"/>
      <c r="I22" s="29"/>
    </row>
    <row r="23" spans="1:14" x14ac:dyDescent="0.2">
      <c r="A23" s="220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0.73333333333333328</v>
      </c>
    </row>
    <row r="24" spans="1:14" x14ac:dyDescent="0.2">
      <c r="A24" s="220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0.73611111111111116</v>
      </c>
    </row>
    <row r="25" spans="1:14" x14ac:dyDescent="0.2">
      <c r="A25" s="220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0.7416666666666667</v>
      </c>
    </row>
    <row r="26" spans="1:14" x14ac:dyDescent="0.2">
      <c r="A26" s="221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0.75</v>
      </c>
    </row>
    <row r="27" spans="1:14" x14ac:dyDescent="0.2">
      <c r="A27" s="220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1.7472222222222222</v>
      </c>
    </row>
    <row r="28" spans="1:14" x14ac:dyDescent="0.2">
      <c r="A28" s="220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1.75</v>
      </c>
    </row>
    <row r="29" spans="1:14" x14ac:dyDescent="0.2">
      <c r="A29" s="220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1.7611111111111111</v>
      </c>
    </row>
    <row r="30" spans="1:14" ht="12" x14ac:dyDescent="0.25">
      <c r="A30" s="221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1.7638888888888888</v>
      </c>
      <c r="J30" s="100" t="s">
        <v>124</v>
      </c>
      <c r="N30" s="100" t="s">
        <v>123</v>
      </c>
    </row>
    <row r="31" spans="1:14" x14ac:dyDescent="0.2">
      <c r="A31" s="8" t="str">
        <f t="array" ref="A31:A50">_xll.qlIMMNextCodes(EvaluationDate,I31:I50)</f>
        <v>J4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41743</v>
      </c>
      <c r="N31" s="34">
        <f>_xll.qlIMMdate(A31)</f>
        <v>41745</v>
      </c>
    </row>
    <row r="32" spans="1:14" x14ac:dyDescent="0.2">
      <c r="A32" s="21" t="str">
        <v>K4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41778</v>
      </c>
      <c r="N32" s="34">
        <f>_xll.qlIMMdate(A32)</f>
        <v>41780</v>
      </c>
    </row>
    <row r="33" spans="1:14" x14ac:dyDescent="0.2">
      <c r="A33" s="21" t="str">
        <v>M4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41806</v>
      </c>
      <c r="N33" s="34">
        <f>_xll.qlIMMdate(A33)</f>
        <v>41808</v>
      </c>
    </row>
    <row r="34" spans="1:14" x14ac:dyDescent="0.2">
      <c r="A34" s="21" t="str">
        <v>N4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41834</v>
      </c>
      <c r="N34" s="34">
        <f>_xll.qlIMMdate(A34)</f>
        <v>41836</v>
      </c>
    </row>
    <row r="35" spans="1:14" x14ac:dyDescent="0.2">
      <c r="A35" s="21" t="str">
        <v>Q4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41869</v>
      </c>
      <c r="N35" s="34">
        <f>_xll.qlIMMdate(A35)</f>
        <v>41871</v>
      </c>
    </row>
    <row r="36" spans="1:14" x14ac:dyDescent="0.2">
      <c r="A36" s="21" t="str">
        <v>U4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41897</v>
      </c>
      <c r="N36" s="34">
        <f>_xll.qlIMMdate(A36)</f>
        <v>41899</v>
      </c>
    </row>
    <row r="37" spans="1:14" x14ac:dyDescent="0.2">
      <c r="A37" s="21" t="str">
        <v>V4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41925</v>
      </c>
      <c r="N37" s="34">
        <f>_xll.qlIMMdate(A37)</f>
        <v>41927</v>
      </c>
    </row>
    <row r="38" spans="1:14" x14ac:dyDescent="0.2">
      <c r="A38" s="21" t="str">
        <v>X4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41960</v>
      </c>
      <c r="N38" s="34">
        <f>_xll.qlIMMdate(A38)</f>
        <v>41962</v>
      </c>
    </row>
    <row r="39" spans="1:14" x14ac:dyDescent="0.2">
      <c r="A39" s="21" t="str">
        <v>Z4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41988</v>
      </c>
      <c r="N39" s="34">
        <f>_xll.qlIMMdate(A39)</f>
        <v>41990</v>
      </c>
    </row>
    <row r="40" spans="1:14" x14ac:dyDescent="0.2">
      <c r="A40" s="21" t="str">
        <v>F5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42023</v>
      </c>
      <c r="N40" s="34">
        <f>_xll.qlIMMdate(A40)</f>
        <v>42025</v>
      </c>
    </row>
    <row r="41" spans="1:14" x14ac:dyDescent="0.2">
      <c r="A41" s="21" t="str">
        <v>G5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42051</v>
      </c>
      <c r="N41" s="34">
        <f>_xll.qlIMMdate(A41)</f>
        <v>42053</v>
      </c>
    </row>
    <row r="42" spans="1:14" x14ac:dyDescent="0.2">
      <c r="A42" s="21" t="str">
        <v>H5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42079</v>
      </c>
      <c r="N42" s="34">
        <f>_xll.qlIMMdate(A42)</f>
        <v>42081</v>
      </c>
    </row>
    <row r="43" spans="1:14" x14ac:dyDescent="0.2">
      <c r="A43" s="21" t="str">
        <v>M5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42170</v>
      </c>
      <c r="N43" s="34">
        <f>_xll.qlIMMdate(A43)</f>
        <v>42172</v>
      </c>
    </row>
    <row r="44" spans="1:14" x14ac:dyDescent="0.2">
      <c r="A44" s="21" t="str">
        <v>U5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42261</v>
      </c>
      <c r="N44" s="34">
        <f>_xll.qlIMMdate(A44)</f>
        <v>42263</v>
      </c>
    </row>
    <row r="45" spans="1:14" x14ac:dyDescent="0.2">
      <c r="A45" s="21" t="str">
        <v>Z5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42352</v>
      </c>
      <c r="N45" s="34">
        <f>_xll.qlIMMdate(A45)</f>
        <v>42354</v>
      </c>
    </row>
    <row r="46" spans="1:14" x14ac:dyDescent="0.2">
      <c r="A46" s="21" t="str">
        <v>H6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42443</v>
      </c>
      <c r="N46" s="34">
        <f>_xll.qlIMMdate(A46)</f>
        <v>42445</v>
      </c>
    </row>
    <row r="47" spans="1:14" x14ac:dyDescent="0.2">
      <c r="A47" s="21" t="str">
        <v>M6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42534</v>
      </c>
      <c r="N47" s="34">
        <f>_xll.qlIMMdate(A47)</f>
        <v>42536</v>
      </c>
    </row>
    <row r="48" spans="1:14" x14ac:dyDescent="0.2">
      <c r="A48" s="21" t="str">
        <v>U6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42632</v>
      </c>
      <c r="N48" s="34">
        <f>_xll.qlIMMdate(A48)</f>
        <v>42634</v>
      </c>
    </row>
    <row r="49" spans="1:15" x14ac:dyDescent="0.2">
      <c r="A49" s="21" t="str">
        <v>Z6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42723</v>
      </c>
      <c r="N49" s="34">
        <f>_xll.qlIMMdate(A49)</f>
        <v>42725</v>
      </c>
    </row>
    <row r="50" spans="1:15" x14ac:dyDescent="0.2">
      <c r="A50" s="21" t="str">
        <v>H7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42807</v>
      </c>
      <c r="N50" s="34">
        <f>_xll.qlIMMdate(A50)</f>
        <v>42809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41737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41739</v>
      </c>
      <c r="O51" s="34">
        <f>SettlementDate</f>
        <v>41739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41738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41740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41767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41771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41796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41800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41828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41830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41858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41862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41890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41892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41920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41922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41949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41953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41981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41983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42012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42016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42041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42045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42069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42073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42102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42104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42131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42135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42163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42165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42193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42195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42222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42226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42255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42257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42285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42289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obj_00769#0001</v>
      </c>
      <c r="C71" s="22" t="str">
        <f>_xll.qlSwapIndex(,"NoFix",$A71,SettlementDays,Currency,Calendar,$F71,$G71,$H71,C$4,C$1,,EvaluationDate)</f>
        <v>obj_0078e#0001</v>
      </c>
      <c r="D71" s="22" t="str">
        <f>_xll.qlSwapIndex(,"NoFix",$A71,SettlementDays,Currency,Calendar,$F71,$G71,$H71,D$4,D$1,,EvaluationDate)</f>
        <v>obj_007ce#0001</v>
      </c>
      <c r="E71" s="33" t="str">
        <f>_xll.qlSwapIndex(,"NoFix",$A71,SettlementDays,Currency,Calendar,$F71,$G71,$H71,E$4,E$1,,EvaluationDate)</f>
        <v>obj_0070c#0001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obj_00794#0001</v>
      </c>
      <c r="C72" s="22" t="str">
        <f>_xll.qlSwapIndex(,"NoFix",$A72,SettlementDays,Currency,Calendar,$F72,$G72,$H72,C$4,C$1,,EvaluationDate)</f>
        <v>obj_00779#0001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obj_00801#0001</v>
      </c>
      <c r="C73" s="22" t="str">
        <f>_xll.qlSwapIndex(,"NoFix",$A73,SettlementDays,Currency,Calendar,$F73,$G73,$H73,C$4,C$1,,EvaluationDate)</f>
        <v>obj_007b0#0001</v>
      </c>
      <c r="D73" s="22" t="str">
        <f>_xll.qlSwapIndex(,"NoFix",$A73,SettlementDays,Currency,Calendar,$F73,$G73,$H73,D$4,D$1,,EvaluationDate)</f>
        <v>obj_00776#0001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obj_00753#0001</v>
      </c>
      <c r="C74" s="22" t="str">
        <f>_xll.qlSwapIndex(,"NoFix",$A74,SettlementDays,Currency,Calendar,$F74,$G74,$H74,C$4,C$1,,EvaluationDate)</f>
        <v>obj_007bd#0001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obj_007a5#0001</v>
      </c>
      <c r="C75" s="22" t="str">
        <f>_xll.qlSwapIndex(,"NoFix",$A75,SettlementDays,Currency,Calendar,$F75,$G75,$H75,C$4,C$1,,EvaluationDate)</f>
        <v>obj_00809#0001</v>
      </c>
      <c r="D75" s="22" t="str">
        <f>_xll.qlSwapIndex(,"NoFix",$A75,SettlementDays,Currency,Calendar,$F75,$G75,$H75,D$4,D$1,,EvaluationDate)</f>
        <v>obj_007e4#0001</v>
      </c>
      <c r="E75" s="23" t="str">
        <f>_xll.qlSwapIndex(,"NoFix",$A75,SettlementDays,Currency,Calendar,$F75,$G75,$H75,E$4,E$1,,EvaluationDate)</f>
        <v>obj_0071d#0001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obj_007fc#0001</v>
      </c>
      <c r="C76" s="22" t="str">
        <f>_xll.qlSwapIndex(,"NoFix",$A76,SettlementDays,Currency,Calendar,$F76,$G76,$H76,C$4,C$1,,EvaluationDate)</f>
        <v>obj_007c1#0001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obj_007dc#0001</v>
      </c>
      <c r="C77" s="22" t="str">
        <f>_xll.qlSwapIndex(,"NoFix",$A77,SettlementDays,Currency,Calendar,$F77,$G77,$H77,C$4,C$1,,EvaluationDate)</f>
        <v>obj_00762#0001</v>
      </c>
      <c r="D77" s="22" t="str">
        <f>_xll.qlSwapIndex(,"NoFix",$A77,SettlementDays,Currency,Calendar,$F77,$G77,$H77,D$4,D$1,,EvaluationDate)</f>
        <v>obj_007b5#0001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obj_0079e#0001</v>
      </c>
      <c r="C78" s="22" t="str">
        <f>_xll.qlSwapIndex(,"NoFix",$A78,SettlementDays,Currency,Calendar,$F78,$G78,$H78,C$4,C$1,,EvaluationDate)</f>
        <v>obj_007b7#0001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obj_00759#0001</v>
      </c>
      <c r="C79" s="22" t="str">
        <f>_xll.qlSwapIndex(,"NoFix",$A79,SettlementDays,Currency,Calendar,$F79,$G79,$H79,C$4,C$1,,EvaluationDate)</f>
        <v>obj_00748#0001</v>
      </c>
      <c r="D79" s="22" t="str">
        <f>_xll.qlSwapIndex(,"NoFix",$A79,SettlementDays,Currency,Calendar,$F79,$G79,$H79,D$4,D$1,,EvaluationDate)</f>
        <v>obj_007d4#0001</v>
      </c>
      <c r="E79" s="23" t="str">
        <f>_xll.qlSwapIndex(,"NoFix",$A79,SettlementDays,Currency,Calendar,$F79,$G79,$H79,E$4,E$1,,EvaluationDate)</f>
        <v>obj_00705#0001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obj_007ed#0001</v>
      </c>
      <c r="C80" s="22" t="str">
        <f>_xll.qlSwapIndex(,"NoFix",$A80,SettlementDays,Currency,Calendar,$F80,$G80,$H80,C$4,C$1,,EvaluationDate)</f>
        <v>obj_007cb#0001</v>
      </c>
      <c r="D80" s="22" t="str">
        <f>_xll.qlSwapIndex(,"NoFix",$A80,SettlementDays,Currency,Calendar,$F80,$G80,$H80,D$4,D$1,,EvaluationDate)</f>
        <v>obj_007e9#0001</v>
      </c>
      <c r="E80" s="23" t="str">
        <f>_xll.qlSwapIndex(,"NoFix",$A80,SettlementDays,Currency,Calendar,$F80,$G80,$H80,E$4,E$1,,EvaluationDate)</f>
        <v>obj_0071f#0001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obj_00804#0001</v>
      </c>
      <c r="C81" s="22" t="str">
        <f>_xll.qlSwapIndex(,"NoFix",$A81,SettlementDays,Currency,Calendar,$F81,$G81,$H81,C$4,C$1,,EvaluationDate)</f>
        <v>obj_007ca#0001</v>
      </c>
      <c r="D81" s="22" t="str">
        <f>_xll.qlSwapIndex(,"NoFix",$A81,SettlementDays,Currency,Calendar,$F81,$G81,$H81,D$4,D$1,,EvaluationDate)</f>
        <v>obj_00803#0001</v>
      </c>
      <c r="E81" s="23" t="str">
        <f>_xll.qlSwapIndex(,"NoFix",$A81,SettlementDays,Currency,Calendar,$F81,$G81,$H81,E$4,E$1,,EvaluationDate)</f>
        <v>obj_00726#0001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obj_007ac#0001</v>
      </c>
      <c r="C82" s="22" t="str">
        <f>_xll.qlSwapIndex(,"NoFix",$A82,SettlementDays,Currency,Calendar,$F82,$G82,$H82,C$4,C$1,,EvaluationDate)</f>
        <v>obj_00756#0001</v>
      </c>
      <c r="D82" s="22" t="str">
        <f>_xll.qlSwapIndex(,"NoFix",$A82,SettlementDays,Currency,Calendar,$F82,$G82,$H82,D$4,D$1,,EvaluationDate)</f>
        <v>obj_007f9#0001</v>
      </c>
      <c r="E82" s="23" t="str">
        <f>_xll.qlSwapIndex(,"NoFix",$A82,SettlementDays,Currency,Calendar,$F82,$G82,$H82,E$4,E$1,,EvaluationDate)</f>
        <v>obj_00719#0001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obj_007eb#0001</v>
      </c>
      <c r="C83" s="22" t="str">
        <f>_xll.qlSwapIndex(,"NoFix",$A83,SettlementDays,Currency,Calendar,$F83,$G83,$H83,C$4,C$1,,EvaluationDate)</f>
        <v>obj_007a6#0001</v>
      </c>
      <c r="D83" s="22" t="str">
        <f>_xll.qlSwapIndex(,"NoFix",$A83,SettlementDays,Currency,Calendar,$F83,$G83,$H83,D$4,D$1,,EvaluationDate)</f>
        <v>obj_0079c#0001</v>
      </c>
      <c r="E83" s="23" t="str">
        <f>_xll.qlSwapIndex(,"NoFix",$A83,SettlementDays,Currency,Calendar,$F83,$G83,$H83,E$4,E$1,,EvaluationDate)</f>
        <v>obj_006ff#0001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obj_007df#0001</v>
      </c>
      <c r="C84" s="22" t="str">
        <f>_xll.qlSwapIndex(,"NoFix",$A84,SettlementDays,Currency,Calendar,$F84,$G84,$H84,C$4,C$1,,EvaluationDate)</f>
        <v>obj_007ad#0001</v>
      </c>
      <c r="D84" s="22" t="str">
        <f>_xll.qlSwapIndex(,"NoFix",$A84,SettlementDays,Currency,Calendar,$F84,$G84,$H84,D$4,D$1,,EvaluationDate)</f>
        <v>obj_00787#0001</v>
      </c>
      <c r="E84" s="23" t="str">
        <f>_xll.qlSwapIndex(,"NoFix",$A84,SettlementDays,Currency,Calendar,$F84,$G84,$H84,E$4,E$1,,EvaluationDate)</f>
        <v>obj_00740#0001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obj_00800#0001</v>
      </c>
      <c r="C85" s="22" t="str">
        <f>_xll.qlSwapIndex(,"NoFix",$A85,SettlementDays,Currency,Calendar,$F85,$G85,$H85,C$4,C$1,,EvaluationDate)</f>
        <v>obj_007d6#0001</v>
      </c>
      <c r="D85" s="22" t="str">
        <f>_xll.qlSwapIndex(,"NoFix",$A85,SettlementDays,Currency,Calendar,$F85,$G85,$H85,D$4,D$1,,EvaluationDate)</f>
        <v>obj_0079a#0001</v>
      </c>
      <c r="E85" s="23" t="str">
        <f>_xll.qlSwapIndex(,"NoFix",$A85,SettlementDays,Currency,Calendar,$F85,$G85,$H85,E$4,E$1,,EvaluationDate)</f>
        <v>obj_006f9#0001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obj_00765#0001</v>
      </c>
      <c r="C86" s="22" t="str">
        <f>_xll.qlSwapIndex(,"NoFix",$A86,SettlementDays,Currency,Calendar,$F86,$G86,$H86,C$4,C$1,,EvaluationDate)</f>
        <v>obj_00749#0001</v>
      </c>
      <c r="D86" s="22" t="str">
        <f>_xll.qlSwapIndex(,"NoFix",$A86,SettlementDays,Currency,Calendar,$F86,$G86,$H86,D$4,D$1,,EvaluationDate)</f>
        <v>obj_00768#0001</v>
      </c>
      <c r="E86" s="23" t="str">
        <f>_xll.qlSwapIndex(,"NoFix",$A86,SettlementDays,Currency,Calendar,$F86,$G86,$H86,E$4,E$1,,EvaluationDate)</f>
        <v>obj_0073a#0001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obj_007ea#0001</v>
      </c>
      <c r="C87" s="22" t="str">
        <f>_xll.qlSwapIndex(,"NoFix",$A87,SettlementDays,Currency,Calendar,$F87,$G87,$H87,C$4,C$1,,EvaluationDate)</f>
        <v>obj_007b9#0001</v>
      </c>
      <c r="D87" s="22" t="str">
        <f>_xll.qlSwapIndex(,"NoFix",$A87,SettlementDays,Currency,Calendar,$F87,$G87,$H87,D$4,D$1,,EvaluationDate)</f>
        <v>obj_00764#0001</v>
      </c>
      <c r="E87" s="23" t="str">
        <f>_xll.qlSwapIndex(,"NoFix",$A87,SettlementDays,Currency,Calendar,$F87,$G87,$H87,E$4,E$1,,EvaluationDate)</f>
        <v>obj_00727#0001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obj_00780#0001</v>
      </c>
      <c r="C88" s="22" t="str">
        <f>_xll.qlSwapIndex(,"NoFix",$A88,SettlementDays,Currency,Calendar,$F88,$G88,$H88,C$4,C$1,,EvaluationDate)</f>
        <v>obj_0076a#0001</v>
      </c>
      <c r="D88" s="22" t="str">
        <f>_xll.qlSwapIndex(,"NoFix",$A88,SettlementDays,Currency,Calendar,$F88,$G88,$H88,D$4,D$1,,EvaluationDate)</f>
        <v>obj_007de#0001</v>
      </c>
      <c r="E88" s="23" t="str">
        <f>_xll.qlSwapIndex(,"NoFix",$A88,SettlementDays,Currency,Calendar,$F88,$G88,$H88,E$4,E$1,,EvaluationDate)</f>
        <v>obj_006ee#0001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obj_00771#0001</v>
      </c>
      <c r="C89" s="22" t="str">
        <f>_xll.qlSwapIndex(,"NoFix",$A89,SettlementDays,Currency,Calendar,$F89,$G89,$H89,C$4,C$1,,EvaluationDate)</f>
        <v>obj_007e8#0001</v>
      </c>
      <c r="D89" s="22" t="str">
        <f>_xll.qlSwapIndex(,"NoFix",$A89,SettlementDays,Currency,Calendar,$F89,$G89,$H89,D$4,D$1,,EvaluationDate)</f>
        <v>obj_007e5#0001</v>
      </c>
      <c r="E89" s="23" t="str">
        <f>_xll.qlSwapIndex(,"NoFix",$A89,SettlementDays,Currency,Calendar,$F89,$G89,$H89,E$4,E$1,,EvaluationDate)</f>
        <v>obj_00717#0001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obj_007d8#0001</v>
      </c>
      <c r="C90" s="22" t="str">
        <f>_xll.qlSwapIndex(,"NoFix",$A90,SettlementDays,Currency,Calendar,$F90,$G90,$H90,C$4,C$1,,EvaluationDate)</f>
        <v>obj_00782#0001</v>
      </c>
      <c r="D90" s="22" t="str">
        <f>_xll.qlSwapIndex(,"NoFix",$A90,SettlementDays,Currency,Calendar,$F90,$G90,$H90,D$4,D$1,,EvaluationDate)</f>
        <v>obj_007f0#0001</v>
      </c>
      <c r="E90" s="23" t="str">
        <f>_xll.qlSwapIndex(,"NoFix",$A90,SettlementDays,Currency,Calendar,$F90,$G90,$H90,E$4,E$1,,EvaluationDate)</f>
        <v>obj_00711#0001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obj_007b6#0001</v>
      </c>
      <c r="C91" s="22" t="str">
        <f>_xll.qlSwapIndex(,"NoFix",$A91,SettlementDays,Currency,Calendar,$F91,$G91,$H91,C$4,C$1,,EvaluationDate)</f>
        <v>obj_00772#0001</v>
      </c>
      <c r="D91" s="22" t="str">
        <f>_xll.qlSwapIndex(,"NoFix",$A91,SettlementDays,Currency,Calendar,$F91,$G91,$H91,D$4,D$1,,EvaluationDate)</f>
        <v>obj_007a7#0001</v>
      </c>
      <c r="E91" s="23" t="str">
        <f>_xll.qlSwapIndex(,"NoFix",$A91,SettlementDays,Currency,Calendar,$F91,$G91,$H91,E$4,E$1,,EvaluationDate)</f>
        <v>obj_0070d#0001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obj_007b8#0001</v>
      </c>
      <c r="C92" s="22" t="str">
        <f>_xll.qlSwapIndex(,"NoFix",$A92,SettlementDays,Currency,Calendar,$F92,$G92,$H92,C$4,C$1,,EvaluationDate)</f>
        <v>obj_0075b#0001</v>
      </c>
      <c r="D92" s="22" t="str">
        <f>_xll.qlSwapIndex(,"NoFix",$A92,SettlementDays,Currency,Calendar,$F92,$G92,$H92,D$4,D$1,,EvaluationDate)</f>
        <v>obj_007c5#0001</v>
      </c>
      <c r="E92" s="23" t="str">
        <f>_xll.qlSwapIndex(,"NoFix",$A92,SettlementDays,Currency,Calendar,$F92,$G92,$H92,E$4,E$1,,EvaluationDate)</f>
        <v>obj_00731#0001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obj_007bc#0001</v>
      </c>
      <c r="C93" s="22" t="str">
        <f>_xll.qlSwapIndex(,"NoFix",$A93,SettlementDays,Currency,Calendar,$F93,$G93,$H93,C$4,C$1,,EvaluationDate)</f>
        <v>obj_0076e#0001</v>
      </c>
      <c r="D93" s="22" t="str">
        <f>_xll.qlSwapIndex(,"NoFix",$A93,SettlementDays,Currency,Calendar,$F93,$G93,$H93,D$4,D$1,,EvaluationDate)</f>
        <v>obj_00784#0001</v>
      </c>
      <c r="E93" s="23" t="str">
        <f>_xll.qlSwapIndex(,"NoFix",$A93,SettlementDays,Currency,Calendar,$F93,$G93,$H93,E$4,E$1,,EvaluationDate)</f>
        <v>obj_006f3#0001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obj_0074f#0001</v>
      </c>
      <c r="C94" s="22" t="str">
        <f>_xll.qlSwapIndex(,"NoFix",$A94,SettlementDays,Currency,Calendar,$F94,$G94,$H94,C$4,C$1,,EvaluationDate)</f>
        <v>obj_0075d#0001</v>
      </c>
      <c r="D94" s="22" t="str">
        <f>_xll.qlSwapIndex(,"NoFix",$A94,SettlementDays,Currency,Calendar,$F94,$G94,$H94,D$4,D$1,,EvaluationDate)</f>
        <v>obj_0075c#0001</v>
      </c>
      <c r="E94" s="23" t="str">
        <f>_xll.qlSwapIndex(,"NoFix",$A94,SettlementDays,Currency,Calendar,$F94,$G94,$H94,E$4,E$1,,EvaluationDate)</f>
        <v>obj_0072d#0001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obj_007a8#0001</v>
      </c>
      <c r="C95" s="22" t="str">
        <f>_xll.qlSwapIndex(,"NoFix",$A95,SettlementDays,Currency,Calendar,$F95,$G95,$H95,C$4,C$1,,EvaluationDate)</f>
        <v>obj_0074d#0001</v>
      </c>
      <c r="D95" s="22" t="str">
        <f>_xll.qlSwapIndex(,"NoFix",$A95,SettlementDays,Currency,Calendar,$F95,$G95,$H95,D$4,D$1,,EvaluationDate)</f>
        <v>obj_007f5#0001</v>
      </c>
      <c r="E95" s="23" t="str">
        <f>_xll.qlSwapIndex(,"NoFix",$A95,SettlementDays,Currency,Calendar,$F95,$G95,$H95,E$4,E$1,,EvaluationDate)</f>
        <v>obj_00730#0001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obj_007da#0001</v>
      </c>
      <c r="C96" s="22" t="str">
        <f>_xll.qlSwapIndex(,"NoFix",$A96,SettlementDays,Currency,Calendar,$F96,$G96,$H96,C$4,C$1,,EvaluationDate)</f>
        <v>obj_00773#0001</v>
      </c>
      <c r="D96" s="22" t="str">
        <f>_xll.qlSwapIndex(,"NoFix",$A96,SettlementDays,Currency,Calendar,$F96,$G96,$H96,D$4,D$1,,EvaluationDate)</f>
        <v>obj_00774#0001</v>
      </c>
      <c r="E96" s="23" t="str">
        <f>_xll.qlSwapIndex(,"NoFix",$A96,SettlementDays,Currency,Calendar,$F96,$G96,$H96,E$4,E$1,,EvaluationDate)</f>
        <v>obj_00723#0001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obj_007cd#0001</v>
      </c>
      <c r="C97" s="22" t="str">
        <f>_xll.qlSwapIndex(,"NoFix",$A97,SettlementDays,Currency,Calendar,$F97,$G97,$H97,C$4,C$1,,EvaluationDate)</f>
        <v>obj_007cf#0001</v>
      </c>
      <c r="D97" s="22" t="str">
        <f>_xll.qlSwapIndex(,"NoFix",$A97,SettlementDays,Currency,Calendar,$F97,$G97,$H97,D$4,D$1,,EvaluationDate)</f>
        <v>obj_007e1#0001</v>
      </c>
      <c r="E97" s="23" t="str">
        <f>_xll.qlSwapIndex(,"NoFix",$A97,SettlementDays,Currency,Calendar,$F97,$G97,$H97,E$4,E$1,,EvaluationDate)</f>
        <v>obj_0073d#0001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obj_00766#0001</v>
      </c>
      <c r="C98" s="22" t="str">
        <f>_xll.qlSwapIndex(,"NoFix",$A98,SettlementDays,Currency,Calendar,$F98,$G98,$H98,C$4,C$1,,EvaluationDate)</f>
        <v>obj_007d3#0001</v>
      </c>
      <c r="D98" s="22" t="str">
        <f>_xll.qlSwapIndex(,"NoFix",$A98,SettlementDays,Currency,Calendar,$F98,$G98,$H98,D$4,D$1,,EvaluationDate)</f>
        <v>obj_00795#0001</v>
      </c>
      <c r="E98" s="23" t="str">
        <f>_xll.qlSwapIndex(,"NoFix",$A98,SettlementDays,Currency,Calendar,$F98,$G98,$H98,E$4,E$1,,EvaluationDate)</f>
        <v>obj_00702#0001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obj_0076b#0001</v>
      </c>
      <c r="C99" s="22" t="str">
        <f>_xll.qlSwapIndex(,"NoFix",$A99,SettlementDays,Currency,Calendar,$F99,$G99,$H99,C$4,C$1,,EvaluationDate)</f>
        <v>obj_0077c#0001</v>
      </c>
      <c r="D99" s="22" t="str">
        <f>_xll.qlSwapIndex(,"NoFix",$A99,SettlementDays,Currency,Calendar,$F99,$G99,$H99,D$4,D$1,,EvaluationDate)</f>
        <v>obj_007a2#0001</v>
      </c>
      <c r="E99" s="23" t="str">
        <f>_xll.qlSwapIndex(,"NoFix",$A99,SettlementDays,Currency,Calendar,$F99,$G99,$H99,E$4,E$1,,EvaluationDate)</f>
        <v>obj_00710#0001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obj_00792#0001</v>
      </c>
      <c r="C100" s="22" t="str">
        <f>_xll.qlSwapIndex(,"NoFix",$A100,SettlementDays,Currency,Calendar,$F100,$G100,$H100,C$4,C$1,,EvaluationDate)</f>
        <v>obj_0076f#0001</v>
      </c>
      <c r="D100" s="22" t="str">
        <f>_xll.qlSwapIndex(,"NoFix",$A100,SettlementDays,Currency,Calendar,$F100,$G100,$H100,D$4,D$1,,EvaluationDate)</f>
        <v>obj_007aa#0001</v>
      </c>
      <c r="E100" s="23" t="str">
        <f>_xll.qlSwapIndex(,"NoFix",$A100,SettlementDays,Currency,Calendar,$F100,$G100,$H100,E$4,E$1,,EvaluationDate)</f>
        <v>obj_0073f#0001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obj_007d2#0001</v>
      </c>
      <c r="C101" s="22" t="str">
        <f>_xll.qlSwapIndex(,"NoFix",$A101,SettlementDays,Currency,Calendar,$F101,$G101,$H101,C$4,C$1,,EvaluationDate)</f>
        <v>obj_00750#0001</v>
      </c>
      <c r="D101" s="22" t="str">
        <f>_xll.qlSwapIndex(,"NoFix",$A101,SettlementDays,Currency,Calendar,$F101,$G101,$H101,D$4,D$1,,EvaluationDate)</f>
        <v>obj_007fa#0001</v>
      </c>
      <c r="E101" s="23" t="str">
        <f>_xll.qlSwapIndex(,"NoFix",$A101,SettlementDays,Currency,Calendar,$F101,$G101,$H101,E$4,E$1,,EvaluationDate)</f>
        <v>obj_006f5#0001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obj_007f7#0001</v>
      </c>
      <c r="C102" s="22" t="str">
        <f>_xll.qlSwapIndex(,"NoFix",$A102,SettlementDays,Currency,Calendar,$F102,$G102,$H102,C$4,C$1,,EvaluationDate)</f>
        <v>obj_0076d#0001</v>
      </c>
      <c r="D102" s="22" t="str">
        <f>_xll.qlSwapIndex(,"NoFix",$A102,SettlementDays,Currency,Calendar,$F102,$G102,$H102,D$4,D$1,,EvaluationDate)</f>
        <v>obj_007ee#0001</v>
      </c>
      <c r="E102" s="23" t="str">
        <f>_xll.qlSwapIndex(,"NoFix",$A102,SettlementDays,Currency,Calendar,$F102,$G102,$H102,E$4,E$1,,EvaluationDate)</f>
        <v>obj_0072c#0001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obj_007a9#0001</v>
      </c>
      <c r="C103" s="22" t="str">
        <f>_xll.qlSwapIndex(,"NoFix",$A103,SettlementDays,Currency,Calendar,$F103,$G103,$H103,C$4,C$1,,EvaluationDate)</f>
        <v>obj_00808#0001</v>
      </c>
      <c r="D103" s="22" t="str">
        <f>_xll.qlSwapIndex(,"NoFix",$A103,SettlementDays,Currency,Calendar,$F103,$G103,$H103,D$4,D$1,,EvaluationDate)</f>
        <v>obj_0078d#0001</v>
      </c>
      <c r="E103" s="23" t="str">
        <f>_xll.qlSwapIndex(,"NoFix",$A103,SettlementDays,Currency,Calendar,$F103,$G103,$H103,E$4,E$1,,EvaluationDate)</f>
        <v>obj_0071e#0001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obj_0074c#0001</v>
      </c>
      <c r="C104" s="22" t="str">
        <f>_xll.qlSwapIndex(,"NoFix",$A104,SettlementDays,Currency,Calendar,$F104,$G104,$H104,C$4,C$1,,EvaluationDate)</f>
        <v>obj_0074a#0001</v>
      </c>
      <c r="D104" s="22" t="str">
        <f>_xll.qlSwapIndex(,"NoFix",$A104,SettlementDays,Currency,Calendar,$F104,$G104,$H104,D$4,D$1,,EvaluationDate)</f>
        <v>obj_00758#0001</v>
      </c>
      <c r="E104" s="23" t="str">
        <f>_xll.qlSwapIndex(,"NoFix",$A104,SettlementDays,Currency,Calendar,$F104,$G104,$H104,E$4,E$1,,EvaluationDate)</f>
        <v>obj_00736#0001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obj_00798#0001</v>
      </c>
      <c r="C105" s="22" t="str">
        <f>_xll.qlSwapIndex(,"NoFix",$A105,SettlementDays,Currency,Calendar,$F105,$G105,$H105,C$4,C$1,,EvaluationDate)</f>
        <v>obj_007a3#0001</v>
      </c>
      <c r="D105" s="22" t="str">
        <f>_xll.qlSwapIndex(,"NoFix",$A105,SettlementDays,Currency,Calendar,$F105,$G105,$H105,D$4,D$1,,EvaluationDate)</f>
        <v>obj_00786#0001</v>
      </c>
      <c r="E105" s="23" t="str">
        <f>_xll.qlSwapIndex(,"NoFix",$A105,SettlementDays,Currency,Calendar,$F105,$G105,$H105,E$4,E$1,,EvaluationDate)</f>
        <v>obj_0071a#0001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obj_00755#0001</v>
      </c>
      <c r="C106" s="22" t="str">
        <f>_xll.qlSwapIndex(,"NoFix",$A106,SettlementDays,Currency,Calendar,$F106,$G106,$H106,C$4,C$1,,EvaluationDate)</f>
        <v>obj_007fb#0001</v>
      </c>
      <c r="D106" s="22" t="str">
        <f>_xll.qlSwapIndex(,"NoFix",$A106,SettlementDays,Currency,Calendar,$F106,$G106,$H106,D$4,D$1,,EvaluationDate)</f>
        <v>obj_00757#0001</v>
      </c>
      <c r="E106" s="23" t="str">
        <f>_xll.qlSwapIndex(,"NoFix",$A106,SettlementDays,Currency,Calendar,$F106,$G106,$H106,E$4,E$1,,EvaluationDate)</f>
        <v>obj_00715#0001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obj_0077d#0001</v>
      </c>
      <c r="C107" s="22" t="str">
        <f>_xll.qlSwapIndex(,"NoFix",$A107,SettlementDays,Currency,Calendar,$F107,$G107,$H107,C$4,C$1,,EvaluationDate)</f>
        <v>obj_00760#0001</v>
      </c>
      <c r="D107" s="22" t="str">
        <f>_xll.qlSwapIndex(,"NoFix",$A107,SettlementDays,Currency,Calendar,$F107,$G107,$H107,D$4,D$1,,EvaluationDate)</f>
        <v>obj_0079d#0001</v>
      </c>
      <c r="E107" s="23" t="str">
        <f>_xll.qlSwapIndex(,"NoFix",$A107,SettlementDays,Currency,Calendar,$F107,$G107,$H107,E$4,E$1,,EvaluationDate)</f>
        <v>obj_00746#0001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obj_00775#0001</v>
      </c>
      <c r="C108" s="22" t="str">
        <f>_xll.qlSwapIndex(,"NoFix",$A108,SettlementDays,Currency,Calendar,$F108,$G108,$H108,C$4,C$1,,EvaluationDate)</f>
        <v>obj_007ef#0001</v>
      </c>
      <c r="D108" s="22" t="str">
        <f>_xll.qlSwapIndex(,"NoFix",$A108,SettlementDays,Currency,Calendar,$F108,$G108,$H108,D$4,D$1,,EvaluationDate)</f>
        <v>obj_007c8#0001</v>
      </c>
      <c r="E108" s="23" t="str">
        <f>_xll.qlSwapIndex(,"NoFix",$A108,SettlementDays,Currency,Calendar,$F108,$G108,$H108,E$4,E$1,,EvaluationDate)</f>
        <v>obj_0072e#0001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obj_007f2#0001</v>
      </c>
      <c r="C109" s="22" t="str">
        <f>_xll.qlSwapIndex(,"NoFix",$A109,SettlementDays,Currency,Calendar,$F109,$G109,$H109,C$4,C$1,,EvaluationDate)</f>
        <v>obj_00797#0001</v>
      </c>
      <c r="D109" s="22" t="str">
        <f>_xll.qlSwapIndex(,"NoFix",$A109,SettlementDays,Currency,Calendar,$F109,$G109,$H109,D$4,D$1,,EvaluationDate)</f>
        <v>obj_00777#0001</v>
      </c>
      <c r="E109" s="23" t="str">
        <f>_xll.qlSwapIndex(,"NoFix",$A109,SettlementDays,Currency,Calendar,$F109,$G109,$H109,E$4,E$1,,EvaluationDate)</f>
        <v>obj_00708#0001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obj_007dd#0001</v>
      </c>
      <c r="C110" s="22" t="str">
        <f>_xll.qlSwapIndex(,"NoFix",$A110,SettlementDays,Currency,Calendar,$F110,$G110,$H110,C$4,C$1,,EvaluationDate)</f>
        <v>obj_007d7#0001</v>
      </c>
      <c r="D110" s="22" t="str">
        <f>_xll.qlSwapIndex(,"NoFix",$A110,SettlementDays,Currency,Calendar,$F110,$G110,$H110,D$4,D$1,,EvaluationDate)</f>
        <v>obj_00761#0001</v>
      </c>
      <c r="E110" s="23" t="str">
        <f>_xll.qlSwapIndex(,"NoFix",$A110,SettlementDays,Currency,Calendar,$F110,$G110,$H110,E$4,E$1,,EvaluationDate)</f>
        <v>obj_0070a#0001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obj_00790#0001</v>
      </c>
      <c r="C111" s="22" t="str">
        <f>_xll.qlSwapIndex(,"NoFix",$A111,SettlementDays,Currency,Calendar,$F111,$G111,$H111,C$4,C$1,,EvaluationDate)</f>
        <v>obj_007c6#0001</v>
      </c>
      <c r="D111" s="22" t="str">
        <f>_xll.qlSwapIndex(,"NoFix",$A111,SettlementDays,Currency,Calendar,$F111,$G111,$H111,D$4,D$1,,EvaluationDate)</f>
        <v>obj_007ab#0001</v>
      </c>
      <c r="E111" s="23" t="str">
        <f>_xll.qlSwapIndex(,"NoFix",$A111,SettlementDays,Currency,Calendar,$F111,$G111,$H111,E$4,E$1,,EvaluationDate)</f>
        <v>obj_00745#0001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obj_00802#0001</v>
      </c>
      <c r="C112" s="22" t="str">
        <f>_xll.qlSwapIndex(,"NoFix",$A112,SettlementDays,Currency,Calendar,$F112,$G112,$H112,C$4,C$1,,EvaluationDate)</f>
        <v>obj_0074e#0001</v>
      </c>
      <c r="D112" s="22" t="str">
        <f>_xll.qlSwapIndex(,"NoFix",$A112,SettlementDays,Currency,Calendar,$F112,$G112,$H112,D$4,D$1,,EvaluationDate)</f>
        <v>obj_00788#0001</v>
      </c>
      <c r="E112" s="23" t="str">
        <f>_xll.qlSwapIndex(,"NoFix",$A112,SettlementDays,Currency,Calendar,$F112,$G112,$H112,E$4,E$1,,EvaluationDate)</f>
        <v>obj_006f8#0001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obj_007c4#0001</v>
      </c>
      <c r="C113" s="22" t="str">
        <f>_xll.qlSwapIndex(,"NoFix",$A113,SettlementDays,Currency,Calendar,$F113,$G113,$H113,C$4,C$1,,EvaluationDate)</f>
        <v>obj_00781#0001</v>
      </c>
      <c r="D113" s="22" t="str">
        <f>_xll.qlSwapIndex(,"NoFix",$A113,SettlementDays,Currency,Calendar,$F113,$G113,$H113,D$4,D$1,,EvaluationDate)</f>
        <v>obj_007c0#0001</v>
      </c>
      <c r="E113" s="23" t="str">
        <f>_xll.qlSwapIndex(,"NoFix",$A113,SettlementDays,Currency,Calendar,$F113,$G113,$H113,E$4,E$1,,EvaluationDate)</f>
        <v>obj_0073e#0001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obj_00796#0001</v>
      </c>
      <c r="C114" s="22" t="str">
        <f>_xll.qlSwapIndex(,"NoFix",$A114,SettlementDays,Currency,Calendar,$F114,$G114,$H114,C$4,C$1,,EvaluationDate)</f>
        <v>obj_007bb#0001</v>
      </c>
      <c r="D114" s="22" t="str">
        <f>_xll.qlSwapIndex(,"NoFix",$A114,SettlementDays,Currency,Calendar,$F114,$G114,$H114,D$4,D$1,,EvaluationDate)</f>
        <v>obj_007fe#0001</v>
      </c>
      <c r="E114" s="23" t="str">
        <f>_xll.qlSwapIndex(,"NoFix",$A114,SettlementDays,Currency,Calendar,$F114,$G114,$H114,E$4,E$1,,EvaluationDate)</f>
        <v>obj_00709#0001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obj_007a4#0001</v>
      </c>
      <c r="C115" s="22" t="str">
        <f>_xll.qlSwapIndex(,"NoFix",$A115,SettlementDays,Currency,Calendar,$F115,$G115,$H115,C$4,C$1,,EvaluationDate)</f>
        <v>obj_0079b#0001</v>
      </c>
      <c r="D115" s="22" t="str">
        <f>_xll.qlSwapIndex(,"NoFix",$A115,SettlementDays,Currency,Calendar,$F115,$G115,$H115,D$4,D$1,,EvaluationDate)</f>
        <v>obj_0077a#0001</v>
      </c>
      <c r="E115" s="23" t="str">
        <f>_xll.qlSwapIndex(,"NoFix",$A115,SettlementDays,Currency,Calendar,$F115,$G115,$H115,E$4,E$1,,EvaluationDate)</f>
        <v>obj_0073b#0001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obj_007b4#0001</v>
      </c>
      <c r="C116" s="22" t="str">
        <f>_xll.qlSwapIndex(,"NoFix",$A116,SettlementDays,Currency,Calendar,$F116,$G116,$H116,C$4,C$1,,EvaluationDate)</f>
        <v>obj_0079f#0001</v>
      </c>
      <c r="D116" s="22" t="str">
        <f>_xll.qlSwapIndex(,"NoFix",$A116,SettlementDays,Currency,Calendar,$F116,$G116,$H116,D$4,D$1,,EvaluationDate)</f>
        <v>obj_007c3#0001</v>
      </c>
      <c r="E116" s="23" t="str">
        <f>_xll.qlSwapIndex(,"NoFix",$A116,SettlementDays,Currency,Calendar,$F116,$G116,$H116,E$4,E$1,,EvaluationDate)</f>
        <v>obj_006fb#0001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obj_007b2#0001</v>
      </c>
      <c r="C117" s="22" t="str">
        <f>_xll.qlSwapIndex(,"NoFix",$A117,SettlementDays,Currency,Calendar,$F117,$G117,$H117,C$4,C$1,,EvaluationDate)</f>
        <v>obj_007f1#0001</v>
      </c>
      <c r="D117" s="22" t="str">
        <f>_xll.qlSwapIndex(,"NoFix",$A117,SettlementDays,Currency,Calendar,$F117,$G117,$H117,D$4,D$1,,EvaluationDate)</f>
        <v>obj_0078a#0001</v>
      </c>
      <c r="E117" s="23" t="str">
        <f>_xll.qlSwapIndex(,"NoFix",$A117,SettlementDays,Currency,Calendar,$F117,$G117,$H117,E$4,E$1,,EvaluationDate)</f>
        <v>obj_00734#0001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obj_007d5#0001</v>
      </c>
      <c r="C118" s="22" t="str">
        <f>_xll.qlSwapIndex(,"NoFix",$A118,SettlementDays,Currency,Calendar,$F118,$G118,$H118,C$4,C$1,,EvaluationDate)</f>
        <v>obj_00751#0001</v>
      </c>
      <c r="D118" s="22" t="str">
        <f>_xll.qlSwapIndex(,"NoFix",$A118,SettlementDays,Currency,Calendar,$F118,$G118,$H118,D$4,D$1,,EvaluationDate)</f>
        <v>obj_007c7#0001</v>
      </c>
      <c r="E118" s="23" t="str">
        <f>_xll.qlSwapIndex(,"NoFix",$A118,SettlementDays,Currency,Calendar,$F118,$G118,$H118,E$4,E$1,,EvaluationDate)</f>
        <v>obj_00735#0001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obj_0077f#0001</v>
      </c>
      <c r="C119" s="22" t="str">
        <f>_xll.qlSwapIndex(,"NoFix",$A119,SettlementDays,Currency,Calendar,$F119,$G119,$H119,C$4,C$1,,EvaluationDate)</f>
        <v>obj_007f8#0001</v>
      </c>
      <c r="D119" s="22" t="str">
        <f>_xll.qlSwapIndex(,"NoFix",$A119,SettlementDays,Currency,Calendar,$F119,$G119,$H119,D$4,D$1,,EvaluationDate)</f>
        <v>obj_0078c#0001</v>
      </c>
      <c r="E119" s="23" t="str">
        <f>_xll.qlSwapIndex(,"NoFix",$A119,SettlementDays,Currency,Calendar,$F119,$G119,$H119,E$4,E$1,,EvaluationDate)</f>
        <v>obj_006fd#0001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obj_00799#0001</v>
      </c>
      <c r="C120" s="22" t="str">
        <f>_xll.qlSwapIndex(,"NoFix",$A120,SettlementDays,Currency,Calendar,$F120,$G120,$H120,C$4,C$1,,EvaluationDate)</f>
        <v>obj_007be#0001</v>
      </c>
      <c r="D120" s="22" t="str">
        <f>_xll.qlSwapIndex(,"NoFix",$A120,SettlementDays,Currency,Calendar,$F120,$G120,$H120,D$4,D$1,,EvaluationDate)</f>
        <v>obj_00789#0001</v>
      </c>
      <c r="E120" s="23" t="str">
        <f>_xll.qlSwapIndex(,"NoFix",$A120,SettlementDays,Currency,Calendar,$F120,$G120,$H120,E$4,E$1,,EvaluationDate)</f>
        <v>obj_006fc#0001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obj_007e2#0001</v>
      </c>
      <c r="C121" s="22" t="str">
        <f>_xll.qlSwapIndex(,"NoFix",$A121,SettlementDays,Currency,Calendar,$F121,$G121,$H121,C$4,C$1,,EvaluationDate)</f>
        <v>obj_0075f#0001</v>
      </c>
      <c r="D121" s="22" t="str">
        <f>_xll.qlSwapIndex(,"NoFix",$A121,SettlementDays,Currency,Calendar,$F121,$G121,$H121,D$4,D$1,,EvaluationDate)</f>
        <v>obj_00805#0001</v>
      </c>
      <c r="E121" s="23" t="str">
        <f>_xll.qlSwapIndex(,"NoFix",$A121,SettlementDays,Currency,Calendar,$F121,$G121,$H121,E$4,E$1,,EvaluationDate)</f>
        <v>obj_006fe#0001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obj_00785#0001</v>
      </c>
      <c r="C122" s="22" t="str">
        <f>_xll.qlSwapIndex(,"NoFix",$A122,SettlementDays,Currency,Calendar,$F122,$G122,$H122,C$4,C$1,,EvaluationDate)</f>
        <v>obj_007ec#0001</v>
      </c>
      <c r="D122" s="22" t="str">
        <f>_xll.qlSwapIndex(,"NoFix",$A122,SettlementDays,Currency,Calendar,$F122,$G122,$H122,D$4,D$1,,EvaluationDate)</f>
        <v>obj_00752#0001</v>
      </c>
      <c r="E122" s="23" t="str">
        <f>_xll.qlSwapIndex(,"NoFix",$A122,SettlementDays,Currency,Calendar,$F122,$G122,$H122,E$4,E$1,,EvaluationDate)</f>
        <v>obj_00739#0001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obj_007a0#0001</v>
      </c>
      <c r="C123" s="22" t="str">
        <f>_xll.qlSwapIndex(,"NoFix",$A123,SettlementDays,Currency,Calendar,$F123,$G123,$H123,C$4,C$1,,EvaluationDate)</f>
        <v>obj_007c9#0001</v>
      </c>
      <c r="D123" s="22" t="str">
        <f>_xll.qlSwapIndex(,"NoFix",$A123,SettlementDays,Currency,Calendar,$F123,$G123,$H123,D$4,D$1,,EvaluationDate)</f>
        <v>obj_0078b#0001</v>
      </c>
      <c r="E123" s="23" t="str">
        <f>_xll.qlSwapIndex(,"NoFix",$A123,SettlementDays,Currency,Calendar,$F123,$G123,$H123,E$4,E$1,,EvaluationDate)</f>
        <v>obj_00713#0001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obj_00767#0001</v>
      </c>
      <c r="C124" s="22" t="str">
        <f>_xll.qlSwapIndex(,"NoFix",$A124,SettlementDays,Currency,Calendar,$F124,$G124,$H124,C$4,C$1,,EvaluationDate)</f>
        <v>obj_00778#0001</v>
      </c>
      <c r="D124" s="22" t="str">
        <f>_xll.qlSwapIndex(,"NoFix",$A124,SettlementDays,Currency,Calendar,$F124,$G124,$H124,D$4,D$1,,EvaluationDate)</f>
        <v>obj_0078f#0001</v>
      </c>
      <c r="E124" s="23" t="str">
        <f>_xll.qlSwapIndex(,"NoFix",$A124,SettlementDays,Currency,Calendar,$F124,$G124,$H124,E$4,E$1,,EvaluationDate)</f>
        <v>obj_00737#0001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obj_007c2#0001</v>
      </c>
      <c r="C125" s="22" t="str">
        <f>_xll.qlSwapIndex(,"NoFix",$A125,SettlementDays,Currency,Calendar,$F125,$G125,$H125,C$4,C$1,,EvaluationDate)</f>
        <v>obj_0077e#0001</v>
      </c>
      <c r="D125" s="22" t="str">
        <f>_xll.qlSwapIndex(,"NoFix",$A125,SettlementDays,Currency,Calendar,$F125,$G125,$H125,D$4,D$1,,EvaluationDate)</f>
        <v>obj_007af#0001</v>
      </c>
      <c r="E125" s="23" t="str">
        <f>_xll.qlSwapIndex(,"NoFix",$A125,SettlementDays,Currency,Calendar,$F125,$G125,$H125,E$4,E$1,,EvaluationDate)</f>
        <v>obj_00704#0001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obj_0075a#0001</v>
      </c>
      <c r="C126" s="22" t="str">
        <f>_xll.qlSwapIndex(,"NoFix",$A126,SettlementDays,Currency,Calendar,$F126,$G126,$H126,C$4,C$1,,EvaluationDate)</f>
        <v>obj_007bf#0001</v>
      </c>
      <c r="D126" s="22" t="str">
        <f>_xll.qlSwapIndex(,"NoFix",$A126,SettlementDays,Currency,Calendar,$F126,$G126,$H126,D$4,D$1,,EvaluationDate)</f>
        <v>obj_0075e#0001</v>
      </c>
      <c r="E126" s="23" t="str">
        <f>_xll.qlSwapIndex(,"NoFix",$A126,SettlementDays,Currency,Calendar,$F126,$G126,$H126,E$4,E$1,,EvaluationDate)</f>
        <v>obj_00747#0001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obj_007f6#0001</v>
      </c>
      <c r="C127" s="22" t="str">
        <f>_xll.qlSwapIndex(,"NoFix",$A127,SettlementDays,Currency,Calendar,$F127,$G127,$H127,C$4,C$1,,EvaluationDate)</f>
        <v>obj_007a1#0001</v>
      </c>
      <c r="D127" s="22" t="str">
        <f>_xll.qlSwapIndex(,"NoFix",$A127,SettlementDays,Currency,Calendar,$F127,$G127,$H127,D$4,D$1,,EvaluationDate)</f>
        <v>obj_007fd#0001</v>
      </c>
      <c r="E127" s="23" t="str">
        <f>_xll.qlSwapIndex(,"NoFix",$A127,SettlementDays,Currency,Calendar,$F127,$G127,$H127,E$4,E$1,,EvaluationDate)</f>
        <v>obj_00700#0001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obj_007db#0001</v>
      </c>
      <c r="C128" s="22" t="str">
        <f>_xll.qlSwapIndex(,"NoFix",$A128,SettlementDays,Currency,Calendar,$F128,$G128,$H128,C$4,C$1,,EvaluationDate)</f>
        <v>obj_00770#0001</v>
      </c>
      <c r="D128" s="22" t="str">
        <f>_xll.qlSwapIndex(,"NoFix",$A128,SettlementDays,Currency,Calendar,$F128,$G128,$H128,D$4,D$1,,EvaluationDate)</f>
        <v>obj_007b1#0001</v>
      </c>
      <c r="E128" s="23" t="str">
        <f>_xll.qlSwapIndex(,"NoFix",$A128,SettlementDays,Currency,Calendar,$F128,$G128,$H128,E$4,E$1,,EvaluationDate)</f>
        <v>obj_00742#0001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obj_007cc#0001</v>
      </c>
      <c r="C129" s="22" t="str">
        <f>_xll.qlSwapIndex(,"NoFix",$A129,SettlementDays,Currency,Calendar,$F129,$G129,$H129,C$4,C$1,,EvaluationDate)</f>
        <v>obj_007b3#0001</v>
      </c>
      <c r="D129" s="22" t="str">
        <f>_xll.qlSwapIndex(,"NoFix",$A129,SettlementDays,Currency,Calendar,$F129,$G129,$H129,D$4,D$1,,EvaluationDate)</f>
        <v>obj_00791#0001</v>
      </c>
      <c r="E129" s="23" t="str">
        <f>_xll.qlSwapIndex(,"NoFix",$A129,SettlementDays,Currency,Calendar,$F129,$G129,$H129,E$4,E$1,,EvaluationDate)</f>
        <v>obj_006f7#0001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obj_007d1#0001</v>
      </c>
      <c r="C130" s="22" t="str">
        <f>_xll.qlSwapIndex(,"NoFix",$A130,SettlementDays,Currency,Calendar,$F130,$G130,$H130,C$4,C$1,,EvaluationDate)</f>
        <v>obj_007e3#0001</v>
      </c>
      <c r="D130" s="22" t="str">
        <f>_xll.qlSwapIndex(,"NoFix",$A130,SettlementDays,Currency,Calendar,$F130,$G130,$H130,D$4,D$1,,EvaluationDate)</f>
        <v>obj_007d9#0001</v>
      </c>
      <c r="E130" s="23" t="str">
        <f>_xll.qlSwapIndex(,"NoFix",$A130,SettlementDays,Currency,Calendar,$F130,$G130,$H130,E$4,E$1,,EvaluationDate)</f>
        <v>obj_00732#0001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obj_007e0#0001</v>
      </c>
      <c r="C131" s="22" t="str">
        <f>_xll.qlSwapIndex(,"NoFix",$A131,SettlementDays,Currency,Calendar,$F131,$G131,$H131,C$4,C$1,,EvaluationDate)</f>
        <v>obj_0074b#0001</v>
      </c>
      <c r="D131" s="22" t="str">
        <f>_xll.qlSwapIndex(,"NoFix",$A131,SettlementDays,Currency,Calendar,$F131,$G131,$H131,D$4,D$1,,EvaluationDate)</f>
        <v>obj_00793#0001</v>
      </c>
      <c r="E131" s="23" t="str">
        <f>_xll.qlSwapIndex(,"NoFix",$A131,SettlementDays,Currency,Calendar,$F131,$G131,$H131,E$4,E$1,,EvaluationDate)</f>
        <v>obj_00724#0001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obj_007f3#0001</v>
      </c>
      <c r="C132" s="22" t="str">
        <f>_xll.qlSwapIndex(,"NoFix",$A132,SettlementDays,Currency,Calendar,$F132,$G132,$H132,C$4,C$1,,EvaluationDate)</f>
        <v>obj_00806#0001</v>
      </c>
      <c r="D132" s="22" t="str">
        <f>_xll.qlSwapIndex(,"NoFix",$A132,SettlementDays,Currency,Calendar,$F132,$G132,$H132,D$4,D$1,,EvaluationDate)</f>
        <v>obj_0076c#0001</v>
      </c>
      <c r="E132" s="23" t="str">
        <f>_xll.qlSwapIndex(,"NoFix",$A132,SettlementDays,Currency,Calendar,$F132,$G132,$H132,E$4,E$1,,EvaluationDate)</f>
        <v>obj_00712#0001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obj_00807#0001</v>
      </c>
      <c r="C133" s="22" t="str">
        <f>_xll.qlSwapIndex(,"NoFix",$A133,SettlementDays,Currency,Calendar,$F133,$G133,$H133,C$4,C$1,,EvaluationDate)</f>
        <v>obj_00763#0001</v>
      </c>
      <c r="D133" s="22" t="str">
        <f>_xll.qlSwapIndex(,"NoFix",$A133,SettlementDays,Currency,Calendar,$F133,$G133,$H133,D$4,D$1,,EvaluationDate)</f>
        <v>obj_0077b#0001</v>
      </c>
      <c r="E133" s="23" t="str">
        <f>_xll.qlSwapIndex(,"NoFix",$A133,SettlementDays,Currency,Calendar,$F133,$G133,$H133,E$4,E$1,,EvaluationDate)</f>
        <v>obj_0071c#0001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obj_00754#0001</v>
      </c>
      <c r="C134" s="22" t="str">
        <f>_xll.qlSwapIndex(,"NoFix",$A134,SettlementDays,Currency,Calendar,$F134,$G134,$H134,C$4,C$1,,EvaluationDate)</f>
        <v>obj_007e7#0001</v>
      </c>
      <c r="D134" s="22" t="str">
        <f>_xll.qlSwapIndex(,"NoFix",$A134,SettlementDays,Currency,Calendar,$F134,$G134,$H134,D$4,D$1,,EvaluationDate)</f>
        <v>obj_007ae#0001</v>
      </c>
      <c r="E134" s="23" t="str">
        <f>_xll.qlSwapIndex(,"NoFix",$A134,SettlementDays,Currency,Calendar,$F134,$G134,$H134,E$4,E$1,,EvaluationDate)</f>
        <v>obj_00706#0001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obj_007e6#0001</v>
      </c>
      <c r="C135" s="22" t="str">
        <f>_xll.qlSwapIndex(,"NoFix",$A135,SettlementDays,Currency,Calendar,$F135,$G135,$H135,C$4,C$1,,EvaluationDate)</f>
        <v>obj_007ba#0001</v>
      </c>
      <c r="D135" s="22" t="str">
        <f>_xll.qlSwapIndex(,"NoFix",$A135,SettlementDays,Currency,Calendar,$F135,$G135,$H135,D$4,D$1,,EvaluationDate)</f>
        <v>obj_00783#0001</v>
      </c>
      <c r="E135" s="23" t="str">
        <f>_xll.qlSwapIndex(,"NoFix",$A135,SettlementDays,Currency,Calendar,$F135,$G135,$H135,E$4,E$1,,EvaluationDate)</f>
        <v>obj_00743#0001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obj_007d0#0001</v>
      </c>
      <c r="C136" s="22" t="str">
        <f>_xll.qlSwapIndex(,"NoFix",$A136,SettlementDays,Currency,Calendar,$F136,$G136,$H136,C$4,C$1,,EvaluationDate)</f>
        <v>obj_007ff#0001</v>
      </c>
      <c r="D136" s="22" t="str">
        <f>_xll.qlSwapIndex(,"NoFix",$A136,SettlementDays,Currency,Calendar,$F136,$G136,$H136,D$4,D$1,,EvaluationDate)</f>
        <v>obj_007f4#0001</v>
      </c>
      <c r="E136" s="23" t="str">
        <f>_xll.qlSwapIndex(,"NoFix",$A136,SettlementDays,Currency,Calendar,$F136,$G136,$H136,E$4,E$1,,EvaluationDate)</f>
        <v>obj_006ef#0001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topLeftCell="A4" workbookViewId="0">
      <selection activeCell="A4" sqref="A4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5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hidden="1" customHeight="1" outlineLevel="1" x14ac:dyDescent="0.2"/>
    <row r="2" spans="1:15" ht="12.75" hidden="1" customHeight="1" outlineLevel="1" x14ac:dyDescent="0.2"/>
    <row r="3" spans="1:15" ht="12.75" hidden="1" customHeight="1" outlineLevel="1" x14ac:dyDescent="0.2"/>
    <row r="4" spans="1:15" ht="12.75" customHeight="1" collapsed="1" x14ac:dyDescent="0.2">
      <c r="A4" s="53" t="s">
        <v>66</v>
      </c>
      <c r="B4" s="54" t="str">
        <f>Currency &amp;"1M"</f>
        <v>EUR1M</v>
      </c>
      <c r="C4" s="54" t="str">
        <f>Currency&amp;"3M"</f>
        <v>EUR3M</v>
      </c>
      <c r="D4" s="54" t="str">
        <f>Currency&amp;"6M"</f>
        <v>EUR6M</v>
      </c>
      <c r="E4" s="54" t="str">
        <f>Currency&amp;"1Y"</f>
        <v>EUR1Y</v>
      </c>
    </row>
    <row r="5" spans="1:15" ht="12.75" customHeight="1" x14ac:dyDescent="0.2">
      <c r="A5" s="55" t="str">
        <f>Indexes!A5</f>
        <v>ON</v>
      </c>
      <c r="B5" s="56">
        <f>_xll.qlInterpolationInterpolate(Indexes!B$6,Indexes!$F5,TRUE)</f>
        <v>2.9715462012704624E-3</v>
      </c>
      <c r="C5" s="57">
        <f>_xll.qlInterpolationInterpolate(Indexes!C$6,Indexes!$F5,TRUE)</f>
        <v>3.4262675207349103E-3</v>
      </c>
      <c r="D5" s="57">
        <f>_xll.qlInterpolationInterpolate(Indexes!D$6,Indexes!$F5,TRUE)</f>
        <v>5.2705052638009359E-3</v>
      </c>
      <c r="E5" s="58">
        <f>_xll.qlInterpolationInterpolate(Indexes!E$6,Indexes!$F5,TRUE)</f>
        <v>6.7334302795647215E-3</v>
      </c>
      <c r="F5" s="59"/>
      <c r="G5" s="135">
        <f t="shared" ref="G5:G11" si="0">B5-L5</f>
        <v>-4.5200461673700352E-3</v>
      </c>
      <c r="H5" s="136">
        <f t="shared" ref="H5:H13" si="1">C5-M5</f>
        <v>-9.8443587288977123E-3</v>
      </c>
      <c r="I5" s="136">
        <f t="shared" ref="I5:I16" si="2">D5-N5</f>
        <v>-1.3412028411508981E-2</v>
      </c>
      <c r="J5" s="137">
        <f t="shared" ref="J5:J22" si="3">E5-O5</f>
        <v>-1.3508476062819599E-2</v>
      </c>
      <c r="K5" s="59"/>
      <c r="L5" s="171">
        <v>7.4915923686404975E-3</v>
      </c>
      <c r="M5" s="172">
        <v>1.3270626249632623E-2</v>
      </c>
      <c r="N5" s="172">
        <v>1.8682533675309917E-2</v>
      </c>
      <c r="O5" s="173">
        <v>2.0241906342384319E-2</v>
      </c>
    </row>
    <row r="6" spans="1:15" ht="12.75" customHeight="1" x14ac:dyDescent="0.2">
      <c r="A6" s="61" t="str">
        <f>Indexes!A6</f>
        <v>TN</v>
      </c>
      <c r="B6" s="62">
        <f>_xll.qlInterpolationInterpolate(Indexes!B$6,Indexes!$F6,TRUE)</f>
        <v>2.8842674538191665E-3</v>
      </c>
      <c r="C6" s="63">
        <f>_xll.qlInterpolationInterpolate(Indexes!C$6,Indexes!$F6,TRUE)</f>
        <v>3.4274119505577853E-3</v>
      </c>
      <c r="D6" s="63">
        <f>_xll.qlInterpolationInterpolate(Indexes!D$6,Indexes!$F6,TRUE)</f>
        <v>5.1797450661199345E-3</v>
      </c>
      <c r="E6" s="64">
        <f>_xll.qlInterpolationInterpolate(Indexes!E$6,Indexes!$F6,TRUE)</f>
        <v>6.733104692371158E-3</v>
      </c>
      <c r="F6" s="59"/>
      <c r="G6" s="138">
        <f t="shared" si="0"/>
        <v>-4.6031326600628215E-3</v>
      </c>
      <c r="H6" s="139">
        <f t="shared" si="1"/>
        <v>-9.8385140045803565E-3</v>
      </c>
      <c r="I6" s="139">
        <f t="shared" si="2"/>
        <v>-1.3498032225888256E-2</v>
      </c>
      <c r="J6" s="140">
        <f t="shared" si="3"/>
        <v>-1.3508445358405917E-2</v>
      </c>
      <c r="K6" s="59"/>
      <c r="L6" s="174">
        <v>7.487400113881988E-3</v>
      </c>
      <c r="M6" s="175">
        <v>1.3265925955138142E-2</v>
      </c>
      <c r="N6" s="175">
        <v>1.8677777292008192E-2</v>
      </c>
      <c r="O6" s="176">
        <v>2.0241550050777074E-2</v>
      </c>
    </row>
    <row r="7" spans="1:15" ht="12.75" customHeight="1" x14ac:dyDescent="0.2">
      <c r="A7" s="66" t="str">
        <f>Indexes!A7</f>
        <v>SN</v>
      </c>
      <c r="B7" s="67">
        <f>_xll.qlIndexFixing(Indexes!B7,EffectiveDate,TRUE,InterestRatesTrigger)</f>
        <v>2.7929999999987132E-3</v>
      </c>
      <c r="C7" s="68">
        <f>_xll.qlIndexFixing(Indexes!C7,EffectiveDate,TRUE,InterestRatesTrigger)</f>
        <v>3.4284559528163783E-3</v>
      </c>
      <c r="D7" s="68">
        <f>_xll.qlIndexFixing(Indexes!D7,EffectiveDate,TRUE,InterestRatesTrigger)</f>
        <v>5.0849999999513784E-3</v>
      </c>
      <c r="E7" s="69">
        <f>_xll.qlIndexFixing(Indexes!E7,EffectiveDate,TRUE,InterestRatesTrigger)</f>
        <v>6.732801819184786E-3</v>
      </c>
      <c r="G7" s="141">
        <f t="shared" si="0"/>
        <v>-4.6905669423757956E-3</v>
      </c>
      <c r="H7" s="142">
        <f t="shared" si="1"/>
        <v>-9.833163418315749E-3</v>
      </c>
      <c r="I7" s="142">
        <f t="shared" si="2"/>
        <v>-1.3588431001929635E-2</v>
      </c>
      <c r="J7" s="143">
        <f t="shared" si="3"/>
        <v>-1.3508454744552978E-2</v>
      </c>
      <c r="L7" s="177">
        <v>7.4835669423745088E-3</v>
      </c>
      <c r="M7" s="178">
        <v>1.3261619371132127E-2</v>
      </c>
      <c r="N7" s="178">
        <v>1.8673431001881013E-2</v>
      </c>
      <c r="O7" s="179">
        <v>2.0241256563737764E-2</v>
      </c>
    </row>
    <row r="8" spans="1:15" ht="12.75" customHeight="1" x14ac:dyDescent="0.2">
      <c r="A8" s="70" t="str">
        <f>Indexes!A8</f>
        <v>SW</v>
      </c>
      <c r="B8" s="71">
        <f>_xll.qlIndexFixing(Indexes!B8,FixingDate,TRUE,InterestRatesTrigger)</f>
        <v>2.3849999999964971E-3</v>
      </c>
      <c r="C8" s="72">
        <f>_xll.qlIndexFixing(Indexes!C8,FixingDate,TRUE,InterestRatesTrigger)</f>
        <v>3.4382349311177863E-3</v>
      </c>
      <c r="D8" s="72">
        <f>_xll.qlIndexFixing(Indexes!D8,FixingDate,TRUE,InterestRatesTrigger)</f>
        <v>4.6560000000044656E-3</v>
      </c>
      <c r="E8" s="73">
        <f>_xll.qlIndexFixing(Indexes!E8,FixingDate,TRUE,InterestRatesTrigger)</f>
        <v>6.7301895898148291E-3</v>
      </c>
      <c r="G8" s="144">
        <f t="shared" si="0"/>
        <v>-5.0629999995470999E-3</v>
      </c>
      <c r="H8" s="145">
        <f t="shared" si="1"/>
        <v>-9.7837650688819312E-3</v>
      </c>
      <c r="I8" s="145">
        <f t="shared" si="2"/>
        <v>-1.3977000000004378E-2</v>
      </c>
      <c r="J8" s="146">
        <f t="shared" si="3"/>
        <v>-1.3507107891809356E-2</v>
      </c>
      <c r="L8" s="180">
        <v>7.4479999995435975E-3</v>
      </c>
      <c r="M8" s="181">
        <v>1.3221999999999718E-2</v>
      </c>
      <c r="N8" s="181">
        <v>1.8633000000008844E-2</v>
      </c>
      <c r="O8" s="182">
        <v>2.0237297481624186E-2</v>
      </c>
    </row>
    <row r="9" spans="1:15" ht="12.75" customHeight="1" x14ac:dyDescent="0.2">
      <c r="A9" s="70" t="str">
        <f>Indexes!A9</f>
        <v>2W</v>
      </c>
      <c r="B9" s="71">
        <f>_xll.qlIndexFixing(Indexes!B9,FixingDate,TRUE,InterestRatesTrigger)</f>
        <v>2.5520000003905908E-3</v>
      </c>
      <c r="C9" s="72">
        <f>_xll.qlIndexFixing(Indexes!C9,FixingDate,TRUE,InterestRatesTrigger)</f>
        <v>3.4680000003956784E-3</v>
      </c>
      <c r="D9" s="72">
        <f>_xll.qlIndexFixing(Indexes!D9,FixingDate,TRUE,InterestRatesTrigger)</f>
        <v>4.7970000002742607E-3</v>
      </c>
      <c r="E9" s="73">
        <f>_xll.qlIndexFixing(Indexes!E9,FixingDate,TRUE,InterestRatesTrigger)</f>
        <v>6.7214719020831327E-3</v>
      </c>
      <c r="G9" s="144">
        <f t="shared" si="0"/>
        <v>-4.7699999989995034E-3</v>
      </c>
      <c r="H9" s="145">
        <f t="shared" si="1"/>
        <v>-9.6169999996023985E-3</v>
      </c>
      <c r="I9" s="145">
        <f t="shared" si="2"/>
        <v>-1.3694999999727437E-2</v>
      </c>
      <c r="J9" s="146">
        <f t="shared" si="3"/>
        <v>-1.349721665343814E-2</v>
      </c>
      <c r="L9" s="180">
        <v>7.3219999993900942E-3</v>
      </c>
      <c r="M9" s="181">
        <v>1.3084999999998077E-2</v>
      </c>
      <c r="N9" s="181">
        <v>1.8492000000001698E-2</v>
      </c>
      <c r="O9" s="182">
        <v>2.0218688555521273E-2</v>
      </c>
    </row>
    <row r="10" spans="1:15" ht="12.75" customHeight="1" x14ac:dyDescent="0.2">
      <c r="A10" s="61" t="str">
        <f>Indexes!A10</f>
        <v>3W</v>
      </c>
      <c r="B10" s="62">
        <f>_xll.qlIndexFixing(Indexes!B10,FixingDate,TRUE,InterestRatesTrigger)</f>
        <v>2.5820000000246908E-3</v>
      </c>
      <c r="C10" s="63">
        <f>_xll.qlIndexFixing(Indexes!C10,FixingDate,TRUE,InterestRatesTrigger)</f>
        <v>3.4840000000107615E-3</v>
      </c>
      <c r="D10" s="63">
        <f>_xll.qlIndexFixing(Indexes!D10,FixingDate,TRUE,InterestRatesTrigger)</f>
        <v>4.7980000000004035E-3</v>
      </c>
      <c r="E10" s="64">
        <f>_xll.qlIndexFixing(Indexes!E10,FixingDate,TRUE,InterestRatesTrigger)</f>
        <v>6.7040288744016603E-3</v>
      </c>
      <c r="G10" s="138">
        <f t="shared" si="0"/>
        <v>-4.5339999993834288E-3</v>
      </c>
      <c r="H10" s="139">
        <f t="shared" si="1"/>
        <v>-9.3829999999907234E-3</v>
      </c>
      <c r="I10" s="139">
        <f t="shared" si="2"/>
        <v>-1.3470999999996389E-2</v>
      </c>
      <c r="J10" s="140">
        <f t="shared" si="3"/>
        <v>-1.3480967743753878E-2</v>
      </c>
      <c r="L10" s="174">
        <v>7.1159999994081192E-3</v>
      </c>
      <c r="M10" s="175">
        <v>1.2867000000001485E-2</v>
      </c>
      <c r="N10" s="175">
        <v>1.8268999999996791E-2</v>
      </c>
      <c r="O10" s="176">
        <v>2.0184996618155537E-2</v>
      </c>
    </row>
    <row r="11" spans="1:15" ht="12.75" customHeight="1" x14ac:dyDescent="0.2">
      <c r="A11" s="70" t="str">
        <f>Indexes!A11</f>
        <v>1M</v>
      </c>
      <c r="B11" s="72">
        <f>_xll.qlIndexFixing(Indexes!B11,FixingDate,TRUE,InterestRatesTrigger)</f>
        <v>2.5099999999994571E-3</v>
      </c>
      <c r="C11" s="72">
        <f>_xll.qlIndexFixing(Indexes!C11,FixingDate,TRUE,InterestRatesTrigger)</f>
        <v>3.3930000000001459E-3</v>
      </c>
      <c r="D11" s="72">
        <f>_xll.qlIndexFixing(Indexes!D11,FixingDate,TRUE,InterestRatesTrigger)</f>
        <v>4.6899999999977515E-3</v>
      </c>
      <c r="E11" s="73">
        <f>_xll.qlIndexFixing(Indexes!E11,FixingDate,TRUE,InterestRatesTrigger)</f>
        <v>6.6709999998676439E-3</v>
      </c>
      <c r="G11" s="147">
        <f t="shared" si="0"/>
        <v>-4.3999999994494606E-3</v>
      </c>
      <c r="H11" s="145">
        <f t="shared" si="1"/>
        <v>-9.255999999999296E-3</v>
      </c>
      <c r="I11" s="145">
        <f t="shared" si="2"/>
        <v>-1.3355000000001043E-2</v>
      </c>
      <c r="J11" s="146">
        <f t="shared" si="3"/>
        <v>-1.3457000000128932E-2</v>
      </c>
      <c r="L11" s="183">
        <v>6.9099999994489177E-3</v>
      </c>
      <c r="M11" s="181">
        <v>1.2648999999999442E-2</v>
      </c>
      <c r="N11" s="181">
        <v>1.8044999999998795E-2</v>
      </c>
      <c r="O11" s="182">
        <v>2.0127999999996576E-2</v>
      </c>
    </row>
    <row r="12" spans="1:15" ht="12.75" customHeight="1" x14ac:dyDescent="0.2">
      <c r="A12" s="70" t="str">
        <f>Indexes!A12</f>
        <v>2M</v>
      </c>
      <c r="B12" s="71">
        <f>_xll.qlIndexFixing(Indexes!B12,FixingDate,TRUE,InterestRatesTrigger)</f>
        <v>2.4800680236237152E-3</v>
      </c>
      <c r="C12" s="72">
        <f>_xll.qlIndexFixing(Indexes!C12,FixingDate,TRUE,InterestRatesTrigger)</f>
        <v>3.3110000000007044E-3</v>
      </c>
      <c r="D12" s="72">
        <f>_xll.qlIndexFixing(Indexes!D12,FixingDate,TRUE,InterestRatesTrigger)</f>
        <v>4.5540000000007293E-3</v>
      </c>
      <c r="E12" s="73">
        <f>_xll.qlIndexFixing(Indexes!E12,FixingDate,TRUE,InterestRatesTrigger)</f>
        <v>6.53916860968812E-3</v>
      </c>
      <c r="G12" s="144"/>
      <c r="H12" s="145">
        <f t="shared" si="1"/>
        <v>-8.4099999999974456E-3</v>
      </c>
      <c r="I12" s="145">
        <f t="shared" si="2"/>
        <v>-1.2540999999994857E-2</v>
      </c>
      <c r="J12" s="146">
        <f t="shared" si="3"/>
        <v>-1.3241831390307126E-2</v>
      </c>
      <c r="L12" s="180">
        <v>6.0405606861516081E-3</v>
      </c>
      <c r="M12" s="181">
        <v>1.172099999999815E-2</v>
      </c>
      <c r="N12" s="181">
        <v>1.7094999999995586E-2</v>
      </c>
      <c r="O12" s="182">
        <v>1.9780999999995247E-2</v>
      </c>
    </row>
    <row r="13" spans="1:15" ht="12.75" customHeight="1" x14ac:dyDescent="0.2">
      <c r="A13" s="70" t="str">
        <f>Indexes!A13</f>
        <v>3M</v>
      </c>
      <c r="B13" s="71">
        <f>_xll.qlIndexFixing(Indexes!B13,FixingDate,TRUE,InterestRatesTrigger)</f>
        <v>2.4001260290763171E-3</v>
      </c>
      <c r="C13" s="72">
        <f>_xll.qlIndexFixing(Indexes!C13,FixingDate,TRUE,InterestRatesTrigger)</f>
        <v>3.2467643865827936E-3</v>
      </c>
      <c r="D13" s="72">
        <f>_xll.qlIndexFixing(Indexes!D13,FixingDate,TRUE,InterestRatesTrigger)</f>
        <v>4.4579999999999802E-3</v>
      </c>
      <c r="E13" s="73">
        <f>_xll.qlIndexFixing(Indexes!E13,FixingDate,TRUE,InterestRatesTrigger)</f>
        <v>6.4169999992867268E-3</v>
      </c>
      <c r="G13" s="144"/>
      <c r="H13" s="145">
        <f t="shared" si="1"/>
        <v>-7.7784893367583126E-3</v>
      </c>
      <c r="I13" s="145">
        <f t="shared" si="2"/>
        <v>-1.191499999999485E-2</v>
      </c>
      <c r="J13" s="146">
        <f t="shared" si="3"/>
        <v>-1.3109000000707069E-2</v>
      </c>
      <c r="L13" s="180">
        <v>5.6608403306694999E-3</v>
      </c>
      <c r="M13" s="181">
        <v>1.1025253723341106E-2</v>
      </c>
      <c r="N13" s="181">
        <v>1.6372999999994829E-2</v>
      </c>
      <c r="O13" s="182">
        <v>1.9525999999993795E-2</v>
      </c>
    </row>
    <row r="14" spans="1:15" ht="12.75" hidden="1" customHeight="1" outlineLevel="1" x14ac:dyDescent="0.2">
      <c r="A14" s="70" t="str">
        <f>Indexes!A14</f>
        <v>4M</v>
      </c>
      <c r="B14" s="71">
        <f>_xll.qlIndexFixing(Indexes!B14,FixingDate,TRUE,InterestRatesTrigger)</f>
        <v>2.3301966561698122E-3</v>
      </c>
      <c r="C14" s="71"/>
      <c r="D14" s="72">
        <f>_xll.qlIndexFixing(Indexes!D14,FixingDate,TRUE,InterestRatesTrigger)</f>
        <v>4.361999999999598E-3</v>
      </c>
      <c r="E14" s="73">
        <f>_xll.qlIndexFixing(Indexes!E14,FixingDate,TRUE,InterestRatesTrigger)</f>
        <v>6.3200173873944896E-3</v>
      </c>
      <c r="G14" s="144"/>
      <c r="H14" s="148"/>
      <c r="I14" s="145">
        <f t="shared" si="2"/>
        <v>-1.1207999999997331E-2</v>
      </c>
      <c r="J14" s="146">
        <f t="shared" si="3"/>
        <v>-1.2920982612597214E-2</v>
      </c>
      <c r="L14" s="180">
        <v>5.4111367593887676E-3</v>
      </c>
      <c r="M14" s="184"/>
      <c r="N14" s="181">
        <v>1.5569999999996928E-2</v>
      </c>
      <c r="O14" s="182">
        <v>1.9240999999991702E-2</v>
      </c>
    </row>
    <row r="15" spans="1:15" ht="12.75" hidden="1" customHeight="1" outlineLevel="1" x14ac:dyDescent="0.2">
      <c r="A15" s="70" t="str">
        <f>Indexes!A15</f>
        <v>5M</v>
      </c>
      <c r="B15" s="71">
        <f>_xll.qlIndexFixing(Indexes!B15,FixingDate,TRUE,InterestRatesTrigger)</f>
        <v>2.2802550141373832E-3</v>
      </c>
      <c r="C15" s="71"/>
      <c r="D15" s="72">
        <f>_xll.qlIndexFixing(Indexes!D15,FixingDate,TRUE,InterestRatesTrigger)</f>
        <v>4.3059999999998039E-3</v>
      </c>
      <c r="E15" s="73">
        <f>_xll.qlIndexFixing(Indexes!E15,FixingDate,TRUE,InterestRatesTrigger)</f>
        <v>6.2470693017873244E-3</v>
      </c>
      <c r="G15" s="144"/>
      <c r="H15" s="148"/>
      <c r="I15" s="145">
        <f t="shared" si="2"/>
        <v>-1.0476999999998661E-2</v>
      </c>
      <c r="J15" s="146">
        <f t="shared" si="3"/>
        <v>-1.2724930698207276E-2</v>
      </c>
      <c r="L15" s="180">
        <v>5.2614503273444163E-3</v>
      </c>
      <c r="M15" s="184"/>
      <c r="N15" s="181">
        <v>1.4782999999998464E-2</v>
      </c>
      <c r="O15" s="182">
        <v>1.8971999999994601E-2</v>
      </c>
    </row>
    <row r="16" spans="1:15" ht="12.75" customHeight="1" collapsed="1" x14ac:dyDescent="0.2">
      <c r="A16" s="70" t="str">
        <f>Indexes!A16</f>
        <v>6M</v>
      </c>
      <c r="B16" s="71">
        <f>_xll.qlIndexFixing(Indexes!B16,FixingDate,TRUE,InterestRatesTrigger)</f>
        <v>2.2303053234489696E-3</v>
      </c>
      <c r="C16" s="71"/>
      <c r="D16" s="72">
        <f>_xll.qlIndexFixing(Indexes!D16,FixingDate,TRUE,InterestRatesTrigger)</f>
        <v>4.2950162858949896E-3</v>
      </c>
      <c r="E16" s="73">
        <f>_xll.qlIndexFixing(Indexes!E16,FixingDate,TRUE,InterestRatesTrigger)</f>
        <v>6.183999999414793E-3</v>
      </c>
      <c r="G16" s="144"/>
      <c r="H16" s="148"/>
      <c r="I16" s="145">
        <f t="shared" si="2"/>
        <v>-9.6829837141047259E-3</v>
      </c>
      <c r="J16" s="146">
        <f t="shared" si="3"/>
        <v>-1.2519000000582609E-2</v>
      </c>
      <c r="L16" s="180">
        <v>5.1417451737411097E-3</v>
      </c>
      <c r="M16" s="184"/>
      <c r="N16" s="181">
        <v>1.3977999999999716E-2</v>
      </c>
      <c r="O16" s="182">
        <v>1.8702999999997402E-2</v>
      </c>
    </row>
    <row r="17" spans="1:15" ht="12.75" hidden="1" customHeight="1" outlineLevel="1" x14ac:dyDescent="0.2">
      <c r="A17" s="70" t="str">
        <f>Indexes!A17</f>
        <v>7M</v>
      </c>
      <c r="B17" s="71">
        <f>_xll.qlIndexFixing(Indexes!B17,FixingDate,TRUE,InterestRatesTrigger)</f>
        <v>2.1803676549376843E-3</v>
      </c>
      <c r="C17" s="71"/>
      <c r="D17" s="71"/>
      <c r="E17" s="73">
        <f>_xll.qlIndexFixing(Indexes!E17,FixingDate,TRUE,InterestRatesTrigger)</f>
        <v>6.1267408833715429E-3</v>
      </c>
      <c r="G17" s="144"/>
      <c r="H17" s="148"/>
      <c r="I17" s="148"/>
      <c r="J17" s="146">
        <f t="shared" si="3"/>
        <v>-1.2319259116625054E-2</v>
      </c>
      <c r="L17" s="180">
        <v>5.0620550093321412E-3</v>
      </c>
      <c r="M17" s="184"/>
      <c r="N17" s="184"/>
      <c r="O17" s="182">
        <v>1.8445999999996597E-2</v>
      </c>
    </row>
    <row r="18" spans="1:15" ht="12.75" hidden="1" customHeight="1" outlineLevel="1" x14ac:dyDescent="0.2">
      <c r="A18" s="70" t="str">
        <f>Indexes!A18</f>
        <v>8M</v>
      </c>
      <c r="B18" s="71">
        <f>_xll.qlIndexFixing(Indexes!B18,FixingDate,TRUE,InterestRatesTrigger)</f>
        <v>2.1404164357053928E-3</v>
      </c>
      <c r="C18" s="71"/>
      <c r="D18" s="71"/>
      <c r="E18" s="73">
        <f>_xll.qlIndexFixing(Indexes!E18,FixingDate,TRUE,InterestRatesTrigger)</f>
        <v>6.0805655147657635E-3</v>
      </c>
      <c r="G18" s="144"/>
      <c r="H18" s="148"/>
      <c r="I18" s="148"/>
      <c r="J18" s="146">
        <f t="shared" si="3"/>
        <v>-1.213443448513582E-2</v>
      </c>
      <c r="L18" s="180">
        <v>5.0123245234580775E-3</v>
      </c>
      <c r="M18" s="184"/>
      <c r="N18" s="184"/>
      <c r="O18" s="182">
        <v>1.8214999999901584E-2</v>
      </c>
    </row>
    <row r="19" spans="1:15" ht="12.75" hidden="1" customHeight="1" outlineLevel="1" x14ac:dyDescent="0.2">
      <c r="A19" s="70" t="str">
        <f>Indexes!A19</f>
        <v>9M</v>
      </c>
      <c r="B19" s="71">
        <f>_xll.qlIndexFixing(Indexes!B19,FixingDate,TRUE,InterestRatesTrigger)</f>
        <v>2.1204687450862196E-3</v>
      </c>
      <c r="C19" s="71"/>
      <c r="D19" s="71"/>
      <c r="E19" s="73">
        <f>_xll.qlIndexFixing(Indexes!E19,FixingDate,TRUE,InterestRatesTrigger)</f>
        <v>6.0419999990942563E-3</v>
      </c>
      <c r="G19" s="144"/>
      <c r="H19" s="148"/>
      <c r="I19" s="148"/>
      <c r="J19" s="146">
        <f t="shared" si="3"/>
        <v>-1.195300000090462E-2</v>
      </c>
      <c r="L19" s="180">
        <v>4.9826268367697182E-3</v>
      </c>
      <c r="M19" s="184"/>
      <c r="N19" s="184"/>
      <c r="O19" s="182">
        <v>1.7994999999998876E-2</v>
      </c>
    </row>
    <row r="20" spans="1:15" ht="12.75" hidden="1" customHeight="1" outlineLevel="1" x14ac:dyDescent="0.2">
      <c r="A20" s="70" t="str">
        <f>Indexes!A20</f>
        <v>10M</v>
      </c>
      <c r="B20" s="71">
        <f>_xll.qlIndexFixing(Indexes!B20,FixingDate,TRUE,InterestRatesTrigger)</f>
        <v>2.0904991882675361E-3</v>
      </c>
      <c r="C20" s="71"/>
      <c r="D20" s="71"/>
      <c r="E20" s="73">
        <f>_xll.qlIndexFixing(Indexes!E20,FixingDate,TRUE,InterestRatesTrigger)</f>
        <v>6.0187577924107043E-3</v>
      </c>
      <c r="G20" s="144"/>
      <c r="H20" s="148"/>
      <c r="I20" s="148"/>
      <c r="J20" s="146">
        <f t="shared" si="3"/>
        <v>-1.1769242207480565E-2</v>
      </c>
      <c r="L20" s="180">
        <v>4.9628853497457022E-3</v>
      </c>
      <c r="M20" s="184"/>
      <c r="N20" s="184"/>
      <c r="O20" s="182">
        <v>1.7787999999891269E-2</v>
      </c>
    </row>
    <row r="21" spans="1:15" ht="12.75" hidden="1" customHeight="1" outlineLevel="1" x14ac:dyDescent="0.2">
      <c r="A21" s="70" t="str">
        <f>Indexes!A21</f>
        <v>11M</v>
      </c>
      <c r="B21" s="71">
        <f>_xll.qlIndexFixing(Indexes!B21,FixingDate,TRUE,InterestRatesTrigger)</f>
        <v>2.0605081480213347E-3</v>
      </c>
      <c r="C21" s="71"/>
      <c r="D21" s="71"/>
      <c r="E21" s="73">
        <f>_xll.qlIndexFixing(Indexes!E21,FixingDate,TRUE,InterestRatesTrigger)</f>
        <v>6.0029349849045109E-3</v>
      </c>
      <c r="G21" s="144"/>
      <c r="H21" s="148"/>
      <c r="I21" s="148"/>
      <c r="J21" s="146">
        <f t="shared" si="3"/>
        <v>-1.1574065015094191E-2</v>
      </c>
      <c r="L21" s="180">
        <v>4.9631881491102314E-3</v>
      </c>
      <c r="M21" s="184"/>
      <c r="N21" s="184"/>
      <c r="O21" s="182">
        <v>1.7576999999998701E-2</v>
      </c>
    </row>
    <row r="22" spans="1:15" ht="12.75" customHeight="1" collapsed="1" x14ac:dyDescent="0.2">
      <c r="A22" s="61" t="str">
        <f>Indexes!A22</f>
        <v>1Y</v>
      </c>
      <c r="B22" s="62">
        <f>_xll.qlIndexFixing(Indexes!B22,FixingDate,TRUE,InterestRatesTrigger)</f>
        <v>2.0605558471563845E-3</v>
      </c>
      <c r="C22" s="62"/>
      <c r="D22" s="62"/>
      <c r="E22" s="75">
        <f>_xll.qlIndexFixing(Indexes!E22,FixingDate,TRUE,InterestRatesTrigger)</f>
        <v>5.9900000000000951E-3</v>
      </c>
      <c r="G22" s="138"/>
      <c r="H22" s="149"/>
      <c r="I22" s="149"/>
      <c r="J22" s="150">
        <f t="shared" si="3"/>
        <v>-1.1380000000000064E-2</v>
      </c>
      <c r="L22" s="174">
        <v>4.9635020487832898E-3</v>
      </c>
      <c r="M22" s="185"/>
      <c r="N22" s="185"/>
      <c r="O22" s="186">
        <v>1.737000000000016E-2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>
        <f>(_xll.qlYieldTSDiscount(B$4,SettlementDate,,InterestRatesTrigger)/_xll.qlYieldTSDiscount(B$4,Indexes!$A23,,InterestRatesTrigger)-1)/Indexes!$I23</f>
        <v>2.1281486260913622E-3</v>
      </c>
      <c r="C23" s="71">
        <f>(_xll.qlYieldTSDiscount(C$4,SettlementDate,,InterestRatesTrigger)/_xll.qlYieldTSDiscount(C$4,Indexes!$A23,,InterestRatesTrigger)-1)/Indexes!$I23</f>
        <v>2.9472912481011038E-3</v>
      </c>
      <c r="D23" s="71">
        <f>(_xll.qlYieldTSDiscount(D$4,SettlementDate,,InterestRatesTrigger)/_xll.qlYieldTSDiscount(D$4,Indexes!$A23,,InterestRatesTrigger)-1)/Indexes!$I23</f>
        <v>4.1329911501992124E-3</v>
      </c>
      <c r="E23" s="76"/>
      <c r="G23" s="144">
        <f t="shared" ref="G23:G30" si="4">B23-L23</f>
        <v>-2.8269468048902663E-3</v>
      </c>
      <c r="H23" s="148">
        <f t="shared" ref="H23:H52" si="5">C23-M23</f>
        <v>-5.5210136416653666E-3</v>
      </c>
      <c r="I23" s="148">
        <f t="shared" ref="I23:I34" si="6">D23-N23</f>
        <v>-8.3559625377178266E-3</v>
      </c>
      <c r="J23" s="151"/>
      <c r="L23" s="180">
        <v>4.9550954309816285E-3</v>
      </c>
      <c r="M23" s="184">
        <v>8.46830488976647E-3</v>
      </c>
      <c r="N23" s="184">
        <v>1.2488953687917038E-2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>
        <f>(_xll.qlYieldTSDiscount(B$4,SettlementDate,,InterestRatesTrigger)/_xll.qlYieldTSDiscount(B$4,Indexes!$A24,,InterestRatesTrigger)-1)/Indexes!$I24</f>
        <v>2.1276358003693699E-3</v>
      </c>
      <c r="C24" s="71">
        <f>(_xll.qlYieldTSDiscount(C$4,SettlementDate,,InterestRatesTrigger)/_xll.qlYieldTSDiscount(C$4,Indexes!$A24,,InterestRatesTrigger)-1)/Indexes!$I24</f>
        <v>2.9466066160712258E-3</v>
      </c>
      <c r="D24" s="71">
        <f>(_xll.qlYieldTSDiscount(D$4,SettlementDate,,InterestRatesTrigger)/_xll.qlYieldTSDiscount(D$4,Indexes!$A24,,InterestRatesTrigger)-1)/Indexes!$I24</f>
        <v>4.1337706757467174E-3</v>
      </c>
      <c r="E24" s="76"/>
      <c r="G24" s="144">
        <f t="shared" si="4"/>
        <v>-2.8268244838010161E-3</v>
      </c>
      <c r="H24" s="148">
        <f t="shared" si="5"/>
        <v>-5.5101682089649644E-3</v>
      </c>
      <c r="I24" s="148">
        <f t="shared" si="6"/>
        <v>-8.3271982822107678E-3</v>
      </c>
      <c r="J24" s="151"/>
      <c r="L24" s="180">
        <v>4.9544602841703859E-3</v>
      </c>
      <c r="M24" s="184">
        <v>8.4567748250361906E-3</v>
      </c>
      <c r="N24" s="184">
        <v>1.2460968957957485E-2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>
        <f>(_xll.qlYieldTSDiscount(B$4,SettlementDate,,InterestRatesTrigger)/_xll.qlYieldTSDiscount(B$4,Indexes!$A25,,InterestRatesTrigger)-1)/Indexes!$I25</f>
        <v>2.1265899322151353E-3</v>
      </c>
      <c r="C25" s="71">
        <f>(_xll.qlYieldTSDiscount(C$4,SettlementDate,,InterestRatesTrigger)/_xll.qlYieldTSDiscount(C$4,Indexes!$A25,,InterestRatesTrigger)-1)/Indexes!$I25</f>
        <v>2.9452719940151664E-3</v>
      </c>
      <c r="D25" s="71">
        <f>(_xll.qlYieldTSDiscount(D$4,SettlementDate,,InterestRatesTrigger)/_xll.qlYieldTSDiscount(D$4,Indexes!$A25,,InterestRatesTrigger)-1)/Indexes!$I25</f>
        <v>4.1353070081007566E-3</v>
      </c>
      <c r="E25" s="76"/>
      <c r="G25" s="144">
        <f t="shared" si="4"/>
        <v>-2.8374683975596151E-3</v>
      </c>
      <c r="H25" s="148">
        <f t="shared" si="5"/>
        <v>-5.5391029047847633E-3</v>
      </c>
      <c r="I25" s="148">
        <f t="shared" si="6"/>
        <v>-8.3418662485552769E-3</v>
      </c>
      <c r="J25" s="151"/>
      <c r="L25" s="180">
        <v>4.9640583297747504E-3</v>
      </c>
      <c r="M25" s="184">
        <v>8.4843748987999297E-3</v>
      </c>
      <c r="N25" s="184">
        <v>1.2477173256656034E-2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>
        <f>(_xll.qlYieldTSDiscount(B$4,SettlementDate,,InterestRatesTrigger)/_xll.qlYieldTSDiscount(B$4,Indexes!$A26,,InterestRatesTrigger)-1)/Indexes!$I26</f>
        <v>2.1249417344553954E-3</v>
      </c>
      <c r="C26" s="62">
        <f>(_xll.qlYieldTSDiscount(C$4,SettlementDate,,InterestRatesTrigger)/_xll.qlYieldTSDiscount(C$4,Indexes!$A26,,InterestRatesTrigger)-1)/Indexes!$I26</f>
        <v>2.9433554961055819E-3</v>
      </c>
      <c r="D26" s="62">
        <f>(_xll.qlYieldTSDiscount(D$4,SettlementDate,,InterestRatesTrigger)/_xll.qlYieldTSDiscount(D$4,Indexes!$A26,,InterestRatesTrigger)-1)/Indexes!$I26</f>
        <v>4.1374073310080917E-3</v>
      </c>
      <c r="E26" s="75"/>
      <c r="F26" s="29"/>
      <c r="G26" s="138">
        <f t="shared" si="4"/>
        <v>-2.838919876758089E-3</v>
      </c>
      <c r="H26" s="149">
        <f t="shared" si="5"/>
        <v>-5.5371849417205545E-3</v>
      </c>
      <c r="I26" s="149">
        <f t="shared" si="6"/>
        <v>-8.3299965159585598E-3</v>
      </c>
      <c r="J26" s="150"/>
      <c r="L26" s="174">
        <v>4.9638616112134843E-3</v>
      </c>
      <c r="M26" s="185">
        <v>8.4805404378261364E-3</v>
      </c>
      <c r="N26" s="185">
        <v>1.2467403846966651E-2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>
        <f>(_xll.qlYieldTSDiscount(B$4,SettlementDate,,InterestRatesTrigger)/_xll.qlYieldTSDiscount(B$4,Indexes!$A27,,InterestRatesTrigger)-1)/Indexes!$I27</f>
        <v>2.2563540426821203E-3</v>
      </c>
      <c r="C27" s="71">
        <f>(_xll.qlYieldTSDiscount(C$4,SettlementDate,,InterestRatesTrigger)/_xll.qlYieldTSDiscount(C$4,Indexes!$A27,,InterestRatesTrigger)-1)/Indexes!$I27</f>
        <v>3.1897457253576146E-3</v>
      </c>
      <c r="D27" s="71">
        <f>(_xll.qlYieldTSDiscount(D$4,SettlementDate,,InterestRatesTrigger)/_xll.qlYieldTSDiscount(D$4,Indexes!$A27,,InterestRatesTrigger)-1)/Indexes!$I27</f>
        <v>4.4247333994371319E-3</v>
      </c>
      <c r="E27" s="76"/>
      <c r="F27" s="59"/>
      <c r="G27" s="144">
        <f t="shared" si="4"/>
        <v>-3.1139809258583281E-3</v>
      </c>
      <c r="H27" s="148">
        <f t="shared" si="5"/>
        <v>-4.969227563305513E-3</v>
      </c>
      <c r="I27" s="148">
        <f t="shared" si="6"/>
        <v>-6.7071162516468561E-3</v>
      </c>
      <c r="J27" s="151"/>
      <c r="L27" s="180">
        <v>5.3703349685404484E-3</v>
      </c>
      <c r="M27" s="184">
        <v>8.158973288663128E-3</v>
      </c>
      <c r="N27" s="184">
        <v>1.1131849651083988E-2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>
        <f>(_xll.qlYieldTSDiscount(B$4,SettlementDate,,InterestRatesTrigger)/_xll.qlYieldTSDiscount(B$4,Indexes!$A28,,InterestRatesTrigger)-1)/Indexes!$I28</f>
        <v>2.2576647209207679E-3</v>
      </c>
      <c r="C28" s="71">
        <f>(_xll.qlYieldTSDiscount(C$4,SettlementDate,,InterestRatesTrigger)/_xll.qlYieldTSDiscount(C$4,Indexes!$A28,,InterestRatesTrigger)-1)/Indexes!$I28</f>
        <v>3.1914731678739372E-3</v>
      </c>
      <c r="D28" s="71">
        <f>(_xll.qlYieldTSDiscount(D$4,SettlementDate,,InterestRatesTrigger)/_xll.qlYieldTSDiscount(D$4,Indexes!$A28,,InterestRatesTrigger)-1)/Indexes!$I28</f>
        <v>4.4274535474520304E-3</v>
      </c>
      <c r="E28" s="76"/>
      <c r="F28" s="59"/>
      <c r="G28" s="144">
        <f t="shared" si="4"/>
        <v>-3.1148181521751406E-3</v>
      </c>
      <c r="H28" s="148">
        <f t="shared" si="5"/>
        <v>-4.9681987418480639E-3</v>
      </c>
      <c r="I28" s="148">
        <f t="shared" si="6"/>
        <v>-6.7053580727042322E-3</v>
      </c>
      <c r="J28" s="151"/>
      <c r="L28" s="180">
        <v>5.3724828730959085E-3</v>
      </c>
      <c r="M28" s="184">
        <v>8.1596719097220011E-3</v>
      </c>
      <c r="N28" s="184">
        <v>1.1132811620156263E-2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>
        <f>(_xll.qlYieldTSDiscount(B$4,SettlementDate,,InterestRatesTrigger)/_xll.qlYieldTSDiscount(B$4,Indexes!$A29,,InterestRatesTrigger)-1)/Indexes!$I29</f>
        <v>2.2629554905975974E-3</v>
      </c>
      <c r="C29" s="71">
        <f>(_xll.qlYieldTSDiscount(C$4,SettlementDate,,InterestRatesTrigger)/_xll.qlYieldTSDiscount(C$4,Indexes!$A29,,InterestRatesTrigger)-1)/Indexes!$I29</f>
        <v>3.1984394223347071E-3</v>
      </c>
      <c r="D29" s="71">
        <f>(_xll.qlYieldTSDiscount(D$4,SettlementDate,,InterestRatesTrigger)/_xll.qlYieldTSDiscount(D$4,Indexes!$A29,,InterestRatesTrigger)-1)/Indexes!$I29</f>
        <v>4.4383595496861527E-3</v>
      </c>
      <c r="E29" s="76"/>
      <c r="F29" s="59"/>
      <c r="G29" s="144">
        <f t="shared" si="4"/>
        <v>-3.1462015733251642E-3</v>
      </c>
      <c r="H29" s="148">
        <f t="shared" si="5"/>
        <v>-4.9951785949090893E-3</v>
      </c>
      <c r="I29" s="148">
        <f t="shared" si="6"/>
        <v>-6.7291556772661109E-3</v>
      </c>
      <c r="J29" s="151"/>
      <c r="L29" s="180">
        <v>5.4091570639227616E-3</v>
      </c>
      <c r="M29" s="184">
        <v>8.1936180172437964E-3</v>
      </c>
      <c r="N29" s="184">
        <v>1.1167515226952264E-2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>
        <f>(_xll.qlYieldTSDiscount(B$4,SettlementDate,,InterestRatesTrigger)/_xll.qlYieldTSDiscount(B$4,Indexes!$A30,,InterestRatesTrigger)-1)/Indexes!$I30</f>
        <v>2.2642902139596009E-3</v>
      </c>
      <c r="C30" s="71">
        <f>(_xll.qlYieldTSDiscount(C$4,SettlementDate,,InterestRatesTrigger)/_xll.qlYieldTSDiscount(C$4,Indexes!$A30,,InterestRatesTrigger)-1)/Indexes!$I30</f>
        <v>3.2001950044116779E-3</v>
      </c>
      <c r="D30" s="71">
        <f>(_xll.qlYieldTSDiscount(D$4,SettlementDate,,InterestRatesTrigger)/_xll.qlYieldTSDiscount(D$4,Indexes!$A30,,InterestRatesTrigger)-1)/Indexes!$I30</f>
        <v>4.4410689337898695E-3</v>
      </c>
      <c r="E30" s="76"/>
      <c r="F30" s="59"/>
      <c r="G30" s="144">
        <f t="shared" si="4"/>
        <v>-3.1469836740780932E-3</v>
      </c>
      <c r="H30" s="148">
        <f t="shared" si="5"/>
        <v>-4.9940888533430349E-3</v>
      </c>
      <c r="I30" s="148">
        <f t="shared" si="6"/>
        <v>-6.7274204353007256E-3</v>
      </c>
      <c r="J30" s="151"/>
      <c r="L30" s="180">
        <v>5.411273888037694E-3</v>
      </c>
      <c r="M30" s="184">
        <v>8.1942838577547129E-3</v>
      </c>
      <c r="N30" s="184">
        <v>1.1168489369090595E-2</v>
      </c>
      <c r="O30" s="187"/>
    </row>
    <row r="31" spans="1:15" ht="12.75" customHeight="1" collapsed="1" x14ac:dyDescent="0.2">
      <c r="A31" s="55" t="str">
        <f>Indexes!A31</f>
        <v>J4</v>
      </c>
      <c r="B31" s="77">
        <f>(1-_xll.qlIndexFixing(Indexes!B$13,Indexes!$J31,TRUE,InterestRatesTrigger))*100</f>
        <v>99.761646379901165</v>
      </c>
      <c r="C31" s="78">
        <f>(1-_xll.qlIndexFixing(Indexes!C$13,Indexes!$J31,TRUE,InterestRatesTrigger))*100</f>
        <v>99.678146302994278</v>
      </c>
      <c r="D31" s="78">
        <f>(1-_xll.qlIndexFixing(Indexes!D$13,Indexes!$J31,TRUE,InterestRatesTrigger))*100</f>
        <v>99.557698401391704</v>
      </c>
      <c r="E31" s="79"/>
      <c r="G31" s="152">
        <f t="shared" ref="G31:G42" si="7">B31-L31</f>
        <v>0.40430990099262942</v>
      </c>
      <c r="H31" s="153">
        <f t="shared" si="5"/>
        <v>0.73385120857309971</v>
      </c>
      <c r="I31" s="153">
        <f t="shared" si="6"/>
        <v>0.90891988614278318</v>
      </c>
      <c r="J31" s="154"/>
      <c r="L31" s="188">
        <v>99.357336478908536</v>
      </c>
      <c r="M31" s="189">
        <v>98.944295094421179</v>
      </c>
      <c r="N31" s="190">
        <v>98.648778515248921</v>
      </c>
      <c r="O31" s="191"/>
    </row>
    <row r="32" spans="1:15" ht="12.75" customHeight="1" x14ac:dyDescent="0.2">
      <c r="A32" s="70" t="str">
        <f>Indexes!A32</f>
        <v>K4</v>
      </c>
      <c r="B32" s="81">
        <f>(1-_xll.qlIndexFixing(Indexes!B$13,Indexes!$J32,TRUE,InterestRatesTrigger))*100</f>
        <v>99.776558191591931</v>
      </c>
      <c r="C32" s="82">
        <f>(1-_xll.qlIndexFixing(Indexes!C$13,Indexes!$J32,TRUE,InterestRatesTrigger))*100</f>
        <v>99.694525215184541</v>
      </c>
      <c r="D32" s="82">
        <f>(1-_xll.qlIndexFixing(Indexes!D$13,Indexes!$J32,TRUE,InterestRatesTrigger))*100</f>
        <v>99.579404823281862</v>
      </c>
      <c r="E32" s="83"/>
      <c r="G32" s="155">
        <f t="shared" si="7"/>
        <v>0.27011862427461608</v>
      </c>
      <c r="H32" s="156">
        <f t="shared" si="5"/>
        <v>0.56688414565537926</v>
      </c>
      <c r="I32" s="156">
        <f t="shared" si="6"/>
        <v>0.76853677498372974</v>
      </c>
      <c r="J32" s="157"/>
      <c r="L32" s="192">
        <v>99.506439567317315</v>
      </c>
      <c r="M32" s="193">
        <v>99.127641069529162</v>
      </c>
      <c r="N32" s="194">
        <v>98.810868048298133</v>
      </c>
      <c r="O32" s="195"/>
    </row>
    <row r="33" spans="1:15" ht="12.75" customHeight="1" x14ac:dyDescent="0.2">
      <c r="A33" s="70" t="str">
        <f>Indexes!A33</f>
        <v>M4</v>
      </c>
      <c r="B33" s="81">
        <f>(1-_xll.qlIndexFixing(Indexes!B$13,Indexes!$J33,TRUE,InterestRatesTrigger))*100</f>
        <v>99.788141152938167</v>
      </c>
      <c r="C33" s="82">
        <f>(1-_xll.qlIndexFixing(Indexes!C$13,Indexes!$J33,TRUE,InterestRatesTrigger))*100</f>
        <v>99.707499999901245</v>
      </c>
      <c r="D33" s="82">
        <f>(1-_xll.qlIndexFixing(Indexes!D$13,Indexes!$J33,TRUE,InterestRatesTrigger))*100</f>
        <v>99.587227404058382</v>
      </c>
      <c r="E33" s="83"/>
      <c r="G33" s="155">
        <f t="shared" si="7"/>
        <v>0.25866165407144592</v>
      </c>
      <c r="H33" s="156">
        <f t="shared" si="5"/>
        <v>0.49104018187783538</v>
      </c>
      <c r="I33" s="156">
        <f t="shared" si="6"/>
        <v>0.72235618281254688</v>
      </c>
      <c r="J33" s="157"/>
      <c r="L33" s="192">
        <v>99.529479498866721</v>
      </c>
      <c r="M33" s="193">
        <v>99.216459818023409</v>
      </c>
      <c r="N33" s="194">
        <v>98.864871221245835</v>
      </c>
      <c r="O33" s="195"/>
    </row>
    <row r="34" spans="1:15" ht="12.75" customHeight="1" x14ac:dyDescent="0.2">
      <c r="A34" s="70" t="str">
        <f>Indexes!A34</f>
        <v>N4</v>
      </c>
      <c r="B34" s="81">
        <f>(1-_xll.qlIndexFixing(Indexes!B$13,Indexes!$J34,TRUE,InterestRatesTrigger))*100</f>
        <v>99.795381936703691</v>
      </c>
      <c r="C34" s="82">
        <f>(1-_xll.qlIndexFixing(Indexes!C$13,Indexes!$J34,TRUE,InterestRatesTrigger))*100</f>
        <v>99.717639003940548</v>
      </c>
      <c r="D34" s="82">
        <f>(1-_xll.qlIndexFixing(Indexes!D$13,Indexes!$J34,TRUE,InterestRatesTrigger))*100</f>
        <v>99.587085279989623</v>
      </c>
      <c r="E34" s="83"/>
      <c r="G34" s="155">
        <f t="shared" si="7"/>
        <v>0.26020384291169307</v>
      </c>
      <c r="H34" s="156">
        <f t="shared" si="5"/>
        <v>0.46677707776468935</v>
      </c>
      <c r="I34" s="156">
        <f t="shared" si="6"/>
        <v>0.68598554078526774</v>
      </c>
      <c r="J34" s="157"/>
      <c r="L34" s="192">
        <v>99.535178093791998</v>
      </c>
      <c r="M34" s="193">
        <v>99.250861926175858</v>
      </c>
      <c r="N34" s="194">
        <v>98.901099739204355</v>
      </c>
      <c r="O34" s="195"/>
    </row>
    <row r="35" spans="1:15" ht="12.75" customHeight="1" x14ac:dyDescent="0.2">
      <c r="A35" s="70" t="str">
        <f>Indexes!A35</f>
        <v>Q4</v>
      </c>
      <c r="B35" s="81">
        <f>(1-_xll.qlIndexFixing(Indexes!B$13,Indexes!$J35,TRUE,InterestRatesTrigger))*100</f>
        <v>99.805168633590952</v>
      </c>
      <c r="C35" s="82">
        <f>(1-_xll.qlIndexFixing(Indexes!C$13,Indexes!$J35,TRUE,InterestRatesTrigger))*100</f>
        <v>99.725199438820269</v>
      </c>
      <c r="D35" s="84"/>
      <c r="E35" s="83"/>
      <c r="G35" s="155">
        <f t="shared" si="7"/>
        <v>0.26562518373138744</v>
      </c>
      <c r="H35" s="156">
        <f t="shared" si="5"/>
        <v>0.48713465213398877</v>
      </c>
      <c r="I35" s="158"/>
      <c r="J35" s="157"/>
      <c r="L35" s="192">
        <v>99.539543449859565</v>
      </c>
      <c r="M35" s="193">
        <v>99.23806478668628</v>
      </c>
      <c r="N35" s="194"/>
      <c r="O35" s="195"/>
    </row>
    <row r="36" spans="1:15" ht="12.75" customHeight="1" x14ac:dyDescent="0.2">
      <c r="A36" s="70" t="str">
        <f>Indexes!A36</f>
        <v>U4</v>
      </c>
      <c r="B36" s="81">
        <f>(1-_xll.qlIndexFixing(Indexes!B$13,Indexes!$J36,TRUE,InterestRatesTrigger))*100</f>
        <v>99.810134850880559</v>
      </c>
      <c r="C36" s="82">
        <f>(1-_xll.qlIndexFixing(Indexes!C$13,Indexes!$J36,TRUE,InterestRatesTrigger))*100</f>
        <v>99.727499999818747</v>
      </c>
      <c r="D36" s="84"/>
      <c r="E36" s="83"/>
      <c r="G36" s="155">
        <f t="shared" si="7"/>
        <v>0.26465218974176707</v>
      </c>
      <c r="H36" s="156">
        <f t="shared" si="5"/>
        <v>0.48926925831082713</v>
      </c>
      <c r="I36" s="158"/>
      <c r="J36" s="157"/>
      <c r="L36" s="192">
        <v>99.545482661138792</v>
      </c>
      <c r="M36" s="193">
        <v>99.23823074150792</v>
      </c>
      <c r="N36" s="194"/>
      <c r="O36" s="195"/>
    </row>
    <row r="37" spans="1:15" ht="12.75" customHeight="1" x14ac:dyDescent="0.2">
      <c r="A37" s="70" t="str">
        <f>Indexes!A37</f>
        <v>V4</v>
      </c>
      <c r="B37" s="81">
        <f>(1-_xll.qlIndexFixing(Indexes!B$13,Indexes!$J37,TRUE,InterestRatesTrigger))*100</f>
        <v>99.809639082419793</v>
      </c>
      <c r="C37" s="82">
        <f>(1-_xll.qlIndexFixing(Indexes!C$13,Indexes!$J37,TRUE,InterestRatesTrigger))*100</f>
        <v>99.726779819637258</v>
      </c>
      <c r="D37" s="84"/>
      <c r="E37" s="83"/>
      <c r="G37" s="155">
        <f t="shared" si="7"/>
        <v>0.27073066829807146</v>
      </c>
      <c r="H37" s="156">
        <f t="shared" si="5"/>
        <v>0.47419294943568957</v>
      </c>
      <c r="I37" s="158"/>
      <c r="J37" s="157"/>
      <c r="L37" s="192">
        <v>99.538908414121721</v>
      </c>
      <c r="M37" s="193">
        <v>99.252586870201569</v>
      </c>
      <c r="N37" s="194"/>
      <c r="O37" s="195"/>
    </row>
    <row r="38" spans="1:15" ht="12.75" customHeight="1" x14ac:dyDescent="0.2">
      <c r="A38" s="70" t="str">
        <f>Indexes!A38</f>
        <v>X4</v>
      </c>
      <c r="B38" s="81">
        <f>(1-_xll.qlIndexFixing(Indexes!B$13,Indexes!$J38,TRUE,InterestRatesTrigger))*100</f>
        <v>99.813513045295338</v>
      </c>
      <c r="C38" s="82">
        <f>(1-_xll.qlIndexFixing(Indexes!C$13,Indexes!$J38,TRUE,InterestRatesTrigger))*100</f>
        <v>99.722566855993833</v>
      </c>
      <c r="D38" s="84"/>
      <c r="E38" s="83"/>
      <c r="G38" s="155">
        <f t="shared" si="7"/>
        <v>0.2824868221508865</v>
      </c>
      <c r="H38" s="156">
        <f t="shared" si="5"/>
        <v>0.44888326586455207</v>
      </c>
      <c r="I38" s="158"/>
      <c r="J38" s="157"/>
      <c r="L38" s="192">
        <v>99.531026223144451</v>
      </c>
      <c r="M38" s="193">
        <v>99.273683590129281</v>
      </c>
      <c r="N38" s="194"/>
      <c r="O38" s="195"/>
    </row>
    <row r="39" spans="1:15" ht="12.75" customHeight="1" x14ac:dyDescent="0.2">
      <c r="A39" s="70" t="str">
        <f>Indexes!A39</f>
        <v>Z4</v>
      </c>
      <c r="B39" s="81">
        <f>(1-_xll.qlIndexFixing(Indexes!B$13,Indexes!$J39,TRUE,InterestRatesTrigger))*100</f>
        <v>99.816079082325345</v>
      </c>
      <c r="C39" s="82">
        <f>(1-_xll.qlIndexFixing(Indexes!C$13,Indexes!$J39,TRUE,InterestRatesTrigger))*100</f>
        <v>99.717499999773466</v>
      </c>
      <c r="D39" s="84"/>
      <c r="E39" s="83"/>
      <c r="G39" s="155">
        <f t="shared" si="7"/>
        <v>0.28927207884227357</v>
      </c>
      <c r="H39" s="156">
        <f t="shared" si="5"/>
        <v>0.44782318418600653</v>
      </c>
      <c r="I39" s="158"/>
      <c r="J39" s="157"/>
      <c r="L39" s="192">
        <v>99.526807003483071</v>
      </c>
      <c r="M39" s="193">
        <v>99.269676815587459</v>
      </c>
      <c r="N39" s="194"/>
      <c r="O39" s="195"/>
    </row>
    <row r="40" spans="1:15" ht="12.75" customHeight="1" x14ac:dyDescent="0.2">
      <c r="A40" s="70" t="str">
        <f>Indexes!A40</f>
        <v>F5</v>
      </c>
      <c r="B40" s="81">
        <f>(1-_xll.qlIndexFixing(Indexes!B$13,Indexes!$J40,TRUE,InterestRatesTrigger))*100</f>
        <v>99.809527925964574</v>
      </c>
      <c r="C40" s="82">
        <f>(1-_xll.qlIndexFixing(Indexes!C$13,Indexes!$J40,TRUE,InterestRatesTrigger))*100</f>
        <v>99.709310312888633</v>
      </c>
      <c r="D40" s="84"/>
      <c r="E40" s="83"/>
      <c r="G40" s="155">
        <f t="shared" si="7"/>
        <v>0.28938917625146132</v>
      </c>
      <c r="H40" s="156">
        <f t="shared" si="5"/>
        <v>0.43973819459766617</v>
      </c>
      <c r="I40" s="158"/>
      <c r="J40" s="157"/>
      <c r="L40" s="192">
        <v>99.520138749713112</v>
      </c>
      <c r="M40" s="193">
        <v>99.269572118290967</v>
      </c>
      <c r="N40" s="194"/>
      <c r="O40" s="195"/>
    </row>
    <row r="41" spans="1:15" ht="12.75" customHeight="1" x14ac:dyDescent="0.2">
      <c r="A41" s="70" t="str">
        <f>Indexes!A41</f>
        <v>G5</v>
      </c>
      <c r="B41" s="81">
        <f>(1-_xll.qlIndexFixing(Indexes!B$13,Indexes!$J41,TRUE,InterestRatesTrigger))*100</f>
        <v>99.795560686944356</v>
      </c>
      <c r="C41" s="82">
        <f>(1-_xll.qlIndexFixing(Indexes!C$13,Indexes!$J41,TRUE,InterestRatesTrigger))*100</f>
        <v>99.701748097154947</v>
      </c>
      <c r="D41" s="84"/>
      <c r="E41" s="83"/>
      <c r="G41" s="155">
        <f t="shared" si="7"/>
        <v>0.29402539445473508</v>
      </c>
      <c r="H41" s="156">
        <f t="shared" si="5"/>
        <v>0.43725373751392738</v>
      </c>
      <c r="I41" s="158"/>
      <c r="J41" s="157"/>
      <c r="L41" s="192">
        <v>99.501535292489621</v>
      </c>
      <c r="M41" s="193">
        <v>99.26449435964102</v>
      </c>
      <c r="N41" s="194"/>
      <c r="O41" s="195"/>
    </row>
    <row r="42" spans="1:15" ht="12.75" customHeight="1" x14ac:dyDescent="0.2">
      <c r="A42" s="70" t="str">
        <f>Indexes!A42</f>
        <v>H5</v>
      </c>
      <c r="B42" s="81">
        <f>(1-_xll.qlIndexFixing(Indexes!B$13,Indexes!$J42,TRUE,InterestRatesTrigger))*100</f>
        <v>99.781052071424199</v>
      </c>
      <c r="C42" s="82">
        <f>(1-_xll.qlIndexFixing(Indexes!C$13,Indexes!$J42,TRUE,InterestRatesTrigger))*100</f>
        <v>99.69250000003818</v>
      </c>
      <c r="D42" s="84"/>
      <c r="E42" s="83"/>
      <c r="G42" s="155">
        <f t="shared" si="7"/>
        <v>0.27911080862193671</v>
      </c>
      <c r="H42" s="156">
        <f t="shared" si="5"/>
        <v>0.42191742349693584</v>
      </c>
      <c r="I42" s="158"/>
      <c r="J42" s="157"/>
      <c r="L42" s="192">
        <v>99.501941262802262</v>
      </c>
      <c r="M42" s="193">
        <v>99.270582576541244</v>
      </c>
      <c r="N42" s="194"/>
      <c r="O42" s="195"/>
    </row>
    <row r="43" spans="1:15" ht="12.75" customHeight="1" x14ac:dyDescent="0.2">
      <c r="A43" s="70" t="str">
        <f>Indexes!A43</f>
        <v>M5</v>
      </c>
      <c r="B43" s="81"/>
      <c r="C43" s="82">
        <f>(1-_xll.qlIndexFixing(Indexes!C$13,Indexes!$J43,TRUE,InterestRatesTrigger))*100</f>
        <v>99.657500000042205</v>
      </c>
      <c r="D43" s="84"/>
      <c r="E43" s="83"/>
      <c r="G43" s="155"/>
      <c r="H43" s="156">
        <f t="shared" si="5"/>
        <v>0.40697726450356697</v>
      </c>
      <c r="I43" s="158"/>
      <c r="J43" s="157"/>
      <c r="L43" s="192"/>
      <c r="M43" s="193">
        <v>99.250522735538638</v>
      </c>
      <c r="N43" s="194"/>
      <c r="O43" s="195"/>
    </row>
    <row r="44" spans="1:15" ht="12.75" customHeight="1" x14ac:dyDescent="0.2">
      <c r="A44" s="70" t="str">
        <f>Indexes!A44</f>
        <v>U5</v>
      </c>
      <c r="B44" s="81"/>
      <c r="C44" s="82">
        <f>(1-_xll.qlIndexFixing(Indexes!C$13,Indexes!$J44,TRUE,InterestRatesTrigger))*100</f>
        <v>99.612500000062127</v>
      </c>
      <c r="D44" s="84"/>
      <c r="E44" s="83"/>
      <c r="G44" s="155"/>
      <c r="H44" s="156">
        <f t="shared" si="5"/>
        <v>0.40077696758322645</v>
      </c>
      <c r="I44" s="158"/>
      <c r="J44" s="157"/>
      <c r="L44" s="192"/>
      <c r="M44" s="193">
        <v>99.211723032478901</v>
      </c>
      <c r="N44" s="194"/>
      <c r="O44" s="195"/>
    </row>
    <row r="45" spans="1:15" ht="12.75" customHeight="1" x14ac:dyDescent="0.2">
      <c r="A45" s="70" t="str">
        <f>Indexes!A45</f>
        <v>Z5</v>
      </c>
      <c r="B45" s="81"/>
      <c r="C45" s="82">
        <f>(1-_xll.qlIndexFixing(Indexes!C$13,Indexes!$J45,TRUE,InterestRatesTrigger))*100</f>
        <v>99.552499999999981</v>
      </c>
      <c r="D45" s="84"/>
      <c r="E45" s="83"/>
      <c r="G45" s="155"/>
      <c r="H45" s="156">
        <f t="shared" si="5"/>
        <v>0.38440757760429278</v>
      </c>
      <c r="I45" s="158"/>
      <c r="J45" s="157"/>
      <c r="L45" s="192"/>
      <c r="M45" s="193">
        <v>99.168092422395688</v>
      </c>
      <c r="N45" s="194"/>
      <c r="O45" s="195"/>
    </row>
    <row r="46" spans="1:15" ht="12.75" customHeight="1" x14ac:dyDescent="0.2">
      <c r="A46" s="70" t="str">
        <f>Indexes!A46</f>
        <v>H6</v>
      </c>
      <c r="B46" s="81"/>
      <c r="C46" s="82">
        <f>(1-_xll.qlIndexFixing(Indexes!C$13,Indexes!$J46,TRUE,InterestRatesTrigger))*100</f>
        <v>99.482500000000044</v>
      </c>
      <c r="D46" s="84"/>
      <c r="E46" s="83"/>
      <c r="G46" s="155"/>
      <c r="H46" s="156">
        <f t="shared" si="5"/>
        <v>0.38286279282101532</v>
      </c>
      <c r="I46" s="158"/>
      <c r="J46" s="157"/>
      <c r="L46" s="192"/>
      <c r="M46" s="193">
        <v>99.099637207179029</v>
      </c>
      <c r="N46" s="194"/>
      <c r="O46" s="195"/>
    </row>
    <row r="47" spans="1:15" ht="12.75" hidden="1" customHeight="1" outlineLevel="1" x14ac:dyDescent="0.2">
      <c r="A47" s="70" t="str">
        <f>Indexes!A47</f>
        <v>M6</v>
      </c>
      <c r="B47" s="81"/>
      <c r="C47" s="82">
        <f>(1-_xll.qlIndexFixing(Index3M,Indexes!$J47,TRUE,InterestRatesTrigger))*100</f>
        <v>99.394436623110195</v>
      </c>
      <c r="D47" s="84"/>
      <c r="E47" s="83"/>
      <c r="G47" s="155"/>
      <c r="H47" s="156">
        <f t="shared" si="5"/>
        <v>0.37871385586190343</v>
      </c>
      <c r="I47" s="158"/>
      <c r="J47" s="157"/>
      <c r="L47" s="192"/>
      <c r="M47" s="193">
        <v>99.015722767248292</v>
      </c>
      <c r="N47" s="194"/>
      <c r="O47" s="195"/>
    </row>
    <row r="48" spans="1:15" ht="12.75" hidden="1" customHeight="1" outlineLevel="1" x14ac:dyDescent="0.2">
      <c r="A48" s="70" t="str">
        <f>Indexes!A48</f>
        <v>U6</v>
      </c>
      <c r="B48" s="81"/>
      <c r="C48" s="82">
        <f>(1-_xll.qlIndexFixing(Index3M,Indexes!$J48,TRUE,InterestRatesTrigger))*100</f>
        <v>99.29120830290033</v>
      </c>
      <c r="D48" s="84"/>
      <c r="E48" s="83"/>
      <c r="G48" s="155"/>
      <c r="H48" s="156">
        <f t="shared" si="5"/>
        <v>0.40430415968758382</v>
      </c>
      <c r="I48" s="158"/>
      <c r="J48" s="157"/>
      <c r="L48" s="192"/>
      <c r="M48" s="193">
        <v>98.886904143212746</v>
      </c>
      <c r="N48" s="194"/>
      <c r="O48" s="195"/>
    </row>
    <row r="49" spans="1:15" ht="12.75" hidden="1" customHeight="1" outlineLevel="1" x14ac:dyDescent="0.2">
      <c r="A49" s="70" t="str">
        <f>Indexes!A49</f>
        <v>Z6</v>
      </c>
      <c r="B49" s="81"/>
      <c r="C49" s="82">
        <f>(1-_xll.qlIndexFixing(Index3M,Indexes!$J49,TRUE,InterestRatesTrigger))*100</f>
        <v>99.190730536722342</v>
      </c>
      <c r="D49" s="84"/>
      <c r="E49" s="83"/>
      <c r="G49" s="155"/>
      <c r="H49" s="156">
        <f t="shared" si="5"/>
        <v>0.43770289246447192</v>
      </c>
      <c r="I49" s="158"/>
      <c r="J49" s="157"/>
      <c r="L49" s="192"/>
      <c r="M49" s="193">
        <v>98.75302764425787</v>
      </c>
      <c r="N49" s="194"/>
      <c r="O49" s="195"/>
    </row>
    <row r="50" spans="1:15" ht="12.75" hidden="1" customHeight="1" outlineLevel="1" x14ac:dyDescent="0.2">
      <c r="A50" s="61" t="str">
        <f>Indexes!A50</f>
        <v>H7</v>
      </c>
      <c r="B50" s="85"/>
      <c r="C50" s="86">
        <f>(1-_xll.qlIndexFixing(Index3M,Indexes!$J50,TRUE,InterestRatesTrigger))*100</f>
        <v>99.092565795643466</v>
      </c>
      <c r="D50" s="32"/>
      <c r="E50" s="87"/>
      <c r="G50" s="159"/>
      <c r="H50" s="160">
        <f t="shared" si="5"/>
        <v>0.47903571950935486</v>
      </c>
      <c r="I50" s="161"/>
      <c r="J50" s="162"/>
      <c r="L50" s="196"/>
      <c r="M50" s="197">
        <v>98.613530076134111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>
        <f>_xll.qlIndexFixing(Index3M,Indexes!$J51,TRUE,InterestRatesTrigger)</f>
        <v>3.2467643865827936E-3</v>
      </c>
      <c r="D51" s="89">
        <f>_xll.qlIndexFixing(Index6M,Indexes!$J51,TRUE,InterestRatesTrigger)</f>
        <v>4.2950162858949896E-3</v>
      </c>
      <c r="E51" s="79"/>
      <c r="G51" s="152"/>
      <c r="H51" s="136">
        <f t="shared" si="5"/>
        <v>-7.7784893367583126E-3</v>
      </c>
      <c r="I51" s="163">
        <f t="shared" ref="I51:I70" si="8">D51-N51</f>
        <v>-9.6829837141047259E-3</v>
      </c>
      <c r="J51" s="154"/>
      <c r="L51" s="188"/>
      <c r="M51" s="200">
        <v>1.1025253723341106E-2</v>
      </c>
      <c r="N51" s="201">
        <v>1.3977999999999716E-2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>
        <f>_xll.qlIndexFixing(Index3M,Indexes!$J52,TRUE,InterestRatesTrigger)</f>
        <v>3.2422855459042395E-3</v>
      </c>
      <c r="D52" s="91">
        <f>_xll.qlIndexFixing(Index6M,Indexes!$J52,TRUE,InterestRatesTrigger)</f>
        <v>4.2886762143194866E-3</v>
      </c>
      <c r="E52" s="87"/>
      <c r="G52" s="159"/>
      <c r="H52" s="139">
        <f t="shared" si="5"/>
        <v>-7.7577144540914404E-3</v>
      </c>
      <c r="I52" s="149">
        <f t="shared" si="8"/>
        <v>-9.6413237846351418E-3</v>
      </c>
      <c r="J52" s="162"/>
      <c r="L52" s="196"/>
      <c r="M52" s="202">
        <v>1.099999999999568E-2</v>
      </c>
      <c r="N52" s="203">
        <v>1.3929999998954629E-2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>
        <f>_xll.qlIndexFixing(Index3M,Indexes!$J53,TRUE,InterestRatesTrigger)</f>
        <v>3.0867363009751368E-3</v>
      </c>
      <c r="D53" s="57">
        <f>_xll.qlIndexFixing(Index6M,Indexes!$J53,TRUE,InterestRatesTrigger)</f>
        <v>4.1500000000002524E-3</v>
      </c>
      <c r="E53" s="92">
        <f>_xll.qlIndexFixing(Index1Y,Indexes!$J53,TRUE,InterestRatesTrigger)</f>
        <v>5.9159099109777026E-3</v>
      </c>
      <c r="G53" s="135"/>
      <c r="H53" s="136">
        <f t="shared" ref="H53:H58" si="9">C53-M53</f>
        <v>-6.335667620295974E-3</v>
      </c>
      <c r="I53" s="136">
        <f t="shared" si="8"/>
        <v>-8.2699999999993543E-3</v>
      </c>
      <c r="J53" s="164">
        <f t="shared" ref="J53:J63" si="10">E53-O53</f>
        <v>-1.0958090089021228E-2</v>
      </c>
      <c r="K53" s="93"/>
      <c r="L53" s="180"/>
      <c r="M53" s="184">
        <v>9.4224039212711108E-3</v>
      </c>
      <c r="N53" s="181">
        <v>1.2419999999999607E-2</v>
      </c>
      <c r="O53" s="187">
        <v>1.6873999999998932E-2</v>
      </c>
    </row>
    <row r="54" spans="1:15" ht="12.75" customHeight="1" x14ac:dyDescent="0.2">
      <c r="A54" s="70" t="str">
        <f>"FRA"&amp;Indexes!A54&amp;"x"</f>
        <v>FRA2x</v>
      </c>
      <c r="B54" s="74"/>
      <c r="C54" s="72">
        <f>_xll.qlIndexFixing(Index3M,Indexes!$J54,TRUE,InterestRatesTrigger)</f>
        <v>2.9610514337709342E-3</v>
      </c>
      <c r="D54" s="72">
        <f>_xll.qlIndexFixing(Index6M,Indexes!$J54,TRUE,InterestRatesTrigger)</f>
        <v>3.9899999999999094E-3</v>
      </c>
      <c r="E54" s="76">
        <f>_xll.qlIndexFixing(Index1Y,Indexes!$J54,TRUE,InterestRatesTrigger)</f>
        <v>5.8740668486979885E-3</v>
      </c>
      <c r="G54" s="144"/>
      <c r="H54" s="145">
        <f t="shared" si="9"/>
        <v>-5.0797451550928267E-3</v>
      </c>
      <c r="I54" s="145">
        <f t="shared" si="8"/>
        <v>-7.479999999998945E-3</v>
      </c>
      <c r="J54" s="151">
        <f t="shared" si="10"/>
        <v>-1.0448933151300833E-2</v>
      </c>
      <c r="K54" s="93"/>
      <c r="L54" s="180"/>
      <c r="M54" s="184">
        <v>8.0407965888637609E-3</v>
      </c>
      <c r="N54" s="181">
        <v>1.1469999999998854E-2</v>
      </c>
      <c r="O54" s="187">
        <v>1.6322999999998821E-2</v>
      </c>
    </row>
    <row r="55" spans="1:15" ht="12.75" customHeight="1" x14ac:dyDescent="0.2">
      <c r="A55" s="70" t="str">
        <f>"FRA"&amp;Indexes!A55&amp;"x"</f>
        <v>FRA3x</v>
      </c>
      <c r="B55" s="74"/>
      <c r="C55" s="72">
        <f>_xll.qlIndexFixing(Index3M,Indexes!$J55,TRUE,InterestRatesTrigger)</f>
        <v>2.8421656446828993E-3</v>
      </c>
      <c r="D55" s="72">
        <f>_xll.qlIndexFixing(Index6M,Indexes!$J55,TRUE,InterestRatesTrigger)</f>
        <v>3.9800000002997472E-3</v>
      </c>
      <c r="E55" s="76">
        <f>_xll.qlIndexFixing(Index1Y,Indexes!$J55,TRUE,InterestRatesTrigger)</f>
        <v>5.8550000000001691E-3</v>
      </c>
      <c r="G55" s="144"/>
      <c r="H55" s="145">
        <f t="shared" si="9"/>
        <v>-4.6924731462557549E-3</v>
      </c>
      <c r="I55" s="145">
        <f t="shared" si="8"/>
        <v>-7.1299999996984886E-3</v>
      </c>
      <c r="J55" s="151">
        <f t="shared" si="10"/>
        <v>-1.0072999999998881E-2</v>
      </c>
      <c r="K55" s="93"/>
      <c r="L55" s="180"/>
      <c r="M55" s="184">
        <v>7.5346387909386546E-3</v>
      </c>
      <c r="N55" s="181">
        <v>1.1109999999998236E-2</v>
      </c>
      <c r="O55" s="187">
        <v>1.5927999999999051E-2</v>
      </c>
    </row>
    <row r="56" spans="1:15" ht="12.75" customHeight="1" x14ac:dyDescent="0.2">
      <c r="A56" s="70" t="str">
        <f>"FRA"&amp;Indexes!A56&amp;"x"</f>
        <v>FRA4x</v>
      </c>
      <c r="B56" s="74"/>
      <c r="C56" s="72">
        <f>_xll.qlIndexFixing(Index3M,Indexes!$J56,TRUE,InterestRatesTrigger)</f>
        <v>2.7622764871744298E-3</v>
      </c>
      <c r="D56" s="72">
        <f>_xll.qlIndexFixing(Index6M,Indexes!$J56,TRUE,InterestRatesTrigger)</f>
        <v>3.9400000000000069E-3</v>
      </c>
      <c r="E56" s="76">
        <f>_xll.qlIndexFixing(Index1Y,Indexes!$J56,TRUE,InterestRatesTrigger)</f>
        <v>5.8546353104694301E-3</v>
      </c>
      <c r="G56" s="144"/>
      <c r="H56" s="145">
        <f t="shared" si="9"/>
        <v>-4.7872708940169869E-3</v>
      </c>
      <c r="I56" s="145">
        <f t="shared" si="8"/>
        <v>-6.769999999956827E-3</v>
      </c>
      <c r="J56" s="151">
        <f t="shared" si="10"/>
        <v>-9.6663988463972905E-3</v>
      </c>
      <c r="K56" s="93"/>
      <c r="L56" s="180"/>
      <c r="M56" s="184">
        <v>7.5495473811914163E-3</v>
      </c>
      <c r="N56" s="181">
        <v>1.0709999999956834E-2</v>
      </c>
      <c r="O56" s="187">
        <v>1.5521034156866721E-2</v>
      </c>
    </row>
    <row r="57" spans="1:15" ht="12.75" customHeight="1" x14ac:dyDescent="0.2">
      <c r="A57" s="70" t="str">
        <f>"FRA"&amp;Indexes!A57&amp;"x"</f>
        <v>FRA5x</v>
      </c>
      <c r="B57" s="74"/>
      <c r="C57" s="72">
        <f>_xll.qlIndexFixing(Index3M,Indexes!$J57,TRUE,InterestRatesTrigger)</f>
        <v>2.7278728112868343E-3</v>
      </c>
      <c r="D57" s="72">
        <f>_xll.qlIndexFixing(Index6M,Indexes!$J57,TRUE,InterestRatesTrigger)</f>
        <v>3.9099999999999344E-3</v>
      </c>
      <c r="E57" s="76">
        <f>_xll.qlIndexFixing(Index1Y,Indexes!$J57,TRUE,InterestRatesTrigger)</f>
        <v>5.8730310761089758E-3</v>
      </c>
      <c r="G57" s="144"/>
      <c r="H57" s="145">
        <f t="shared" si="9"/>
        <v>-4.9093081764193178E-3</v>
      </c>
      <c r="I57" s="145">
        <f t="shared" si="8"/>
        <v>-6.5300000000814238E-3</v>
      </c>
      <c r="J57" s="151">
        <f t="shared" si="10"/>
        <v>-9.2607807604359466E-3</v>
      </c>
      <c r="K57" s="93"/>
      <c r="L57" s="180"/>
      <c r="M57" s="184">
        <v>7.6371809877061525E-3</v>
      </c>
      <c r="N57" s="181">
        <v>1.0440000000081358E-2</v>
      </c>
      <c r="O57" s="187">
        <v>1.5133811836544922E-2</v>
      </c>
    </row>
    <row r="58" spans="1:15" ht="12.75" customHeight="1" x14ac:dyDescent="0.2">
      <c r="A58" s="70" t="str">
        <f>"FRA"&amp;Indexes!A58&amp;"x"</f>
        <v>FRA6x</v>
      </c>
      <c r="B58" s="74"/>
      <c r="C58" s="72">
        <f>_xll.qlIndexFixing(Index3M,Indexes!$J58,TRUE,InterestRatesTrigger)</f>
        <v>2.7301251374142448E-3</v>
      </c>
      <c r="D58" s="72">
        <f>_xll.qlIndexFixing(Index6M,Indexes!$J58,TRUE,InterestRatesTrigger)</f>
        <v>3.9399999999945399E-3</v>
      </c>
      <c r="E58" s="76">
        <f>_xll.qlIndexFixing(Index1Y,Indexes!$J58,TRUE,InterestRatesTrigger)</f>
        <v>5.914000000000046E-3</v>
      </c>
      <c r="G58" s="144"/>
      <c r="H58" s="145">
        <f t="shared" si="9"/>
        <v>-4.7989464995700547E-3</v>
      </c>
      <c r="I58" s="145">
        <f t="shared" si="8"/>
        <v>-6.2600000000735869E-3</v>
      </c>
      <c r="J58" s="151">
        <f t="shared" si="10"/>
        <v>-8.8709999999965934E-3</v>
      </c>
      <c r="K58" s="93"/>
      <c r="L58" s="180"/>
      <c r="M58" s="184">
        <v>7.5290716369842995E-3</v>
      </c>
      <c r="N58" s="181">
        <v>1.0200000000068127E-2</v>
      </c>
      <c r="O58" s="187">
        <v>1.4784999999996639E-2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>
        <f>_xll.qlIndexFixing(Index6M,Indexes!$J59,TRUE,InterestRatesTrigger)</f>
        <v>4.0300000012571096E-3</v>
      </c>
      <c r="E59" s="76">
        <f>_xll.qlIndexFixing(Index1Y,Indexes!$J59,TRUE,InterestRatesTrigger)</f>
        <v>5.9720719192011031E-3</v>
      </c>
      <c r="G59" s="144"/>
      <c r="H59" s="148"/>
      <c r="I59" s="145">
        <f t="shared" si="8"/>
        <v>-6.2481810556664196E-3</v>
      </c>
      <c r="J59" s="151">
        <f t="shared" si="10"/>
        <v>-8.4851228528819919E-3</v>
      </c>
      <c r="K59" s="93"/>
      <c r="L59" s="180"/>
      <c r="M59" s="184"/>
      <c r="N59" s="181">
        <v>1.0278181056923529E-2</v>
      </c>
      <c r="O59" s="187">
        <v>1.4457194772083095E-2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>
        <f>_xll.qlIndexFixing(Index6M,Indexes!$J60,TRUE,InterestRatesTrigger)</f>
        <v>4.1199999999999362E-3</v>
      </c>
      <c r="E60" s="76">
        <f>_xll.qlIndexFixing(Index1Y,Indexes!$J60,TRUE,InterestRatesTrigger)</f>
        <v>6.0493153188018473E-3</v>
      </c>
      <c r="G60" s="144"/>
      <c r="H60" s="148"/>
      <c r="I60" s="145">
        <f t="shared" si="8"/>
        <v>-5.8649192500581163E-3</v>
      </c>
      <c r="J60" s="151">
        <f t="shared" si="10"/>
        <v>-8.0946117269421903E-3</v>
      </c>
      <c r="K60" s="93"/>
      <c r="L60" s="180"/>
      <c r="M60" s="184"/>
      <c r="N60" s="181">
        <v>9.9849192500580525E-3</v>
      </c>
      <c r="O60" s="187">
        <v>1.4143927045744038E-2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>
        <f>_xll.qlIndexFixing(Index6M,Indexes!$J61,TRUE,InterestRatesTrigger)</f>
        <v>4.2100000000002179E-3</v>
      </c>
      <c r="E61" s="76">
        <f>_xll.qlIndexFixing(Index1Y,Indexes!$J61,TRUE,InterestRatesTrigger)</f>
        <v>6.1510000000000054E-3</v>
      </c>
      <c r="G61" s="144"/>
      <c r="H61" s="148"/>
      <c r="I61" s="145">
        <f t="shared" si="8"/>
        <v>-5.4350000002317067E-3</v>
      </c>
      <c r="J61" s="151">
        <f t="shared" si="10"/>
        <v>-7.7649999999965299E-3</v>
      </c>
      <c r="K61" s="93"/>
      <c r="L61" s="180"/>
      <c r="M61" s="184"/>
      <c r="N61" s="181">
        <v>9.6450000002319247E-3</v>
      </c>
      <c r="O61" s="187">
        <v>1.3915999999996535E-2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>
        <f>_xll.qlIndexFixing(Index6M,Indexes!$J62,TRUE,InterestRatesTrigger)</f>
        <v>4.3399999999996818E-3</v>
      </c>
      <c r="E62" s="76">
        <f>_xll.qlIndexFixing(Index1Y,Indexes!$J62,TRUE,InterestRatesTrigger)</f>
        <v>6.2524333854078505E-3</v>
      </c>
      <c r="G62" s="144"/>
      <c r="H62" s="148"/>
      <c r="I62" s="145">
        <f t="shared" si="8"/>
        <v>-5.2519627259475137E-3</v>
      </c>
      <c r="J62" s="151">
        <f t="shared" si="10"/>
        <v>-7.4671000767173876E-3</v>
      </c>
      <c r="K62" s="93"/>
      <c r="L62" s="180"/>
      <c r="M62" s="184"/>
      <c r="N62" s="181">
        <v>9.5919627259471955E-3</v>
      </c>
      <c r="O62" s="187">
        <v>1.3719533462125238E-2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>
        <f>_xll.qlIndexFixing(Index6M,Indexes!$J63,TRUE,InterestRatesTrigger)</f>
        <v>4.4700000000000902E-3</v>
      </c>
      <c r="E63" s="76">
        <f>_xll.qlIndexFixing(Index1Y,Indexes!$J63,TRUE,InterestRatesTrigger)</f>
        <v>6.3658817926744143E-3</v>
      </c>
      <c r="G63" s="144"/>
      <c r="H63" s="148"/>
      <c r="I63" s="145">
        <f t="shared" si="8"/>
        <v>-5.1754263700747663E-3</v>
      </c>
      <c r="J63" s="151">
        <f t="shared" si="10"/>
        <v>-7.183943924636612E-3</v>
      </c>
      <c r="K63" s="93"/>
      <c r="L63" s="180"/>
      <c r="M63" s="184"/>
      <c r="N63" s="181">
        <v>9.6454263700748565E-3</v>
      </c>
      <c r="O63" s="187">
        <v>1.3549825717311026E-2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>
        <f>_xll.qlIndexFixing(Index6M,Indexes!$J64,TRUE,InterestRatesTrigger)</f>
        <v>4.6399999999997199E-3</v>
      </c>
      <c r="E64" s="76">
        <f>_xll.qlIndexFixing(Index1Y,Indexes!$J64,TRUE,InterestRatesTrigger)</f>
        <v>6.510000000000165E-3</v>
      </c>
      <c r="G64" s="144"/>
      <c r="H64" s="148"/>
      <c r="I64" s="145">
        <f t="shared" si="8"/>
        <v>-5.2200000002534984E-3</v>
      </c>
      <c r="J64" s="151">
        <f>E64-O64</f>
        <v>-6.919999999658628E-3</v>
      </c>
      <c r="K64" s="93"/>
      <c r="L64" s="180"/>
      <c r="M64" s="184"/>
      <c r="N64" s="181">
        <v>9.8600000002532183E-3</v>
      </c>
      <c r="O64" s="187">
        <v>1.3429999999658793E-2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>
        <f>_xll.qlIndexFixing(Index6M,Indexes!$J65,TRUE,InterestRatesTrigger)</f>
        <v>4.7900000013106183E-3</v>
      </c>
      <c r="E65" s="76">
        <f>_xll.qlIndexFixing(Index1Y,Indexes!$J65,TRUE,InterestRatesTrigger)</f>
        <v>6.6701650463701825E-3</v>
      </c>
      <c r="G65" s="144"/>
      <c r="H65" s="148"/>
      <c r="I65" s="145">
        <f t="shared" si="8"/>
        <v>-5.1059490879209425E-3</v>
      </c>
      <c r="J65" s="151">
        <f t="shared" ref="J65:J70" si="11">E65-O65</f>
        <v>-6.7087450161356418E-3</v>
      </c>
      <c r="K65" s="93"/>
      <c r="L65" s="180"/>
      <c r="M65" s="184"/>
      <c r="N65" s="181">
        <v>9.8959490892315607E-3</v>
      </c>
      <c r="O65" s="187">
        <v>1.3378910062505824E-2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>
        <f>_xll.qlIndexFixing(Index6M,Indexes!$J66,TRUE,InterestRatesTrigger)</f>
        <v>4.930000000000258E-3</v>
      </c>
      <c r="E66" s="76">
        <f>_xll.qlIndexFixing(Index1Y,Indexes!$J66,TRUE,InterestRatesTrigger)</f>
        <v>6.8501300808767743E-3</v>
      </c>
      <c r="G66" s="144"/>
      <c r="H66" s="148"/>
      <c r="I66" s="145">
        <f t="shared" si="8"/>
        <v>-4.8797553523512336E-3</v>
      </c>
      <c r="J66" s="151">
        <f t="shared" si="11"/>
        <v>-6.4760193785765403E-3</v>
      </c>
      <c r="K66" s="93"/>
      <c r="L66" s="180"/>
      <c r="M66" s="184"/>
      <c r="N66" s="181">
        <v>9.8097553523514916E-3</v>
      </c>
      <c r="O66" s="187">
        <v>1.3326149459453315E-2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>
        <f>_xll.qlIndexFixing(Index6M,Indexes!$J67,TRUE,InterestRatesTrigger)</f>
        <v>5.1400000000027795E-3</v>
      </c>
      <c r="E67" s="76">
        <f>_xll.qlIndexFixing(Index1Y,Indexes!$J67,TRUE,InterestRatesTrigger)</f>
        <v>7.0560000000001195E-3</v>
      </c>
      <c r="G67" s="144"/>
      <c r="H67" s="148"/>
      <c r="I67" s="145">
        <f t="shared" si="8"/>
        <v>-4.6010000002291804E-3</v>
      </c>
      <c r="J67" s="151">
        <f t="shared" si="11"/>
        <v>-6.2599999996022226E-3</v>
      </c>
      <c r="K67" s="93"/>
      <c r="L67" s="180"/>
      <c r="M67" s="184"/>
      <c r="N67" s="181">
        <v>9.7410000002319599E-3</v>
      </c>
      <c r="O67" s="187">
        <v>1.3315999999602342E-2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>
        <f>_xll.qlIndexFixing(Index6M,Indexes!$J68,TRUE,InterestRatesTrigger)</f>
        <v>5.3200000000000114E-3</v>
      </c>
      <c r="E68" s="76">
        <f>_xll.qlIndexFixing(Index1Y,Indexes!$J68,TRUE,InterestRatesTrigger)</f>
        <v>7.2825209616388231E-3</v>
      </c>
      <c r="G68" s="144"/>
      <c r="H68" s="148"/>
      <c r="I68" s="145">
        <f t="shared" si="8"/>
        <v>-4.4642944943476997E-3</v>
      </c>
      <c r="J68" s="151">
        <f t="shared" si="11"/>
        <v>-6.0767621727417422E-3</v>
      </c>
      <c r="K68" s="93"/>
      <c r="L68" s="180"/>
      <c r="M68" s="184"/>
      <c r="N68" s="181">
        <v>9.784294494347711E-3</v>
      </c>
      <c r="O68" s="187">
        <v>1.3359283134380565E-2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>
        <f>_xll.qlIndexFixing(Index6M,Indexes!$J69,TRUE,InterestRatesTrigger)</f>
        <v>5.500000000000017E-3</v>
      </c>
      <c r="E69" s="76">
        <f>_xll.qlIndexFixing(Index1Y,Indexes!$J69,TRUE,InterestRatesTrigger)</f>
        <v>7.5440851410764169E-3</v>
      </c>
      <c r="G69" s="144"/>
      <c r="H69" s="148"/>
      <c r="I69" s="145">
        <f t="shared" si="8"/>
        <v>-4.617744634553585E-3</v>
      </c>
      <c r="J69" s="151">
        <f t="shared" si="11"/>
        <v>-5.9169907810611901E-3</v>
      </c>
      <c r="K69" s="93"/>
      <c r="L69" s="180"/>
      <c r="M69" s="184"/>
      <c r="N69" s="181">
        <v>1.0117744634553602E-2</v>
      </c>
      <c r="O69" s="187">
        <v>1.3461075922137607E-2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>
        <f>_xll.qlIndexFixing(Index6M,Indexes!$J70,TRUE,InterestRatesTrigger)</f>
        <v>5.7300000000002575E-3</v>
      </c>
      <c r="E70" s="75">
        <f>_xll.qlIndexFixing(Index1Y,Indexes!$J70,TRUE,InterestRatesTrigger)</f>
        <v>7.8130000000001948E-3</v>
      </c>
      <c r="G70" s="138"/>
      <c r="H70" s="149"/>
      <c r="I70" s="139">
        <f t="shared" si="8"/>
        <v>-4.6999999999999525E-3</v>
      </c>
      <c r="J70" s="150">
        <f t="shared" si="11"/>
        <v>-5.7869999997645586E-3</v>
      </c>
      <c r="K70" s="93"/>
      <c r="L70" s="174"/>
      <c r="M70" s="185"/>
      <c r="N70" s="175">
        <v>1.043000000000021E-2</v>
      </c>
      <c r="O70" s="186">
        <v>1.3599999999764753E-2</v>
      </c>
    </row>
    <row r="71" spans="1:22" x14ac:dyDescent="0.2">
      <c r="A71" s="70" t="str">
        <f>Indexes!A71</f>
        <v>1Y</v>
      </c>
      <c r="B71" s="71">
        <f>_xll.qlIndexFixing(Indexes!B71,FixingDate,TRUE,InterestRatesTrigger)</f>
        <v>2.0886111111112285E-3</v>
      </c>
      <c r="C71" s="71">
        <f>_xll.qlIndexFixing(Indexes!C71,FixingDate,TRUE,InterestRatesTrigger)</f>
        <v>2.9717810770390962E-3</v>
      </c>
      <c r="D71" s="71">
        <f>_xll.qlIndexFixing(Indexes!D71,FixingDate,TRUE,InterestRatesTrigger)</f>
        <v>4.1588647025057159E-3</v>
      </c>
      <c r="E71" s="73">
        <f>_xll.qlIndexFixing(Indexes!E71,FixingDate,TRUE,InterestRatesTrigger)</f>
        <v>6.0731944444444427E-3</v>
      </c>
      <c r="G71" s="165">
        <f t="shared" ref="G71:G134" si="12">B71-L71</f>
        <v>-2.9540555556709603E-3</v>
      </c>
      <c r="H71" s="166">
        <f t="shared" ref="H71:H133" si="13">C71-M71</f>
        <v>-5.5326612739432955E-3</v>
      </c>
      <c r="I71" s="166">
        <f t="shared" ref="I71:I133" si="14">D71-N71</f>
        <v>-8.1493210369525046E-3</v>
      </c>
      <c r="J71" s="167">
        <f t="shared" ref="J71:J133" si="15">E71-O71</f>
        <v>-1.1586305555555555E-2</v>
      </c>
      <c r="K71" s="93"/>
      <c r="L71" s="180">
        <v>5.0426666667821888E-3</v>
      </c>
      <c r="M71" s="184">
        <v>8.5044423509823917E-3</v>
      </c>
      <c r="N71" s="184">
        <v>1.230818573945822E-2</v>
      </c>
      <c r="O71" s="182">
        <v>1.7659499999999998E-2</v>
      </c>
      <c r="Q71" s="94">
        <f>(D71-C71)*10000</f>
        <v>11.870836254666196</v>
      </c>
      <c r="R71" s="94">
        <f t="shared" ref="R71:R102" si="16">(D71-B71)*10000</f>
        <v>20.702535913944875</v>
      </c>
      <c r="S71" s="94">
        <f>(E71-D71)*10000</f>
        <v>19.143297419387267</v>
      </c>
    </row>
    <row r="72" spans="1:22" hidden="1" outlineLevel="1" x14ac:dyDescent="0.2">
      <c r="A72" s="70" t="str">
        <f>Indexes!A72</f>
        <v>1Y3M</v>
      </c>
      <c r="B72" s="71">
        <f>_xll.qlIndexFixing(Indexes!B72,FixingDate,TRUE,InterestRatesTrigger)</f>
        <v>2.1244576283977038E-3</v>
      </c>
      <c r="C72" s="71">
        <f>_xll.qlIndexFixing(Indexes!C72,FixingDate,TRUE,InterestRatesTrigger)</f>
        <v>3.0150567037976598E-3</v>
      </c>
      <c r="D72" s="71"/>
      <c r="E72" s="73"/>
      <c r="G72" s="165">
        <f t="shared" si="12"/>
        <v>-2.9321791225120956E-3</v>
      </c>
      <c r="H72" s="166">
        <f t="shared" si="13"/>
        <v>-5.2431891845090874E-3</v>
      </c>
      <c r="I72" s="166">
        <f t="shared" si="14"/>
        <v>0</v>
      </c>
      <c r="J72" s="167">
        <f t="shared" si="15"/>
        <v>0</v>
      </c>
      <c r="K72" s="93"/>
      <c r="L72" s="180">
        <v>5.0566367509097994E-3</v>
      </c>
      <c r="M72" s="184">
        <v>8.2582458883067467E-3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>
        <f>_xll.qlIndexFixing(Indexes!B73,FixingDate,TRUE,InterestRatesTrigger)</f>
        <v>2.1976004915160051E-3</v>
      </c>
      <c r="C73" s="71">
        <f>_xll.qlIndexFixing(Indexes!C73,FixingDate,TRUE,InterestRatesTrigger)</f>
        <v>3.116232912346631E-3</v>
      </c>
      <c r="D73" s="71">
        <f>_xll.qlIndexFixing(Indexes!D73,FixingDate,TRUE,InterestRatesTrigger)</f>
        <v>4.3463430539977584E-3</v>
      </c>
      <c r="E73" s="73"/>
      <c r="G73" s="165">
        <f t="shared" si="12"/>
        <v>-2.9685957080092069E-3</v>
      </c>
      <c r="H73" s="166">
        <f t="shared" si="13"/>
        <v>-5.0763643449802543E-3</v>
      </c>
      <c r="I73" s="166">
        <f t="shared" si="14"/>
        <v>-7.1666214052731134E-3</v>
      </c>
      <c r="J73" s="167">
        <f t="shared" si="15"/>
        <v>0</v>
      </c>
      <c r="K73" s="93"/>
      <c r="L73" s="180">
        <v>5.166196199525212E-3</v>
      </c>
      <c r="M73" s="184">
        <v>8.1925972573268849E-3</v>
      </c>
      <c r="N73" s="184">
        <v>1.1512964459270872E-2</v>
      </c>
      <c r="O73" s="182"/>
      <c r="Q73" s="94">
        <f t="shared" ref="Q73:Q135" si="17">(D73-C73)*10000</f>
        <v>12.301101416511274</v>
      </c>
      <c r="R73" s="94">
        <f t="shared" si="16"/>
        <v>21.487425624817533</v>
      </c>
      <c r="S73" s="94"/>
    </row>
    <row r="74" spans="1:22" hidden="1" outlineLevel="1" x14ac:dyDescent="0.2">
      <c r="A74" s="70" t="str">
        <f>Indexes!A74</f>
        <v>1Y9M</v>
      </c>
      <c r="B74" s="71">
        <f>_xll.qlIndexFixing(Indexes!B74,FixingDate,TRUE,InterestRatesTrigger)</f>
        <v>2.3055327853225499E-3</v>
      </c>
      <c r="C74" s="71">
        <f>_xll.qlIndexFixing(Indexes!C74,FixingDate,TRUE,InterestRatesTrigger)</f>
        <v>3.2588373780393716E-3</v>
      </c>
      <c r="D74" s="71"/>
      <c r="E74" s="73"/>
      <c r="G74" s="165">
        <f t="shared" si="12"/>
        <v>-3.016026561062788E-3</v>
      </c>
      <c r="H74" s="166">
        <f t="shared" si="13"/>
        <v>-4.9525821359068332E-3</v>
      </c>
      <c r="I74" s="166">
        <f t="shared" si="14"/>
        <v>0</v>
      </c>
      <c r="J74" s="167">
        <f t="shared" si="15"/>
        <v>0</v>
      </c>
      <c r="K74" s="93"/>
      <c r="L74" s="180">
        <v>5.321559346385338E-3</v>
      </c>
      <c r="M74" s="184">
        <v>8.2114195139462044E-3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>
        <f>_xll.qlIndexFixing(Indexes!B75,FixingDate,TRUE,InterestRatesTrigger)</f>
        <v>2.4499999999993143E-3</v>
      </c>
      <c r="C75" s="71">
        <f>_xll.qlIndexFixing(Indexes!C75,FixingDate,TRUE,InterestRatesTrigger)</f>
        <v>3.4407605242440871E-3</v>
      </c>
      <c r="D75" s="71">
        <f>_xll.qlIndexFixing(Indexes!D75,FixingDate,TRUE,InterestRatesTrigger)</f>
        <v>4.7127579731524654E-3</v>
      </c>
      <c r="E75" s="73">
        <f>_xll.qlIndexFixing(Indexes!E75,FixingDate,TRUE,InterestRatesTrigger)</f>
        <v>6.3457725816229143E-3</v>
      </c>
      <c r="G75" s="165">
        <f t="shared" si="12"/>
        <v>-3.1000000000106398E-3</v>
      </c>
      <c r="H75" s="166">
        <f t="shared" si="13"/>
        <v>-4.8663061166800328E-3</v>
      </c>
      <c r="I75" s="166">
        <f t="shared" si="14"/>
        <v>-6.5944131059165563E-3</v>
      </c>
      <c r="J75" s="167">
        <f t="shared" si="15"/>
        <v>-9.2970208521636327E-3</v>
      </c>
      <c r="K75" s="93"/>
      <c r="L75" s="180">
        <v>5.5500000000099541E-3</v>
      </c>
      <c r="M75" s="184">
        <v>8.3070666409241194E-3</v>
      </c>
      <c r="N75" s="184">
        <v>1.1307171079069022E-2</v>
      </c>
      <c r="O75" s="182">
        <v>1.5642793433786547E-2</v>
      </c>
      <c r="Q75" s="94">
        <f t="shared" si="17"/>
        <v>12.719974489083784</v>
      </c>
      <c r="R75" s="94">
        <f t="shared" si="16"/>
        <v>22.627579731531512</v>
      </c>
      <c r="S75" s="94">
        <f>(E75-D75)*10000</f>
        <v>16.330146084704488</v>
      </c>
    </row>
    <row r="76" spans="1:22" hidden="1" outlineLevel="1" x14ac:dyDescent="0.2">
      <c r="A76" s="70" t="str">
        <f>Indexes!A76</f>
        <v>2Y3M</v>
      </c>
      <c r="B76" s="71">
        <f>_xll.qlIndexFixing(Indexes!B76,FixingDate,TRUE,InterestRatesTrigger)</f>
        <v>2.6359871859765313E-3</v>
      </c>
      <c r="C76" s="71">
        <f>_xll.qlIndexFixing(Indexes!C76,FixingDate,TRUE,InterestRatesTrigger)</f>
        <v>3.6654145424330022E-3</v>
      </c>
      <c r="D76" s="71"/>
      <c r="E76" s="73"/>
      <c r="G76" s="165">
        <f t="shared" si="12"/>
        <v>-3.1194214788156423E-3</v>
      </c>
      <c r="H76" s="166">
        <f t="shared" si="13"/>
        <v>-4.7384004583436185E-3</v>
      </c>
      <c r="I76" s="166">
        <f t="shared" si="14"/>
        <v>0</v>
      </c>
      <c r="J76" s="167">
        <f t="shared" si="15"/>
        <v>0</v>
      </c>
      <c r="K76" s="93"/>
      <c r="L76" s="180">
        <v>5.7554086647921736E-3</v>
      </c>
      <c r="M76" s="184">
        <v>8.4038150007766203E-3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>
        <f>_xll.qlIndexFixing(Indexes!B77,FixingDate,TRUE,InterestRatesTrigger)</f>
        <v>2.8662356691481193E-3</v>
      </c>
      <c r="C77" s="71">
        <f>_xll.qlIndexFixing(Indexes!C77,FixingDate,TRUE,InterestRatesTrigger)</f>
        <v>3.9420825111510212E-3</v>
      </c>
      <c r="D77" s="71">
        <f>_xll.qlIndexFixing(Indexes!D77,FixingDate,TRUE,InterestRatesTrigger)</f>
        <v>5.2880156311767793E-3</v>
      </c>
      <c r="E77" s="73"/>
      <c r="G77" s="165">
        <f t="shared" si="12"/>
        <v>-3.1784373657753116E-3</v>
      </c>
      <c r="H77" s="166">
        <f t="shared" si="13"/>
        <v>-4.6976179243719317E-3</v>
      </c>
      <c r="I77" s="166">
        <f t="shared" si="14"/>
        <v>-6.1945540891394854E-3</v>
      </c>
      <c r="J77" s="167">
        <f t="shared" si="15"/>
        <v>0</v>
      </c>
      <c r="K77" s="93"/>
      <c r="L77" s="180">
        <v>6.0446730349234309E-3</v>
      </c>
      <c r="M77" s="184">
        <v>8.6397004355229529E-3</v>
      </c>
      <c r="N77" s="184">
        <v>1.1482569720316265E-2</v>
      </c>
      <c r="O77" s="182"/>
      <c r="Q77" s="94">
        <f t="shared" si="17"/>
        <v>13.459331200257582</v>
      </c>
      <c r="R77" s="94">
        <f t="shared" si="16"/>
        <v>24.217799620286602</v>
      </c>
      <c r="S77" s="94"/>
    </row>
    <row r="78" spans="1:22" hidden="1" outlineLevel="1" x14ac:dyDescent="0.2">
      <c r="A78" s="70" t="str">
        <f>Indexes!A78</f>
        <v>2Y9M</v>
      </c>
      <c r="B78" s="71">
        <f>_xll.qlIndexFixing(Indexes!B78,FixingDate,TRUE,InterestRatesTrigger)</f>
        <v>3.1396826825713041E-3</v>
      </c>
      <c r="C78" s="71">
        <f>_xll.qlIndexFixing(Indexes!C78,FixingDate,TRUE,InterestRatesTrigger)</f>
        <v>4.2620995236791878E-3</v>
      </c>
      <c r="D78" s="71"/>
      <c r="E78" s="73"/>
      <c r="G78" s="165">
        <f t="shared" si="12"/>
        <v>-3.2577342106772894E-3</v>
      </c>
      <c r="H78" s="166">
        <f t="shared" si="13"/>
        <v>-4.6947287745776499E-3</v>
      </c>
      <c r="I78" s="166">
        <f t="shared" si="14"/>
        <v>0</v>
      </c>
      <c r="J78" s="167">
        <f t="shared" si="15"/>
        <v>0</v>
      </c>
      <c r="K78" s="93"/>
      <c r="L78" s="180">
        <v>6.3974168932485935E-3</v>
      </c>
      <c r="M78" s="184">
        <v>8.9568282982568376E-3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>
        <f>_xll.qlIndexFixing(Indexes!B79,FixingDate,TRUE,InterestRatesTrigger)</f>
        <v>3.4399999999927557E-3</v>
      </c>
      <c r="C79" s="71">
        <f>_xll.qlIndexFixing(Indexes!C79,FixingDate,TRUE,InterestRatesTrigger)</f>
        <v>4.5999999997872023E-3</v>
      </c>
      <c r="D79" s="72">
        <f>_xll.qlIndexFixing(Indexes!D79,FixingDate,TRUE,InterestRatesTrigger)</f>
        <v>5.9399999999991977E-3</v>
      </c>
      <c r="E79" s="73">
        <f>_xll.qlIndexFixing(Indexes!E79,FixingDate,TRUE,InterestRatesTrigger)</f>
        <v>7.4999999999999329E-3</v>
      </c>
      <c r="G79" s="165">
        <f t="shared" si="12"/>
        <v>-3.3799999999715208E-3</v>
      </c>
      <c r="H79" s="166">
        <f t="shared" si="13"/>
        <v>-4.7400000002823404E-3</v>
      </c>
      <c r="I79" s="166">
        <f t="shared" si="14"/>
        <v>-5.969999999977476E-3</v>
      </c>
      <c r="J79" s="167">
        <f t="shared" si="15"/>
        <v>-8.0400000000000992E-3</v>
      </c>
      <c r="K79" s="93">
        <v>3</v>
      </c>
      <c r="L79" s="180">
        <v>6.8199999999642765E-3</v>
      </c>
      <c r="M79" s="184">
        <v>9.3400000000695427E-3</v>
      </c>
      <c r="N79" s="184">
        <v>1.1909999999976674E-2</v>
      </c>
      <c r="O79" s="182">
        <v>1.5540000000000033E-2</v>
      </c>
      <c r="Q79" s="94">
        <f t="shared" si="17"/>
        <v>13.400000002119954</v>
      </c>
      <c r="R79" s="94">
        <f t="shared" si="16"/>
        <v>25.000000000064418</v>
      </c>
      <c r="S79" s="94">
        <f>(E79-D79)*10000</f>
        <v>15.600000000007352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>
        <f>_xll.qlIndexFixing(Indexes!B80,FixingDate,TRUE,InterestRatesTrigger)</f>
        <v>4.9600000000558893E-3</v>
      </c>
      <c r="C80" s="71">
        <f>_xll.qlIndexFixing(Indexes!C80,FixingDate,TRUE,InterestRatesTrigger)</f>
        <v>6.2199999999962598E-3</v>
      </c>
      <c r="D80" s="72">
        <f>_xll.qlIndexFixing(Indexes!D80,FixingDate,TRUE,InterestRatesTrigger)</f>
        <v>7.6100000000398184E-3</v>
      </c>
      <c r="E80" s="73">
        <f>_xll.qlIndexFixing(Indexes!E80,FixingDate,TRUE,InterestRatesTrigger)</f>
        <v>9.1600000000053687E-3</v>
      </c>
      <c r="G80" s="165">
        <f t="shared" si="12"/>
        <v>-4.0100000000459933E-3</v>
      </c>
      <c r="H80" s="166">
        <f t="shared" si="13"/>
        <v>-5.0200000001334524E-3</v>
      </c>
      <c r="I80" s="166">
        <f t="shared" si="14"/>
        <v>-5.9000000000296758E-3</v>
      </c>
      <c r="J80" s="167">
        <f t="shared" si="15"/>
        <v>-7.4899999999945462E-3</v>
      </c>
      <c r="K80" s="93">
        <v>4</v>
      </c>
      <c r="L80" s="180">
        <v>8.9700000001018826E-3</v>
      </c>
      <c r="M80" s="184">
        <v>1.1240000000129712E-2</v>
      </c>
      <c r="N80" s="184">
        <v>1.3510000000069494E-2</v>
      </c>
      <c r="O80" s="182">
        <v>1.6649999999999915E-2</v>
      </c>
      <c r="Q80" s="94">
        <f t="shared" si="17"/>
        <v>13.900000000435586</v>
      </c>
      <c r="R80" s="94">
        <f t="shared" si="16"/>
        <v>26.499999999839289</v>
      </c>
      <c r="S80" s="94">
        <f>(E80-D80)*10000</f>
        <v>15.499999999655502</v>
      </c>
      <c r="U80" s="95" t="s">
        <v>102</v>
      </c>
      <c r="V80" s="97">
        <f>_xll.qlCalendarAdvance(Calendar,SettlementDate,Start,"following")</f>
        <v>41739</v>
      </c>
    </row>
    <row r="81" spans="1:22" x14ac:dyDescent="0.2">
      <c r="A81" s="70" t="str">
        <f>Indexes!A81</f>
        <v>5Y</v>
      </c>
      <c r="B81" s="71">
        <f>_xll.qlIndexFixing(Indexes!B81,FixingDate,TRUE,InterestRatesTrigger)</f>
        <v>6.6800000001766948E-3</v>
      </c>
      <c r="C81" s="71">
        <f>_xll.qlIndexFixing(Indexes!C81,FixingDate,TRUE,InterestRatesTrigger)</f>
        <v>8.0100000000429966E-3</v>
      </c>
      <c r="D81" s="72">
        <f>_xll.qlIndexFixing(Indexes!D81,FixingDate,TRUE,InterestRatesTrigger)</f>
        <v>9.4300000000931E-3</v>
      </c>
      <c r="E81" s="73">
        <f>_xll.qlIndexFixing(Indexes!E81,FixingDate,TRUE,InterestRatesTrigger)</f>
        <v>1.098000000002722E-2</v>
      </c>
      <c r="G81" s="165">
        <f t="shared" si="12"/>
        <v>-4.5999999997853097E-3</v>
      </c>
      <c r="H81" s="166">
        <f t="shared" si="13"/>
        <v>-5.3500000000918629E-3</v>
      </c>
      <c r="I81" s="166">
        <f t="shared" si="14"/>
        <v>-6.0000000001021563E-3</v>
      </c>
      <c r="J81" s="167">
        <f t="shared" si="15"/>
        <v>-7.2599999999719677E-3</v>
      </c>
      <c r="K81" s="93">
        <v>5</v>
      </c>
      <c r="L81" s="180">
        <v>1.1279999999962004E-2</v>
      </c>
      <c r="M81" s="184">
        <v>1.3360000000134859E-2</v>
      </c>
      <c r="N81" s="184">
        <v>1.5430000000195256E-2</v>
      </c>
      <c r="O81" s="182">
        <v>1.8239999999999187E-2</v>
      </c>
      <c r="Q81" s="94">
        <f t="shared" si="17"/>
        <v>14.200000000501035</v>
      </c>
      <c r="R81" s="94">
        <f t="shared" si="16"/>
        <v>27.499999999164054</v>
      </c>
      <c r="S81" s="94">
        <f>(E81-D81)*10000</f>
        <v>15.499999999341197</v>
      </c>
      <c r="U81" s="95" t="s">
        <v>103</v>
      </c>
      <c r="V81" s="97">
        <f>_xll.qlInterestRateIndexFixingDate(Indexes!B71,EffectiveDate)</f>
        <v>41737</v>
      </c>
    </row>
    <row r="82" spans="1:22" x14ac:dyDescent="0.2">
      <c r="A82" s="70" t="str">
        <f>Indexes!A82</f>
        <v>6Y</v>
      </c>
      <c r="B82" s="71">
        <f>_xll.qlIndexFixing(Indexes!B82,FixingDate,TRUE,InterestRatesTrigger)</f>
        <v>8.5300000003833368E-3</v>
      </c>
      <c r="C82" s="71">
        <f>_xll.qlIndexFixing(Indexes!C82,FixingDate,TRUE,InterestRatesTrigger)</f>
        <v>9.8699999999967911E-3</v>
      </c>
      <c r="D82" s="72">
        <f>_xll.qlIndexFixing(Indexes!D82,FixingDate,TRUE,InterestRatesTrigger)</f>
        <v>1.130000000027632E-2</v>
      </c>
      <c r="E82" s="73">
        <f>_xll.qlIndexFixing(Indexes!E82,FixingDate,TRUE,InterestRatesTrigger)</f>
        <v>1.284000000008774E-2</v>
      </c>
      <c r="G82" s="165">
        <f t="shared" si="12"/>
        <v>-5.0199999996222971E-3</v>
      </c>
      <c r="H82" s="166">
        <f t="shared" si="13"/>
        <v>-5.5900000001436016E-3</v>
      </c>
      <c r="I82" s="166">
        <f t="shared" si="14"/>
        <v>-6.0699999995964728E-3</v>
      </c>
      <c r="J82" s="167">
        <f t="shared" si="15"/>
        <v>-7.079999999912219E-3</v>
      </c>
      <c r="K82" s="93">
        <v>6</v>
      </c>
      <c r="L82" s="180">
        <v>1.3550000000005634E-2</v>
      </c>
      <c r="M82" s="184">
        <v>1.5460000000140393E-2</v>
      </c>
      <c r="N82" s="184">
        <v>1.7369999999872793E-2</v>
      </c>
      <c r="O82" s="182">
        <v>1.9919999999999959E-2</v>
      </c>
      <c r="Q82" s="94">
        <f t="shared" si="17"/>
        <v>14.300000002795288</v>
      </c>
      <c r="R82" s="94">
        <f t="shared" si="16"/>
        <v>27.69999999892983</v>
      </c>
      <c r="S82" s="94">
        <f t="shared" ref="S82:S135" si="18">(E82-D82)*10000</f>
        <v>15.399999998114197</v>
      </c>
    </row>
    <row r="83" spans="1:22" x14ac:dyDescent="0.2">
      <c r="A83" s="70" t="str">
        <f>Indexes!A83</f>
        <v>7Y</v>
      </c>
      <c r="B83" s="71">
        <f>_xll.qlIndexFixing(Indexes!B83,FixingDate,TRUE,InterestRatesTrigger)</f>
        <v>1.0330000000001085E-2</v>
      </c>
      <c r="C83" s="71">
        <f>_xll.qlIndexFixing(Indexes!C83,FixingDate,TRUE,InterestRatesTrigger)</f>
        <v>1.1689999999995133E-2</v>
      </c>
      <c r="D83" s="72">
        <f>_xll.qlIndexFixing(Indexes!D83,FixingDate,TRUE,InterestRatesTrigger)</f>
        <v>1.310000000046134E-2</v>
      </c>
      <c r="E83" s="73">
        <f>_xll.qlIndexFixing(Indexes!E83,FixingDate,TRUE,InterestRatesTrigger)</f>
        <v>1.4619999999999996E-2</v>
      </c>
      <c r="G83" s="165">
        <f t="shared" si="12"/>
        <v>-5.2400000000192414E-3</v>
      </c>
      <c r="H83" s="166">
        <f t="shared" si="13"/>
        <v>-5.6200000000456597E-3</v>
      </c>
      <c r="I83" s="166">
        <f t="shared" si="14"/>
        <v>-5.9699999994814006E-3</v>
      </c>
      <c r="J83" s="167">
        <f t="shared" si="15"/>
        <v>-6.7999999999999745E-3</v>
      </c>
      <c r="K83" s="93">
        <v>7</v>
      </c>
      <c r="L83" s="180">
        <v>1.5570000000020326E-2</v>
      </c>
      <c r="M83" s="184">
        <v>1.7310000000040793E-2</v>
      </c>
      <c r="N83" s="184">
        <v>1.906999999994274E-2</v>
      </c>
      <c r="O83" s="182">
        <v>2.141999999999997E-2</v>
      </c>
      <c r="P83" s="98"/>
      <c r="Q83" s="94">
        <f t="shared" si="17"/>
        <v>14.100000004662068</v>
      </c>
      <c r="R83" s="94">
        <f t="shared" si="16"/>
        <v>27.700000004602551</v>
      </c>
      <c r="S83" s="94">
        <f t="shared" si="18"/>
        <v>15.199999995386561</v>
      </c>
    </row>
    <row r="84" spans="1:22" x14ac:dyDescent="0.2">
      <c r="A84" s="70" t="str">
        <f>Indexes!A84</f>
        <v>8Y</v>
      </c>
      <c r="B84" s="71">
        <f>_xll.qlIndexFixing(Indexes!B84,FixingDate,TRUE,InterestRatesTrigger)</f>
        <v>1.2049999999999964E-2</v>
      </c>
      <c r="C84" s="71">
        <f>_xll.qlIndexFixing(Indexes!C84,FixingDate,TRUE,InterestRatesTrigger)</f>
        <v>1.3399999999997218E-2</v>
      </c>
      <c r="D84" s="72">
        <f>_xll.qlIndexFixing(Indexes!D84,FixingDate,TRUE,InterestRatesTrigger)</f>
        <v>1.4770000000321405E-2</v>
      </c>
      <c r="E84" s="73">
        <f>_xll.qlIndexFixing(Indexes!E84,FixingDate,TRUE,InterestRatesTrigger)</f>
        <v>1.6259999999999986E-2</v>
      </c>
      <c r="G84" s="165">
        <f t="shared" si="12"/>
        <v>-5.2099999999380905E-3</v>
      </c>
      <c r="H84" s="166">
        <f t="shared" si="13"/>
        <v>-5.4600000000119362E-3</v>
      </c>
      <c r="I84" s="166">
        <f t="shared" si="14"/>
        <v>-5.71999999966772E-3</v>
      </c>
      <c r="J84" s="167">
        <f t="shared" si="15"/>
        <v>-6.3899999999999443E-3</v>
      </c>
      <c r="K84" s="93">
        <v>8</v>
      </c>
      <c r="L84" s="180">
        <v>1.7259999999938054E-2</v>
      </c>
      <c r="M84" s="184">
        <v>1.8860000000009154E-2</v>
      </c>
      <c r="N84" s="184">
        <v>2.0489999999989125E-2</v>
      </c>
      <c r="O84" s="182">
        <v>2.2649999999999931E-2</v>
      </c>
      <c r="P84" s="98"/>
      <c r="Q84" s="94">
        <f t="shared" si="17"/>
        <v>13.700000003241865</v>
      </c>
      <c r="R84" s="94">
        <f t="shared" si="16"/>
        <v>27.200000003214409</v>
      </c>
      <c r="S84" s="94">
        <f t="shared" si="18"/>
        <v>14.899999996785818</v>
      </c>
    </row>
    <row r="85" spans="1:22" x14ac:dyDescent="0.2">
      <c r="A85" s="70" t="str">
        <f>Indexes!A85</f>
        <v>9Y</v>
      </c>
      <c r="B85" s="71">
        <f>_xll.qlIndexFixing(Indexes!B85,FixingDate,TRUE,InterestRatesTrigger)</f>
        <v>1.3630000000027112E-2</v>
      </c>
      <c r="C85" s="71">
        <f>_xll.qlIndexFixing(Indexes!C85,FixingDate,TRUE,InterestRatesTrigger)</f>
        <v>1.4989999999997727E-2</v>
      </c>
      <c r="D85" s="72">
        <f>_xll.qlIndexFixing(Indexes!D85,FixingDate,TRUE,InterestRatesTrigger)</f>
        <v>1.6300000000225325E-2</v>
      </c>
      <c r="E85" s="73">
        <f>_xll.qlIndexFixing(Indexes!E85,FixingDate,TRUE,InterestRatesTrigger)</f>
        <v>1.7750000000000005E-2</v>
      </c>
      <c r="G85" s="165">
        <f t="shared" si="12"/>
        <v>-5.0399999999624929E-3</v>
      </c>
      <c r="H85" s="166">
        <f t="shared" si="13"/>
        <v>-5.1699999999748024E-3</v>
      </c>
      <c r="I85" s="166">
        <f t="shared" si="14"/>
        <v>-5.3699999998051903E-3</v>
      </c>
      <c r="J85" s="167">
        <f t="shared" si="15"/>
        <v>-5.9299999999999353E-3</v>
      </c>
      <c r="K85" s="93">
        <v>9</v>
      </c>
      <c r="L85" s="180">
        <v>1.8669999999989605E-2</v>
      </c>
      <c r="M85" s="184">
        <v>2.015999999997253E-2</v>
      </c>
      <c r="N85" s="184">
        <v>2.1670000000030516E-2</v>
      </c>
      <c r="O85" s="182">
        <v>2.3679999999999941E-2</v>
      </c>
      <c r="P85" s="98"/>
      <c r="Q85" s="94">
        <f t="shared" si="17"/>
        <v>13.100000002275978</v>
      </c>
      <c r="R85" s="94">
        <f t="shared" si="16"/>
        <v>26.700000001982136</v>
      </c>
      <c r="S85" s="94">
        <f t="shared" si="18"/>
        <v>14.499999997746801</v>
      </c>
    </row>
    <row r="86" spans="1:22" x14ac:dyDescent="0.2">
      <c r="A86" s="70" t="str">
        <f>Indexes!A86</f>
        <v>10Y</v>
      </c>
      <c r="B86" s="71">
        <f>_xll.qlIndexFixing(Indexes!B86,FixingDate,TRUE,InterestRatesTrigger)</f>
        <v>1.5059999999904827E-2</v>
      </c>
      <c r="C86" s="71">
        <f>_xll.qlIndexFixing(Indexes!C86,FixingDate,TRUE,InterestRatesTrigger)</f>
        <v>1.6410000000043674E-2</v>
      </c>
      <c r="D86" s="72">
        <f>_xll.qlIndexFixing(Indexes!D86,FixingDate,TRUE,InterestRatesTrigger)</f>
        <v>1.7670000000108967E-2</v>
      </c>
      <c r="E86" s="73">
        <f>_xll.qlIndexFixing(Indexes!E86,FixingDate,TRUE,InterestRatesTrigger)</f>
        <v>1.9079999999999982E-2</v>
      </c>
      <c r="G86" s="165">
        <f t="shared" si="12"/>
        <v>-4.830000000123201E-3</v>
      </c>
      <c r="H86" s="166">
        <f t="shared" si="13"/>
        <v>-4.8800000000349675E-3</v>
      </c>
      <c r="I86" s="166">
        <f t="shared" si="14"/>
        <v>-5.0299999998000798E-3</v>
      </c>
      <c r="J86" s="167">
        <f t="shared" si="15"/>
        <v>-5.4899999999999081E-3</v>
      </c>
      <c r="K86" s="93">
        <v>10</v>
      </c>
      <c r="L86" s="180">
        <v>1.9890000000028028E-2</v>
      </c>
      <c r="M86" s="184">
        <v>2.1290000000078642E-2</v>
      </c>
      <c r="N86" s="184">
        <v>2.2699999999909046E-2</v>
      </c>
      <c r="O86" s="182">
        <v>2.4569999999999891E-2</v>
      </c>
      <c r="P86" s="98"/>
      <c r="Q86" s="94">
        <f t="shared" si="17"/>
        <v>12.600000000652923</v>
      </c>
      <c r="R86" s="94">
        <f t="shared" si="16"/>
        <v>26.100000002041401</v>
      </c>
      <c r="S86" s="94">
        <f t="shared" si="18"/>
        <v>14.099999998910159</v>
      </c>
    </row>
    <row r="87" spans="1:22" hidden="1" outlineLevel="1" x14ac:dyDescent="0.2">
      <c r="A87" s="70" t="str">
        <f>Indexes!A87</f>
        <v>11Y</v>
      </c>
      <c r="B87" s="71">
        <f>_xll.qlIndexFixing(Indexes!B87,FixingDate,TRUE,InterestRatesTrigger)</f>
        <v>1.6351377726450841E-2</v>
      </c>
      <c r="C87" s="71">
        <f>_xll.qlIndexFixing(Indexes!C87,FixingDate,TRUE,InterestRatesTrigger)</f>
        <v>1.7673690487477928E-2</v>
      </c>
      <c r="D87" s="72">
        <f>_xll.qlIndexFixing(Indexes!D87,FixingDate,TRUE,InterestRatesTrigger)</f>
        <v>1.8890000000011158E-2</v>
      </c>
      <c r="E87" s="73">
        <f>_xll.qlIndexFixing(Indexes!E87,FixingDate,TRUE,InterestRatesTrigger)</f>
        <v>2.0242881141517875E-2</v>
      </c>
      <c r="G87" s="165">
        <f t="shared" si="12"/>
        <v>-4.6086222734682131E-3</v>
      </c>
      <c r="H87" s="166">
        <f t="shared" si="13"/>
        <v>-4.6265053970049493E-3</v>
      </c>
      <c r="I87" s="166">
        <f t="shared" si="14"/>
        <v>-4.7284501897827437E-3</v>
      </c>
      <c r="J87" s="167">
        <f t="shared" si="15"/>
        <v>-5.1311646149118338E-3</v>
      </c>
      <c r="K87" s="93">
        <v>11</v>
      </c>
      <c r="L87" s="180">
        <v>2.0959999999919054E-2</v>
      </c>
      <c r="M87" s="184">
        <v>2.2300195884482878E-2</v>
      </c>
      <c r="N87" s="184">
        <v>2.3618450189793902E-2</v>
      </c>
      <c r="O87" s="182">
        <v>2.5374045756429708E-2</v>
      </c>
      <c r="P87" s="98"/>
      <c r="Q87" s="94">
        <f t="shared" si="17"/>
        <v>12.163095125332299</v>
      </c>
      <c r="R87" s="94">
        <f t="shared" si="16"/>
        <v>25.386222735603177</v>
      </c>
      <c r="S87" s="94">
        <f t="shared" si="18"/>
        <v>13.528811415067162</v>
      </c>
    </row>
    <row r="88" spans="1:22" collapsed="1" x14ac:dyDescent="0.2">
      <c r="A88" s="70" t="str">
        <f>Indexes!A88</f>
        <v>12Y</v>
      </c>
      <c r="B88" s="71">
        <f>_xll.qlIndexFixing(Indexes!B88,FixingDate,TRUE,InterestRatesTrigger)</f>
        <v>1.7499999999990339E-2</v>
      </c>
      <c r="C88" s="71">
        <f>_xll.qlIndexFixing(Indexes!C88,FixingDate,TRUE,InterestRatesTrigger)</f>
        <v>1.8789999999959513E-2</v>
      </c>
      <c r="D88" s="72">
        <f>_xll.qlIndexFixing(Indexes!D88,FixingDate,TRUE,InterestRatesTrigger)</f>
        <v>1.9949999999926218E-2</v>
      </c>
      <c r="E88" s="73">
        <f>_xll.qlIndexFixing(Indexes!E88,FixingDate,TRUE,InterestRatesTrigger)</f>
        <v>2.1249999999668708E-2</v>
      </c>
      <c r="G88" s="165">
        <f t="shared" si="12"/>
        <v>-4.400000000006267E-3</v>
      </c>
      <c r="H88" s="166">
        <f t="shared" si="13"/>
        <v>-4.380000000087491E-3</v>
      </c>
      <c r="I88" s="166">
        <f t="shared" si="14"/>
        <v>-4.4600000000294543E-3</v>
      </c>
      <c r="J88" s="167">
        <f t="shared" si="15"/>
        <v>-4.8200000002911712E-3</v>
      </c>
      <c r="K88" s="93">
        <v>12</v>
      </c>
      <c r="L88" s="180">
        <v>2.1899999999996606E-2</v>
      </c>
      <c r="M88" s="184">
        <v>2.3170000000047004E-2</v>
      </c>
      <c r="N88" s="184">
        <v>2.4409999999955672E-2</v>
      </c>
      <c r="O88" s="182">
        <v>2.6069999999959879E-2</v>
      </c>
      <c r="P88" s="98"/>
      <c r="Q88" s="94">
        <f t="shared" si="17"/>
        <v>11.59999999966705</v>
      </c>
      <c r="R88" s="94">
        <f t="shared" si="16"/>
        <v>24.499999999358785</v>
      </c>
      <c r="S88" s="94">
        <f t="shared" si="18"/>
        <v>12.999999997424897</v>
      </c>
    </row>
    <row r="89" spans="1:22" hidden="1" outlineLevel="1" x14ac:dyDescent="0.2">
      <c r="A89" s="70" t="str">
        <f>Indexes!A89</f>
        <v>13Y</v>
      </c>
      <c r="B89" s="71">
        <f>_xll.qlIndexFixing(Indexes!B89,FixingDate,TRUE,InterestRatesTrigger)</f>
        <v>1.8504005955741726E-2</v>
      </c>
      <c r="C89" s="71">
        <f>_xll.qlIndexFixing(Indexes!C89,FixingDate,TRUE,InterestRatesTrigger)</f>
        <v>1.9763461292806674E-2</v>
      </c>
      <c r="D89" s="72">
        <f>_xll.qlIndexFixing(Indexes!D89,FixingDate,TRUE,InterestRatesTrigger)</f>
        <v>2.0859999999869833E-2</v>
      </c>
      <c r="E89" s="73">
        <f>_xll.qlIndexFixing(Indexes!E89,FixingDate,TRUE,InterestRatesTrigger)</f>
        <v>2.2112890622497303E-2</v>
      </c>
      <c r="G89" s="165">
        <f t="shared" si="12"/>
        <v>-4.1739157069008263E-3</v>
      </c>
      <c r="H89" s="166">
        <f t="shared" si="13"/>
        <v>-4.1226977819833963E-3</v>
      </c>
      <c r="I89" s="166">
        <f t="shared" si="14"/>
        <v>-4.2069423508257209E-3</v>
      </c>
      <c r="J89" s="167">
        <f t="shared" si="15"/>
        <v>-4.5282621724626257E-3</v>
      </c>
      <c r="K89" s="93">
        <v>13</v>
      </c>
      <c r="L89" s="180">
        <v>2.2677921662642552E-2</v>
      </c>
      <c r="M89" s="184">
        <v>2.3886159074790071E-2</v>
      </c>
      <c r="N89" s="184">
        <v>2.5066942350695554E-2</v>
      </c>
      <c r="O89" s="182">
        <v>2.6641152794959929E-2</v>
      </c>
      <c r="P89" s="98"/>
      <c r="Q89" s="94">
        <f t="shared" si="17"/>
        <v>10.965387070631591</v>
      </c>
      <c r="R89" s="94">
        <f t="shared" si="16"/>
        <v>23.559940441281075</v>
      </c>
      <c r="S89" s="94">
        <f t="shared" si="18"/>
        <v>12.5289062262747</v>
      </c>
    </row>
    <row r="90" spans="1:22" hidden="1" outlineLevel="1" x14ac:dyDescent="0.2">
      <c r="A90" s="70" t="str">
        <f>Indexes!A90</f>
        <v>14Y</v>
      </c>
      <c r="B90" s="71">
        <f>_xll.qlIndexFixing(Indexes!B90,FixingDate,TRUE,InterestRatesTrigger)</f>
        <v>1.9359946200508665E-2</v>
      </c>
      <c r="C90" s="71">
        <f>_xll.qlIndexFixing(Indexes!C90,FixingDate,TRUE,InterestRatesTrigger)</f>
        <v>2.0590287599338775E-2</v>
      </c>
      <c r="D90" s="72">
        <f>_xll.qlIndexFixing(Indexes!D90,FixingDate,TRUE,InterestRatesTrigger)</f>
        <v>2.1639999999833383E-2</v>
      </c>
      <c r="E90" s="73">
        <f>_xll.qlIndexFixing(Indexes!E90,FixingDate,TRUE,InterestRatesTrigger)</f>
        <v>2.2835605501524071E-2</v>
      </c>
      <c r="G90" s="165">
        <f t="shared" si="12"/>
        <v>-3.9242357594969496E-3</v>
      </c>
      <c r="H90" s="166">
        <f t="shared" si="13"/>
        <v>-3.8530433724498145E-3</v>
      </c>
      <c r="I90" s="166">
        <f t="shared" si="14"/>
        <v>-3.9366732032838948E-3</v>
      </c>
      <c r="J90" s="167">
        <f t="shared" si="15"/>
        <v>-4.2384281905357528E-3</v>
      </c>
      <c r="K90" s="93">
        <v>14</v>
      </c>
      <c r="L90" s="180">
        <v>2.3284181960005614E-2</v>
      </c>
      <c r="M90" s="184">
        <v>2.444333097178859E-2</v>
      </c>
      <c r="N90" s="184">
        <v>2.5576673203117278E-2</v>
      </c>
      <c r="O90" s="182">
        <v>2.7074033692059823E-2</v>
      </c>
      <c r="P90" s="98"/>
      <c r="Q90" s="94">
        <f t="shared" si="17"/>
        <v>10.497124004946075</v>
      </c>
      <c r="R90" s="94">
        <f t="shared" si="16"/>
        <v>22.800537993247183</v>
      </c>
      <c r="S90" s="94">
        <f t="shared" si="18"/>
        <v>11.956055016906879</v>
      </c>
    </row>
    <row r="91" spans="1:22" collapsed="1" x14ac:dyDescent="0.2">
      <c r="A91" s="70" t="str">
        <f>Indexes!A91</f>
        <v>15Y</v>
      </c>
      <c r="B91" s="71">
        <f>_xll.qlIndexFixing(Indexes!B91,FixingDate,TRUE,InterestRatesTrigger)</f>
        <v>2.0079999999969497E-2</v>
      </c>
      <c r="C91" s="71">
        <f>_xll.qlIndexFixing(Indexes!C91,FixingDate,TRUE,InterestRatesTrigger)</f>
        <v>2.1279999999888409E-2</v>
      </c>
      <c r="D91" s="72">
        <f>_xll.qlIndexFixing(Indexes!D91,FixingDate,TRUE,InterestRatesTrigger)</f>
        <v>2.2279999999813137E-2</v>
      </c>
      <c r="E91" s="73">
        <f>_xll.qlIndexFixing(Indexes!E91,FixingDate,TRUE,InterestRatesTrigger)</f>
        <v>2.3429999999978343E-2</v>
      </c>
      <c r="G91" s="165">
        <f t="shared" si="12"/>
        <v>-3.6600000000268258E-3</v>
      </c>
      <c r="H91" s="166">
        <f t="shared" si="13"/>
        <v>-3.5800000000882869E-3</v>
      </c>
      <c r="I91" s="166">
        <f t="shared" si="14"/>
        <v>-3.6700000001829852E-3</v>
      </c>
      <c r="J91" s="167">
        <f t="shared" si="15"/>
        <v>-3.9500000000182965E-3</v>
      </c>
      <c r="K91" s="93">
        <v>15</v>
      </c>
      <c r="L91" s="180">
        <v>2.3739999999996323E-2</v>
      </c>
      <c r="M91" s="184">
        <v>2.4859999999976696E-2</v>
      </c>
      <c r="N91" s="184">
        <v>2.5949999999996122E-2</v>
      </c>
      <c r="O91" s="182">
        <v>2.737999999999664E-2</v>
      </c>
      <c r="P91" s="98"/>
      <c r="Q91" s="94">
        <f t="shared" si="17"/>
        <v>9.9999999992472777</v>
      </c>
      <c r="R91" s="94">
        <f t="shared" si="16"/>
        <v>21.999999998436394</v>
      </c>
      <c r="S91" s="94">
        <f t="shared" si="18"/>
        <v>11.500000001652063</v>
      </c>
    </row>
    <row r="92" spans="1:22" hidden="1" outlineLevel="1" x14ac:dyDescent="0.2">
      <c r="A92" s="70" t="str">
        <f>Indexes!A92</f>
        <v>16Y</v>
      </c>
      <c r="B92" s="71">
        <f>_xll.qlIndexFixing(Indexes!B92,FixingDate,TRUE,InterestRatesTrigger)</f>
        <v>2.0675238748747746E-2</v>
      </c>
      <c r="C92" s="71">
        <f>_xll.qlIndexFixing(Indexes!C92,FixingDate,TRUE,InterestRatesTrigger)</f>
        <v>2.1843149974896902E-2</v>
      </c>
      <c r="D92" s="72">
        <f>_xll.qlIndexFixing(Indexes!D92,FixingDate,TRUE,InterestRatesTrigger)</f>
        <v>2.2809999999813334E-2</v>
      </c>
      <c r="E92" s="73">
        <f>_xll.qlIndexFixing(Indexes!E92,FixingDate,TRUE,InterestRatesTrigger)</f>
        <v>2.3909534794395067E-2</v>
      </c>
      <c r="G92" s="165">
        <f t="shared" si="12"/>
        <v>-3.3789867774373233E-3</v>
      </c>
      <c r="H92" s="166">
        <f t="shared" si="13"/>
        <v>-3.3001819962193701E-3</v>
      </c>
      <c r="I92" s="166">
        <f t="shared" si="14"/>
        <v>-3.3803466818566989E-3</v>
      </c>
      <c r="J92" s="167">
        <f t="shared" si="15"/>
        <v>-3.6538659662151696E-3</v>
      </c>
      <c r="K92" s="93">
        <v>16</v>
      </c>
      <c r="L92" s="180">
        <v>2.405422552618507E-2</v>
      </c>
      <c r="M92" s="184">
        <v>2.5143331971116272E-2</v>
      </c>
      <c r="N92" s="184">
        <v>2.6190346681670033E-2</v>
      </c>
      <c r="O92" s="182">
        <v>2.7563400760610236E-2</v>
      </c>
      <c r="P92" s="98"/>
      <c r="Q92" s="94">
        <f t="shared" si="17"/>
        <v>9.6685002491643175</v>
      </c>
      <c r="R92" s="94">
        <f t="shared" si="16"/>
        <v>21.347612510655875</v>
      </c>
      <c r="S92" s="94">
        <f t="shared" si="18"/>
        <v>10.995347945817329</v>
      </c>
    </row>
    <row r="93" spans="1:22" hidden="1" outlineLevel="1" x14ac:dyDescent="0.2">
      <c r="A93" s="70" t="str">
        <f>Indexes!A93</f>
        <v>17Y</v>
      </c>
      <c r="B93" s="71">
        <f>_xll.qlIndexFixing(Indexes!B93,FixingDate,TRUE,InterestRatesTrigger)</f>
        <v>2.1166495360486121E-2</v>
      </c>
      <c r="C93" s="71">
        <f>_xll.qlIndexFixing(Indexes!C93,FixingDate,TRUE,InterestRatesTrigger)</f>
        <v>2.230200184042469E-2</v>
      </c>
      <c r="D93" s="72">
        <f>_xll.qlIndexFixing(Indexes!D93,FixingDate,TRUE,InterestRatesTrigger)</f>
        <v>2.3229999999813129E-2</v>
      </c>
      <c r="E93" s="73">
        <f>_xll.qlIndexFixing(Indexes!E93,FixingDate,TRUE,InterestRatesTrigger)</f>
        <v>2.429513017946381E-2</v>
      </c>
      <c r="G93" s="165">
        <f t="shared" si="12"/>
        <v>-3.0963986085104471E-3</v>
      </c>
      <c r="H93" s="166">
        <f t="shared" si="13"/>
        <v>-3.0245427463403175E-3</v>
      </c>
      <c r="I93" s="166">
        <f t="shared" si="14"/>
        <v>-3.1015855821175872E-3</v>
      </c>
      <c r="J93" s="167">
        <f t="shared" si="15"/>
        <v>-3.3606850630953748E-3</v>
      </c>
      <c r="K93" s="93">
        <v>17</v>
      </c>
      <c r="L93" s="180">
        <v>2.4262893968996568E-2</v>
      </c>
      <c r="M93" s="184">
        <v>2.5326544586765008E-2</v>
      </c>
      <c r="N93" s="184">
        <v>2.6331585581930717E-2</v>
      </c>
      <c r="O93" s="182">
        <v>2.7655815242559185E-2</v>
      </c>
      <c r="P93" s="98"/>
      <c r="Q93" s="94">
        <f t="shared" si="17"/>
        <v>9.2799815938843935</v>
      </c>
      <c r="R93" s="94">
        <f t="shared" si="16"/>
        <v>20.635046393270088</v>
      </c>
      <c r="S93" s="94">
        <f t="shared" si="18"/>
        <v>10.651301796506807</v>
      </c>
    </row>
    <row r="94" spans="1:22" hidden="1" outlineLevel="1" x14ac:dyDescent="0.2">
      <c r="A94" s="70" t="str">
        <f>Indexes!A94</f>
        <v>18Y</v>
      </c>
      <c r="B94" s="71">
        <f>_xll.qlIndexFixing(Indexes!B94,FixingDate,TRUE,InterestRatesTrigger)</f>
        <v>2.1578366415818579E-2</v>
      </c>
      <c r="C94" s="71">
        <f>_xll.qlIndexFixing(Indexes!C94,FixingDate,TRUE,InterestRatesTrigger)</f>
        <v>2.268257914219287E-2</v>
      </c>
      <c r="D94" s="72">
        <f>_xll.qlIndexFixing(Indexes!D94,FixingDate,TRUE,InterestRatesTrigger)</f>
        <v>2.3579999999824883E-2</v>
      </c>
      <c r="E94" s="73">
        <f>_xll.qlIndexFixing(Indexes!E94,FixingDate,TRUE,InterestRatesTrigger)</f>
        <v>2.4610825201864948E-2</v>
      </c>
      <c r="G94" s="165">
        <f t="shared" si="12"/>
        <v>-2.805907741017525E-3</v>
      </c>
      <c r="H94" s="166">
        <f t="shared" si="13"/>
        <v>-2.7429841624908684E-3</v>
      </c>
      <c r="I94" s="166">
        <f t="shared" si="14"/>
        <v>-2.8112153305828516E-3</v>
      </c>
      <c r="J94" s="167">
        <f t="shared" si="15"/>
        <v>-3.0619512246604953E-3</v>
      </c>
      <c r="K94" s="93">
        <v>18</v>
      </c>
      <c r="L94" s="180">
        <v>2.4384274156836104E-2</v>
      </c>
      <c r="M94" s="184">
        <v>2.5425563304683738E-2</v>
      </c>
      <c r="N94" s="184">
        <v>2.6391215330407735E-2</v>
      </c>
      <c r="O94" s="182">
        <v>2.7672776426525443E-2</v>
      </c>
      <c r="P94" s="98"/>
      <c r="Q94" s="94">
        <f t="shared" si="17"/>
        <v>8.9742085763201356</v>
      </c>
      <c r="R94" s="94">
        <f t="shared" si="16"/>
        <v>20.016335840063043</v>
      </c>
      <c r="S94" s="94">
        <f t="shared" si="18"/>
        <v>10.308252020400644</v>
      </c>
    </row>
    <row r="95" spans="1:22" hidden="1" outlineLevel="1" x14ac:dyDescent="0.2">
      <c r="A95" s="70" t="str">
        <f>Indexes!A95</f>
        <v>19Y</v>
      </c>
      <c r="B95" s="71">
        <f>_xll.qlIndexFixing(Indexes!B95,FixingDate,TRUE,InterestRatesTrigger)</f>
        <v>2.1912930144025441E-2</v>
      </c>
      <c r="C95" s="71">
        <f>_xll.qlIndexFixing(Indexes!C95,FixingDate,TRUE,InterestRatesTrigger)</f>
        <v>2.2988439287194153E-2</v>
      </c>
      <c r="D95" s="72">
        <f>_xll.qlIndexFixing(Indexes!D95,FixingDate,TRUE,InterestRatesTrigger)</f>
        <v>2.3849999999838379E-2</v>
      </c>
      <c r="E95" s="73">
        <f>_xll.qlIndexFixing(Indexes!E95,FixingDate,TRUE,InterestRatesTrigger)</f>
        <v>2.4859537886121462E-2</v>
      </c>
      <c r="G95" s="165">
        <f t="shared" si="12"/>
        <v>-2.5285195417889261E-3</v>
      </c>
      <c r="H95" s="166">
        <f t="shared" si="13"/>
        <v>-2.473516243088187E-3</v>
      </c>
      <c r="I95" s="166">
        <f t="shared" si="14"/>
        <v>-2.5422562775375829E-3</v>
      </c>
      <c r="J95" s="167">
        <f t="shared" si="15"/>
        <v>-2.7765667841796668E-3</v>
      </c>
      <c r="K95" s="93">
        <v>19</v>
      </c>
      <c r="L95" s="180">
        <v>2.4441449685814368E-2</v>
      </c>
      <c r="M95" s="184">
        <v>2.546195553028234E-2</v>
      </c>
      <c r="N95" s="184">
        <v>2.6392256277375962E-2</v>
      </c>
      <c r="O95" s="182">
        <v>2.7636104670301129E-2</v>
      </c>
      <c r="P95" s="98"/>
      <c r="Q95" s="94">
        <f t="shared" si="17"/>
        <v>8.6156071264422565</v>
      </c>
      <c r="R95" s="94">
        <f t="shared" si="16"/>
        <v>19.370698558129376</v>
      </c>
      <c r="S95" s="94">
        <f t="shared" si="18"/>
        <v>10.095378862830829</v>
      </c>
    </row>
    <row r="96" spans="1:22" collapsed="1" x14ac:dyDescent="0.2">
      <c r="A96" s="70" t="str">
        <f>Indexes!A96</f>
        <v>20Y</v>
      </c>
      <c r="B96" s="71">
        <f>_xll.qlIndexFixing(Indexes!B96,FixingDate,TRUE,InterestRatesTrigger)</f>
        <v>2.219000000004109E-2</v>
      </c>
      <c r="C96" s="71">
        <f>_xll.qlIndexFixing(Indexes!C96,FixingDate,TRUE,InterestRatesTrigger)</f>
        <v>2.3239999999935649E-2</v>
      </c>
      <c r="D96" s="72">
        <f>_xll.qlIndexFixing(Indexes!D96,FixingDate,TRUE,InterestRatesTrigger)</f>
        <v>2.4069999999853479E-2</v>
      </c>
      <c r="E96" s="73">
        <f>_xll.qlIndexFixing(Indexes!E96,FixingDate,TRUE,InterestRatesTrigger)</f>
        <v>2.505999999998982E-2</v>
      </c>
      <c r="G96" s="165">
        <f t="shared" si="12"/>
        <v>-2.2599999999301547E-3</v>
      </c>
      <c r="H96" s="166">
        <f t="shared" si="13"/>
        <v>-2.2100000000315895E-3</v>
      </c>
      <c r="I96" s="166">
        <f t="shared" si="14"/>
        <v>-2.2800000001184928E-3</v>
      </c>
      <c r="J96" s="167">
        <f t="shared" si="15"/>
        <v>-2.4999999999853438E-3</v>
      </c>
      <c r="K96" s="93">
        <v>20</v>
      </c>
      <c r="L96" s="180">
        <v>2.4449999999971245E-2</v>
      </c>
      <c r="M96" s="184">
        <v>2.5449999999967238E-2</v>
      </c>
      <c r="N96" s="184">
        <v>2.6349999999971972E-2</v>
      </c>
      <c r="O96" s="182">
        <v>2.7559999999975163E-2</v>
      </c>
      <c r="P96" s="98"/>
      <c r="Q96" s="94">
        <f t="shared" si="17"/>
        <v>8.2999999991783042</v>
      </c>
      <c r="R96" s="94">
        <f t="shared" si="16"/>
        <v>18.799999998123894</v>
      </c>
      <c r="S96" s="94">
        <f t="shared" si="18"/>
        <v>9.9000000013634022</v>
      </c>
    </row>
    <row r="97" spans="1:19" hidden="1" outlineLevel="1" x14ac:dyDescent="0.2">
      <c r="A97" s="70" t="str">
        <f>Indexes!A97</f>
        <v>21Y</v>
      </c>
      <c r="B97" s="71">
        <f>_xll.qlIndexFixing(Indexes!B97,FixingDate,TRUE,InterestRatesTrigger)</f>
        <v>2.2417509715353941E-2</v>
      </c>
      <c r="C97" s="71">
        <f>_xll.qlIndexFixing(Indexes!C97,FixingDate,TRUE,InterestRatesTrigger)</f>
        <v>2.3445709066933731E-2</v>
      </c>
      <c r="D97" s="72">
        <f>_xll.qlIndexFixing(Indexes!D97,FixingDate,TRUE,InterestRatesTrigger)</f>
        <v>2.424999999986148E-2</v>
      </c>
      <c r="E97" s="73">
        <f>_xll.qlIndexFixing(Indexes!E97,FixingDate,TRUE,InterestRatesTrigger)</f>
        <v>2.5219957444851518E-2</v>
      </c>
      <c r="G97" s="165">
        <f t="shared" si="12"/>
        <v>-2.0068169534703181E-3</v>
      </c>
      <c r="H97" s="166">
        <f t="shared" si="13"/>
        <v>-1.9576115560120746E-3</v>
      </c>
      <c r="I97" s="166">
        <f t="shared" si="14"/>
        <v>-2.0283695082836603E-3</v>
      </c>
      <c r="J97" s="167">
        <f t="shared" si="15"/>
        <v>-2.2374754326266663E-3</v>
      </c>
      <c r="K97" s="93">
        <v>21</v>
      </c>
      <c r="L97" s="180">
        <v>2.442432666882426E-2</v>
      </c>
      <c r="M97" s="184">
        <v>2.5403320622945806E-2</v>
      </c>
      <c r="N97" s="184">
        <v>2.627836950814514E-2</v>
      </c>
      <c r="O97" s="182">
        <v>2.7457432877478184E-2</v>
      </c>
      <c r="P97" s="98"/>
      <c r="Q97" s="94">
        <f t="shared" si="17"/>
        <v>8.0429093292774816</v>
      </c>
      <c r="R97" s="94">
        <f t="shared" si="16"/>
        <v>18.324902845075382</v>
      </c>
      <c r="S97" s="94">
        <f t="shared" si="18"/>
        <v>9.6995744499003838</v>
      </c>
    </row>
    <row r="98" spans="1:19" hidden="1" outlineLevel="1" x14ac:dyDescent="0.2">
      <c r="A98" s="70" t="str">
        <f>Indexes!A98</f>
        <v>22Y</v>
      </c>
      <c r="B98" s="71">
        <f>_xll.qlIndexFixing(Indexes!B98,FixingDate,TRUE,InterestRatesTrigger)</f>
        <v>2.260759269650096E-2</v>
      </c>
      <c r="C98" s="71">
        <f>_xll.qlIndexFixing(Indexes!C98,FixingDate,TRUE,InterestRatesTrigger)</f>
        <v>2.361677569833685E-2</v>
      </c>
      <c r="D98" s="72">
        <f>_xll.qlIndexFixing(Indexes!D98,FixingDate,TRUE,InterestRatesTrigger)</f>
        <v>2.439999999987567E-2</v>
      </c>
      <c r="E98" s="73">
        <f>_xll.qlIndexFixing(Indexes!E98,FixingDate,TRUE,InterestRatesTrigger)</f>
        <v>2.5349164182290631E-2</v>
      </c>
      <c r="G98" s="165">
        <f t="shared" si="12"/>
        <v>-1.7616942215950143E-3</v>
      </c>
      <c r="H98" s="166">
        <f t="shared" si="13"/>
        <v>-1.7105165876282226E-3</v>
      </c>
      <c r="I98" s="166">
        <f t="shared" si="14"/>
        <v>-1.7814118288249081E-3</v>
      </c>
      <c r="J98" s="167">
        <f t="shared" si="15"/>
        <v>-1.9825971408198376E-3</v>
      </c>
      <c r="K98" s="93">
        <v>22</v>
      </c>
      <c r="L98" s="180">
        <v>2.4369286918095975E-2</v>
      </c>
      <c r="M98" s="184">
        <v>2.5327292285965072E-2</v>
      </c>
      <c r="N98" s="184">
        <v>2.6181411828700579E-2</v>
      </c>
      <c r="O98" s="182">
        <v>2.7331761323110468E-2</v>
      </c>
      <c r="P98" s="98"/>
      <c r="Q98" s="94">
        <f t="shared" si="17"/>
        <v>7.8322430153882072</v>
      </c>
      <c r="R98" s="94">
        <f t="shared" si="16"/>
        <v>17.924073033747099</v>
      </c>
      <c r="S98" s="94">
        <f t="shared" si="18"/>
        <v>9.491641824149605</v>
      </c>
    </row>
    <row r="99" spans="1:19" hidden="1" outlineLevel="1" x14ac:dyDescent="0.2">
      <c r="A99" s="70" t="str">
        <f>Indexes!A99</f>
        <v>23Y</v>
      </c>
      <c r="B99" s="71">
        <f>_xll.qlIndexFixing(Indexes!B99,FixingDate,TRUE,InterestRatesTrigger)</f>
        <v>2.2761277928774869E-2</v>
      </c>
      <c r="C99" s="71">
        <f>_xll.qlIndexFixing(Indexes!C99,FixingDate,TRUE,InterestRatesTrigger)</f>
        <v>2.3753244972355588E-2</v>
      </c>
      <c r="D99" s="72">
        <f>_xll.qlIndexFixing(Indexes!D99,FixingDate,TRUE,InterestRatesTrigger)</f>
        <v>2.4509999999882754E-2</v>
      </c>
      <c r="E99" s="73">
        <f>_xll.qlIndexFixing(Indexes!E99,FixingDate,TRUE,InterestRatesTrigger)</f>
        <v>2.5446563969490611E-2</v>
      </c>
      <c r="G99" s="165">
        <f t="shared" si="12"/>
        <v>-1.533065139909303E-3</v>
      </c>
      <c r="H99" s="166">
        <f t="shared" si="13"/>
        <v>-1.4785975890926548E-3</v>
      </c>
      <c r="I99" s="166">
        <f t="shared" si="14"/>
        <v>-1.5572827704367215E-3</v>
      </c>
      <c r="J99" s="167">
        <f t="shared" si="15"/>
        <v>-1.7436519671216039E-3</v>
      </c>
      <c r="K99" s="93">
        <v>23</v>
      </c>
      <c r="L99" s="180">
        <v>2.4294343068684172E-2</v>
      </c>
      <c r="M99" s="184">
        <v>2.5231842561448243E-2</v>
      </c>
      <c r="N99" s="184">
        <v>2.6067282770319476E-2</v>
      </c>
      <c r="O99" s="182">
        <v>2.7190215936612215E-2</v>
      </c>
      <c r="P99" s="98"/>
      <c r="Q99" s="94">
        <f t="shared" si="17"/>
        <v>7.5675502752716586</v>
      </c>
      <c r="R99" s="94">
        <f t="shared" si="16"/>
        <v>17.487220711078848</v>
      </c>
      <c r="S99" s="94">
        <f t="shared" si="18"/>
        <v>9.3656396960785724</v>
      </c>
    </row>
    <row r="100" spans="1:19" hidden="1" outlineLevel="1" x14ac:dyDescent="0.2">
      <c r="A100" s="70" t="str">
        <f>Indexes!A100</f>
        <v>24Y</v>
      </c>
      <c r="B100" s="71">
        <f>_xll.qlIndexFixing(Indexes!B100,FixingDate,TRUE,InterestRatesTrigger)</f>
        <v>2.2887617054953499E-2</v>
      </c>
      <c r="C100" s="71">
        <f>_xll.qlIndexFixing(Indexes!C100,FixingDate,TRUE,InterestRatesTrigger)</f>
        <v>2.3863344636013438E-2</v>
      </c>
      <c r="D100" s="72">
        <f>_xll.qlIndexFixing(Indexes!D100,FixingDate,TRUE,InterestRatesTrigger)</f>
        <v>2.4599999999895726E-2</v>
      </c>
      <c r="E100" s="73">
        <f>_xll.qlIndexFixing(Indexes!E100,FixingDate,TRUE,InterestRatesTrigger)</f>
        <v>2.5519318587489855E-2</v>
      </c>
      <c r="G100" s="165">
        <f t="shared" si="12"/>
        <v>-1.3180657934307102E-3</v>
      </c>
      <c r="H100" s="166">
        <f t="shared" si="13"/>
        <v>-1.2603597979657793E-3</v>
      </c>
      <c r="I100" s="166">
        <f t="shared" si="14"/>
        <v>-1.3414622328429306E-3</v>
      </c>
      <c r="J100" s="167">
        <f t="shared" si="15"/>
        <v>-1.5184503741172278E-3</v>
      </c>
      <c r="K100" s="93">
        <v>24</v>
      </c>
      <c r="L100" s="180">
        <v>2.4205682848384209E-2</v>
      </c>
      <c r="M100" s="184">
        <v>2.5123704433979217E-2</v>
      </c>
      <c r="N100" s="184">
        <v>2.5941462232738657E-2</v>
      </c>
      <c r="O100" s="182">
        <v>2.7037768961607082E-2</v>
      </c>
      <c r="P100" s="98"/>
      <c r="Q100" s="94">
        <f t="shared" si="17"/>
        <v>7.3665536388228814</v>
      </c>
      <c r="R100" s="94">
        <f t="shared" si="16"/>
        <v>17.123829449422271</v>
      </c>
      <c r="S100" s="94">
        <f t="shared" si="18"/>
        <v>9.1931858759412837</v>
      </c>
    </row>
    <row r="101" spans="1:19" collapsed="1" x14ac:dyDescent="0.2">
      <c r="A101" s="70" t="str">
        <f>Indexes!A101</f>
        <v>25Y</v>
      </c>
      <c r="B101" s="71">
        <f>_xll.qlIndexFixing(Indexes!B101,FixingDate,TRUE,InterestRatesTrigger)</f>
        <v>2.2989999999959928E-2</v>
      </c>
      <c r="C101" s="71">
        <f>_xll.qlIndexFixing(Indexes!C101,FixingDate,TRUE,InterestRatesTrigger)</f>
        <v>2.3949999999891225E-2</v>
      </c>
      <c r="D101" s="72">
        <f>_xll.qlIndexFixing(Indexes!D101,FixingDate,TRUE,InterestRatesTrigger)</f>
        <v>2.4669999999912335E-2</v>
      </c>
      <c r="E101" s="73">
        <f>_xll.qlIndexFixing(Indexes!E101,FixingDate,TRUE,InterestRatesTrigger)</f>
        <v>2.5569999999972913E-2</v>
      </c>
      <c r="G101" s="165">
        <f t="shared" si="12"/>
        <v>-1.1200000000535643E-3</v>
      </c>
      <c r="H101" s="166">
        <f t="shared" si="13"/>
        <v>-1.0600000001205791E-3</v>
      </c>
      <c r="I101" s="166">
        <f t="shared" si="14"/>
        <v>-1.1400000001006022E-3</v>
      </c>
      <c r="J101" s="167">
        <f t="shared" si="15"/>
        <v>-1.3100000000387697E-3</v>
      </c>
      <c r="K101" s="93">
        <v>25</v>
      </c>
      <c r="L101" s="180">
        <v>2.4110000000013492E-2</v>
      </c>
      <c r="M101" s="184">
        <v>2.5010000000011804E-2</v>
      </c>
      <c r="N101" s="184">
        <v>2.5810000000012937E-2</v>
      </c>
      <c r="O101" s="182">
        <v>2.6880000000011683E-2</v>
      </c>
      <c r="P101" s="98"/>
      <c r="Q101" s="94">
        <f t="shared" si="17"/>
        <v>7.2000000002110998</v>
      </c>
      <c r="R101" s="94">
        <f t="shared" si="16"/>
        <v>16.799999999524072</v>
      </c>
      <c r="S101" s="94">
        <f t="shared" si="18"/>
        <v>9.0000000006057803</v>
      </c>
    </row>
    <row r="102" spans="1:19" hidden="1" outlineLevel="1" x14ac:dyDescent="0.2">
      <c r="A102" s="70" t="str">
        <f>Indexes!A102</f>
        <v>26Y</v>
      </c>
      <c r="B102" s="71">
        <f>_xll.qlIndexFixing(Indexes!B102,FixingDate,TRUE,InterestRatesTrigger)</f>
        <v>2.3074971469077447E-2</v>
      </c>
      <c r="C102" s="71">
        <f>_xll.qlIndexFixing(Indexes!C102,FixingDate,TRUE,InterestRatesTrigger)</f>
        <v>2.401932666362995E-2</v>
      </c>
      <c r="D102" s="72">
        <f>_xll.qlIndexFixing(Indexes!D102,FixingDate,TRUE,InterestRatesTrigger)</f>
        <v>2.4719999999917443E-2</v>
      </c>
      <c r="E102" s="73">
        <f>_xll.qlIndexFixing(Indexes!E102,FixingDate,TRUE,InterestRatesTrigger)</f>
        <v>2.5604493281018843E-2</v>
      </c>
      <c r="G102" s="165">
        <f t="shared" si="12"/>
        <v>-9.3258533021038301E-4</v>
      </c>
      <c r="H102" s="166">
        <f t="shared" si="13"/>
        <v>-8.720470543879151E-4</v>
      </c>
      <c r="I102" s="166">
        <f t="shared" si="14"/>
        <v>-9.5275347514177725E-4</v>
      </c>
      <c r="J102" s="167">
        <f t="shared" si="15"/>
        <v>-1.1120692725564534E-3</v>
      </c>
      <c r="K102" s="93">
        <v>26</v>
      </c>
      <c r="L102" s="180">
        <v>2.400755679928783E-2</v>
      </c>
      <c r="M102" s="184">
        <v>2.4891373718017865E-2</v>
      </c>
      <c r="N102" s="184">
        <v>2.5672753475059221E-2</v>
      </c>
      <c r="O102" s="182">
        <v>2.6716562553575296E-2</v>
      </c>
      <c r="P102" s="98"/>
      <c r="Q102" s="94">
        <f t="shared" si="17"/>
        <v>7.0067333628749324</v>
      </c>
      <c r="R102" s="94">
        <f t="shared" si="16"/>
        <v>16.450285308399966</v>
      </c>
      <c r="S102" s="94">
        <f t="shared" si="18"/>
        <v>8.844932811013992</v>
      </c>
    </row>
    <row r="103" spans="1:19" hidden="1" outlineLevel="1" x14ac:dyDescent="0.2">
      <c r="A103" s="70" t="str">
        <f>Indexes!A103</f>
        <v>27Y</v>
      </c>
      <c r="B103" s="71">
        <f>_xll.qlIndexFixing(Indexes!B103,FixingDate,TRUE,InterestRatesTrigger)</f>
        <v>2.3144360233858127E-2</v>
      </c>
      <c r="C103" s="71">
        <f>_xll.qlIndexFixing(Indexes!C103,FixingDate,TRUE,InterestRatesTrigger)</f>
        <v>2.4072832485890761E-2</v>
      </c>
      <c r="D103" s="72">
        <f>_xll.qlIndexFixing(Indexes!D103,FixingDate,TRUE,InterestRatesTrigger)</f>
        <v>2.4759999999926778E-2</v>
      </c>
      <c r="E103" s="73">
        <f>_xll.qlIndexFixing(Indexes!E103,FixingDate,TRUE,InterestRatesTrigger)</f>
        <v>2.5625149801042645E-2</v>
      </c>
      <c r="G103" s="165">
        <f t="shared" si="12"/>
        <v>-7.6067991024594828E-4</v>
      </c>
      <c r="H103" s="166">
        <f t="shared" si="13"/>
        <v>-7.0301552874212775E-4</v>
      </c>
      <c r="I103" s="166">
        <f t="shared" si="14"/>
        <v>-7.784594494294958E-4</v>
      </c>
      <c r="J103" s="167">
        <f t="shared" si="15"/>
        <v>-9.3278896053478055E-4</v>
      </c>
      <c r="K103" s="93">
        <v>27</v>
      </c>
      <c r="L103" s="180">
        <v>2.3905040144104075E-2</v>
      </c>
      <c r="M103" s="184">
        <v>2.4775848014632888E-2</v>
      </c>
      <c r="N103" s="184">
        <v>2.5538459449356274E-2</v>
      </c>
      <c r="O103" s="182">
        <v>2.6557938761577426E-2</v>
      </c>
      <c r="P103" s="98"/>
      <c r="Q103" s="94">
        <f t="shared" si="17"/>
        <v>6.8716751403601757</v>
      </c>
      <c r="R103" s="94">
        <f t="shared" ref="R103:R136" si="19">(D103-B103)*10000</f>
        <v>16.156397660686515</v>
      </c>
      <c r="S103" s="94">
        <f t="shared" si="18"/>
        <v>8.6514980111586723</v>
      </c>
    </row>
    <row r="104" spans="1:19" hidden="1" outlineLevel="1" x14ac:dyDescent="0.2">
      <c r="A104" s="70" t="str">
        <f>Indexes!A104</f>
        <v>28Y</v>
      </c>
      <c r="B104" s="71">
        <f>_xll.qlIndexFixing(Indexes!B104,FixingDate,TRUE,InterestRatesTrigger)</f>
        <v>2.320402324606519E-2</v>
      </c>
      <c r="C104" s="71">
        <f>_xll.qlIndexFixing(Indexes!C104,FixingDate,TRUE,InterestRatesTrigger)</f>
        <v>2.4116483079505289E-2</v>
      </c>
      <c r="D104" s="72">
        <f>_xll.qlIndexFixing(Indexes!D104,FixingDate,TRUE,InterestRatesTrigger)</f>
        <v>2.4789999999928126E-2</v>
      </c>
      <c r="E104" s="73">
        <f>_xll.qlIndexFixing(Indexes!E104,FixingDate,TRUE,InterestRatesTrigger)</f>
        <v>2.5639569278317162E-2</v>
      </c>
      <c r="G104" s="165">
        <f t="shared" si="12"/>
        <v>-6.0051341031158376E-4</v>
      </c>
      <c r="H104" s="166">
        <f t="shared" si="13"/>
        <v>-5.4995893856377848E-4</v>
      </c>
      <c r="I104" s="166">
        <f t="shared" si="14"/>
        <v>-6.2058704938935949E-4</v>
      </c>
      <c r="J104" s="167">
        <f t="shared" si="15"/>
        <v>-7.6928549242661834E-4</v>
      </c>
      <c r="K104" s="93">
        <v>28</v>
      </c>
      <c r="L104" s="180">
        <v>2.3804536656376774E-2</v>
      </c>
      <c r="M104" s="184">
        <v>2.4666442018069067E-2</v>
      </c>
      <c r="N104" s="184">
        <v>2.5410587049317486E-2</v>
      </c>
      <c r="O104" s="182">
        <v>2.640885477074378E-2</v>
      </c>
      <c r="P104" s="98"/>
      <c r="Q104" s="94">
        <f t="shared" si="17"/>
        <v>6.7351692042283764</v>
      </c>
      <c r="R104" s="94">
        <f t="shared" si="19"/>
        <v>15.859767538629367</v>
      </c>
      <c r="S104" s="94">
        <f t="shared" si="18"/>
        <v>8.4956927838903553</v>
      </c>
    </row>
    <row r="105" spans="1:19" hidden="1" outlineLevel="1" x14ac:dyDescent="0.2">
      <c r="A105" s="70" t="str">
        <f>Indexes!A105</f>
        <v>29Y</v>
      </c>
      <c r="B105" s="71">
        <f>_xll.qlIndexFixing(Indexes!B105,FixingDate,TRUE,InterestRatesTrigger)</f>
        <v>2.3257637142491381E-2</v>
      </c>
      <c r="C105" s="71">
        <f>_xll.qlIndexFixing(Indexes!C105,FixingDate,TRUE,InterestRatesTrigger)</f>
        <v>2.4153951626684468E-2</v>
      </c>
      <c r="D105" s="72">
        <f>_xll.qlIndexFixing(Indexes!D105,FixingDate,TRUE,InterestRatesTrigger)</f>
        <v>2.482000000003028E-2</v>
      </c>
      <c r="E105" s="73">
        <f>_xll.qlIndexFixing(Indexes!E105,FixingDate,TRUE,InterestRatesTrigger)</f>
        <v>2.5652603062812265E-2</v>
      </c>
      <c r="G105" s="165">
        <f t="shared" si="12"/>
        <v>-4.5196439116264656E-4</v>
      </c>
      <c r="H105" s="166">
        <f t="shared" si="13"/>
        <v>-4.137164366560496E-4</v>
      </c>
      <c r="I105" s="166">
        <f t="shared" si="14"/>
        <v>-4.7411302235269778E-4</v>
      </c>
      <c r="J105" s="167">
        <f t="shared" si="15"/>
        <v>-6.229200028190808E-4</v>
      </c>
      <c r="K105" s="93">
        <v>29</v>
      </c>
      <c r="L105" s="180">
        <v>2.3709601533654028E-2</v>
      </c>
      <c r="M105" s="184">
        <v>2.4567668063340518E-2</v>
      </c>
      <c r="N105" s="184">
        <v>2.5294113022382977E-2</v>
      </c>
      <c r="O105" s="182">
        <v>2.6275523065631346E-2</v>
      </c>
      <c r="P105" s="98"/>
      <c r="Q105" s="94">
        <f t="shared" si="17"/>
        <v>6.6604837334581157</v>
      </c>
      <c r="R105" s="94">
        <f t="shared" si="19"/>
        <v>15.623628575388986</v>
      </c>
      <c r="S105" s="94">
        <f t="shared" si="18"/>
        <v>8.3260306278198559</v>
      </c>
    </row>
    <row r="106" spans="1:19" collapsed="1" x14ac:dyDescent="0.2">
      <c r="A106" s="70" t="str">
        <f>Indexes!A106</f>
        <v>30Y</v>
      </c>
      <c r="B106" s="71">
        <f>_xll.qlIndexFixing(Indexes!B106,FixingDate,TRUE,InterestRatesTrigger)</f>
        <v>2.3310000000038286E-2</v>
      </c>
      <c r="C106" s="71">
        <f>_xll.qlIndexFixing(Indexes!C106,FixingDate,TRUE,InterestRatesTrigger)</f>
        <v>2.4190000000000038E-2</v>
      </c>
      <c r="D106" s="72">
        <f>_xll.qlIndexFixing(Indexes!D106,FixingDate,TRUE,InterestRatesTrigger)</f>
        <v>2.4839999999947519E-2</v>
      </c>
      <c r="E106" s="73">
        <f>_xll.qlIndexFixing(Indexes!E106,FixingDate,TRUE,InterestRatesTrigger)</f>
        <v>2.5670000000029083E-2</v>
      </c>
      <c r="G106" s="165">
        <f t="shared" si="12"/>
        <v>-3.0999999995499905E-4</v>
      </c>
      <c r="H106" s="166">
        <f t="shared" si="13"/>
        <v>-2.8999999999172049E-4</v>
      </c>
      <c r="I106" s="166">
        <f t="shared" si="14"/>
        <v>-3.5000000004604612E-4</v>
      </c>
      <c r="J106" s="167">
        <f t="shared" si="15"/>
        <v>-4.8999999996515026E-4</v>
      </c>
      <c r="K106" s="93">
        <v>30</v>
      </c>
      <c r="L106" s="180">
        <v>2.3619999999993285E-2</v>
      </c>
      <c r="M106" s="184">
        <v>2.4479999999991758E-2</v>
      </c>
      <c r="N106" s="184">
        <v>2.5189999999993565E-2</v>
      </c>
      <c r="O106" s="182">
        <v>2.6159999999994233E-2</v>
      </c>
      <c r="P106" s="98"/>
      <c r="Q106" s="94">
        <f t="shared" si="17"/>
        <v>6.4999999994748077</v>
      </c>
      <c r="R106" s="94">
        <f t="shared" si="19"/>
        <v>15.299999999092325</v>
      </c>
      <c r="S106" s="94">
        <f t="shared" si="18"/>
        <v>8.3000000008156416</v>
      </c>
    </row>
    <row r="107" spans="1:19" hidden="1" outlineLevel="1" x14ac:dyDescent="0.2">
      <c r="A107" s="70" t="str">
        <f>Indexes!A107</f>
        <v>31Y</v>
      </c>
      <c r="B107" s="71">
        <f>_xll.qlIndexFixing(Indexes!B107,FixingDate,TRUE,InterestRatesTrigger)</f>
        <v>2.3360054538483489E-2</v>
      </c>
      <c r="C107" s="71">
        <f>_xll.qlIndexFixing(Indexes!C107,FixingDate,TRUE,InterestRatesTrigger)</f>
        <v>2.4223739390526893E-2</v>
      </c>
      <c r="D107" s="72">
        <f>_xll.qlIndexFixing(Indexes!D107,FixingDate,TRUE,InterestRatesTrigger)</f>
        <v>2.4860563019750249E-2</v>
      </c>
      <c r="E107" s="73">
        <f>_xll.qlIndexFixing(Indexes!E107,FixingDate,TRUE,InterestRatesTrigger)</f>
        <v>2.5691209454565603E-2</v>
      </c>
      <c r="G107" s="165">
        <f t="shared" si="12"/>
        <v>-1.7859462054221897E-4</v>
      </c>
      <c r="H107" s="166">
        <f t="shared" si="13"/>
        <v>-1.8279725591276857E-4</v>
      </c>
      <c r="I107" s="166">
        <f t="shared" si="14"/>
        <v>-2.4107713782930279E-4</v>
      </c>
      <c r="J107" s="167">
        <f t="shared" si="15"/>
        <v>-3.7491171055505437E-4</v>
      </c>
      <c r="K107" s="93">
        <v>31</v>
      </c>
      <c r="L107" s="180">
        <v>2.3538649159025708E-2</v>
      </c>
      <c r="M107" s="184">
        <v>2.4406536646439662E-2</v>
      </c>
      <c r="N107" s="184">
        <v>2.5101640157579552E-2</v>
      </c>
      <c r="O107" s="182">
        <v>2.6066121165120658E-2</v>
      </c>
      <c r="P107" s="98"/>
      <c r="Q107" s="94">
        <f t="shared" si="17"/>
        <v>6.368236292233556</v>
      </c>
      <c r="R107" s="94">
        <f t="shared" si="19"/>
        <v>15.005084812667601</v>
      </c>
      <c r="S107" s="94">
        <f t="shared" si="18"/>
        <v>8.306464348153547</v>
      </c>
    </row>
    <row r="108" spans="1:19" hidden="1" outlineLevel="1" x14ac:dyDescent="0.2">
      <c r="A108" s="70" t="str">
        <f>Indexes!A108</f>
        <v>32Y</v>
      </c>
      <c r="B108" s="71">
        <f>_xll.qlIndexFixing(Indexes!B108,FixingDate,TRUE,InterestRatesTrigger)</f>
        <v>2.3410257872685174E-2</v>
      </c>
      <c r="C108" s="71">
        <f>_xll.qlIndexFixing(Indexes!C108,FixingDate,TRUE,InterestRatesTrigger)</f>
        <v>2.4258090396365048E-2</v>
      </c>
      <c r="D108" s="72">
        <f>_xll.qlIndexFixing(Indexes!D108,FixingDate,TRUE,InterestRatesTrigger)</f>
        <v>2.4886711323429036E-2</v>
      </c>
      <c r="E108" s="73">
        <f>_xll.qlIndexFixing(Indexes!E108,FixingDate,TRUE,InterestRatesTrigger)</f>
        <v>2.5717477261113147E-2</v>
      </c>
      <c r="G108" s="165">
        <f t="shared" si="12"/>
        <v>-5.5216433761731687E-5</v>
      </c>
      <c r="H108" s="166">
        <f t="shared" si="13"/>
        <v>-8.7333253522517418E-5</v>
      </c>
      <c r="I108" s="166">
        <f t="shared" si="14"/>
        <v>-1.4032927780066595E-4</v>
      </c>
      <c r="J108" s="167">
        <f t="shared" si="15"/>
        <v>-2.7292503649626806E-4</v>
      </c>
      <c r="K108" s="93">
        <v>32</v>
      </c>
      <c r="L108" s="180">
        <v>2.3465474306446906E-2</v>
      </c>
      <c r="M108" s="184">
        <v>2.4345423649887565E-2</v>
      </c>
      <c r="N108" s="184">
        <v>2.5027040601229702E-2</v>
      </c>
      <c r="O108" s="182">
        <v>2.5990402297609416E-2</v>
      </c>
      <c r="P108" s="98"/>
      <c r="Q108" s="94">
        <f t="shared" si="17"/>
        <v>6.2862092706398798</v>
      </c>
      <c r="R108" s="94">
        <f t="shared" si="19"/>
        <v>14.764534507438615</v>
      </c>
      <c r="S108" s="94">
        <f t="shared" si="18"/>
        <v>8.3076593768411158</v>
      </c>
    </row>
    <row r="109" spans="1:19" hidden="1" outlineLevel="1" x14ac:dyDescent="0.2">
      <c r="A109" s="70" t="str">
        <f>Indexes!A109</f>
        <v>33Y</v>
      </c>
      <c r="B109" s="71">
        <f>_xll.qlIndexFixing(Indexes!B109,FixingDate,TRUE,InterestRatesTrigger)</f>
        <v>2.3461356928406819E-2</v>
      </c>
      <c r="C109" s="71">
        <f>_xll.qlIndexFixing(Indexes!C109,FixingDate,TRUE,InterestRatesTrigger)</f>
        <v>2.4294186119520497E-2</v>
      </c>
      <c r="D109" s="72">
        <f>_xll.qlIndexFixing(Indexes!D109,FixingDate,TRUE,InterestRatesTrigger)</f>
        <v>2.4917426023950154E-2</v>
      </c>
      <c r="E109" s="73">
        <f>_xll.qlIndexFixing(Indexes!E109,FixingDate,TRUE,InterestRatesTrigger)</f>
        <v>2.574799952336437E-2</v>
      </c>
      <c r="G109" s="165">
        <f t="shared" si="12"/>
        <v>5.8557482192991145E-5</v>
      </c>
      <c r="H109" s="166">
        <f t="shared" si="13"/>
        <v>-2.5845270551841382E-6</v>
      </c>
      <c r="I109" s="166">
        <f t="shared" si="14"/>
        <v>-4.8959896543389336E-5</v>
      </c>
      <c r="J109" s="167">
        <f t="shared" si="15"/>
        <v>-1.8332604959635235E-4</v>
      </c>
      <c r="K109" s="93">
        <v>33</v>
      </c>
      <c r="L109" s="180">
        <v>2.3402799446213828E-2</v>
      </c>
      <c r="M109" s="184">
        <v>2.4296770646575681E-2</v>
      </c>
      <c r="N109" s="184">
        <v>2.4966385920493543E-2</v>
      </c>
      <c r="O109" s="182">
        <v>2.5931325572960722E-2</v>
      </c>
      <c r="P109" s="98"/>
      <c r="Q109" s="94">
        <f t="shared" si="17"/>
        <v>6.2323990442965727</v>
      </c>
      <c r="R109" s="94">
        <f t="shared" si="19"/>
        <v>14.560690955433344</v>
      </c>
      <c r="S109" s="94">
        <f t="shared" si="18"/>
        <v>8.3057349941421599</v>
      </c>
    </row>
    <row r="110" spans="1:19" hidden="1" outlineLevel="1" x14ac:dyDescent="0.2">
      <c r="A110" s="70" t="str">
        <f>Indexes!A110</f>
        <v>34Y</v>
      </c>
      <c r="B110" s="71">
        <f>_xll.qlIndexFixing(Indexes!B110,FixingDate,TRUE,InterestRatesTrigger)</f>
        <v>2.3514952707132487E-2</v>
      </c>
      <c r="C110" s="71">
        <f>_xll.qlIndexFixing(Indexes!C110,FixingDate,TRUE,InterestRatesTrigger)</f>
        <v>2.4334080634199749E-2</v>
      </c>
      <c r="D110" s="72">
        <f>_xll.qlIndexFixing(Indexes!D110,FixingDate,TRUE,InterestRatesTrigger)</f>
        <v>2.4952992085967567E-2</v>
      </c>
      <c r="E110" s="73">
        <f>_xll.qlIndexFixing(Indexes!E110,FixingDate,TRUE,InterestRatesTrigger)</f>
        <v>2.5783285440140538E-2</v>
      </c>
      <c r="G110" s="165">
        <f t="shared" si="12"/>
        <v>1.6781936193685162E-4</v>
      </c>
      <c r="H110" s="166">
        <f t="shared" si="13"/>
        <v>7.8770827489572232E-5</v>
      </c>
      <c r="I110" s="166">
        <f t="shared" si="14"/>
        <v>3.8927108767780605E-5</v>
      </c>
      <c r="J110" s="167">
        <f t="shared" si="15"/>
        <v>-9.8358626326906784E-5</v>
      </c>
      <c r="K110" s="93">
        <v>34</v>
      </c>
      <c r="L110" s="180">
        <v>2.3347133345195635E-2</v>
      </c>
      <c r="M110" s="184">
        <v>2.4255309806710177E-2</v>
      </c>
      <c r="N110" s="184">
        <v>2.4914064977199786E-2</v>
      </c>
      <c r="O110" s="182">
        <v>2.5881644066467445E-2</v>
      </c>
      <c r="P110" s="98"/>
      <c r="Q110" s="94">
        <f t="shared" si="17"/>
        <v>6.1891145176781741</v>
      </c>
      <c r="R110" s="94">
        <f t="shared" si="19"/>
        <v>14.3803937883508</v>
      </c>
      <c r="S110" s="94">
        <f t="shared" si="18"/>
        <v>8.3029335417297148</v>
      </c>
    </row>
    <row r="111" spans="1:19" hidden="1" outlineLevel="1" x14ac:dyDescent="0.2">
      <c r="A111" s="70" t="str">
        <f>Indexes!A111</f>
        <v>35Y</v>
      </c>
      <c r="B111" s="71">
        <f>_xll.qlIndexFixing(Indexes!B111,FixingDate,TRUE,InterestRatesTrigger)</f>
        <v>2.3568999999979821E-2</v>
      </c>
      <c r="C111" s="71">
        <f>_xll.qlIndexFixing(Indexes!C111,FixingDate,TRUE,InterestRatesTrigger)</f>
        <v>2.4375999999941677E-2</v>
      </c>
      <c r="D111" s="72">
        <f>_xll.qlIndexFixing(Indexes!D111,FixingDate,TRUE,InterestRatesTrigger)</f>
        <v>2.4989999999973426E-2</v>
      </c>
      <c r="E111" s="73">
        <f>_xll.qlIndexFixing(Indexes!E111,FixingDate,TRUE,InterestRatesTrigger)</f>
        <v>2.5819999999985837E-2</v>
      </c>
      <c r="G111" s="165">
        <f t="shared" si="12"/>
        <v>2.6899999998257484E-4</v>
      </c>
      <c r="H111" s="166">
        <f t="shared" si="13"/>
        <v>1.5499999993539779E-4</v>
      </c>
      <c r="I111" s="166">
        <f t="shared" si="14"/>
        <v>1.1999999997693717E-4</v>
      </c>
      <c r="J111" s="167">
        <f t="shared" si="15"/>
        <v>-2.0000000010012009E-5</v>
      </c>
      <c r="K111" s="93">
        <v>35</v>
      </c>
      <c r="L111" s="180">
        <v>2.3299999999997247E-2</v>
      </c>
      <c r="M111" s="184">
        <v>2.4221000000006279E-2</v>
      </c>
      <c r="N111" s="184">
        <v>2.4869999999996489E-2</v>
      </c>
      <c r="O111" s="182">
        <v>2.5839999999995849E-2</v>
      </c>
      <c r="P111" s="98"/>
      <c r="Q111" s="94">
        <f t="shared" si="17"/>
        <v>6.1400000003174888</v>
      </c>
      <c r="R111" s="94">
        <f t="shared" si="19"/>
        <v>14.209999999936045</v>
      </c>
      <c r="S111" s="94">
        <f t="shared" si="18"/>
        <v>8.3000000001241112</v>
      </c>
    </row>
    <row r="112" spans="1:19" hidden="1" outlineLevel="1" x14ac:dyDescent="0.2">
      <c r="A112" s="70" t="str">
        <f>Indexes!A112</f>
        <v>36Y</v>
      </c>
      <c r="B112" s="71">
        <f>_xll.qlIndexFixing(Indexes!B112,FixingDate,TRUE,InterestRatesTrigger)</f>
        <v>2.362418458901646E-2</v>
      </c>
      <c r="C112" s="71">
        <f>_xll.qlIndexFixing(Indexes!C112,FixingDate,TRUE,InterestRatesTrigger)</f>
        <v>2.442091676433579E-2</v>
      </c>
      <c r="D112" s="72">
        <f>_xll.qlIndexFixing(Indexes!D112,FixingDate,TRUE,InterestRatesTrigger)</f>
        <v>2.5028463380583697E-2</v>
      </c>
      <c r="E112" s="73">
        <f>_xll.qlIndexFixing(Indexes!E112,FixingDate,TRUE,InterestRatesTrigger)</f>
        <v>2.5858306741381218E-2</v>
      </c>
      <c r="G112" s="165">
        <f t="shared" si="12"/>
        <v>3.6311184674664779E-4</v>
      </c>
      <c r="H112" s="166">
        <f t="shared" si="13"/>
        <v>2.2843471963403944E-4</v>
      </c>
      <c r="I112" s="166">
        <f t="shared" si="14"/>
        <v>1.957638492470111E-4</v>
      </c>
      <c r="J112" s="167">
        <f t="shared" si="15"/>
        <v>5.4322981396435349E-5</v>
      </c>
      <c r="K112" s="93">
        <v>36</v>
      </c>
      <c r="L112" s="180">
        <v>2.3261072742269812E-2</v>
      </c>
      <c r="M112" s="184">
        <v>2.4192482044701751E-2</v>
      </c>
      <c r="N112" s="184">
        <v>2.4832699531336686E-2</v>
      </c>
      <c r="O112" s="182">
        <v>2.5803983759984783E-2</v>
      </c>
      <c r="P112" s="98"/>
      <c r="Q112" s="94">
        <f t="shared" si="17"/>
        <v>6.0754661624790733</v>
      </c>
      <c r="R112" s="94">
        <f t="shared" si="19"/>
        <v>14.042787915672372</v>
      </c>
      <c r="S112" s="94">
        <f t="shared" si="18"/>
        <v>8.2984336079752055</v>
      </c>
    </row>
    <row r="113" spans="1:19" hidden="1" outlineLevel="1" x14ac:dyDescent="0.2">
      <c r="A113" s="70" t="str">
        <f>Indexes!A113</f>
        <v>37Y</v>
      </c>
      <c r="B113" s="71">
        <f>_xll.qlIndexFixing(Indexes!B113,FixingDate,TRUE,InterestRatesTrigger)</f>
        <v>2.3679010903042499E-2</v>
      </c>
      <c r="C113" s="71">
        <f>_xll.qlIndexFixing(Indexes!C113,FixingDate,TRUE,InterestRatesTrigger)</f>
        <v>2.4466903684550581E-2</v>
      </c>
      <c r="D113" s="72">
        <f>_xll.qlIndexFixing(Indexes!D113,FixingDate,TRUE,InterestRatesTrigger)</f>
        <v>2.50668119301127E-2</v>
      </c>
      <c r="E113" s="73">
        <f>_xll.qlIndexFixing(Indexes!E113,FixingDate,TRUE,InterestRatesTrigger)</f>
        <v>2.589661337436009E-2</v>
      </c>
      <c r="G113" s="165">
        <f t="shared" si="12"/>
        <v>4.4919083784010841E-4</v>
      </c>
      <c r="H113" s="166">
        <f t="shared" si="13"/>
        <v>2.9713515429855009E-4</v>
      </c>
      <c r="I113" s="166">
        <f t="shared" si="14"/>
        <v>2.649144696067543E-4</v>
      </c>
      <c r="J113" s="167">
        <f t="shared" si="15"/>
        <v>1.2308433459698107E-4</v>
      </c>
      <c r="K113" s="93">
        <v>37</v>
      </c>
      <c r="L113" s="180">
        <v>2.322982006520239E-2</v>
      </c>
      <c r="M113" s="184">
        <v>2.4169768530252031E-2</v>
      </c>
      <c r="N113" s="184">
        <v>2.4801897460505946E-2</v>
      </c>
      <c r="O113" s="182">
        <v>2.5773529039763109E-2</v>
      </c>
      <c r="P113" s="98"/>
      <c r="Q113" s="94">
        <f t="shared" si="17"/>
        <v>5.9990824556211892</v>
      </c>
      <c r="R113" s="94">
        <f t="shared" si="19"/>
        <v>13.878010270702013</v>
      </c>
      <c r="S113" s="94">
        <f t="shared" si="18"/>
        <v>8.2980144424739049</v>
      </c>
    </row>
    <row r="114" spans="1:19" hidden="1" outlineLevel="1" x14ac:dyDescent="0.2">
      <c r="A114" s="70" t="str">
        <f>Indexes!A114</f>
        <v>38Y</v>
      </c>
      <c r="B114" s="71">
        <f>_xll.qlIndexFixing(Indexes!B114,FixingDate,TRUE,InterestRatesTrigger)</f>
        <v>2.3733614898081738E-2</v>
      </c>
      <c r="C114" s="71">
        <f>_xll.qlIndexFixing(Indexes!C114,FixingDate,TRUE,InterestRatesTrigger)</f>
        <v>2.4513529882206283E-2</v>
      </c>
      <c r="D114" s="72">
        <f>_xll.qlIndexFixing(Indexes!D114,FixingDate,TRUE,InterestRatesTrigger)</f>
        <v>2.5105119101939712E-2</v>
      </c>
      <c r="E114" s="73">
        <f>_xll.qlIndexFixing(Indexes!E114,FixingDate,TRUE,InterestRatesTrigger)</f>
        <v>2.5934988226673575E-2</v>
      </c>
      <c r="G114" s="165">
        <f t="shared" si="12"/>
        <v>5.3055697050997247E-4</v>
      </c>
      <c r="H114" s="166">
        <f t="shared" si="13"/>
        <v>3.6339136478622316E-4</v>
      </c>
      <c r="I114" s="166">
        <f t="shared" si="14"/>
        <v>3.3041004375107888E-4</v>
      </c>
      <c r="J114" s="167">
        <f t="shared" si="15"/>
        <v>1.8898216293418424E-4</v>
      </c>
      <c r="K114" s="93">
        <v>38</v>
      </c>
      <c r="L114" s="180">
        <v>2.3203057927571765E-2</v>
      </c>
      <c r="M114" s="184">
        <v>2.415013851742006E-2</v>
      </c>
      <c r="N114" s="184">
        <v>2.4774709058188633E-2</v>
      </c>
      <c r="O114" s="182">
        <v>2.5746006063739391E-2</v>
      </c>
      <c r="P114" s="98"/>
      <c r="Q114" s="94">
        <f t="shared" si="17"/>
        <v>5.9158921973342942</v>
      </c>
      <c r="R114" s="94">
        <f t="shared" si="19"/>
        <v>13.715042038579748</v>
      </c>
      <c r="S114" s="94">
        <f t="shared" si="18"/>
        <v>8.2986912473386258</v>
      </c>
    </row>
    <row r="115" spans="1:19" hidden="1" outlineLevel="1" x14ac:dyDescent="0.2">
      <c r="A115" s="70" t="str">
        <f>Indexes!A115</f>
        <v>39Y</v>
      </c>
      <c r="B115" s="71">
        <f>_xll.qlIndexFixing(Indexes!B115,FixingDate,TRUE,InterestRatesTrigger)</f>
        <v>2.3783957097775039E-2</v>
      </c>
      <c r="C115" s="71">
        <f>_xll.qlIndexFixing(Indexes!C115,FixingDate,TRUE,InterestRatesTrigger)</f>
        <v>2.4556360421817781E-2</v>
      </c>
      <c r="D115" s="72">
        <f>_xll.qlIndexFixing(Indexes!D115,FixingDate,TRUE,InterestRatesTrigger)</f>
        <v>2.5139496987825843E-2</v>
      </c>
      <c r="E115" s="73">
        <f>_xll.qlIndexFixing(Indexes!E115,FixingDate,TRUE,InterestRatesTrigger)</f>
        <v>2.5969431226995059E-2</v>
      </c>
      <c r="G115" s="165">
        <f t="shared" si="12"/>
        <v>6.0375803612762458E-4</v>
      </c>
      <c r="H115" s="166">
        <f t="shared" si="13"/>
        <v>4.2258612274303706E-4</v>
      </c>
      <c r="I115" s="166">
        <f t="shared" si="14"/>
        <v>3.8845746359899083E-4</v>
      </c>
      <c r="J115" s="167">
        <f t="shared" si="15"/>
        <v>2.4773195981610957E-4</v>
      </c>
      <c r="K115" s="93">
        <v>39</v>
      </c>
      <c r="L115" s="180">
        <v>2.3180199061647415E-2</v>
      </c>
      <c r="M115" s="184">
        <v>2.4133774299074744E-2</v>
      </c>
      <c r="N115" s="184">
        <v>2.4751039524226852E-2</v>
      </c>
      <c r="O115" s="182">
        <v>2.572169926717895E-2</v>
      </c>
      <c r="P115" s="98"/>
      <c r="Q115" s="94">
        <f t="shared" si="17"/>
        <v>5.8313656600806132</v>
      </c>
      <c r="R115" s="94">
        <f t="shared" si="19"/>
        <v>13.555398900508033</v>
      </c>
      <c r="S115" s="94">
        <f t="shared" si="18"/>
        <v>8.299342391692166</v>
      </c>
    </row>
    <row r="116" spans="1:19" collapsed="1" x14ac:dyDescent="0.2">
      <c r="A116" s="70" t="str">
        <f>Indexes!A116</f>
        <v>40Y</v>
      </c>
      <c r="B116" s="71">
        <f>_xll.qlIndexFixing(Indexes!B116,FixingDate,TRUE,InterestRatesTrigger)</f>
        <v>2.3830000000038563E-2</v>
      </c>
      <c r="C116" s="71">
        <f>_xll.qlIndexFixing(Indexes!C116,FixingDate,TRUE,InterestRatesTrigger)</f>
        <v>2.4595000000064218E-2</v>
      </c>
      <c r="D116" s="72">
        <f>_xll.qlIndexFixing(Indexes!D116,FixingDate,TRUE,InterestRatesTrigger)</f>
        <v>2.517000000001279E-2</v>
      </c>
      <c r="E116" s="73">
        <f>_xll.qlIndexFixing(Indexes!E116,FixingDate,TRUE,InterestRatesTrigger)</f>
        <v>2.6000000000019691E-2</v>
      </c>
      <c r="G116" s="165">
        <f t="shared" si="12"/>
        <v>6.7000000004229301E-4</v>
      </c>
      <c r="H116" s="166">
        <f t="shared" si="13"/>
        <v>4.750000000641949E-4</v>
      </c>
      <c r="I116" s="166">
        <f t="shared" si="14"/>
        <v>4.4000000001699624E-4</v>
      </c>
      <c r="J116" s="167">
        <f t="shared" si="15"/>
        <v>3.0000000002413513E-4</v>
      </c>
      <c r="K116" s="93">
        <v>40</v>
      </c>
      <c r="L116" s="180">
        <v>2.315999999999627E-2</v>
      </c>
      <c r="M116" s="184">
        <v>2.4120000000000023E-2</v>
      </c>
      <c r="N116" s="184">
        <v>2.4729999999995794E-2</v>
      </c>
      <c r="O116" s="182">
        <v>2.5699999999995556E-2</v>
      </c>
      <c r="P116" s="98"/>
      <c r="Q116" s="94">
        <f t="shared" si="17"/>
        <v>5.7499999994857154</v>
      </c>
      <c r="R116" s="94">
        <f t="shared" si="19"/>
        <v>13.399999999742263</v>
      </c>
      <c r="S116" s="94">
        <f t="shared" si="18"/>
        <v>8.3000000000690157</v>
      </c>
    </row>
    <row r="117" spans="1:19" hidden="1" outlineLevel="1" x14ac:dyDescent="0.2">
      <c r="A117" s="70" t="str">
        <f>Indexes!A117</f>
        <v>41Y</v>
      </c>
      <c r="B117" s="71">
        <f>_xll.qlIndexFixing(Indexes!B117,FixingDate,TRUE,InterestRatesTrigger)</f>
        <v>2.3871219258462032E-2</v>
      </c>
      <c r="C117" s="71">
        <f>_xll.qlIndexFixing(Indexes!C117,FixingDate,TRUE,InterestRatesTrigger)</f>
        <v>2.4628622231435412E-2</v>
      </c>
      <c r="D117" s="72">
        <f>_xll.qlIndexFixing(Indexes!D117,FixingDate,TRUE,InterestRatesTrigger)</f>
        <v>2.5196077252110365E-2</v>
      </c>
      <c r="E117" s="73">
        <f>_xll.qlIndexFixing(Indexes!E117,FixingDate,TRUE,InterestRatesTrigger)</f>
        <v>2.6026121926966576E-2</v>
      </c>
      <c r="G117" s="165">
        <f t="shared" si="12"/>
        <v>7.2869053593628899E-4</v>
      </c>
      <c r="H117" s="166">
        <f t="shared" si="13"/>
        <v>5.1930130831365565E-4</v>
      </c>
      <c r="I117" s="166">
        <f t="shared" si="14"/>
        <v>4.840915327243428E-4</v>
      </c>
      <c r="J117" s="167">
        <f t="shared" si="15"/>
        <v>3.4457182350749668E-4</v>
      </c>
      <c r="K117" s="93">
        <v>41</v>
      </c>
      <c r="L117" s="180">
        <v>2.3142528722525743E-2</v>
      </c>
      <c r="M117" s="184">
        <v>2.4109320923121756E-2</v>
      </c>
      <c r="N117" s="184">
        <v>2.4711985719386022E-2</v>
      </c>
      <c r="O117" s="182">
        <v>2.5681550103459079E-2</v>
      </c>
      <c r="P117" s="98"/>
      <c r="Q117" s="94">
        <f t="shared" si="17"/>
        <v>5.6745502067495277</v>
      </c>
      <c r="R117" s="94">
        <f t="shared" si="19"/>
        <v>13.248579936483324</v>
      </c>
      <c r="S117" s="94">
        <f t="shared" si="18"/>
        <v>8.300446748562111</v>
      </c>
    </row>
    <row r="118" spans="1:19" hidden="1" outlineLevel="1" x14ac:dyDescent="0.2">
      <c r="A118" s="70" t="str">
        <f>Indexes!A118</f>
        <v>42Y</v>
      </c>
      <c r="B118" s="71">
        <f>_xll.qlIndexFixing(Indexes!B118,FixingDate,TRUE,InterestRatesTrigger)</f>
        <v>2.3908508192215093E-2</v>
      </c>
      <c r="C118" s="71">
        <f>_xll.qlIndexFixing(Indexes!C118,FixingDate,TRUE,InterestRatesTrigger)</f>
        <v>2.4658264067638193E-2</v>
      </c>
      <c r="D118" s="72">
        <f>_xll.qlIndexFixing(Indexes!D118,FixingDate,TRUE,InterestRatesTrigger)</f>
        <v>2.5218875910329275E-2</v>
      </c>
      <c r="E118" s="73">
        <f>_xll.qlIndexFixing(Indexes!E118,FixingDate,TRUE,InterestRatesTrigger)</f>
        <v>2.6048971814042601E-2</v>
      </c>
      <c r="G118" s="165">
        <f t="shared" si="12"/>
        <v>7.8289587652078524E-4</v>
      </c>
      <c r="H118" s="166">
        <f t="shared" si="13"/>
        <v>5.5883661790588277E-4</v>
      </c>
      <c r="I118" s="166">
        <f t="shared" si="14"/>
        <v>5.2417642078944615E-4</v>
      </c>
      <c r="J118" s="167">
        <f t="shared" si="15"/>
        <v>3.8499639843702846E-4</v>
      </c>
      <c r="K118" s="93">
        <v>42</v>
      </c>
      <c r="L118" s="180">
        <v>2.3125612315694308E-2</v>
      </c>
      <c r="M118" s="184">
        <v>2.409942744973231E-2</v>
      </c>
      <c r="N118" s="184">
        <v>2.4694699489539829E-2</v>
      </c>
      <c r="O118" s="182">
        <v>2.5663975415605573E-2</v>
      </c>
      <c r="P118" s="98"/>
      <c r="Q118" s="94">
        <f t="shared" si="17"/>
        <v>5.6061184269108262</v>
      </c>
      <c r="R118" s="94">
        <f t="shared" si="19"/>
        <v>13.103677181141824</v>
      </c>
      <c r="S118" s="94">
        <f t="shared" si="18"/>
        <v>8.3009590371332589</v>
      </c>
    </row>
    <row r="119" spans="1:19" hidden="1" outlineLevel="1" x14ac:dyDescent="0.2">
      <c r="A119" s="70" t="str">
        <f>Indexes!A119</f>
        <v>43Y</v>
      </c>
      <c r="B119" s="71">
        <f>_xll.qlIndexFixing(Indexes!B119,FixingDate,TRUE,InterestRatesTrigger)</f>
        <v>2.3941346298051825E-2</v>
      </c>
      <c r="C119" s="71">
        <f>_xll.qlIndexFixing(Indexes!C119,FixingDate,TRUE,InterestRatesTrigger)</f>
        <v>2.4683335896358571E-2</v>
      </c>
      <c r="D119" s="72">
        <f>_xll.qlIndexFixing(Indexes!D119,FixingDate,TRUE,InterestRatesTrigger)</f>
        <v>2.5237606217735381E-2</v>
      </c>
      <c r="E119" s="73">
        <f>_xll.qlIndexFixing(Indexes!E119,FixingDate,TRUE,InterestRatesTrigger)</f>
        <v>2.6067706453365248E-2</v>
      </c>
      <c r="G119" s="165">
        <f t="shared" si="12"/>
        <v>8.3139834535538373E-4</v>
      </c>
      <c r="H119" s="166">
        <f t="shared" si="13"/>
        <v>5.9232439990957245E-4</v>
      </c>
      <c r="I119" s="166">
        <f t="shared" si="14"/>
        <v>5.5874890871225949E-4</v>
      </c>
      <c r="J119" s="167">
        <f t="shared" si="15"/>
        <v>4.1970867402289086E-4</v>
      </c>
      <c r="K119" s="93">
        <v>43</v>
      </c>
      <c r="L119" s="180">
        <v>2.3109947952696441E-2</v>
      </c>
      <c r="M119" s="184">
        <v>2.4091011496448999E-2</v>
      </c>
      <c r="N119" s="184">
        <v>2.4678857309023122E-2</v>
      </c>
      <c r="O119" s="182">
        <v>2.5647997779342357E-2</v>
      </c>
      <c r="P119" s="98"/>
      <c r="Q119" s="94">
        <f t="shared" si="17"/>
        <v>5.542703213768096</v>
      </c>
      <c r="R119" s="94">
        <f t="shared" si="19"/>
        <v>12.96259919683556</v>
      </c>
      <c r="S119" s="94">
        <f t="shared" si="18"/>
        <v>8.3010023562986657</v>
      </c>
    </row>
    <row r="120" spans="1:19" hidden="1" outlineLevel="1" x14ac:dyDescent="0.2">
      <c r="A120" s="70" t="str">
        <f>Indexes!A120</f>
        <v>44Y</v>
      </c>
      <c r="B120" s="71">
        <f>_xll.qlIndexFixing(Indexes!B120,FixingDate,TRUE,InterestRatesTrigger)</f>
        <v>2.3971209230624374E-2</v>
      </c>
      <c r="C120" s="71">
        <f>_xll.qlIndexFixing(Indexes!C120,FixingDate,TRUE,InterestRatesTrigger)</f>
        <v>2.4705423258483343E-2</v>
      </c>
      <c r="D120" s="72">
        <f>_xll.qlIndexFixing(Indexes!D120,FixingDate,TRUE,InterestRatesTrigger)</f>
        <v>2.5253823942344926E-2</v>
      </c>
      <c r="E120" s="73">
        <f>_xll.qlIndexFixing(Indexes!E120,FixingDate,TRUE,InterestRatesTrigger)</f>
        <v>2.6083915767026958E-2</v>
      </c>
      <c r="G120" s="165">
        <f t="shared" si="12"/>
        <v>8.7558416272117551E-4</v>
      </c>
      <c r="H120" s="166">
        <f t="shared" si="13"/>
        <v>6.2145518804358757E-4</v>
      </c>
      <c r="I120" s="166">
        <f t="shared" si="14"/>
        <v>5.8931980302825634E-4</v>
      </c>
      <c r="J120" s="167">
        <f t="shared" si="15"/>
        <v>4.5029298827905379E-4</v>
      </c>
      <c r="K120" s="93">
        <v>44</v>
      </c>
      <c r="L120" s="180">
        <v>2.3095625067903199E-2</v>
      </c>
      <c r="M120" s="184">
        <v>2.4083968070439755E-2</v>
      </c>
      <c r="N120" s="184">
        <v>2.466450413931667E-2</v>
      </c>
      <c r="O120" s="182">
        <v>2.5633622778747905E-2</v>
      </c>
      <c r="P120" s="98"/>
      <c r="Q120" s="94">
        <f t="shared" si="17"/>
        <v>5.4840068386158292</v>
      </c>
      <c r="R120" s="94">
        <f t="shared" si="19"/>
        <v>12.826147117205519</v>
      </c>
      <c r="S120" s="94">
        <f t="shared" si="18"/>
        <v>8.3009182468203253</v>
      </c>
    </row>
    <row r="121" spans="1:19" hidden="1" outlineLevel="1" x14ac:dyDescent="0.2">
      <c r="A121" s="70" t="str">
        <f>Indexes!A121</f>
        <v>45Y</v>
      </c>
      <c r="B121" s="71">
        <f>_xll.qlIndexFixing(Indexes!B121,FixingDate,TRUE,InterestRatesTrigger)</f>
        <v>2.3998722170516882E-2</v>
      </c>
      <c r="C121" s="71">
        <f>_xll.qlIndexFixing(Indexes!C121,FixingDate,TRUE,InterestRatesTrigger)</f>
        <v>2.4725205439883824E-2</v>
      </c>
      <c r="D121" s="72">
        <f>_xll.qlIndexFixing(Indexes!D121,FixingDate,TRUE,InterestRatesTrigger)</f>
        <v>2.5268145499757498E-2</v>
      </c>
      <c r="E121" s="73">
        <f>_xll.qlIndexFixing(Indexes!E121,FixingDate,TRUE,InterestRatesTrigger)</f>
        <v>2.6098219852323596E-2</v>
      </c>
      <c r="G121" s="165">
        <f t="shared" si="12"/>
        <v>9.1553055806080016E-4</v>
      </c>
      <c r="H121" s="166">
        <f t="shared" si="13"/>
        <v>6.4632753360351416E-4</v>
      </c>
      <c r="I121" s="166">
        <f t="shared" si="14"/>
        <v>6.1593738371813755E-4</v>
      </c>
      <c r="J121" s="167">
        <f t="shared" si="15"/>
        <v>4.767917170526749E-4</v>
      </c>
      <c r="K121" s="93">
        <v>45</v>
      </c>
      <c r="L121" s="180">
        <v>2.3083191612456082E-2</v>
      </c>
      <c r="M121" s="184">
        <v>2.407887790628031E-2</v>
      </c>
      <c r="N121" s="184">
        <v>2.4652208116039361E-2</v>
      </c>
      <c r="O121" s="182">
        <v>2.5621428135270921E-2</v>
      </c>
      <c r="P121" s="98"/>
      <c r="Q121" s="94">
        <f t="shared" si="17"/>
        <v>5.4294005987367413</v>
      </c>
      <c r="R121" s="94">
        <f t="shared" si="19"/>
        <v>12.69423329240616</v>
      </c>
      <c r="S121" s="94">
        <f t="shared" si="18"/>
        <v>8.3007435256609785</v>
      </c>
    </row>
    <row r="122" spans="1:19" hidden="1" outlineLevel="1" x14ac:dyDescent="0.2">
      <c r="A122" s="70" t="str">
        <f>Indexes!A122</f>
        <v>46Y</v>
      </c>
      <c r="B122" s="71">
        <f>_xll.qlIndexFixing(Indexes!B122,FixingDate,TRUE,InterestRatesTrigger)</f>
        <v>2.4025394287279421E-2</v>
      </c>
      <c r="C122" s="71">
        <f>_xll.qlIndexFixing(Indexes!C122,FixingDate,TRUE,InterestRatesTrigger)</f>
        <v>2.4744199618870425E-2</v>
      </c>
      <c r="D122" s="72">
        <f>_xll.qlIndexFixing(Indexes!D122,FixingDate,TRUE,InterestRatesTrigger)</f>
        <v>2.5282007886410943E-2</v>
      </c>
      <c r="E122" s="73">
        <f>_xll.qlIndexFixing(Indexes!E122,FixingDate,TRUE,InterestRatesTrigger)</f>
        <v>2.6112085679743591E-2</v>
      </c>
      <c r="G122" s="165">
        <f t="shared" si="12"/>
        <v>9.5453498828840938E-4</v>
      </c>
      <c r="H122" s="166">
        <f t="shared" si="13"/>
        <v>6.7041601754099997E-4</v>
      </c>
      <c r="I122" s="166">
        <f t="shared" si="14"/>
        <v>6.419788339011058E-4</v>
      </c>
      <c r="J122" s="167">
        <f t="shared" si="15"/>
        <v>5.0271289366488753E-4</v>
      </c>
      <c r="K122" s="93">
        <v>46</v>
      </c>
      <c r="L122" s="180">
        <v>2.3070859298991012E-2</v>
      </c>
      <c r="M122" s="184">
        <v>2.4073783601329425E-2</v>
      </c>
      <c r="N122" s="184">
        <v>2.4640029052509838E-2</v>
      </c>
      <c r="O122" s="182">
        <v>2.5609372786078704E-2</v>
      </c>
      <c r="P122" s="98"/>
      <c r="Q122" s="94">
        <f t="shared" si="17"/>
        <v>5.3780826754051825</v>
      </c>
      <c r="R122" s="94">
        <f t="shared" si="19"/>
        <v>12.566135991315223</v>
      </c>
      <c r="S122" s="94">
        <f t="shared" si="18"/>
        <v>8.3007779333264811</v>
      </c>
    </row>
    <row r="123" spans="1:19" hidden="1" outlineLevel="1" x14ac:dyDescent="0.2">
      <c r="A123" s="70" t="str">
        <f>Indexes!A123</f>
        <v>47Y</v>
      </c>
      <c r="B123" s="71">
        <f>_xll.qlIndexFixing(Indexes!B123,FixingDate,TRUE,InterestRatesTrigger)</f>
        <v>2.4049799180383091E-2</v>
      </c>
      <c r="C123" s="71">
        <f>_xll.qlIndexFixing(Indexes!C123,FixingDate,TRUE,InterestRatesTrigger)</f>
        <v>2.4761102397771385E-2</v>
      </c>
      <c r="D123" s="72">
        <f>_xll.qlIndexFixing(Indexes!D123,FixingDate,TRUE,InterestRatesTrigger)</f>
        <v>2.5294106928676827E-2</v>
      </c>
      <c r="E123" s="73">
        <f>_xll.qlIndexFixing(Indexes!E123,FixingDate,TRUE,InterestRatesTrigger)</f>
        <v>2.6124158171647087E-2</v>
      </c>
      <c r="G123" s="165">
        <f t="shared" si="12"/>
        <v>9.9040727180790128E-4</v>
      </c>
      <c r="H123" s="166">
        <f t="shared" si="13"/>
        <v>6.9168375509864877E-4</v>
      </c>
      <c r="I123" s="166">
        <f t="shared" si="14"/>
        <v>6.6534870713597441E-4</v>
      </c>
      <c r="J123" s="167">
        <f t="shared" si="15"/>
        <v>5.2589850586043027E-4</v>
      </c>
      <c r="K123" s="93">
        <v>47</v>
      </c>
      <c r="L123" s="180">
        <v>2.3059391908575189E-2</v>
      </c>
      <c r="M123" s="184">
        <v>2.4069418642672737E-2</v>
      </c>
      <c r="N123" s="184">
        <v>2.4628758221540852E-2</v>
      </c>
      <c r="O123" s="182">
        <v>2.5598259665786657E-2</v>
      </c>
      <c r="P123" s="98"/>
      <c r="Q123" s="94">
        <f t="shared" si="17"/>
        <v>5.3300453090544124</v>
      </c>
      <c r="R123" s="94">
        <f t="shared" si="19"/>
        <v>12.44307748293736</v>
      </c>
      <c r="S123" s="94">
        <f t="shared" si="18"/>
        <v>8.3005124297026036</v>
      </c>
    </row>
    <row r="124" spans="1:19" hidden="1" outlineLevel="1" x14ac:dyDescent="0.2">
      <c r="A124" s="70" t="str">
        <f>Indexes!A124</f>
        <v>48Y</v>
      </c>
      <c r="B124" s="71">
        <f>_xll.qlIndexFixing(Indexes!B124,FixingDate,TRUE,InterestRatesTrigger)</f>
        <v>2.4073223929109974E-2</v>
      </c>
      <c r="C124" s="71">
        <f>_xll.qlIndexFixing(Indexes!C124,FixingDate,TRUE,InterestRatesTrigger)</f>
        <v>2.4777237634296945E-2</v>
      </c>
      <c r="D124" s="72">
        <f>_xll.qlIndexFixing(Indexes!D124,FixingDate,TRUE,InterestRatesTrigger)</f>
        <v>2.5305719330466995E-2</v>
      </c>
      <c r="E124" s="73">
        <f>_xll.qlIndexFixing(Indexes!E124,FixingDate,TRUE,InterestRatesTrigger)</f>
        <v>2.6135743157404578E-2</v>
      </c>
      <c r="G124" s="165">
        <f t="shared" si="12"/>
        <v>1.024527935666094E-3</v>
      </c>
      <c r="H124" s="166">
        <f t="shared" si="13"/>
        <v>7.1160828691927552E-4</v>
      </c>
      <c r="I124" s="166">
        <f t="shared" si="14"/>
        <v>6.8744528289509804E-4</v>
      </c>
      <c r="J124" s="167">
        <f t="shared" si="15"/>
        <v>5.47798186768228E-4</v>
      </c>
      <c r="K124" s="93">
        <v>48</v>
      </c>
      <c r="L124" s="180">
        <v>2.304869599344388E-2</v>
      </c>
      <c r="M124" s="184">
        <v>2.406562934737767E-2</v>
      </c>
      <c r="N124" s="184">
        <v>2.4618274047571897E-2</v>
      </c>
      <c r="O124" s="182">
        <v>2.558794497063635E-2</v>
      </c>
      <c r="P124" s="98"/>
      <c r="Q124" s="94">
        <f t="shared" si="17"/>
        <v>5.2848169617004945</v>
      </c>
      <c r="R124" s="94">
        <f t="shared" si="19"/>
        <v>12.324954013570206</v>
      </c>
      <c r="S124" s="94">
        <f t="shared" si="18"/>
        <v>8.3002382693758356</v>
      </c>
    </row>
    <row r="125" spans="1:19" hidden="1" outlineLevel="1" x14ac:dyDescent="0.2">
      <c r="A125" s="70" t="str">
        <f>Indexes!A125</f>
        <v>49Y</v>
      </c>
      <c r="B125" s="71">
        <f>_xll.qlIndexFixing(Indexes!B125,FixingDate,TRUE,InterestRatesTrigger)</f>
        <v>2.4096313895718216E-2</v>
      </c>
      <c r="C125" s="71">
        <f>_xll.qlIndexFixing(Indexes!C125,FixingDate,TRUE,InterestRatesTrigger)</f>
        <v>2.4793203221620833E-2</v>
      </c>
      <c r="D125" s="72">
        <f>_xll.qlIndexFixing(Indexes!D125,FixingDate,TRUE,InterestRatesTrigger)</f>
        <v>2.5317352738791602E-2</v>
      </c>
      <c r="E125" s="73">
        <f>_xll.qlIndexFixing(Indexes!E125,FixingDate,TRUE,InterestRatesTrigger)</f>
        <v>2.6147351441342059E-2</v>
      </c>
      <c r="G125" s="165">
        <f t="shared" si="12"/>
        <v>1.0569352784789224E-3</v>
      </c>
      <c r="H125" s="166">
        <f t="shared" si="13"/>
        <v>7.3016478164643697E-4</v>
      </c>
      <c r="I125" s="166">
        <f t="shared" si="14"/>
        <v>7.081411161036881E-4</v>
      </c>
      <c r="J125" s="167">
        <f t="shared" si="15"/>
        <v>5.6827286411614483E-4</v>
      </c>
      <c r="K125" s="93">
        <v>49</v>
      </c>
      <c r="L125" s="180">
        <v>2.3039378617239294E-2</v>
      </c>
      <c r="M125" s="184">
        <v>2.4063038439974396E-2</v>
      </c>
      <c r="N125" s="184">
        <v>2.4609211622687914E-2</v>
      </c>
      <c r="O125" s="182">
        <v>2.5579078577225915E-2</v>
      </c>
      <c r="P125" s="98"/>
      <c r="Q125" s="94">
        <f t="shared" si="17"/>
        <v>5.2414951717076956</v>
      </c>
      <c r="R125" s="94">
        <f t="shared" si="19"/>
        <v>12.210388430733861</v>
      </c>
      <c r="S125" s="94">
        <f t="shared" si="18"/>
        <v>8.2999870255045725</v>
      </c>
    </row>
    <row r="126" spans="1:19" collapsed="1" x14ac:dyDescent="0.2">
      <c r="A126" s="70" t="str">
        <f>Indexes!A126</f>
        <v>50Y</v>
      </c>
      <c r="B126" s="71">
        <f>_xll.qlIndexFixing(Indexes!B126,FixingDate,TRUE,InterestRatesTrigger)</f>
        <v>2.4119999999991409E-2</v>
      </c>
      <c r="C126" s="71">
        <f>_xll.qlIndexFixing(Indexes!C126,FixingDate,TRUE,InterestRatesTrigger)</f>
        <v>2.4809999999966418E-2</v>
      </c>
      <c r="D126" s="72">
        <f>_xll.qlIndexFixing(Indexes!D126,FixingDate,TRUE,InterestRatesTrigger)</f>
        <v>2.5329999999991241E-2</v>
      </c>
      <c r="E126" s="73">
        <f>_xll.qlIndexFixing(Indexes!E126,FixingDate,TRUE,InterestRatesTrigger)</f>
        <v>2.6159999999992283E-2</v>
      </c>
      <c r="G126" s="165">
        <f t="shared" si="12"/>
        <v>1.090000000020571E-3</v>
      </c>
      <c r="H126" s="166">
        <f t="shared" si="13"/>
        <v>7.4999999997157549E-4</v>
      </c>
      <c r="I126" s="166">
        <f t="shared" si="14"/>
        <v>7.3000000002309065E-4</v>
      </c>
      <c r="J126" s="167">
        <f t="shared" si="15"/>
        <v>5.9000000002443209E-4</v>
      </c>
      <c r="K126" s="93">
        <v>50</v>
      </c>
      <c r="L126" s="180">
        <v>2.3029999999970838E-2</v>
      </c>
      <c r="M126" s="184">
        <v>2.4059999999994842E-2</v>
      </c>
      <c r="N126" s="184">
        <v>2.4599999999968151E-2</v>
      </c>
      <c r="O126" s="182">
        <v>2.5569999999967851E-2</v>
      </c>
      <c r="P126" s="98"/>
      <c r="Q126" s="94">
        <f t="shared" si="17"/>
        <v>5.2000000002482354</v>
      </c>
      <c r="R126" s="94">
        <f t="shared" si="19"/>
        <v>12.099999999998328</v>
      </c>
      <c r="S126" s="94">
        <f t="shared" si="18"/>
        <v>8.3000000000104173</v>
      </c>
    </row>
    <row r="127" spans="1:19" hidden="1" outlineLevel="1" x14ac:dyDescent="0.2">
      <c r="A127" s="70" t="str">
        <f>Indexes!A127</f>
        <v>51Y</v>
      </c>
      <c r="B127" s="71">
        <f>_xll.qlIndexFixing(Indexes!B127,FixingDate,TRUE,InterestRatesTrigger)</f>
        <v>2.4143086260327389E-2</v>
      </c>
      <c r="C127" s="71">
        <f>_xll.qlIndexFixing(Indexes!C127,FixingDate,TRUE,InterestRatesTrigger)</f>
        <v>2.4826452420654913E-2</v>
      </c>
      <c r="D127" s="72">
        <f>_xll.qlIndexFixing(Indexes!D127,FixingDate,TRUE,InterestRatesTrigger)</f>
        <v>2.5342451631590955E-2</v>
      </c>
      <c r="E127" s="73">
        <f>_xll.qlIndexFixing(Indexes!E127,FixingDate,TRUE,InterestRatesTrigger)</f>
        <v>2.6172435165663782E-2</v>
      </c>
      <c r="G127" s="165">
        <f t="shared" si="12"/>
        <v>1.1219535341399321E-3</v>
      </c>
      <c r="H127" s="166">
        <f t="shared" si="13"/>
        <v>7.6929103189448192E-4</v>
      </c>
      <c r="I127" s="166">
        <f t="shared" si="14"/>
        <v>7.511997226197116E-4</v>
      </c>
      <c r="J127" s="167">
        <f t="shared" si="15"/>
        <v>6.110874448356611E-4</v>
      </c>
      <c r="K127" s="93">
        <v>51</v>
      </c>
      <c r="L127" s="180">
        <v>2.3021132726187457E-2</v>
      </c>
      <c r="M127" s="184">
        <v>2.4057161388760431E-2</v>
      </c>
      <c r="N127" s="184">
        <v>2.4591251908971243E-2</v>
      </c>
      <c r="O127" s="182">
        <v>2.5561347720828121E-2</v>
      </c>
      <c r="P127" s="98"/>
      <c r="Q127" s="94">
        <f t="shared" si="17"/>
        <v>5.1599921093604255</v>
      </c>
      <c r="R127" s="94">
        <f t="shared" si="19"/>
        <v>11.993653712635659</v>
      </c>
      <c r="S127" s="94">
        <f t="shared" si="18"/>
        <v>8.2998353407282703</v>
      </c>
    </row>
    <row r="128" spans="1:19" hidden="1" outlineLevel="1" x14ac:dyDescent="0.2">
      <c r="A128" s="70" t="str">
        <f>Indexes!A128</f>
        <v>52Y</v>
      </c>
      <c r="B128" s="71">
        <f>_xll.qlIndexFixing(Indexes!B128,FixingDate,TRUE,InterestRatesTrigger)</f>
        <v>2.4166402466563548E-2</v>
      </c>
      <c r="C128" s="71">
        <f>_xll.qlIndexFixing(Indexes!C128,FixingDate,TRUE,InterestRatesTrigger)</f>
        <v>2.4843334970454042E-2</v>
      </c>
      <c r="D128" s="72">
        <f>_xll.qlIndexFixing(Indexes!D128,FixingDate,TRUE,InterestRatesTrigger)</f>
        <v>2.5355445206558004E-2</v>
      </c>
      <c r="E128" s="73">
        <f>_xll.qlIndexFixing(Indexes!E128,FixingDate,TRUE,InterestRatesTrigger)</f>
        <v>2.618541760730916E-2</v>
      </c>
      <c r="G128" s="165">
        <f t="shared" si="12"/>
        <v>1.1536463583618137E-3</v>
      </c>
      <c r="H128" s="166">
        <f t="shared" si="13"/>
        <v>7.8883481341254433E-4</v>
      </c>
      <c r="I128" s="166">
        <f t="shared" si="14"/>
        <v>7.7249615348081238E-4</v>
      </c>
      <c r="J128" s="167">
        <f t="shared" si="15"/>
        <v>6.323129839179327E-4</v>
      </c>
      <c r="K128" s="93">
        <v>52</v>
      </c>
      <c r="L128" s="180">
        <v>2.3012756108201735E-2</v>
      </c>
      <c r="M128" s="184">
        <v>2.4054500157041497E-2</v>
      </c>
      <c r="N128" s="184">
        <v>2.4582949053077192E-2</v>
      </c>
      <c r="O128" s="182">
        <v>2.5553104623391228E-2</v>
      </c>
      <c r="P128" s="98"/>
      <c r="Q128" s="94">
        <f t="shared" si="17"/>
        <v>5.1211023610396245</v>
      </c>
      <c r="R128" s="94">
        <f t="shared" si="19"/>
        <v>11.890427399944558</v>
      </c>
      <c r="S128" s="94">
        <f t="shared" si="18"/>
        <v>8.2997240075115624</v>
      </c>
    </row>
    <row r="129" spans="1:19" hidden="1" outlineLevel="1" x14ac:dyDescent="0.2">
      <c r="A129" s="70" t="str">
        <f>Indexes!A129</f>
        <v>53Y</v>
      </c>
      <c r="B129" s="71">
        <f>_xll.qlIndexFixing(Indexes!B129,FixingDate,TRUE,InterestRatesTrigger)</f>
        <v>2.4189305767426693E-2</v>
      </c>
      <c r="C129" s="71">
        <f>_xll.qlIndexFixing(Indexes!C129,FixingDate,TRUE,InterestRatesTrigger)</f>
        <v>2.4860133842728078E-2</v>
      </c>
      <c r="D129" s="72">
        <f>_xll.qlIndexFixing(Indexes!D129,FixingDate,TRUE,InterestRatesTrigger)</f>
        <v>2.5368546543720113E-2</v>
      </c>
      <c r="E129" s="73">
        <f>_xll.qlIndexFixing(Indexes!E129,FixingDate,TRUE,InterestRatesTrigger)</f>
        <v>2.6198510390902228E-2</v>
      </c>
      <c r="G129" s="165">
        <f t="shared" si="12"/>
        <v>1.1838375555205741E-3</v>
      </c>
      <c r="H129" s="166">
        <f t="shared" si="13"/>
        <v>8.0744876204365962E-4</v>
      </c>
      <c r="I129" s="166">
        <f t="shared" si="14"/>
        <v>7.9280375364667449E-4</v>
      </c>
      <c r="J129" s="167">
        <f t="shared" si="15"/>
        <v>6.5255328904691157E-4</v>
      </c>
      <c r="K129" s="93">
        <v>53</v>
      </c>
      <c r="L129" s="180">
        <v>2.3005468211906119E-2</v>
      </c>
      <c r="M129" s="184">
        <v>2.4052685080684418E-2</v>
      </c>
      <c r="N129" s="184">
        <v>2.4575742790073438E-2</v>
      </c>
      <c r="O129" s="182">
        <v>2.5545957101855317E-2</v>
      </c>
      <c r="P129" s="98"/>
      <c r="Q129" s="94">
        <f t="shared" si="17"/>
        <v>5.0841270099203504</v>
      </c>
      <c r="R129" s="94">
        <f t="shared" si="19"/>
        <v>11.7924077629342</v>
      </c>
      <c r="S129" s="94">
        <f t="shared" si="18"/>
        <v>8.2996384718211562</v>
      </c>
    </row>
    <row r="130" spans="1:19" hidden="1" outlineLevel="1" x14ac:dyDescent="0.2">
      <c r="A130" s="70" t="str">
        <f>Indexes!A130</f>
        <v>54Y</v>
      </c>
      <c r="B130" s="71">
        <f>_xll.qlIndexFixing(Indexes!B130,FixingDate,TRUE,InterestRatesTrigger)</f>
        <v>2.4212679639793584E-2</v>
      </c>
      <c r="C130" s="71">
        <f>_xll.qlIndexFixing(Indexes!C130,FixingDate,TRUE,InterestRatesTrigger)</f>
        <v>2.4877618828778963E-2</v>
      </c>
      <c r="D130" s="72">
        <f>_xll.qlIndexFixing(Indexes!D130,FixingDate,TRUE,InterestRatesTrigger)</f>
        <v>2.5382460643943939E-2</v>
      </c>
      <c r="E130" s="73">
        <f>_xll.qlIndexFixing(Indexes!E130,FixingDate,TRUE,InterestRatesTrigger)</f>
        <v>2.6212438987604475E-2</v>
      </c>
      <c r="G130" s="165">
        <f t="shared" si="12"/>
        <v>1.2147842366421677E-3</v>
      </c>
      <c r="H130" s="166">
        <f t="shared" si="13"/>
        <v>8.2731523705531843E-4</v>
      </c>
      <c r="I130" s="166">
        <f t="shared" si="14"/>
        <v>8.1428578439941834E-4</v>
      </c>
      <c r="J130" s="167">
        <f t="shared" si="15"/>
        <v>6.7404337975975753E-4</v>
      </c>
      <c r="K130" s="93">
        <v>54</v>
      </c>
      <c r="L130" s="180">
        <v>2.2997895403151416E-2</v>
      </c>
      <c r="M130" s="184">
        <v>2.4050303591723644E-2</v>
      </c>
      <c r="N130" s="184">
        <v>2.4568174859544521E-2</v>
      </c>
      <c r="O130" s="182">
        <v>2.5538395607844717E-2</v>
      </c>
      <c r="P130" s="98"/>
      <c r="Q130" s="94">
        <f t="shared" si="17"/>
        <v>5.048418151649761</v>
      </c>
      <c r="R130" s="94">
        <f t="shared" si="19"/>
        <v>11.697810041503553</v>
      </c>
      <c r="S130" s="94">
        <f t="shared" si="18"/>
        <v>8.2997834366053613</v>
      </c>
    </row>
    <row r="131" spans="1:19" hidden="1" outlineLevel="1" x14ac:dyDescent="0.2">
      <c r="A131" s="70" t="str">
        <f>Indexes!A131</f>
        <v>55Y</v>
      </c>
      <c r="B131" s="71">
        <f>_xll.qlIndexFixing(Indexes!B131,FixingDate,TRUE,InterestRatesTrigger)</f>
        <v>2.4235150257662257E-2</v>
      </c>
      <c r="C131" s="71">
        <f>_xll.qlIndexFixing(Indexes!C131,FixingDate,TRUE,InterestRatesTrigger)</f>
        <v>2.489441092049147E-2</v>
      </c>
      <c r="D131" s="72">
        <f>_xll.qlIndexFixing(Indexes!D131,FixingDate,TRUE,InterestRatesTrigger)</f>
        <v>2.5395801876070708E-2</v>
      </c>
      <c r="E131" s="73">
        <f>_xll.qlIndexFixing(Indexes!E131,FixingDate,TRUE,InterestRatesTrigger)</f>
        <v>2.6225777650108417E-2</v>
      </c>
      <c r="G131" s="165">
        <f t="shared" si="12"/>
        <v>1.2443874012609477E-3</v>
      </c>
      <c r="H131" s="166">
        <f t="shared" si="13"/>
        <v>8.4633274738042663E-4</v>
      </c>
      <c r="I131" s="166">
        <f t="shared" si="14"/>
        <v>8.3478103032052359E-4</v>
      </c>
      <c r="J131" s="167">
        <f t="shared" si="15"/>
        <v>6.9455245261392656E-4</v>
      </c>
      <c r="K131" s="93">
        <v>55</v>
      </c>
      <c r="L131" s="180">
        <v>2.2990762856401309E-2</v>
      </c>
      <c r="M131" s="184">
        <v>2.4048078173111043E-2</v>
      </c>
      <c r="N131" s="184">
        <v>2.4561020845750185E-2</v>
      </c>
      <c r="O131" s="182">
        <v>2.5531225197494491E-2</v>
      </c>
      <c r="P131" s="98"/>
      <c r="Q131" s="94">
        <f t="shared" si="17"/>
        <v>5.013909555792381</v>
      </c>
      <c r="R131" s="94">
        <f t="shared" si="19"/>
        <v>11.606516184084516</v>
      </c>
      <c r="S131" s="94">
        <f t="shared" si="18"/>
        <v>8.2997577403770908</v>
      </c>
    </row>
    <row r="132" spans="1:19" hidden="1" outlineLevel="1" x14ac:dyDescent="0.2">
      <c r="A132" s="70" t="str">
        <f>Indexes!A132</f>
        <v>56Y</v>
      </c>
      <c r="B132" s="71">
        <f>_xll.qlIndexFixing(Indexes!B132,FixingDate,TRUE,InterestRatesTrigger)</f>
        <v>2.4257190584324018E-2</v>
      </c>
      <c r="C132" s="71">
        <f>_xll.qlIndexFixing(Indexes!C132,FixingDate,TRUE,InterestRatesTrigger)</f>
        <v>2.4910991149054505E-2</v>
      </c>
      <c r="D132" s="72">
        <f>_xll.qlIndexFixing(Indexes!D132,FixingDate,TRUE,InterestRatesTrigger)</f>
        <v>2.5409059795011516E-2</v>
      </c>
      <c r="E132" s="73">
        <f>_xll.qlIndexFixing(Indexes!E132,FixingDate,TRUE,InterestRatesTrigger)</f>
        <v>2.6239034967826248E-2</v>
      </c>
      <c r="G132" s="165">
        <f t="shared" si="12"/>
        <v>1.2732249141382025E-3</v>
      </c>
      <c r="H132" s="166">
        <f t="shared" si="13"/>
        <v>8.650232663888896E-4</v>
      </c>
      <c r="I132" s="166">
        <f t="shared" si="14"/>
        <v>8.5487680985122175E-4</v>
      </c>
      <c r="J132" s="167">
        <f t="shared" si="15"/>
        <v>7.146791831882382E-4</v>
      </c>
      <c r="K132" s="93">
        <v>56</v>
      </c>
      <c r="L132" s="180">
        <v>2.2983965670185815E-2</v>
      </c>
      <c r="M132" s="184">
        <v>2.4045967882665616E-2</v>
      </c>
      <c r="N132" s="184">
        <v>2.4554182985160294E-2</v>
      </c>
      <c r="O132" s="182">
        <v>2.5524355784638009E-2</v>
      </c>
      <c r="P132" s="98"/>
      <c r="Q132" s="94">
        <f t="shared" si="17"/>
        <v>4.9806864595701095</v>
      </c>
      <c r="R132" s="94">
        <f t="shared" si="19"/>
        <v>11.518692106874985</v>
      </c>
      <c r="S132" s="94">
        <f t="shared" si="18"/>
        <v>8.2997517281473137</v>
      </c>
    </row>
    <row r="133" spans="1:19" hidden="1" outlineLevel="1" x14ac:dyDescent="0.2">
      <c r="A133" s="70" t="str">
        <f>Indexes!A133</f>
        <v>57Y</v>
      </c>
      <c r="B133" s="71">
        <f>_xll.qlIndexFixing(Indexes!B133,FixingDate,TRUE,InterestRatesTrigger)</f>
        <v>2.4278713709462628E-2</v>
      </c>
      <c r="C133" s="71">
        <f>_xll.qlIndexFixing(Indexes!C133,FixingDate,TRUE,InterestRatesTrigger)</f>
        <v>2.4927265151740926E-2</v>
      </c>
      <c r="D133" s="72">
        <f>_xll.qlIndexFixing(Indexes!D133,FixingDate,TRUE,InterestRatesTrigger)</f>
        <v>2.5422136632000363E-2</v>
      </c>
      <c r="E133" s="73">
        <f>_xll.qlIndexFixing(Indexes!E133,FixingDate,TRUE,InterestRatesTrigger)</f>
        <v>2.6252112666216011E-2</v>
      </c>
      <c r="G133" s="165">
        <f t="shared" si="12"/>
        <v>1.3006887248576335E-3</v>
      </c>
      <c r="H133" s="166">
        <f t="shared" si="13"/>
        <v>8.8270094085888748E-4</v>
      </c>
      <c r="I133" s="166">
        <f t="shared" si="14"/>
        <v>8.7390805629044763E-4</v>
      </c>
      <c r="J133" s="167">
        <f t="shared" si="15"/>
        <v>7.3372742832349819E-4</v>
      </c>
      <c r="K133" s="93">
        <v>57</v>
      </c>
      <c r="L133" s="180">
        <v>2.2978024984604994E-2</v>
      </c>
      <c r="M133" s="184">
        <v>2.4044564210882038E-2</v>
      </c>
      <c r="N133" s="184">
        <v>2.4548228575709916E-2</v>
      </c>
      <c r="O133" s="182">
        <v>2.5518385237892512E-2</v>
      </c>
      <c r="P133" s="98"/>
      <c r="Q133" s="94">
        <f t="shared" si="17"/>
        <v>4.948714802594373</v>
      </c>
      <c r="R133" s="94">
        <f t="shared" si="19"/>
        <v>11.434229225377353</v>
      </c>
      <c r="S133" s="94">
        <f t="shared" si="18"/>
        <v>8.299760342156473</v>
      </c>
    </row>
    <row r="134" spans="1:19" hidden="1" outlineLevel="1" x14ac:dyDescent="0.2">
      <c r="A134" s="70" t="str">
        <f>Indexes!A134</f>
        <v>58Y</v>
      </c>
      <c r="B134" s="71">
        <f>_xll.qlIndexFixing(Indexes!B134,FixingDate,TRUE,InterestRatesTrigger)</f>
        <v>2.4300307287629306E-2</v>
      </c>
      <c r="C134" s="71">
        <f>_xll.qlIndexFixing(Indexes!C134,FixingDate,TRUE,InterestRatesTrigger)</f>
        <v>2.4943785892516834E-2</v>
      </c>
      <c r="D134" s="72">
        <f>_xll.qlIndexFixing(Indexes!D134,FixingDate,TRUE,InterestRatesTrigger)</f>
        <v>2.5435567286240635E-2</v>
      </c>
      <c r="E134" s="73">
        <f>_xll.qlIndexFixing(Indexes!E134,FixingDate,TRUE,InterestRatesTrigger)</f>
        <v>2.626556284569475E-2</v>
      </c>
      <c r="G134" s="165">
        <f t="shared" si="12"/>
        <v>1.3285219629449729E-3</v>
      </c>
      <c r="H134" s="166">
        <f t="shared" ref="H134:J136" si="20">C134-M134</f>
        <v>9.0115025491391276E-4</v>
      </c>
      <c r="I134" s="166">
        <f t="shared" si="20"/>
        <v>8.9364262267797867E-4</v>
      </c>
      <c r="J134" s="167">
        <f t="shared" si="20"/>
        <v>7.5353118318691181E-4</v>
      </c>
      <c r="K134" s="93">
        <v>58</v>
      </c>
      <c r="L134" s="180">
        <v>2.2971785324684333E-2</v>
      </c>
      <c r="M134" s="184">
        <v>2.4042635637602922E-2</v>
      </c>
      <c r="N134" s="184">
        <v>2.4541924663562656E-2</v>
      </c>
      <c r="O134" s="182">
        <v>2.5512031662507838E-2</v>
      </c>
      <c r="P134" s="98"/>
      <c r="Q134" s="94">
        <f t="shared" si="17"/>
        <v>4.9178139372380025</v>
      </c>
      <c r="R134" s="94">
        <f t="shared" si="19"/>
        <v>11.352599986113287</v>
      </c>
      <c r="S134" s="94">
        <f t="shared" si="18"/>
        <v>8.2999555945411494</v>
      </c>
    </row>
    <row r="135" spans="1:19" hidden="1" outlineLevel="1" x14ac:dyDescent="0.2">
      <c r="A135" s="70" t="str">
        <f>Indexes!A135</f>
        <v>59Y</v>
      </c>
      <c r="B135" s="71">
        <f>_xll.qlIndexFixing(Indexes!B135,FixingDate,TRUE,InterestRatesTrigger)</f>
        <v>2.4320457688681307E-2</v>
      </c>
      <c r="C135" s="71">
        <f>_xll.qlIndexFixing(Indexes!C135,FixingDate,TRUE,InterestRatesTrigger)</f>
        <v>2.4959115384039637E-2</v>
      </c>
      <c r="D135" s="72">
        <f>_xll.qlIndexFixing(Indexes!D135,FixingDate,TRUE,InterestRatesTrigger)</f>
        <v>2.5447956663368819E-2</v>
      </c>
      <c r="E135" s="73">
        <f>_xll.qlIndexFixing(Indexes!E135,FixingDate,TRUE,InterestRatesTrigger)</f>
        <v>2.6277954098340307E-2</v>
      </c>
      <c r="G135" s="165">
        <f>B135-L135</f>
        <v>1.3546607466147741E-3</v>
      </c>
      <c r="H135" s="166">
        <f t="shared" si="20"/>
        <v>9.1832669347184648E-4</v>
      </c>
      <c r="I135" s="166">
        <f t="shared" si="20"/>
        <v>9.1208970911568765E-4</v>
      </c>
      <c r="J135" s="167">
        <f t="shared" si="20"/>
        <v>7.7203386543091279E-4</v>
      </c>
      <c r="K135" s="93">
        <v>59</v>
      </c>
      <c r="L135" s="180">
        <v>2.2965796942066533E-2</v>
      </c>
      <c r="M135" s="184">
        <v>2.4040788690567791E-2</v>
      </c>
      <c r="N135" s="184">
        <v>2.4535866954253131E-2</v>
      </c>
      <c r="O135" s="182">
        <v>2.5505920232909395E-2</v>
      </c>
      <c r="P135" s="98"/>
      <c r="Q135" s="94">
        <f t="shared" si="17"/>
        <v>4.888412793291816</v>
      </c>
      <c r="R135" s="94">
        <f t="shared" si="19"/>
        <v>11.274989746875123</v>
      </c>
      <c r="S135" s="94">
        <f t="shared" si="18"/>
        <v>8.2999743497148835</v>
      </c>
    </row>
    <row r="136" spans="1:19" collapsed="1" x14ac:dyDescent="0.2">
      <c r="A136" s="61" t="str">
        <f>Indexes!A136</f>
        <v>60Y</v>
      </c>
      <c r="B136" s="62">
        <f>_xll.qlIndexFixing(Indexes!B136,FixingDate,TRUE,InterestRatesTrigger)</f>
        <v>2.4339999999999942E-2</v>
      </c>
      <c r="C136" s="62">
        <f>_xll.qlIndexFixing(Indexes!C136,FixingDate,TRUE,InterestRatesTrigger)</f>
        <v>2.4973999999989442E-2</v>
      </c>
      <c r="D136" s="63">
        <f>_xll.qlIndexFixing(Indexes!D136,FixingDate,TRUE,InterestRatesTrigger)</f>
        <v>2.5460000000000021E-2</v>
      </c>
      <c r="E136" s="64">
        <f>_xll.qlIndexFixing(Indexes!E136,FixingDate,TRUE,InterestRatesTrigger)</f>
        <v>2.6289999999999997E-2</v>
      </c>
      <c r="G136" s="168">
        <f>B136-L136</f>
        <v>1.380000000011896E-3</v>
      </c>
      <c r="H136" s="169">
        <f t="shared" si="20"/>
        <v>9.3500000001968397E-4</v>
      </c>
      <c r="I136" s="169">
        <f t="shared" si="20"/>
        <v>9.3000000001211211E-4</v>
      </c>
      <c r="J136" s="170">
        <f t="shared" si="20"/>
        <v>7.9000000001254109E-4</v>
      </c>
      <c r="K136" s="93">
        <v>60</v>
      </c>
      <c r="L136" s="174">
        <v>2.2959999999988046E-2</v>
      </c>
      <c r="M136" s="185">
        <v>2.4038999999969758E-2</v>
      </c>
      <c r="N136" s="185">
        <v>2.4529999999987909E-2</v>
      </c>
      <c r="O136" s="176">
        <v>2.5499999999987456E-2</v>
      </c>
      <c r="P136" s="98"/>
      <c r="Q136" s="94">
        <f>(D136-C136)*10000</f>
        <v>4.8600000001057868</v>
      </c>
      <c r="R136" s="94">
        <f t="shared" si="19"/>
        <v>11.200000000000793</v>
      </c>
      <c r="S136" s="94">
        <f>(E136-D136)*10000</f>
        <v>8.2999999999997662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outlineLevelCol="1" x14ac:dyDescent="0.2"/>
  <cols>
    <col min="1" max="1" width="10" style="3" bestFit="1" customWidth="1"/>
    <col min="2" max="5" width="17.28515625" style="3" bestFit="1" customWidth="1"/>
    <col min="6" max="6" width="2.28515625" style="3" hidden="1" customWidth="1" outlineLevel="1"/>
    <col min="7" max="7" width="19.28515625" style="3" hidden="1" customWidth="1" outlineLevel="1"/>
    <col min="8" max="9" width="8" style="3" hidden="1" customWidth="1" outlineLevel="1"/>
    <col min="10" max="10" width="19.28515625" style="3" hidden="1" customWidth="1" outlineLevel="1"/>
    <col min="11" max="12" width="8" style="3" hidden="1" customWidth="1" outlineLevel="1"/>
    <col min="13" max="13" width="19.28515625" style="3" hidden="1" customWidth="1" outlineLevel="1"/>
    <col min="14" max="15" width="8" style="3" hidden="1" customWidth="1" outlineLevel="1"/>
    <col min="16" max="16" width="18.28515625" style="3" hidden="1" customWidth="1" outlineLevel="1"/>
    <col min="17" max="18" width="7" style="3" hidden="1" customWidth="1" outlineLevel="1"/>
    <col min="19" max="19" width="3.42578125" style="3" customWidth="1" collapsed="1"/>
    <col min="20" max="20" width="4.140625" style="3" hidden="1" customWidth="1" outlineLevel="1"/>
    <col min="21" max="21" width="20.140625" style="3" hidden="1" customWidth="1" outlineLevel="1"/>
    <col min="22" max="23" width="7.85546875" style="3" hidden="1" customWidth="1" outlineLevel="1"/>
    <col min="24" max="24" width="15.140625" style="3" hidden="1" customWidth="1" outlineLevel="1"/>
    <col min="25" max="26" width="7.85546875" style="3" hidden="1" customWidth="1" outlineLevel="1"/>
    <col min="27" max="27" width="15.140625" style="3" hidden="1" customWidth="1" outlineLevel="1"/>
    <col min="28" max="29" width="7.85546875" style="3" hidden="1" customWidth="1" outlineLevel="1"/>
    <col min="30" max="30" width="15.140625" style="3" hidden="1" customWidth="1" outlineLevel="1"/>
    <col min="31" max="32" width="7.85546875" style="3" hidden="1" customWidth="1" outlineLevel="1"/>
    <col min="33" max="33" width="9.140625" style="3" collapsed="1"/>
    <col min="34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120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125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>
        <f>Pricing!$B5*100</f>
        <v>0.29715462012704624</v>
      </c>
      <c r="I5" s="124">
        <f>Pricing!$B5*100</f>
        <v>0.29715462012704624</v>
      </c>
      <c r="J5" s="114" t="str">
        <f>J$4&amp;"_"&amp;$A5&amp;"D"</f>
        <v>EURYC3M_OND</v>
      </c>
      <c r="K5" s="123">
        <f>Pricing!$C5*100</f>
        <v>0.34262675207349103</v>
      </c>
      <c r="L5" s="124">
        <f>Pricing!$C5*100</f>
        <v>0.34262675207349103</v>
      </c>
      <c r="M5" s="114" t="str">
        <f>M$4&amp;"_"&amp;$A5&amp;"D"</f>
        <v>EURYC6M_OND</v>
      </c>
      <c r="N5" s="123">
        <f>Pricing!$D5*100</f>
        <v>0.52705052638009364</v>
      </c>
      <c r="O5" s="124">
        <f>Pricing!$D5*100</f>
        <v>0.52705052638009364</v>
      </c>
      <c r="P5" s="114" t="str">
        <f>P$4&amp;"_"&amp;$A5&amp;"D"</f>
        <v>EURYC1Y_OND</v>
      </c>
      <c r="Q5" s="123">
        <f>Pricing!$E5*100</f>
        <v>0.67334302795647216</v>
      </c>
      <c r="R5" s="124">
        <f>Pricing!$E5*100</f>
        <v>0.67334302795647216</v>
      </c>
      <c r="U5" s="3" t="str">
        <f>_xll.RData(G5:G136,Fields,"RTFEED:"&amp;SourceAlias,,,V5)</f>
        <v>Updated at 12:24:48</v>
      </c>
      <c r="V5" s="123">
        <v>0.29715461999999998</v>
      </c>
      <c r="W5" s="124">
        <v>0.29715461999999998</v>
      </c>
      <c r="X5" s="3" t="str">
        <f>_xll.RData(J5:J136,Fields,"RTFEED:"&amp;SourceAlias,,,Y5)</f>
        <v>Updated at 12:24:48</v>
      </c>
      <c r="Y5" s="123" t="s">
        <v>126</v>
      </c>
      <c r="Z5" s="124" t="s">
        <v>126</v>
      </c>
      <c r="AA5" s="3" t="str">
        <f>_xll.RData(M5:M136,Fields,"RTFEED:"&amp;SourceAlias,,,AB5)</f>
        <v>Updated at 12:24:52</v>
      </c>
      <c r="AB5" s="123" t="s">
        <v>126</v>
      </c>
      <c r="AC5" s="124" t="s">
        <v>126</v>
      </c>
      <c r="AD5" s="3" t="str">
        <f>_xll.RData(P5:P136,Fields,"RTFEED:"&amp;SourceAlias,,,AE5)</f>
        <v>Updated at 12:24:52</v>
      </c>
      <c r="AE5" s="123" t="s">
        <v>126</v>
      </c>
      <c r="AF5" s="124" t="s">
        <v>126</v>
      </c>
      <c r="AH5" s="217">
        <f t="shared" ref="AH5:AH22" si="0">(V5-H5+W5-I5)/2</f>
        <v>-1.27046262399233E-10</v>
      </c>
      <c r="AI5" s="217"/>
      <c r="AJ5" s="217"/>
      <c r="AK5" s="217"/>
      <c r="AL5" s="217"/>
      <c r="AM5" s="217"/>
      <c r="AN5" s="217"/>
      <c r="AO5" s="217"/>
      <c r="AP5" s="217"/>
      <c r="AQ5" s="217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>
        <f>Pricing!$B6*100</f>
        <v>0.28842674538191665</v>
      </c>
      <c r="I6" s="124">
        <f>Pricing!$B6*100</f>
        <v>0.28842674538191665</v>
      </c>
      <c r="J6" s="114" t="str">
        <f>J$4&amp;"_"&amp;$A6&amp;"D"</f>
        <v>EURYC3M_TND</v>
      </c>
      <c r="K6" s="123">
        <f>Pricing!$C6*100</f>
        <v>0.34274119505577855</v>
      </c>
      <c r="L6" s="124">
        <f>Pricing!$C6*100</f>
        <v>0.34274119505577855</v>
      </c>
      <c r="M6" s="114" t="str">
        <f>M$4&amp;"_"&amp;$A6&amp;"D"</f>
        <v>EURYC6M_TND</v>
      </c>
      <c r="N6" s="123">
        <f>Pricing!$D6*100</f>
        <v>0.5179745066119934</v>
      </c>
      <c r="O6" s="124">
        <f>Pricing!$D6*100</f>
        <v>0.5179745066119934</v>
      </c>
      <c r="P6" s="114" t="str">
        <f>P$4&amp;"_"&amp;$A6&amp;"D"</f>
        <v>EURYC1Y_TND</v>
      </c>
      <c r="Q6" s="123">
        <f>Pricing!$E6*100</f>
        <v>0.67331046923711579</v>
      </c>
      <c r="R6" s="124">
        <f>Pricing!$E6*100</f>
        <v>0.67331046923711579</v>
      </c>
      <c r="V6" s="123">
        <v>0.28842674499999998</v>
      </c>
      <c r="W6" s="124">
        <v>0.28842674499999998</v>
      </c>
      <c r="Y6" s="123" t="s">
        <v>126</v>
      </c>
      <c r="Z6" s="124" t="s">
        <v>126</v>
      </c>
      <c r="AB6" s="123" t="s">
        <v>126</v>
      </c>
      <c r="AC6" s="124" t="s">
        <v>126</v>
      </c>
      <c r="AE6" s="123" t="s">
        <v>126</v>
      </c>
      <c r="AF6" s="124" t="s">
        <v>126</v>
      </c>
      <c r="AH6" s="217">
        <f t="shared" si="0"/>
        <v>-3.8191666495990262E-10</v>
      </c>
      <c r="AI6" s="217"/>
      <c r="AJ6" s="217"/>
      <c r="AK6" s="217"/>
      <c r="AL6" s="217"/>
      <c r="AM6" s="217"/>
      <c r="AN6" s="217"/>
      <c r="AO6" s="217"/>
      <c r="AP6" s="217"/>
      <c r="AQ6" s="217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>
        <f>Pricing!$B7*100</f>
        <v>0.27929999999987132</v>
      </c>
      <c r="I7" s="127">
        <f>Pricing!$B7*100</f>
        <v>0.27929999999987132</v>
      </c>
      <c r="J7" s="4" t="str">
        <f>J$4&amp;"_"&amp;$A7&amp;"D"</f>
        <v>EURYC3M_SND</v>
      </c>
      <c r="K7" s="126">
        <f>Pricing!$C7*100</f>
        <v>0.34284559528163783</v>
      </c>
      <c r="L7" s="127">
        <f>Pricing!$C7*100</f>
        <v>0.34284559528163783</v>
      </c>
      <c r="M7" s="4" t="str">
        <f>M$4&amp;"_"&amp;$A7&amp;"D"</f>
        <v>EURYC6M_SND</v>
      </c>
      <c r="N7" s="126">
        <f>Pricing!$D7*100</f>
        <v>0.50849999999513784</v>
      </c>
      <c r="O7" s="127">
        <f>Pricing!$D7*100</f>
        <v>0.50849999999513784</v>
      </c>
      <c r="P7" s="4" t="str">
        <f>P$4&amp;"_"&amp;$A7&amp;"D"</f>
        <v>EURYC1Y_SND</v>
      </c>
      <c r="Q7" s="126">
        <f>Pricing!$E7*100</f>
        <v>0.6732801819184786</v>
      </c>
      <c r="R7" s="127">
        <f>Pricing!$E7*100</f>
        <v>0.6732801819184786</v>
      </c>
      <c r="V7" s="126">
        <v>0.27929999999999999</v>
      </c>
      <c r="W7" s="127">
        <v>0.27929999999999999</v>
      </c>
      <c r="Y7" s="126" t="s">
        <v>126</v>
      </c>
      <c r="Z7" s="127" t="s">
        <v>126</v>
      </c>
      <c r="AB7" s="126" t="s">
        <v>126</v>
      </c>
      <c r="AC7" s="127" t="s">
        <v>126</v>
      </c>
      <c r="AE7" s="126" t="s">
        <v>126</v>
      </c>
      <c r="AF7" s="127" t="s">
        <v>126</v>
      </c>
      <c r="AH7" s="217">
        <f t="shared" si="0"/>
        <v>1.2867484855405564E-13</v>
      </c>
      <c r="AI7" s="217"/>
      <c r="AJ7" s="217"/>
      <c r="AK7" s="217"/>
      <c r="AL7" s="217"/>
      <c r="AM7" s="217"/>
      <c r="AN7" s="217"/>
      <c r="AO7" s="217"/>
      <c r="AP7" s="217"/>
      <c r="AQ7" s="217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1">G$4&amp;"_"&amp;$A8&amp;"D"</f>
        <v>EURYC1M_SWD</v>
      </c>
      <c r="H8" s="129">
        <f>Pricing!$B8*100</f>
        <v>0.23849999999964971</v>
      </c>
      <c r="I8" s="130">
        <f>Pricing!$B8*100</f>
        <v>0.23849999999964971</v>
      </c>
      <c r="J8" s="128" t="str">
        <f t="shared" ref="J8:J30" si="2">J$4&amp;"_"&amp;$A8&amp;"D"</f>
        <v>EURYC3M_SWD</v>
      </c>
      <c r="K8" s="129">
        <f>Pricing!$C8*100</f>
        <v>0.34382349311177862</v>
      </c>
      <c r="L8" s="130">
        <f>Pricing!$C8*100</f>
        <v>0.34382349311177862</v>
      </c>
      <c r="M8" s="128" t="str">
        <f t="shared" ref="M8:M30" si="3">M$4&amp;"_"&amp;$A8&amp;"D"</f>
        <v>EURYC6M_SWD</v>
      </c>
      <c r="N8" s="129">
        <f>Pricing!$D8*100</f>
        <v>0.46560000000044655</v>
      </c>
      <c r="O8" s="130">
        <f>Pricing!$D8*100</f>
        <v>0.46560000000044655</v>
      </c>
      <c r="P8" s="128" t="str">
        <f t="shared" ref="P8:P22" si="4">P$4&amp;"_"&amp;$A8&amp;"D"</f>
        <v>EURYC1Y_SWD</v>
      </c>
      <c r="Q8" s="129">
        <f>Pricing!$E8*100</f>
        <v>0.6730189589814829</v>
      </c>
      <c r="R8" s="130">
        <f>Pricing!$E8*100</f>
        <v>0.6730189589814829</v>
      </c>
      <c r="V8" s="129">
        <v>0.23849999999999999</v>
      </c>
      <c r="W8" s="130">
        <v>0.23849999999999999</v>
      </c>
      <c r="Y8" s="129" t="s">
        <v>126</v>
      </c>
      <c r="Z8" s="130" t="s">
        <v>126</v>
      </c>
      <c r="AB8" s="129" t="s">
        <v>126</v>
      </c>
      <c r="AC8" s="130" t="s">
        <v>126</v>
      </c>
      <c r="AE8" s="129" t="s">
        <v>126</v>
      </c>
      <c r="AF8" s="130" t="s">
        <v>126</v>
      </c>
      <c r="AH8" s="217">
        <f t="shared" si="0"/>
        <v>3.5027536426923689E-13</v>
      </c>
      <c r="AI8" s="217"/>
      <c r="AJ8" s="217"/>
      <c r="AK8" s="217"/>
      <c r="AL8" s="217"/>
      <c r="AM8" s="217"/>
      <c r="AN8" s="217"/>
      <c r="AO8" s="217"/>
      <c r="AP8" s="217"/>
      <c r="AQ8" s="217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1"/>
        <v>EURYC1M_2WD</v>
      </c>
      <c r="H9" s="129">
        <f>Pricing!$B9*100</f>
        <v>0.25520000003905907</v>
      </c>
      <c r="I9" s="130">
        <f>Pricing!$B9*100</f>
        <v>0.25520000003905907</v>
      </c>
      <c r="J9" s="128" t="str">
        <f t="shared" si="2"/>
        <v>EURYC3M_2WD</v>
      </c>
      <c r="K9" s="129">
        <f>Pricing!$C9*100</f>
        <v>0.34680000003956785</v>
      </c>
      <c r="L9" s="130">
        <f>Pricing!$C9*100</f>
        <v>0.34680000003956785</v>
      </c>
      <c r="M9" s="128" t="str">
        <f t="shared" si="3"/>
        <v>EURYC6M_2WD</v>
      </c>
      <c r="N9" s="129">
        <f>Pricing!$D9*100</f>
        <v>0.47970000002742608</v>
      </c>
      <c r="O9" s="130">
        <f>Pricing!$D9*100</f>
        <v>0.47970000002742608</v>
      </c>
      <c r="P9" s="128" t="str">
        <f t="shared" si="4"/>
        <v>EURYC1Y_2WD</v>
      </c>
      <c r="Q9" s="129">
        <f>Pricing!$E9*100</f>
        <v>0.67214719020831326</v>
      </c>
      <c r="R9" s="130">
        <f>Pricing!$E9*100</f>
        <v>0.67214719020831326</v>
      </c>
      <c r="V9" s="129">
        <v>0.25519999999999998</v>
      </c>
      <c r="W9" s="130">
        <v>0.25519999999999998</v>
      </c>
      <c r="Y9" s="129" t="s">
        <v>126</v>
      </c>
      <c r="Z9" s="130" t="s">
        <v>126</v>
      </c>
      <c r="AB9" s="129" t="s">
        <v>126</v>
      </c>
      <c r="AC9" s="130" t="s">
        <v>126</v>
      </c>
      <c r="AE9" s="129" t="s">
        <v>126</v>
      </c>
      <c r="AF9" s="130" t="s">
        <v>126</v>
      </c>
      <c r="AH9" s="217">
        <f t="shared" si="0"/>
        <v>-3.905908929624502E-11</v>
      </c>
      <c r="AI9" s="217"/>
      <c r="AJ9" s="217"/>
      <c r="AK9" s="217"/>
      <c r="AL9" s="217"/>
      <c r="AM9" s="217"/>
      <c r="AN9" s="217"/>
      <c r="AO9" s="217"/>
      <c r="AP9" s="217"/>
      <c r="AQ9" s="217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1"/>
        <v>EURYC1M_3WD</v>
      </c>
      <c r="H10" s="132">
        <f>Pricing!$B10*100</f>
        <v>0.25820000000246907</v>
      </c>
      <c r="I10" s="133">
        <f>Pricing!$B10*100</f>
        <v>0.25820000000246907</v>
      </c>
      <c r="J10" s="131" t="str">
        <f t="shared" si="2"/>
        <v>EURYC3M_3WD</v>
      </c>
      <c r="K10" s="132">
        <f>Pricing!$C10*100</f>
        <v>0.34840000000107613</v>
      </c>
      <c r="L10" s="133">
        <f>Pricing!$C10*100</f>
        <v>0.34840000000107613</v>
      </c>
      <c r="M10" s="131" t="str">
        <f t="shared" si="3"/>
        <v>EURYC6M_3WD</v>
      </c>
      <c r="N10" s="132">
        <f>Pricing!$D10*100</f>
        <v>0.47980000000004036</v>
      </c>
      <c r="O10" s="133">
        <f>Pricing!$D10*100</f>
        <v>0.47980000000004036</v>
      </c>
      <c r="P10" s="131" t="str">
        <f t="shared" si="4"/>
        <v>EURYC1Y_3WD</v>
      </c>
      <c r="Q10" s="132">
        <f>Pricing!$E10*100</f>
        <v>0.67040288744016607</v>
      </c>
      <c r="R10" s="133">
        <f>Pricing!$E10*100</f>
        <v>0.67040288744016607</v>
      </c>
      <c r="V10" s="132">
        <v>0.25819999999999999</v>
      </c>
      <c r="W10" s="133">
        <v>0.25819999999999999</v>
      </c>
      <c r="Y10" s="132" t="s">
        <v>126</v>
      </c>
      <c r="Z10" s="133" t="s">
        <v>126</v>
      </c>
      <c r="AB10" s="132" t="s">
        <v>126</v>
      </c>
      <c r="AC10" s="133" t="s">
        <v>126</v>
      </c>
      <c r="AE10" s="132" t="s">
        <v>126</v>
      </c>
      <c r="AF10" s="133" t="s">
        <v>126</v>
      </c>
      <c r="AH10" s="217">
        <f t="shared" si="0"/>
        <v>-2.4690804956151169E-12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1"/>
        <v>EURYC1M_1MD</v>
      </c>
      <c r="H11" s="129">
        <f>Pricing!$B11*100</f>
        <v>0.25099999999994571</v>
      </c>
      <c r="I11" s="130">
        <f>Pricing!$B11*100</f>
        <v>0.25099999999994571</v>
      </c>
      <c r="J11" s="128" t="str">
        <f t="shared" si="2"/>
        <v>EURYC3M_1MD</v>
      </c>
      <c r="K11" s="129">
        <f>Pricing!$C11*100</f>
        <v>0.33930000000001459</v>
      </c>
      <c r="L11" s="130">
        <f>Pricing!$C11*100</f>
        <v>0.33930000000001459</v>
      </c>
      <c r="M11" s="128" t="str">
        <f t="shared" si="3"/>
        <v>EURYC6M_1MD</v>
      </c>
      <c r="N11" s="129">
        <f>Pricing!$D11*100</f>
        <v>0.46899999999977515</v>
      </c>
      <c r="O11" s="130">
        <f>Pricing!$D11*100</f>
        <v>0.46899999999977515</v>
      </c>
      <c r="P11" s="128" t="str">
        <f t="shared" si="4"/>
        <v>EURYC1Y_1MD</v>
      </c>
      <c r="Q11" s="129">
        <f>Pricing!$E11*100</f>
        <v>0.66709999998676439</v>
      </c>
      <c r="R11" s="130">
        <f>Pricing!$E11*100</f>
        <v>0.66709999998676439</v>
      </c>
      <c r="V11" s="129">
        <v>0.251</v>
      </c>
      <c r="W11" s="130">
        <v>0.251</v>
      </c>
      <c r="Y11" s="129" t="s">
        <v>126</v>
      </c>
      <c r="Z11" s="130" t="s">
        <v>126</v>
      </c>
      <c r="AB11" s="129" t="s">
        <v>126</v>
      </c>
      <c r="AC11" s="130" t="s">
        <v>126</v>
      </c>
      <c r="AE11" s="129" t="s">
        <v>126</v>
      </c>
      <c r="AF11" s="130" t="s">
        <v>126</v>
      </c>
      <c r="AH11" s="217">
        <f t="shared" si="0"/>
        <v>5.4289905904170155E-14</v>
      </c>
      <c r="AI11" s="217"/>
      <c r="AJ11" s="217"/>
      <c r="AK11" s="217"/>
      <c r="AL11" s="217"/>
      <c r="AM11" s="217"/>
      <c r="AN11" s="217"/>
      <c r="AO11" s="217"/>
      <c r="AP11" s="217"/>
      <c r="AQ11" s="217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5">Currency&amp;"X1S"&amp;$A12&amp;"="</f>
        <v>EURX1S2M=</v>
      </c>
      <c r="H12" s="129">
        <f>Pricing!$B12*100</f>
        <v>0.24800680236237152</v>
      </c>
      <c r="I12" s="130">
        <f>Pricing!$B12*100</f>
        <v>0.24800680236237152</v>
      </c>
      <c r="J12" s="128" t="str">
        <f t="shared" si="2"/>
        <v>EURYC3M_2MD</v>
      </c>
      <c r="K12" s="129">
        <f>Pricing!$C12*100</f>
        <v>0.33110000000007045</v>
      </c>
      <c r="L12" s="130">
        <f>Pricing!$C12*100</f>
        <v>0.33110000000007045</v>
      </c>
      <c r="M12" s="128" t="str">
        <f t="shared" si="3"/>
        <v>EURYC6M_2MD</v>
      </c>
      <c r="N12" s="129">
        <f>Pricing!$D12*100</f>
        <v>0.45540000000007291</v>
      </c>
      <c r="O12" s="130">
        <f>Pricing!$D12*100</f>
        <v>0.45540000000007291</v>
      </c>
      <c r="P12" s="128" t="str">
        <f t="shared" si="4"/>
        <v>EURYC1Y_2MD</v>
      </c>
      <c r="Q12" s="129">
        <f>Pricing!$E12*100</f>
        <v>0.65391686096881196</v>
      </c>
      <c r="R12" s="130">
        <f>Pricing!$E12*100</f>
        <v>0.65391686096881196</v>
      </c>
      <c r="V12" s="129">
        <v>0.248006802</v>
      </c>
      <c r="W12" s="130">
        <v>0.248006802</v>
      </c>
      <c r="Y12" s="129" t="s">
        <v>126</v>
      </c>
      <c r="Z12" s="130" t="s">
        <v>126</v>
      </c>
      <c r="AB12" s="129" t="s">
        <v>126</v>
      </c>
      <c r="AC12" s="130" t="s">
        <v>126</v>
      </c>
      <c r="AE12" s="129" t="s">
        <v>126</v>
      </c>
      <c r="AF12" s="130" t="s">
        <v>126</v>
      </c>
      <c r="AH12" s="217">
        <f t="shared" si="0"/>
        <v>-3.6237152167828413E-10</v>
      </c>
      <c r="AI12" s="217"/>
      <c r="AJ12" s="217"/>
      <c r="AK12" s="217"/>
      <c r="AL12" s="217"/>
      <c r="AM12" s="217"/>
      <c r="AN12" s="217"/>
      <c r="AO12" s="217"/>
      <c r="AP12" s="217"/>
      <c r="AQ12" s="217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5"/>
        <v>EURX1S3M=</v>
      </c>
      <c r="H13" s="129">
        <f>Pricing!$B13*100</f>
        <v>0.24001260290763171</v>
      </c>
      <c r="I13" s="130">
        <f>Pricing!$B13*100</f>
        <v>0.24001260290763171</v>
      </c>
      <c r="J13" s="128" t="str">
        <f t="shared" si="2"/>
        <v>EURYC3M_3MD</v>
      </c>
      <c r="K13" s="129">
        <f>Pricing!$C13*100</f>
        <v>0.32467643865827939</v>
      </c>
      <c r="L13" s="130">
        <f>Pricing!$C13*100</f>
        <v>0.32467643865827939</v>
      </c>
      <c r="M13" s="128" t="str">
        <f t="shared" si="3"/>
        <v>EURYC6M_3MD</v>
      </c>
      <c r="N13" s="129">
        <f>Pricing!$D13*100</f>
        <v>0.44579999999999803</v>
      </c>
      <c r="O13" s="130">
        <f>Pricing!$D13*100</f>
        <v>0.44579999999999803</v>
      </c>
      <c r="P13" s="128" t="str">
        <f t="shared" si="4"/>
        <v>EURYC1Y_3MD</v>
      </c>
      <c r="Q13" s="129">
        <f>Pricing!$E13*100</f>
        <v>0.64169999992867266</v>
      </c>
      <c r="R13" s="130">
        <f>Pricing!$E13*100</f>
        <v>0.64169999992867266</v>
      </c>
      <c r="V13" s="129">
        <v>0.24001260299999999</v>
      </c>
      <c r="W13" s="130">
        <v>0.24001260299999999</v>
      </c>
      <c r="Y13" s="129" t="s">
        <v>126</v>
      </c>
      <c r="Z13" s="130" t="s">
        <v>126</v>
      </c>
      <c r="AB13" s="129" t="s">
        <v>126</v>
      </c>
      <c r="AC13" s="130" t="s">
        <v>126</v>
      </c>
      <c r="AE13" s="129" t="s">
        <v>126</v>
      </c>
      <c r="AF13" s="130" t="s">
        <v>126</v>
      </c>
      <c r="AH13" s="217">
        <f t="shared" si="0"/>
        <v>9.2368279691612543E-11</v>
      </c>
      <c r="AI13" s="217"/>
      <c r="AJ13" s="217"/>
      <c r="AK13" s="217"/>
      <c r="AL13" s="217"/>
      <c r="AM13" s="217"/>
      <c r="AN13" s="217"/>
      <c r="AO13" s="217"/>
      <c r="AP13" s="217"/>
      <c r="AQ13" s="217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5"/>
        <v>EURX1S4M=</v>
      </c>
      <c r="H14" s="129">
        <f>Pricing!$B14*100</f>
        <v>0.2330196656169812</v>
      </c>
      <c r="I14" s="130">
        <f>Pricing!$B14*100</f>
        <v>0.2330196656169812</v>
      </c>
      <c r="J14" s="128"/>
      <c r="K14" s="129"/>
      <c r="L14" s="130"/>
      <c r="M14" s="128" t="str">
        <f t="shared" si="3"/>
        <v>EURYC6M_4MD</v>
      </c>
      <c r="N14" s="129">
        <f>Pricing!$D14*100</f>
        <v>0.43619999999995979</v>
      </c>
      <c r="O14" s="130">
        <f>Pricing!$D14*100</f>
        <v>0.43619999999995979</v>
      </c>
      <c r="P14" s="128" t="str">
        <f t="shared" si="4"/>
        <v>EURYC1Y_4MD</v>
      </c>
      <c r="Q14" s="129">
        <f>Pricing!$E14*100</f>
        <v>0.63200173873944898</v>
      </c>
      <c r="R14" s="130">
        <f>Pricing!$E14*100</f>
        <v>0.63200173873944898</v>
      </c>
      <c r="V14" s="129">
        <v>0.23301966599999999</v>
      </c>
      <c r="W14" s="130">
        <v>0.23301966599999999</v>
      </c>
      <c r="Y14" s="129"/>
      <c r="Z14" s="130"/>
      <c r="AB14" s="129" t="s">
        <v>126</v>
      </c>
      <c r="AC14" s="130" t="s">
        <v>126</v>
      </c>
      <c r="AE14" s="129" t="s">
        <v>126</v>
      </c>
      <c r="AF14" s="130" t="s">
        <v>126</v>
      </c>
      <c r="AH14" s="217">
        <f t="shared" si="0"/>
        <v>3.8301878335644801E-10</v>
      </c>
      <c r="AI14" s="217"/>
      <c r="AJ14" s="217"/>
      <c r="AK14" s="217"/>
      <c r="AL14" s="217"/>
      <c r="AM14" s="217"/>
      <c r="AN14" s="217"/>
      <c r="AO14" s="217"/>
      <c r="AP14" s="217"/>
      <c r="AQ14" s="217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5"/>
        <v>EURX1S5M=</v>
      </c>
      <c r="H15" s="129">
        <f>Pricing!$B15*100</f>
        <v>0.22802550141373831</v>
      </c>
      <c r="I15" s="130">
        <f>Pricing!$B15*100</f>
        <v>0.22802550141373831</v>
      </c>
      <c r="J15" s="128"/>
      <c r="K15" s="129"/>
      <c r="L15" s="130"/>
      <c r="M15" s="128" t="str">
        <f t="shared" si="3"/>
        <v>EURYC6M_5MD</v>
      </c>
      <c r="N15" s="129">
        <f>Pricing!$D15*100</f>
        <v>0.43059999999998039</v>
      </c>
      <c r="O15" s="130">
        <f>Pricing!$D15*100</f>
        <v>0.43059999999998039</v>
      </c>
      <c r="P15" s="128" t="str">
        <f t="shared" si="4"/>
        <v>EURYC1Y_5MD</v>
      </c>
      <c r="Q15" s="129">
        <f>Pricing!$E15*100</f>
        <v>0.62470693017873247</v>
      </c>
      <c r="R15" s="130">
        <f>Pricing!$E15*100</f>
        <v>0.62470693017873247</v>
      </c>
      <c r="V15" s="129">
        <v>0.22802550099999999</v>
      </c>
      <c r="W15" s="130">
        <v>0.22802550099999999</v>
      </c>
      <c r="Y15" s="129"/>
      <c r="Z15" s="130"/>
      <c r="AB15" s="129" t="s">
        <v>126</v>
      </c>
      <c r="AC15" s="130" t="s">
        <v>126</v>
      </c>
      <c r="AE15" s="129" t="s">
        <v>126</v>
      </c>
      <c r="AF15" s="130" t="s">
        <v>126</v>
      </c>
      <c r="AH15" s="217">
        <f t="shared" si="0"/>
        <v>-4.1373832138091871E-10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5"/>
        <v>EURX1S6M=</v>
      </c>
      <c r="H16" s="129">
        <f>Pricing!$B16*100</f>
        <v>0.22303053234489695</v>
      </c>
      <c r="I16" s="130">
        <f>Pricing!$B16*100</f>
        <v>0.22303053234489695</v>
      </c>
      <c r="J16" s="128"/>
      <c r="K16" s="129"/>
      <c r="L16" s="130"/>
      <c r="M16" s="128" t="str">
        <f t="shared" si="3"/>
        <v>EURYC6M_6MD</v>
      </c>
      <c r="N16" s="129">
        <f>Pricing!$D16*100</f>
        <v>0.42950162858949897</v>
      </c>
      <c r="O16" s="130">
        <f>Pricing!$D16*100</f>
        <v>0.42950162858949897</v>
      </c>
      <c r="P16" s="128" t="str">
        <f t="shared" si="4"/>
        <v>EURYC1Y_6MD</v>
      </c>
      <c r="Q16" s="129">
        <f>Pricing!$E16*100</f>
        <v>0.61839999994147932</v>
      </c>
      <c r="R16" s="130">
        <f>Pricing!$E16*100</f>
        <v>0.61839999994147932</v>
      </c>
      <c r="V16" s="129">
        <v>0.223030532</v>
      </c>
      <c r="W16" s="130">
        <v>0.223030532</v>
      </c>
      <c r="Y16" s="129"/>
      <c r="Z16" s="130"/>
      <c r="AB16" s="129" t="s">
        <v>126</v>
      </c>
      <c r="AC16" s="130" t="s">
        <v>126</v>
      </c>
      <c r="AE16" s="129" t="s">
        <v>126</v>
      </c>
      <c r="AF16" s="130" t="s">
        <v>126</v>
      </c>
      <c r="AH16" s="217">
        <f t="shared" si="0"/>
        <v>-3.4489694433759155E-10</v>
      </c>
      <c r="AI16" s="217"/>
      <c r="AJ16" s="217"/>
      <c r="AK16" s="217"/>
      <c r="AL16" s="217"/>
      <c r="AM16" s="217"/>
      <c r="AN16" s="217"/>
      <c r="AO16" s="217"/>
      <c r="AP16" s="217"/>
      <c r="AQ16" s="217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5"/>
        <v>EURX1S7M=</v>
      </c>
      <c r="H17" s="129">
        <f>Pricing!$B17*100</f>
        <v>0.21803676549376844</v>
      </c>
      <c r="I17" s="130">
        <f>Pricing!$B17*100</f>
        <v>0.21803676549376844</v>
      </c>
      <c r="J17" s="128"/>
      <c r="K17" s="129"/>
      <c r="L17" s="130"/>
      <c r="M17" s="128"/>
      <c r="N17" s="129"/>
      <c r="O17" s="130"/>
      <c r="P17" s="128" t="str">
        <f t="shared" si="4"/>
        <v>EURYC1Y_7MD</v>
      </c>
      <c r="Q17" s="129">
        <f>Pricing!$E17*100</f>
        <v>0.61267408833715431</v>
      </c>
      <c r="R17" s="130">
        <f>Pricing!$E17*100</f>
        <v>0.61267408833715431</v>
      </c>
      <c r="V17" s="129">
        <v>0.21803676499999999</v>
      </c>
      <c r="W17" s="130">
        <v>0.21803676499999999</v>
      </c>
      <c r="Y17" s="129"/>
      <c r="Z17" s="130"/>
      <c r="AB17" s="129"/>
      <c r="AC17" s="130"/>
      <c r="AE17" s="129" t="s">
        <v>126</v>
      </c>
      <c r="AF17" s="130" t="s">
        <v>126</v>
      </c>
      <c r="AH17" s="217">
        <f t="shared" si="0"/>
        <v>-4.9376844279969134E-10</v>
      </c>
      <c r="AI17" s="217"/>
      <c r="AJ17" s="217"/>
      <c r="AK17" s="217"/>
      <c r="AL17" s="217"/>
      <c r="AM17" s="217"/>
      <c r="AN17" s="217"/>
      <c r="AO17" s="217"/>
      <c r="AP17" s="217"/>
      <c r="AQ17" s="217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5"/>
        <v>EURX1S8M=</v>
      </c>
      <c r="H18" s="129">
        <f>Pricing!$B18*100</f>
        <v>0.21404164357053929</v>
      </c>
      <c r="I18" s="130">
        <f>Pricing!$B18*100</f>
        <v>0.21404164357053929</v>
      </c>
      <c r="J18" s="128"/>
      <c r="K18" s="129"/>
      <c r="L18" s="130"/>
      <c r="M18" s="128"/>
      <c r="N18" s="129"/>
      <c r="O18" s="130"/>
      <c r="P18" s="128" t="str">
        <f t="shared" si="4"/>
        <v>EURYC1Y_8MD</v>
      </c>
      <c r="Q18" s="129">
        <f>Pricing!$E18*100</f>
        <v>0.60805655147657633</v>
      </c>
      <c r="R18" s="130">
        <f>Pricing!$E18*100</f>
        <v>0.60805655147657633</v>
      </c>
      <c r="V18" s="129">
        <v>0.214041644</v>
      </c>
      <c r="W18" s="130">
        <v>0.214041644</v>
      </c>
      <c r="Y18" s="129"/>
      <c r="Z18" s="130"/>
      <c r="AB18" s="129"/>
      <c r="AC18" s="130"/>
      <c r="AE18" s="129" t="s">
        <v>126</v>
      </c>
      <c r="AF18" s="130" t="s">
        <v>126</v>
      </c>
      <c r="AH18" s="217">
        <f t="shared" si="0"/>
        <v>4.2946071698857224E-10</v>
      </c>
      <c r="AI18" s="217"/>
      <c r="AJ18" s="217"/>
      <c r="AK18" s="217"/>
      <c r="AL18" s="217"/>
      <c r="AM18" s="217"/>
      <c r="AN18" s="217"/>
      <c r="AO18" s="217"/>
      <c r="AP18" s="217"/>
      <c r="AQ18" s="217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5"/>
        <v>EURX1S9M=</v>
      </c>
      <c r="H19" s="129">
        <f>Pricing!$B19*100</f>
        <v>0.21204687450862197</v>
      </c>
      <c r="I19" s="130">
        <f>Pricing!$B19*100</f>
        <v>0.21204687450862197</v>
      </c>
      <c r="J19" s="128"/>
      <c r="K19" s="129"/>
      <c r="L19" s="130"/>
      <c r="M19" s="128"/>
      <c r="N19" s="129"/>
      <c r="O19" s="130"/>
      <c r="P19" s="128" t="str">
        <f t="shared" si="4"/>
        <v>EURYC1Y_9MD</v>
      </c>
      <c r="Q19" s="129">
        <f>Pricing!$E19*100</f>
        <v>0.60419999990942563</v>
      </c>
      <c r="R19" s="130">
        <f>Pricing!$E19*100</f>
        <v>0.60419999990942563</v>
      </c>
      <c r="V19" s="129">
        <v>0.212046875</v>
      </c>
      <c r="W19" s="130">
        <v>0.212046875</v>
      </c>
      <c r="Y19" s="129"/>
      <c r="Z19" s="130"/>
      <c r="AB19" s="129"/>
      <c r="AC19" s="130"/>
      <c r="AE19" s="129" t="s">
        <v>126</v>
      </c>
      <c r="AF19" s="130" t="s">
        <v>126</v>
      </c>
      <c r="AH19" s="217">
        <f t="shared" si="0"/>
        <v>4.9137802160537092E-10</v>
      </c>
      <c r="AI19" s="217"/>
      <c r="AJ19" s="217"/>
      <c r="AK19" s="217"/>
      <c r="AL19" s="217"/>
      <c r="AM19" s="217"/>
      <c r="AN19" s="217"/>
      <c r="AO19" s="217"/>
      <c r="AP19" s="217"/>
      <c r="AQ19" s="217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5"/>
        <v>EURX1S10M=</v>
      </c>
      <c r="H20" s="129">
        <f>Pricing!$B20*100</f>
        <v>0.20904991882675361</v>
      </c>
      <c r="I20" s="130">
        <f>Pricing!$B20*100</f>
        <v>0.20904991882675361</v>
      </c>
      <c r="J20" s="128"/>
      <c r="K20" s="129"/>
      <c r="L20" s="130"/>
      <c r="M20" s="128"/>
      <c r="N20" s="129"/>
      <c r="O20" s="130"/>
      <c r="P20" s="128" t="str">
        <f t="shared" si="4"/>
        <v>EURYC1Y_10MD</v>
      </c>
      <c r="Q20" s="129">
        <f>Pricing!$E20*100</f>
        <v>0.60187577924107039</v>
      </c>
      <c r="R20" s="130">
        <f>Pricing!$E20*100</f>
        <v>0.60187577924107039</v>
      </c>
      <c r="V20" s="129">
        <v>0.209049919</v>
      </c>
      <c r="W20" s="130">
        <v>0.209049919</v>
      </c>
      <c r="Y20" s="129"/>
      <c r="Z20" s="130"/>
      <c r="AB20" s="129"/>
      <c r="AC20" s="130"/>
      <c r="AE20" s="129" t="s">
        <v>126</v>
      </c>
      <c r="AF20" s="130" t="s">
        <v>126</v>
      </c>
      <c r="AH20" s="217">
        <f t="shared" si="0"/>
        <v>1.7324638945659387E-10</v>
      </c>
      <c r="AI20" s="217"/>
      <c r="AJ20" s="217"/>
      <c r="AK20" s="217"/>
      <c r="AL20" s="217"/>
      <c r="AM20" s="217"/>
      <c r="AN20" s="217"/>
      <c r="AO20" s="217"/>
      <c r="AP20" s="217"/>
      <c r="AQ20" s="217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5"/>
        <v>EURX1S11M=</v>
      </c>
      <c r="H21" s="129">
        <f>Pricing!$B21*100</f>
        <v>0.20605081480213347</v>
      </c>
      <c r="I21" s="130">
        <f>Pricing!$B21*100</f>
        <v>0.20605081480213347</v>
      </c>
      <c r="J21" s="128"/>
      <c r="K21" s="129"/>
      <c r="L21" s="130"/>
      <c r="M21" s="128"/>
      <c r="N21" s="129"/>
      <c r="O21" s="130"/>
      <c r="P21" s="128" t="str">
        <f t="shared" si="4"/>
        <v>EURYC1Y_11MD</v>
      </c>
      <c r="Q21" s="129">
        <f>Pricing!$E21*100</f>
        <v>0.60029349849045111</v>
      </c>
      <c r="R21" s="130">
        <f>Pricing!$E21*100</f>
        <v>0.60029349849045111</v>
      </c>
      <c r="V21" s="129">
        <v>0.206050815</v>
      </c>
      <c r="W21" s="130">
        <v>0.206050815</v>
      </c>
      <c r="Y21" s="129"/>
      <c r="Z21" s="130"/>
      <c r="AB21" s="129"/>
      <c r="AC21" s="130"/>
      <c r="AE21" s="129" t="s">
        <v>126</v>
      </c>
      <c r="AF21" s="130" t="s">
        <v>126</v>
      </c>
      <c r="AH21" s="217">
        <f t="shared" si="0"/>
        <v>1.9786652871722765E-10</v>
      </c>
      <c r="AI21" s="217"/>
      <c r="AJ21" s="217"/>
      <c r="AK21" s="217"/>
      <c r="AL21" s="217"/>
      <c r="AM21" s="217"/>
      <c r="AN21" s="217"/>
      <c r="AO21" s="217"/>
      <c r="AP21" s="217"/>
      <c r="AQ21" s="217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>
        <f>Pricing!$B22*100</f>
        <v>0.20605558471563845</v>
      </c>
      <c r="I22" s="133">
        <f>Pricing!$B22*100</f>
        <v>0.20605558471563845</v>
      </c>
      <c r="J22" s="131"/>
      <c r="K22" s="132"/>
      <c r="L22" s="133"/>
      <c r="M22" s="131"/>
      <c r="N22" s="132"/>
      <c r="O22" s="133"/>
      <c r="P22" s="131" t="str">
        <f t="shared" si="4"/>
        <v>EURYC1Y_1YD</v>
      </c>
      <c r="Q22" s="132">
        <f>Pricing!$E22*100</f>
        <v>0.59900000000000952</v>
      </c>
      <c r="R22" s="133">
        <f>Pricing!$E22*100</f>
        <v>0.59900000000000952</v>
      </c>
      <c r="V22" s="132">
        <v>0.20605558500000001</v>
      </c>
      <c r="W22" s="133">
        <v>0.20605558500000001</v>
      </c>
      <c r="Y22" s="132"/>
      <c r="Z22" s="133"/>
      <c r="AB22" s="132"/>
      <c r="AC22" s="133"/>
      <c r="AE22" s="132" t="s">
        <v>126</v>
      </c>
      <c r="AF22" s="133" t="s">
        <v>126</v>
      </c>
      <c r="AH22" s="217">
        <f t="shared" si="0"/>
        <v>2.8436156207511942E-10</v>
      </c>
      <c r="AI22" s="217"/>
      <c r="AJ22" s="217"/>
      <c r="AK22" s="217"/>
      <c r="AL22" s="217"/>
      <c r="AM22" s="217"/>
      <c r="AN22" s="217"/>
      <c r="AO22" s="217"/>
      <c r="AP22" s="217"/>
      <c r="AQ22" s="217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1"/>
        <v>EURYC1M_#20141230D</v>
      </c>
      <c r="H23" s="129">
        <f>Pricing!$B23*100</f>
        <v>0.21281486260913621</v>
      </c>
      <c r="I23" s="129">
        <f>Pricing!$B23*100</f>
        <v>0.21281486260913621</v>
      </c>
      <c r="J23" s="128" t="str">
        <f t="shared" si="2"/>
        <v>EURYC3M_#20141230D</v>
      </c>
      <c r="K23" s="129">
        <f>Pricing!$C23*100</f>
        <v>0.29472912481011038</v>
      </c>
      <c r="L23" s="130">
        <f>Pricing!$C23*100</f>
        <v>0.29472912481011038</v>
      </c>
      <c r="M23" s="128" t="str">
        <f t="shared" si="3"/>
        <v>EURYC6M_#20141230D</v>
      </c>
      <c r="N23" s="129">
        <f>Pricing!$D23*100</f>
        <v>0.41329911501992123</v>
      </c>
      <c r="O23" s="130">
        <f>Pricing!$D23*100</f>
        <v>0.41329911501992123</v>
      </c>
      <c r="P23" s="128"/>
      <c r="Q23" s="129"/>
      <c r="R23" s="130"/>
      <c r="V23" s="129" t="s">
        <v>126</v>
      </c>
      <c r="W23" s="129" t="s">
        <v>126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1"/>
        <v>EURYC1M_#20141231D</v>
      </c>
      <c r="H24" s="129">
        <f>Pricing!$B24*100</f>
        <v>0.21276358003693699</v>
      </c>
      <c r="I24" s="129">
        <f>Pricing!$B24*100</f>
        <v>0.21276358003693699</v>
      </c>
      <c r="J24" s="128" t="str">
        <f t="shared" si="2"/>
        <v>EURYC3M_#20141231D</v>
      </c>
      <c r="K24" s="129">
        <f>Pricing!$C24*100</f>
        <v>0.29466066160712256</v>
      </c>
      <c r="L24" s="130">
        <f>Pricing!$C24*100</f>
        <v>0.29466066160712256</v>
      </c>
      <c r="M24" s="128" t="str">
        <f t="shared" si="3"/>
        <v>EURYC6M_#20141231D</v>
      </c>
      <c r="N24" s="129">
        <f>Pricing!$D24*100</f>
        <v>0.41337706757467174</v>
      </c>
      <c r="O24" s="130">
        <f>Pricing!$D24*100</f>
        <v>0.41337706757467174</v>
      </c>
      <c r="P24" s="128"/>
      <c r="Q24" s="129"/>
      <c r="R24" s="130"/>
      <c r="V24" s="129" t="s">
        <v>126</v>
      </c>
      <c r="W24" s="129" t="s">
        <v>126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217"/>
      <c r="AI24" s="217"/>
      <c r="AJ24" s="217"/>
      <c r="AK24" s="217"/>
      <c r="AL24" s="217"/>
      <c r="AM24" s="217"/>
      <c r="AN24" s="217"/>
      <c r="AO24" s="217"/>
      <c r="AP24" s="217"/>
      <c r="AQ24" s="217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1"/>
        <v>EURYC1M_#20150102D</v>
      </c>
      <c r="H25" s="129">
        <f>Pricing!$B25*100</f>
        <v>0.21265899322151352</v>
      </c>
      <c r="I25" s="129">
        <f>Pricing!$B25*100</f>
        <v>0.21265899322151352</v>
      </c>
      <c r="J25" s="128" t="str">
        <f t="shared" si="2"/>
        <v>EURYC3M_#20150102D</v>
      </c>
      <c r="K25" s="129">
        <f>Pricing!$C25*100</f>
        <v>0.29452719940151662</v>
      </c>
      <c r="L25" s="130">
        <f>Pricing!$C25*100</f>
        <v>0.29452719940151662</v>
      </c>
      <c r="M25" s="128" t="str">
        <f t="shared" si="3"/>
        <v>EURYC6M_#20150102D</v>
      </c>
      <c r="N25" s="129">
        <f>Pricing!$D25*100</f>
        <v>0.41353070081007565</v>
      </c>
      <c r="O25" s="130">
        <f>Pricing!$D25*100</f>
        <v>0.41353070081007565</v>
      </c>
      <c r="P25" s="128"/>
      <c r="Q25" s="129"/>
      <c r="R25" s="130"/>
      <c r="V25" s="129" t="s">
        <v>126</v>
      </c>
      <c r="W25" s="129" t="s">
        <v>126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217"/>
      <c r="AI25" s="217"/>
      <c r="AJ25" s="217"/>
      <c r="AK25" s="217"/>
      <c r="AL25" s="217"/>
      <c r="AM25" s="217"/>
      <c r="AN25" s="217"/>
      <c r="AO25" s="217"/>
      <c r="AP25" s="217"/>
      <c r="AQ25" s="217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1"/>
        <v>EURYC1M_#20150105D</v>
      </c>
      <c r="H26" s="132">
        <f>Pricing!$B26*100</f>
        <v>0.21249417344553953</v>
      </c>
      <c r="I26" s="132">
        <f>Pricing!$B26*100</f>
        <v>0.21249417344553953</v>
      </c>
      <c r="J26" s="131" t="str">
        <f t="shared" si="2"/>
        <v>EURYC3M_#20150105D</v>
      </c>
      <c r="K26" s="132">
        <f>Pricing!$C26*100</f>
        <v>0.29433554961055819</v>
      </c>
      <c r="L26" s="133">
        <f>Pricing!$C26*100</f>
        <v>0.29433554961055819</v>
      </c>
      <c r="M26" s="131" t="str">
        <f t="shared" si="3"/>
        <v>EURYC6M_#20150105D</v>
      </c>
      <c r="N26" s="132">
        <f>Pricing!$D26*100</f>
        <v>0.41374073310080917</v>
      </c>
      <c r="O26" s="133">
        <f>Pricing!$D26*100</f>
        <v>0.41374073310080917</v>
      </c>
      <c r="P26" s="131"/>
      <c r="Q26" s="132"/>
      <c r="R26" s="133"/>
      <c r="V26" s="132" t="s">
        <v>126</v>
      </c>
      <c r="W26" s="132" t="s">
        <v>126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1"/>
        <v>EURYC1M_#20151230D</v>
      </c>
      <c r="H27" s="129">
        <f>Pricing!$B27*100</f>
        <v>0.22563540426821205</v>
      </c>
      <c r="I27" s="129">
        <f>Pricing!$B27*100</f>
        <v>0.22563540426821205</v>
      </c>
      <c r="J27" s="128" t="str">
        <f t="shared" si="2"/>
        <v>EURYC3M_#20151230D</v>
      </c>
      <c r="K27" s="129">
        <f>Pricing!$C27*100</f>
        <v>0.31897457253576145</v>
      </c>
      <c r="L27" s="130">
        <f>Pricing!$C27*100</f>
        <v>0.31897457253576145</v>
      </c>
      <c r="M27" s="128" t="str">
        <f t="shared" si="3"/>
        <v>EURYC6M_#20151230D</v>
      </c>
      <c r="N27" s="129">
        <f>Pricing!$D27*100</f>
        <v>0.44247333994371318</v>
      </c>
      <c r="O27" s="130">
        <f>Pricing!$D27*100</f>
        <v>0.44247333994371318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1"/>
        <v>EURYC1M_#20151231D</v>
      </c>
      <c r="H28" s="129">
        <f>Pricing!$B28*100</f>
        <v>0.22576647209207679</v>
      </c>
      <c r="I28" s="129">
        <f>Pricing!$B28*100</f>
        <v>0.22576647209207679</v>
      </c>
      <c r="J28" s="128" t="str">
        <f t="shared" si="2"/>
        <v>EURYC3M_#20151231D</v>
      </c>
      <c r="K28" s="129">
        <f>Pricing!$C28*100</f>
        <v>0.31914731678739372</v>
      </c>
      <c r="L28" s="130">
        <f>Pricing!$C28*100</f>
        <v>0.31914731678739372</v>
      </c>
      <c r="M28" s="128" t="str">
        <f t="shared" si="3"/>
        <v>EURYC6M_#20151231D</v>
      </c>
      <c r="N28" s="129">
        <f>Pricing!$D28*100</f>
        <v>0.44274535474520305</v>
      </c>
      <c r="O28" s="130">
        <f>Pricing!$D28*100</f>
        <v>0.44274535474520305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1"/>
        <v>EURYC1M_#20160104D</v>
      </c>
      <c r="H29" s="129">
        <f>Pricing!$B29*100</f>
        <v>0.22629554905975974</v>
      </c>
      <c r="I29" s="129">
        <f>Pricing!$B29*100</f>
        <v>0.22629554905975974</v>
      </c>
      <c r="J29" s="128" t="str">
        <f t="shared" si="2"/>
        <v>EURYC3M_#20160104D</v>
      </c>
      <c r="K29" s="129">
        <f>Pricing!$C29*100</f>
        <v>0.31984394223347073</v>
      </c>
      <c r="L29" s="130">
        <f>Pricing!$C29*100</f>
        <v>0.31984394223347073</v>
      </c>
      <c r="M29" s="128" t="str">
        <f t="shared" si="3"/>
        <v>EURYC6M_#20160104D</v>
      </c>
      <c r="N29" s="129">
        <f>Pricing!$D29*100</f>
        <v>0.44383595496861528</v>
      </c>
      <c r="O29" s="130">
        <f>Pricing!$D29*100</f>
        <v>0.44383595496861528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1"/>
        <v>EURYC1M_#20160105D</v>
      </c>
      <c r="H30" s="132">
        <f>Pricing!$B30*100</f>
        <v>0.22642902139596008</v>
      </c>
      <c r="I30" s="132">
        <f>Pricing!$B30*100</f>
        <v>0.22642902139596008</v>
      </c>
      <c r="J30" s="131" t="str">
        <f t="shared" si="2"/>
        <v>EURYC3M_#20160105D</v>
      </c>
      <c r="K30" s="132">
        <f>Pricing!$C30*100</f>
        <v>0.32001950044116778</v>
      </c>
      <c r="L30" s="133">
        <f>Pricing!$C30*100</f>
        <v>0.32001950044116778</v>
      </c>
      <c r="M30" s="131" t="str">
        <f t="shared" si="3"/>
        <v>EURYC6M_#20160105D</v>
      </c>
      <c r="N30" s="132">
        <f>Pricing!$D30*100</f>
        <v>0.44410689337898696</v>
      </c>
      <c r="O30" s="133">
        <f>Pricing!$D30*100</f>
        <v>0.44410689337898696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217"/>
      <c r="AI30" s="217"/>
      <c r="AJ30" s="217"/>
      <c r="AK30" s="217"/>
      <c r="AL30" s="217"/>
      <c r="AM30" s="217"/>
      <c r="AN30" s="217"/>
      <c r="AO30" s="217"/>
      <c r="AP30" s="217"/>
      <c r="AQ30" s="217"/>
      <c r="AR30" s="30"/>
      <c r="AS30" s="30"/>
      <c r="AT30" s="30"/>
      <c r="AU30" s="30"/>
    </row>
    <row r="31" spans="1:47" hidden="1" outlineLevel="1" x14ac:dyDescent="0.2">
      <c r="A31" s="55" t="str">
        <f>Pricing!$A31</f>
        <v>J4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6">G$4&amp;"_"&amp;$A31</f>
        <v>EURYC1M_J4</v>
      </c>
      <c r="H31" s="126">
        <f>Pricing!$B31</f>
        <v>99.761646379901165</v>
      </c>
      <c r="I31" s="126">
        <f>Pricing!$B31</f>
        <v>99.761646379901165</v>
      </c>
      <c r="J31" s="4" t="str">
        <f t="shared" ref="J31:J50" si="7">J$4&amp;"_"&amp;$A31</f>
        <v>EURYC3M_J4</v>
      </c>
      <c r="K31" s="126">
        <f>Pricing!$C31</f>
        <v>99.678146302994278</v>
      </c>
      <c r="L31" s="127">
        <f>Pricing!$C31</f>
        <v>99.678146302994278</v>
      </c>
      <c r="M31" s="4" t="str">
        <f>M$4&amp;"_"&amp;$A31</f>
        <v>EURYC6M_J4</v>
      </c>
      <c r="N31" s="126">
        <f>Pricing!$D31</f>
        <v>99.557698401391704</v>
      </c>
      <c r="O31" s="127">
        <f>Pricing!$D31</f>
        <v>99.557698401391704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30"/>
      <c r="AS31" s="30"/>
      <c r="AT31" s="30"/>
      <c r="AU31" s="30"/>
    </row>
    <row r="32" spans="1:47" hidden="1" outlineLevel="1" x14ac:dyDescent="0.2">
      <c r="A32" s="70" t="str">
        <f>Pricing!$A32</f>
        <v>K4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6"/>
        <v>EURYC1M_K4</v>
      </c>
      <c r="H32" s="129">
        <f>Pricing!$B32</f>
        <v>99.776558191591931</v>
      </c>
      <c r="I32" s="129">
        <f>Pricing!$B32</f>
        <v>99.776558191591931</v>
      </c>
      <c r="J32" s="128" t="str">
        <f t="shared" si="7"/>
        <v>EURYC3M_K4</v>
      </c>
      <c r="K32" s="129">
        <f>Pricing!$C32</f>
        <v>99.694525215184541</v>
      </c>
      <c r="L32" s="130">
        <f>Pricing!$C32</f>
        <v>99.694525215184541</v>
      </c>
      <c r="M32" s="128" t="str">
        <f>M$4&amp;"_"&amp;$A32</f>
        <v>EURYC6M_K4</v>
      </c>
      <c r="N32" s="129">
        <f>Pricing!$D32</f>
        <v>99.579404823281862</v>
      </c>
      <c r="O32" s="130">
        <f>Pricing!$D32</f>
        <v>99.579404823281862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217"/>
      <c r="AI32" s="217"/>
      <c r="AJ32" s="217"/>
      <c r="AK32" s="217"/>
      <c r="AL32" s="217"/>
      <c r="AM32" s="217"/>
      <c r="AN32" s="217"/>
      <c r="AO32" s="217"/>
      <c r="AP32" s="217"/>
      <c r="AQ32" s="217"/>
      <c r="AR32" s="30"/>
      <c r="AS32" s="30"/>
      <c r="AT32" s="30"/>
      <c r="AU32" s="30"/>
    </row>
    <row r="33" spans="1:47" hidden="1" outlineLevel="1" x14ac:dyDescent="0.2">
      <c r="A33" s="70" t="str">
        <f>Pricing!$A33</f>
        <v>M4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6"/>
        <v>EURYC1M_M4</v>
      </c>
      <c r="H33" s="129">
        <f>Pricing!$B33</f>
        <v>99.788141152938167</v>
      </c>
      <c r="I33" s="129">
        <f>Pricing!$B33</f>
        <v>99.788141152938167</v>
      </c>
      <c r="J33" s="128" t="str">
        <f t="shared" si="7"/>
        <v>EURYC3M_M4</v>
      </c>
      <c r="K33" s="129">
        <f>Pricing!$C33</f>
        <v>99.707499999901245</v>
      </c>
      <c r="L33" s="130">
        <f>Pricing!$C33</f>
        <v>99.707499999901245</v>
      </c>
      <c r="M33" s="128" t="str">
        <f>M$4&amp;"_"&amp;$A33</f>
        <v>EURYC6M_M4</v>
      </c>
      <c r="N33" s="129">
        <f>Pricing!$D33</f>
        <v>99.587227404058382</v>
      </c>
      <c r="O33" s="130">
        <f>Pricing!$D33</f>
        <v>99.587227404058382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217"/>
      <c r="AI33" s="217"/>
      <c r="AJ33" s="217"/>
      <c r="AK33" s="217"/>
      <c r="AL33" s="217"/>
      <c r="AM33" s="217"/>
      <c r="AN33" s="217"/>
      <c r="AO33" s="217"/>
      <c r="AP33" s="217"/>
      <c r="AQ33" s="217"/>
      <c r="AR33" s="30"/>
      <c r="AS33" s="30"/>
      <c r="AT33" s="30"/>
      <c r="AU33" s="30"/>
    </row>
    <row r="34" spans="1:47" hidden="1" outlineLevel="1" x14ac:dyDescent="0.2">
      <c r="A34" s="70" t="str">
        <f>Pricing!$A34</f>
        <v>N4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6"/>
        <v>EURYC1M_N4</v>
      </c>
      <c r="H34" s="129">
        <f>Pricing!$B34</f>
        <v>99.795381936703691</v>
      </c>
      <c r="I34" s="129">
        <f>Pricing!$B34</f>
        <v>99.795381936703691</v>
      </c>
      <c r="J34" s="128" t="str">
        <f t="shared" si="7"/>
        <v>EURYC3M_N4</v>
      </c>
      <c r="K34" s="129">
        <f>Pricing!$C34</f>
        <v>99.717639003940548</v>
      </c>
      <c r="L34" s="130">
        <f>Pricing!$C34</f>
        <v>99.717639003940548</v>
      </c>
      <c r="M34" s="128" t="str">
        <f>M$4&amp;"_"&amp;$A34</f>
        <v>EURYC6M_N4</v>
      </c>
      <c r="N34" s="129">
        <f>Pricing!$D34</f>
        <v>99.587085279989623</v>
      </c>
      <c r="O34" s="130">
        <f>Pricing!$D34</f>
        <v>99.587085279989623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217"/>
      <c r="AI34" s="217"/>
      <c r="AJ34" s="217"/>
      <c r="AK34" s="217"/>
      <c r="AL34" s="217"/>
      <c r="AM34" s="217"/>
      <c r="AN34" s="217"/>
      <c r="AO34" s="217"/>
      <c r="AP34" s="217"/>
      <c r="AQ34" s="217"/>
      <c r="AR34" s="30"/>
      <c r="AS34" s="30"/>
      <c r="AT34" s="30"/>
      <c r="AU34" s="30"/>
    </row>
    <row r="35" spans="1:47" hidden="1" outlineLevel="1" x14ac:dyDescent="0.2">
      <c r="A35" s="70" t="str">
        <f>Pricing!$A35</f>
        <v>Q4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6"/>
        <v>EURYC1M_Q4</v>
      </c>
      <c r="H35" s="129">
        <f>Pricing!$B35</f>
        <v>99.805168633590952</v>
      </c>
      <c r="I35" s="129">
        <f>Pricing!$B35</f>
        <v>99.805168633590952</v>
      </c>
      <c r="J35" s="128" t="str">
        <f t="shared" si="7"/>
        <v>EURYC3M_Q4</v>
      </c>
      <c r="K35" s="129">
        <f>Pricing!$C35</f>
        <v>99.725199438820269</v>
      </c>
      <c r="L35" s="130">
        <f>Pricing!$C35</f>
        <v>99.725199438820269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30"/>
      <c r="AS35" s="30"/>
      <c r="AT35" s="30"/>
      <c r="AU35" s="30"/>
    </row>
    <row r="36" spans="1:47" hidden="1" outlineLevel="1" x14ac:dyDescent="0.2">
      <c r="A36" s="70" t="str">
        <f>Pricing!$A36</f>
        <v>U4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6"/>
        <v>EURYC1M_U4</v>
      </c>
      <c r="H36" s="129">
        <f>Pricing!$B36</f>
        <v>99.810134850880559</v>
      </c>
      <c r="I36" s="129">
        <f>Pricing!$B36</f>
        <v>99.810134850880559</v>
      </c>
      <c r="J36" s="128" t="str">
        <f t="shared" si="7"/>
        <v>EURYC3M_U4</v>
      </c>
      <c r="K36" s="129">
        <f>Pricing!$C36</f>
        <v>99.727499999818747</v>
      </c>
      <c r="L36" s="130">
        <f>Pricing!$C36</f>
        <v>99.727499999818747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30"/>
      <c r="AS36" s="30"/>
      <c r="AT36" s="30"/>
      <c r="AU36" s="30"/>
    </row>
    <row r="37" spans="1:47" hidden="1" outlineLevel="1" x14ac:dyDescent="0.2">
      <c r="A37" s="70" t="str">
        <f>Pricing!$A37</f>
        <v>V4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6"/>
        <v>EURYC1M_V4</v>
      </c>
      <c r="H37" s="129">
        <f>Pricing!$B37</f>
        <v>99.809639082419793</v>
      </c>
      <c r="I37" s="129">
        <f>Pricing!$B37</f>
        <v>99.809639082419793</v>
      </c>
      <c r="J37" s="128" t="str">
        <f t="shared" si="7"/>
        <v>EURYC3M_V4</v>
      </c>
      <c r="K37" s="129">
        <f>Pricing!$C37</f>
        <v>99.726779819637258</v>
      </c>
      <c r="L37" s="130">
        <f>Pricing!$C37</f>
        <v>99.726779819637258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30"/>
      <c r="AS37" s="30"/>
      <c r="AT37" s="30"/>
      <c r="AU37" s="30"/>
    </row>
    <row r="38" spans="1:47" hidden="1" outlineLevel="1" x14ac:dyDescent="0.2">
      <c r="A38" s="70" t="str">
        <f>Pricing!$A38</f>
        <v>X4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6"/>
        <v>EURYC1M_X4</v>
      </c>
      <c r="H38" s="129">
        <f>Pricing!$B38</f>
        <v>99.813513045295338</v>
      </c>
      <c r="I38" s="129">
        <f>Pricing!$B38</f>
        <v>99.813513045295338</v>
      </c>
      <c r="J38" s="128" t="str">
        <f t="shared" si="7"/>
        <v>EURYC3M_X4</v>
      </c>
      <c r="K38" s="129">
        <f>Pricing!$C38</f>
        <v>99.722566855993833</v>
      </c>
      <c r="L38" s="130">
        <f>Pricing!$C38</f>
        <v>99.722566855993833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30"/>
      <c r="AS38" s="30"/>
      <c r="AT38" s="30"/>
      <c r="AU38" s="30"/>
    </row>
    <row r="39" spans="1:47" hidden="1" outlineLevel="1" x14ac:dyDescent="0.2">
      <c r="A39" s="70" t="str">
        <f>Pricing!$A39</f>
        <v>Z4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6"/>
        <v>EURYC1M_Z4</v>
      </c>
      <c r="H39" s="129">
        <f>Pricing!$B39</f>
        <v>99.816079082325345</v>
      </c>
      <c r="I39" s="129">
        <f>Pricing!$B39</f>
        <v>99.816079082325345</v>
      </c>
      <c r="J39" s="128" t="str">
        <f t="shared" si="7"/>
        <v>EURYC3M_Z4</v>
      </c>
      <c r="K39" s="129">
        <f>Pricing!$C39</f>
        <v>99.717499999773466</v>
      </c>
      <c r="L39" s="130">
        <f>Pricing!$C39</f>
        <v>99.717499999773466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30"/>
      <c r="AS39" s="30"/>
      <c r="AT39" s="30"/>
      <c r="AU39" s="30"/>
    </row>
    <row r="40" spans="1:47" hidden="1" outlineLevel="1" x14ac:dyDescent="0.2">
      <c r="A40" s="70" t="str">
        <f>Pricing!$A40</f>
        <v>F5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6"/>
        <v>EURYC1M_F5</v>
      </c>
      <c r="H40" s="129">
        <f>Pricing!$B40</f>
        <v>99.809527925964574</v>
      </c>
      <c r="I40" s="129">
        <f>Pricing!$B40</f>
        <v>99.809527925964574</v>
      </c>
      <c r="J40" s="128" t="str">
        <f t="shared" si="7"/>
        <v>EURYC3M_F5</v>
      </c>
      <c r="K40" s="129">
        <f>Pricing!$C40</f>
        <v>99.709310312888633</v>
      </c>
      <c r="L40" s="130">
        <f>Pricing!$C40</f>
        <v>99.709310312888633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217"/>
      <c r="AI40" s="217"/>
      <c r="AJ40" s="217"/>
      <c r="AK40" s="217"/>
      <c r="AL40" s="217"/>
      <c r="AM40" s="217"/>
      <c r="AN40" s="217"/>
      <c r="AO40" s="217"/>
      <c r="AP40" s="217"/>
      <c r="AQ40" s="217"/>
      <c r="AR40" s="30"/>
      <c r="AS40" s="30"/>
      <c r="AT40" s="30"/>
      <c r="AU40" s="30"/>
    </row>
    <row r="41" spans="1:47" hidden="1" outlineLevel="1" x14ac:dyDescent="0.2">
      <c r="A41" s="70" t="str">
        <f>Pricing!$A41</f>
        <v>G5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6"/>
        <v>EURYC1M_G5</v>
      </c>
      <c r="H41" s="129">
        <f>Pricing!$B41</f>
        <v>99.795560686944356</v>
      </c>
      <c r="I41" s="129">
        <f>Pricing!$B41</f>
        <v>99.795560686944356</v>
      </c>
      <c r="J41" s="128" t="str">
        <f t="shared" si="7"/>
        <v>EURYC3M_G5</v>
      </c>
      <c r="K41" s="129">
        <f>Pricing!$C41</f>
        <v>99.701748097154947</v>
      </c>
      <c r="L41" s="130">
        <f>Pricing!$C41</f>
        <v>99.701748097154947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30"/>
      <c r="AS41" s="30"/>
      <c r="AT41" s="30"/>
      <c r="AU41" s="30"/>
    </row>
    <row r="42" spans="1:47" hidden="1" outlineLevel="1" x14ac:dyDescent="0.2">
      <c r="A42" s="70" t="str">
        <f>Pricing!$A42</f>
        <v>H5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6"/>
        <v>EURYC1M_H5</v>
      </c>
      <c r="H42" s="129">
        <f>Pricing!$B42</f>
        <v>99.781052071424199</v>
      </c>
      <c r="I42" s="129">
        <f>Pricing!$B42</f>
        <v>99.781052071424199</v>
      </c>
      <c r="J42" s="128" t="str">
        <f t="shared" si="7"/>
        <v>EURYC3M_H5</v>
      </c>
      <c r="K42" s="129">
        <f>Pricing!$C42</f>
        <v>99.69250000003818</v>
      </c>
      <c r="L42" s="130">
        <f>Pricing!$C42</f>
        <v>99.69250000003818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30"/>
      <c r="AS42" s="30"/>
      <c r="AT42" s="30"/>
      <c r="AU42" s="30"/>
    </row>
    <row r="43" spans="1:47" hidden="1" outlineLevel="1" x14ac:dyDescent="0.2">
      <c r="A43" s="70" t="str">
        <f>Pricing!$A43</f>
        <v>M5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/>
      <c r="I43" s="129"/>
      <c r="J43" s="128" t="str">
        <f t="shared" si="7"/>
        <v>EURYC3M_M5</v>
      </c>
      <c r="K43" s="129">
        <f>Pricing!$C43</f>
        <v>99.657500000042205</v>
      </c>
      <c r="L43" s="130">
        <f>Pricing!$C43</f>
        <v>99.657500000042205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30"/>
      <c r="AS43" s="30"/>
      <c r="AT43" s="30"/>
      <c r="AU43" s="30"/>
    </row>
    <row r="44" spans="1:47" hidden="1" outlineLevel="1" x14ac:dyDescent="0.2">
      <c r="A44" s="70" t="str">
        <f>Pricing!$A44</f>
        <v>U5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/>
      <c r="I44" s="129"/>
      <c r="J44" s="128" t="str">
        <f t="shared" si="7"/>
        <v>EURYC3M_U5</v>
      </c>
      <c r="K44" s="129">
        <f>Pricing!$C44</f>
        <v>99.612500000062127</v>
      </c>
      <c r="L44" s="130">
        <f>Pricing!$C44</f>
        <v>99.612500000062127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30"/>
      <c r="AS44" s="30"/>
      <c r="AT44" s="30"/>
      <c r="AU44" s="30"/>
    </row>
    <row r="45" spans="1:47" hidden="1" outlineLevel="1" x14ac:dyDescent="0.2">
      <c r="A45" s="70" t="str">
        <f>Pricing!$A45</f>
        <v>Z5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/>
      <c r="I45" s="129"/>
      <c r="J45" s="128" t="str">
        <f t="shared" si="7"/>
        <v>EURYC3M_Z5</v>
      </c>
      <c r="K45" s="129">
        <f>Pricing!$C45</f>
        <v>99.552499999999981</v>
      </c>
      <c r="L45" s="130">
        <f>Pricing!$C45</f>
        <v>99.552499999999981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30"/>
      <c r="AS45" s="30"/>
      <c r="AT45" s="30"/>
      <c r="AU45" s="30"/>
    </row>
    <row r="46" spans="1:47" hidden="1" outlineLevel="1" x14ac:dyDescent="0.2">
      <c r="A46" s="70" t="str">
        <f>Pricing!$A46</f>
        <v>H6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/>
      <c r="I46" s="129"/>
      <c r="J46" s="128" t="str">
        <f t="shared" si="7"/>
        <v>EURYC3M_H6</v>
      </c>
      <c r="K46" s="129">
        <f>Pricing!$C46</f>
        <v>99.482500000000044</v>
      </c>
      <c r="L46" s="130">
        <f>Pricing!$C46</f>
        <v>99.482500000000044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30"/>
      <c r="AS46" s="30"/>
      <c r="AT46" s="30"/>
      <c r="AU46" s="30"/>
    </row>
    <row r="47" spans="1:47" hidden="1" outlineLevel="1" x14ac:dyDescent="0.2">
      <c r="A47" s="70" t="str">
        <f>Pricing!$A47</f>
        <v>M6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/>
      <c r="I47" s="129"/>
      <c r="J47" s="128" t="str">
        <f t="shared" si="7"/>
        <v>EURYC3M_M6</v>
      </c>
      <c r="K47" s="129">
        <f>Pricing!$C47</f>
        <v>99.394436623110195</v>
      </c>
      <c r="L47" s="130">
        <f>Pricing!$C47</f>
        <v>99.394436623110195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30"/>
      <c r="AS47" s="30"/>
      <c r="AT47" s="30"/>
      <c r="AU47" s="30"/>
    </row>
    <row r="48" spans="1:47" hidden="1" outlineLevel="1" x14ac:dyDescent="0.2">
      <c r="A48" s="70" t="str">
        <f>Pricing!$A48</f>
        <v>U6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/>
      <c r="I48" s="129"/>
      <c r="J48" s="128" t="str">
        <f t="shared" si="7"/>
        <v>EURYC3M_U6</v>
      </c>
      <c r="K48" s="129">
        <f>Pricing!$C48</f>
        <v>99.29120830290033</v>
      </c>
      <c r="L48" s="130">
        <f>Pricing!$C48</f>
        <v>99.29120830290033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30"/>
      <c r="AS48" s="30"/>
      <c r="AT48" s="30"/>
      <c r="AU48" s="30"/>
    </row>
    <row r="49" spans="1:47" hidden="1" outlineLevel="1" x14ac:dyDescent="0.2">
      <c r="A49" s="70" t="str">
        <f>Pricing!$A49</f>
        <v>Z6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/>
      <c r="I49" s="129"/>
      <c r="J49" s="128" t="str">
        <f t="shared" si="7"/>
        <v>EURYC3M_Z6</v>
      </c>
      <c r="K49" s="129">
        <f>Pricing!$C49</f>
        <v>99.190730536722342</v>
      </c>
      <c r="L49" s="130">
        <f>Pricing!$C49</f>
        <v>99.190730536722342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30"/>
      <c r="AS49" s="30"/>
      <c r="AT49" s="30"/>
      <c r="AU49" s="30"/>
    </row>
    <row r="50" spans="1:47" hidden="1" outlineLevel="1" x14ac:dyDescent="0.2">
      <c r="A50" s="61" t="str">
        <f>Pricing!$A50</f>
        <v>H7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/>
      <c r="I50" s="132"/>
      <c r="J50" s="131" t="str">
        <f t="shared" si="7"/>
        <v>EURYC3M_H7</v>
      </c>
      <c r="K50" s="132">
        <f>Pricing!$C50</f>
        <v>99.092565795643466</v>
      </c>
      <c r="L50" s="133">
        <f>Pricing!$C50</f>
        <v>99.092565795643466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/>
      <c r="I51" s="126"/>
      <c r="J51" s="4" t="str">
        <f>J$4&amp;"_"&amp;$A51&amp;J$3&amp;"F1"</f>
        <v>EURYC3M_T3F1</v>
      </c>
      <c r="K51" s="126">
        <f>Pricing!$C51*100</f>
        <v>0.32467643865827939</v>
      </c>
      <c r="L51" s="127">
        <f>Pricing!$C51*100</f>
        <v>0.32467643865827939</v>
      </c>
      <c r="M51" s="4" t="str">
        <f>M$4&amp;"_"&amp;$A51&amp;M$3&amp;"F1"</f>
        <v>EURYC6M_T6F1</v>
      </c>
      <c r="N51" s="126">
        <f>Pricing!$D51*100</f>
        <v>0.42950162858949897</v>
      </c>
      <c r="O51" s="127">
        <f>Pricing!$D51*100</f>
        <v>0.42950162858949897</v>
      </c>
      <c r="P51" s="4"/>
      <c r="Q51" s="126"/>
      <c r="R51" s="127"/>
      <c r="V51" s="126"/>
      <c r="W51" s="126"/>
      <c r="Y51" s="126" t="s">
        <v>126</v>
      </c>
      <c r="Z51" s="126" t="s">
        <v>126</v>
      </c>
      <c r="AB51" s="126" t="s">
        <v>126</v>
      </c>
      <c r="AC51" s="126" t="s">
        <v>126</v>
      </c>
      <c r="AE51" s="126"/>
      <c r="AF51" s="126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/>
      <c r="I52" s="132"/>
      <c r="J52" s="131" t="str">
        <f>J$4&amp;"_"&amp;$A52&amp;J$3&amp;"F1"</f>
        <v>EURYC3M_TOM3F1</v>
      </c>
      <c r="K52" s="132">
        <f>Pricing!$C52*100</f>
        <v>0.32422855459042393</v>
      </c>
      <c r="L52" s="133">
        <f>Pricing!$C52*100</f>
        <v>0.32422855459042393</v>
      </c>
      <c r="M52" s="131" t="str">
        <f>M$4&amp;"_"&amp;$A52&amp;M$3&amp;"F1"</f>
        <v>EURYC6M_TOM6F1</v>
      </c>
      <c r="N52" s="132">
        <f>Pricing!$D52*100</f>
        <v>0.42886762143194868</v>
      </c>
      <c r="O52" s="133">
        <f>Pricing!$D52*100</f>
        <v>0.42886762143194868</v>
      </c>
      <c r="P52" s="131"/>
      <c r="Q52" s="132"/>
      <c r="R52" s="133"/>
      <c r="V52" s="132"/>
      <c r="W52" s="132"/>
      <c r="Y52" s="132" t="s">
        <v>126</v>
      </c>
      <c r="Z52" s="132" t="s">
        <v>126</v>
      </c>
      <c r="AB52" s="132" t="s">
        <v>126</v>
      </c>
      <c r="AC52" s="132" t="s">
        <v>126</v>
      </c>
      <c r="AE52" s="132"/>
      <c r="AF52" s="132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/>
      <c r="I53" s="127"/>
      <c r="J53" s="4" t="str">
        <f t="shared" ref="J53:J58" si="8">J$4&amp;$A53&amp;"X"&amp;($A53+J$3)&amp;"F"</f>
        <v>EURYC3M1X4F</v>
      </c>
      <c r="K53" s="126">
        <f>Pricing!$C53*100</f>
        <v>0.3086736300975137</v>
      </c>
      <c r="L53" s="127">
        <f>Pricing!$C53*100</f>
        <v>0.3086736300975137</v>
      </c>
      <c r="M53" s="4" t="str">
        <f>M$4&amp;$A53&amp;"X"&amp;($A53+M$3)&amp;"F"</f>
        <v>EURYC6M1X7F</v>
      </c>
      <c r="N53" s="126">
        <f>Pricing!$D53*100</f>
        <v>0.41500000000002524</v>
      </c>
      <c r="O53" s="127">
        <f>Pricing!$D53*100</f>
        <v>0.41500000000002524</v>
      </c>
      <c r="P53" s="4" t="str">
        <f>P$4&amp;$A53&amp;"X"&amp;($A53+P$3)&amp;"F"</f>
        <v>EURYC1Y1X13F</v>
      </c>
      <c r="Q53" s="126">
        <f>Pricing!$E53*100</f>
        <v>0.59159099109777025</v>
      </c>
      <c r="R53" s="127">
        <f>Pricing!$E53*100</f>
        <v>0.59159099109777025</v>
      </c>
      <c r="V53" s="126"/>
      <c r="W53" s="127"/>
      <c r="Y53" s="126" t="s">
        <v>126</v>
      </c>
      <c r="Z53" s="127" t="s">
        <v>126</v>
      </c>
      <c r="AB53" s="126" t="s">
        <v>126</v>
      </c>
      <c r="AC53" s="127" t="s">
        <v>126</v>
      </c>
      <c r="AE53" s="126" t="s">
        <v>126</v>
      </c>
      <c r="AF53" s="127" t="s">
        <v>126</v>
      </c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/>
      <c r="I54" s="130"/>
      <c r="J54" s="128" t="str">
        <f t="shared" si="8"/>
        <v>EURYC3M2X5F</v>
      </c>
      <c r="K54" s="129">
        <f>Pricing!$C54*100</f>
        <v>0.29610514337709343</v>
      </c>
      <c r="L54" s="130">
        <f>Pricing!$C54*100</f>
        <v>0.29610514337709343</v>
      </c>
      <c r="M54" s="128" t="str">
        <f t="shared" ref="M54:M70" si="9">M$4&amp;$A54&amp;"X"&amp;($A54+M$3)&amp;"F"</f>
        <v>EURYC6M2X8F</v>
      </c>
      <c r="N54" s="129">
        <f>Pricing!$D54*100</f>
        <v>0.39899999999999092</v>
      </c>
      <c r="O54" s="130">
        <f>Pricing!$D54*100</f>
        <v>0.39899999999999092</v>
      </c>
      <c r="P54" s="128" t="str">
        <f t="shared" ref="P54:P70" si="10">P$4&amp;$A54&amp;"X"&amp;($A54+P$3)&amp;"F"</f>
        <v>EURYC1Y2X14F</v>
      </c>
      <c r="Q54" s="129">
        <f>Pricing!$E54*100</f>
        <v>0.58740668486979886</v>
      </c>
      <c r="R54" s="130">
        <f>Pricing!$E54*100</f>
        <v>0.58740668486979886</v>
      </c>
      <c r="V54" s="129"/>
      <c r="W54" s="130"/>
      <c r="Y54" s="129" t="s">
        <v>126</v>
      </c>
      <c r="Z54" s="130" t="s">
        <v>126</v>
      </c>
      <c r="AB54" s="129" t="s">
        <v>126</v>
      </c>
      <c r="AC54" s="130" t="s">
        <v>126</v>
      </c>
      <c r="AE54" s="129" t="s">
        <v>126</v>
      </c>
      <c r="AF54" s="130" t="s">
        <v>126</v>
      </c>
      <c r="AH54" s="217"/>
      <c r="AI54" s="217"/>
      <c r="AJ54" s="217"/>
      <c r="AK54" s="217"/>
      <c r="AL54" s="217"/>
      <c r="AM54" s="217"/>
      <c r="AN54" s="217"/>
      <c r="AO54" s="217"/>
      <c r="AP54" s="217"/>
      <c r="AQ54" s="217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/>
      <c r="I55" s="130"/>
      <c r="J55" s="128" t="str">
        <f t="shared" si="8"/>
        <v>EURYC3M3X6F</v>
      </c>
      <c r="K55" s="129">
        <f>Pricing!$C55*100</f>
        <v>0.28421656446828991</v>
      </c>
      <c r="L55" s="130">
        <f>Pricing!$C55*100</f>
        <v>0.28421656446828991</v>
      </c>
      <c r="M55" s="128" t="str">
        <f t="shared" si="9"/>
        <v>EURYC6M3X9F</v>
      </c>
      <c r="N55" s="129">
        <f>Pricing!$D55*100</f>
        <v>0.39800000002997471</v>
      </c>
      <c r="O55" s="130">
        <f>Pricing!$D55*100</f>
        <v>0.39800000002997471</v>
      </c>
      <c r="P55" s="128" t="str">
        <f t="shared" si="10"/>
        <v>EURYC1Y3X15F</v>
      </c>
      <c r="Q55" s="129">
        <f>Pricing!$E55*100</f>
        <v>0.5855000000000169</v>
      </c>
      <c r="R55" s="130">
        <f>Pricing!$E55*100</f>
        <v>0.5855000000000169</v>
      </c>
      <c r="V55" s="129"/>
      <c r="W55" s="130"/>
      <c r="Y55" s="129" t="s">
        <v>126</v>
      </c>
      <c r="Z55" s="130" t="s">
        <v>126</v>
      </c>
      <c r="AB55" s="129" t="s">
        <v>126</v>
      </c>
      <c r="AC55" s="130" t="s">
        <v>126</v>
      </c>
      <c r="AE55" s="129" t="s">
        <v>126</v>
      </c>
      <c r="AF55" s="130" t="s">
        <v>126</v>
      </c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/>
      <c r="I56" s="130"/>
      <c r="J56" s="128" t="str">
        <f t="shared" si="8"/>
        <v>EURYC3M4X7F</v>
      </c>
      <c r="K56" s="129">
        <f>Pricing!$C56*100</f>
        <v>0.27622764871744299</v>
      </c>
      <c r="L56" s="130">
        <f>Pricing!$C56*100</f>
        <v>0.27622764871744299</v>
      </c>
      <c r="M56" s="128" t="str">
        <f t="shared" si="9"/>
        <v>EURYC6M4X10F</v>
      </c>
      <c r="N56" s="129">
        <f>Pricing!$D56*100</f>
        <v>0.39400000000000068</v>
      </c>
      <c r="O56" s="130">
        <f>Pricing!$D56*100</f>
        <v>0.39400000000000068</v>
      </c>
      <c r="P56" s="128" t="str">
        <f t="shared" si="10"/>
        <v>EURYC1Y4X16F</v>
      </c>
      <c r="Q56" s="129">
        <f>Pricing!$E56*100</f>
        <v>0.58546353104694304</v>
      </c>
      <c r="R56" s="130">
        <f>Pricing!$E56*100</f>
        <v>0.58546353104694304</v>
      </c>
      <c r="V56" s="129"/>
      <c r="W56" s="130"/>
      <c r="Y56" s="129" t="s">
        <v>126</v>
      </c>
      <c r="Z56" s="130" t="s">
        <v>126</v>
      </c>
      <c r="AB56" s="129" t="s">
        <v>126</v>
      </c>
      <c r="AC56" s="130" t="s">
        <v>126</v>
      </c>
      <c r="AE56" s="129" t="s">
        <v>126</v>
      </c>
      <c r="AF56" s="130" t="s">
        <v>126</v>
      </c>
      <c r="AH56" s="217"/>
      <c r="AI56" s="217"/>
      <c r="AJ56" s="217"/>
      <c r="AK56" s="217"/>
      <c r="AL56" s="217"/>
      <c r="AM56" s="217"/>
      <c r="AN56" s="217"/>
      <c r="AO56" s="217"/>
      <c r="AP56" s="217"/>
      <c r="AQ56" s="217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/>
      <c r="I57" s="130"/>
      <c r="J57" s="128" t="str">
        <f t="shared" si="8"/>
        <v>EURYC3M5X8F</v>
      </c>
      <c r="K57" s="129">
        <f>Pricing!$C57*100</f>
        <v>0.27278728112868345</v>
      </c>
      <c r="L57" s="130">
        <f>Pricing!$C57*100</f>
        <v>0.27278728112868345</v>
      </c>
      <c r="M57" s="128" t="str">
        <f t="shared" si="9"/>
        <v>EURYC6M5X11F</v>
      </c>
      <c r="N57" s="129">
        <f>Pricing!$D57*100</f>
        <v>0.39099999999999346</v>
      </c>
      <c r="O57" s="130">
        <f>Pricing!$D57*100</f>
        <v>0.39099999999999346</v>
      </c>
      <c r="P57" s="128" t="str">
        <f t="shared" si="10"/>
        <v>EURYC1Y5X17F</v>
      </c>
      <c r="Q57" s="129">
        <f>Pricing!$E57*100</f>
        <v>0.58730310761089755</v>
      </c>
      <c r="R57" s="130">
        <f>Pricing!$E57*100</f>
        <v>0.58730310761089755</v>
      </c>
      <c r="V57" s="129"/>
      <c r="W57" s="130"/>
      <c r="Y57" s="129" t="s">
        <v>126</v>
      </c>
      <c r="Z57" s="130" t="s">
        <v>126</v>
      </c>
      <c r="AB57" s="129" t="s">
        <v>126</v>
      </c>
      <c r="AC57" s="130" t="s">
        <v>126</v>
      </c>
      <c r="AE57" s="129" t="s">
        <v>126</v>
      </c>
      <c r="AF57" s="130" t="s">
        <v>126</v>
      </c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/>
      <c r="I58" s="130"/>
      <c r="J58" s="128" t="str">
        <f t="shared" si="8"/>
        <v>EURYC3M6X9F</v>
      </c>
      <c r="K58" s="129">
        <f>Pricing!$C58*100</f>
        <v>0.27301251374142449</v>
      </c>
      <c r="L58" s="130">
        <f>Pricing!$C58*100</f>
        <v>0.27301251374142449</v>
      </c>
      <c r="M58" s="128" t="str">
        <f t="shared" si="9"/>
        <v>EURYC6M6X12F</v>
      </c>
      <c r="N58" s="129">
        <f>Pricing!$D58*100</f>
        <v>0.39399999999945401</v>
      </c>
      <c r="O58" s="130">
        <f>Pricing!$D58*100</f>
        <v>0.39399999999945401</v>
      </c>
      <c r="P58" s="128" t="str">
        <f t="shared" si="10"/>
        <v>EURYC1Y6X18F</v>
      </c>
      <c r="Q58" s="129">
        <f>Pricing!$E58*100</f>
        <v>0.59140000000000459</v>
      </c>
      <c r="R58" s="130">
        <f>Pricing!$E58*100</f>
        <v>0.59140000000000459</v>
      </c>
      <c r="V58" s="129"/>
      <c r="W58" s="130"/>
      <c r="Y58" s="129" t="s">
        <v>126</v>
      </c>
      <c r="Z58" s="130" t="s">
        <v>126</v>
      </c>
      <c r="AB58" s="129" t="s">
        <v>126</v>
      </c>
      <c r="AC58" s="130" t="s">
        <v>126</v>
      </c>
      <c r="AE58" s="129" t="s">
        <v>126</v>
      </c>
      <c r="AF58" s="130" t="s">
        <v>126</v>
      </c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/>
      <c r="I59" s="130"/>
      <c r="J59" s="128"/>
      <c r="K59" s="129"/>
      <c r="L59" s="130"/>
      <c r="M59" s="128" t="str">
        <f t="shared" si="9"/>
        <v>EURYC6M7X13F</v>
      </c>
      <c r="N59" s="129">
        <f>Pricing!$D59*100</f>
        <v>0.40300000012571097</v>
      </c>
      <c r="O59" s="130">
        <f>Pricing!$D59*100</f>
        <v>0.40300000012571097</v>
      </c>
      <c r="P59" s="128" t="str">
        <f t="shared" si="10"/>
        <v>EURYC1Y7X19F</v>
      </c>
      <c r="Q59" s="129">
        <f>Pricing!$E59*100</f>
        <v>0.59720719192011029</v>
      </c>
      <c r="R59" s="130">
        <f>Pricing!$E59*100</f>
        <v>0.59720719192011029</v>
      </c>
      <c r="V59" s="129"/>
      <c r="W59" s="130"/>
      <c r="Y59" s="129"/>
      <c r="Z59" s="130"/>
      <c r="AB59" s="129" t="s">
        <v>126</v>
      </c>
      <c r="AC59" s="130" t="s">
        <v>126</v>
      </c>
      <c r="AE59" s="129" t="s">
        <v>126</v>
      </c>
      <c r="AF59" s="130" t="s">
        <v>126</v>
      </c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/>
      <c r="I60" s="130"/>
      <c r="J60" s="128"/>
      <c r="K60" s="129"/>
      <c r="L60" s="130"/>
      <c r="M60" s="128" t="str">
        <f t="shared" si="9"/>
        <v>EURYC6M8X14F</v>
      </c>
      <c r="N60" s="129">
        <f>Pricing!$D60*100</f>
        <v>0.41199999999999359</v>
      </c>
      <c r="O60" s="130">
        <f>Pricing!$D60*100</f>
        <v>0.41199999999999359</v>
      </c>
      <c r="P60" s="128" t="str">
        <f t="shared" si="10"/>
        <v>EURYC1Y8X20F</v>
      </c>
      <c r="Q60" s="129">
        <f>Pricing!$E60*100</f>
        <v>0.60493153188018478</v>
      </c>
      <c r="R60" s="130">
        <f>Pricing!$E60*100</f>
        <v>0.60493153188018478</v>
      </c>
      <c r="V60" s="129"/>
      <c r="W60" s="130"/>
      <c r="Y60" s="129"/>
      <c r="Z60" s="130"/>
      <c r="AB60" s="129" t="s">
        <v>126</v>
      </c>
      <c r="AC60" s="130" t="s">
        <v>126</v>
      </c>
      <c r="AE60" s="129" t="s">
        <v>126</v>
      </c>
      <c r="AF60" s="130" t="s">
        <v>126</v>
      </c>
      <c r="AH60" s="217"/>
      <c r="AI60" s="217"/>
      <c r="AJ60" s="217"/>
      <c r="AK60" s="217"/>
      <c r="AL60" s="217"/>
      <c r="AM60" s="217"/>
      <c r="AN60" s="217"/>
      <c r="AO60" s="217"/>
      <c r="AP60" s="217"/>
      <c r="AQ60" s="217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/>
      <c r="I61" s="130"/>
      <c r="J61" s="128"/>
      <c r="K61" s="129"/>
      <c r="L61" s="130"/>
      <c r="M61" s="128" t="str">
        <f t="shared" si="9"/>
        <v>EURYC6M9X15F</v>
      </c>
      <c r="N61" s="129">
        <f>Pricing!$D61*100</f>
        <v>0.4210000000000218</v>
      </c>
      <c r="O61" s="130">
        <f>Pricing!$D61*100</f>
        <v>0.4210000000000218</v>
      </c>
      <c r="P61" s="128" t="str">
        <f t="shared" si="10"/>
        <v>EURYC1Y9X21F</v>
      </c>
      <c r="Q61" s="129">
        <f>Pricing!$E61*100</f>
        <v>0.61510000000000054</v>
      </c>
      <c r="R61" s="130">
        <f>Pricing!$E61*100</f>
        <v>0.61510000000000054</v>
      </c>
      <c r="V61" s="129"/>
      <c r="W61" s="130"/>
      <c r="Y61" s="129"/>
      <c r="Z61" s="130"/>
      <c r="AB61" s="129" t="s">
        <v>126</v>
      </c>
      <c r="AC61" s="130" t="s">
        <v>126</v>
      </c>
      <c r="AE61" s="129" t="s">
        <v>126</v>
      </c>
      <c r="AF61" s="130" t="s">
        <v>126</v>
      </c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/>
      <c r="I62" s="130"/>
      <c r="J62" s="128"/>
      <c r="K62" s="129"/>
      <c r="L62" s="130"/>
      <c r="M62" s="128" t="str">
        <f t="shared" si="9"/>
        <v>EURYC6M10X16F</v>
      </c>
      <c r="N62" s="129">
        <f>Pricing!$D62*100</f>
        <v>0.43399999999996819</v>
      </c>
      <c r="O62" s="130">
        <f>Pricing!$D62*100</f>
        <v>0.43399999999996819</v>
      </c>
      <c r="P62" s="128" t="str">
        <f t="shared" si="10"/>
        <v>EURYC1Y10X22F</v>
      </c>
      <c r="Q62" s="129">
        <f>Pricing!$E62*100</f>
        <v>0.62524333854078507</v>
      </c>
      <c r="R62" s="130">
        <f>Pricing!$E62*100</f>
        <v>0.62524333854078507</v>
      </c>
      <c r="V62" s="129"/>
      <c r="W62" s="130"/>
      <c r="Y62" s="129"/>
      <c r="Z62" s="130"/>
      <c r="AB62" s="129" t="s">
        <v>126</v>
      </c>
      <c r="AC62" s="130" t="s">
        <v>126</v>
      </c>
      <c r="AE62" s="129" t="s">
        <v>126</v>
      </c>
      <c r="AF62" s="130" t="s">
        <v>126</v>
      </c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/>
      <c r="I63" s="130"/>
      <c r="J63" s="128"/>
      <c r="K63" s="129"/>
      <c r="L63" s="130"/>
      <c r="M63" s="128" t="str">
        <f t="shared" si="9"/>
        <v>EURYC6M11X17F</v>
      </c>
      <c r="N63" s="129">
        <f>Pricing!$D63*100</f>
        <v>0.447000000000009</v>
      </c>
      <c r="O63" s="130">
        <f>Pricing!$D63*100</f>
        <v>0.447000000000009</v>
      </c>
      <c r="P63" s="128" t="str">
        <f t="shared" si="10"/>
        <v>EURYC1Y11X23F</v>
      </c>
      <c r="Q63" s="129">
        <f>Pricing!$E63*100</f>
        <v>0.63658817926744138</v>
      </c>
      <c r="R63" s="130">
        <f>Pricing!$E63*100</f>
        <v>0.63658817926744138</v>
      </c>
      <c r="V63" s="129"/>
      <c r="W63" s="130"/>
      <c r="Y63" s="129"/>
      <c r="Z63" s="130"/>
      <c r="AB63" s="129" t="s">
        <v>126</v>
      </c>
      <c r="AC63" s="130" t="s">
        <v>126</v>
      </c>
      <c r="AE63" s="129" t="s">
        <v>126</v>
      </c>
      <c r="AF63" s="130" t="s">
        <v>126</v>
      </c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/>
      <c r="I64" s="130"/>
      <c r="J64" s="128"/>
      <c r="K64" s="129"/>
      <c r="L64" s="130"/>
      <c r="M64" s="128" t="str">
        <f t="shared" si="9"/>
        <v>EURYC6M12X18F</v>
      </c>
      <c r="N64" s="129">
        <f>Pricing!$D64*100</f>
        <v>0.46399999999997199</v>
      </c>
      <c r="O64" s="130">
        <f>Pricing!$D64*100</f>
        <v>0.46399999999997199</v>
      </c>
      <c r="P64" s="128" t="str">
        <f t="shared" si="10"/>
        <v>EURYC1Y12X24F</v>
      </c>
      <c r="Q64" s="129">
        <f>Pricing!$E64*100</f>
        <v>0.65100000000001645</v>
      </c>
      <c r="R64" s="130">
        <f>Pricing!$E64*100</f>
        <v>0.65100000000001645</v>
      </c>
      <c r="V64" s="129"/>
      <c r="W64" s="130"/>
      <c r="Y64" s="129"/>
      <c r="Z64" s="130"/>
      <c r="AB64" s="129" t="s">
        <v>126</v>
      </c>
      <c r="AC64" s="130" t="s">
        <v>126</v>
      </c>
      <c r="AE64" s="129" t="s">
        <v>126</v>
      </c>
      <c r="AF64" s="130" t="s">
        <v>126</v>
      </c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/>
      <c r="I65" s="130"/>
      <c r="J65" s="128"/>
      <c r="K65" s="129"/>
      <c r="L65" s="130"/>
      <c r="M65" s="128" t="str">
        <f t="shared" si="9"/>
        <v>EURYC6M13X19F</v>
      </c>
      <c r="N65" s="129">
        <f>Pricing!$D65*100</f>
        <v>0.47900000013106181</v>
      </c>
      <c r="O65" s="130">
        <f>Pricing!$D65*100</f>
        <v>0.47900000013106181</v>
      </c>
      <c r="P65" s="128" t="str">
        <f t="shared" si="10"/>
        <v>EURYC1Y13X25F</v>
      </c>
      <c r="Q65" s="129">
        <f>Pricing!$E65*100</f>
        <v>0.66701650463701823</v>
      </c>
      <c r="R65" s="130">
        <f>Pricing!$E65*100</f>
        <v>0.66701650463701823</v>
      </c>
      <c r="V65" s="129"/>
      <c r="W65" s="130"/>
      <c r="Y65" s="129"/>
      <c r="Z65" s="130"/>
      <c r="AB65" s="129" t="s">
        <v>126</v>
      </c>
      <c r="AC65" s="130" t="s">
        <v>126</v>
      </c>
      <c r="AE65" s="129" t="s">
        <v>126</v>
      </c>
      <c r="AF65" s="130" t="s">
        <v>126</v>
      </c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/>
      <c r="I66" s="130"/>
      <c r="J66" s="128"/>
      <c r="K66" s="129"/>
      <c r="L66" s="130"/>
      <c r="M66" s="128" t="str">
        <f t="shared" si="9"/>
        <v>EURYC6M14X20F</v>
      </c>
      <c r="N66" s="129">
        <f>Pricing!$D66*100</f>
        <v>0.49300000000002581</v>
      </c>
      <c r="O66" s="130">
        <f>Pricing!$D66*100</f>
        <v>0.49300000000002581</v>
      </c>
      <c r="P66" s="128" t="str">
        <f t="shared" si="10"/>
        <v>EURYC1Y14X26F</v>
      </c>
      <c r="Q66" s="129">
        <f>Pricing!$E66*100</f>
        <v>0.6850130080876774</v>
      </c>
      <c r="R66" s="130">
        <f>Pricing!$E66*100</f>
        <v>0.6850130080876774</v>
      </c>
      <c r="V66" s="129"/>
      <c r="W66" s="130"/>
      <c r="Y66" s="129"/>
      <c r="Z66" s="130"/>
      <c r="AB66" s="129" t="s">
        <v>126</v>
      </c>
      <c r="AC66" s="130" t="s">
        <v>126</v>
      </c>
      <c r="AE66" s="129" t="s">
        <v>126</v>
      </c>
      <c r="AF66" s="130" t="s">
        <v>126</v>
      </c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/>
      <c r="I67" s="130"/>
      <c r="J67" s="128"/>
      <c r="K67" s="129"/>
      <c r="L67" s="130"/>
      <c r="M67" s="128" t="str">
        <f t="shared" si="9"/>
        <v>EURYC6M15X21F</v>
      </c>
      <c r="N67" s="129">
        <f>Pricing!$D67*100</f>
        <v>0.5140000000002779</v>
      </c>
      <c r="O67" s="130">
        <f>Pricing!$D67*100</f>
        <v>0.5140000000002779</v>
      </c>
      <c r="P67" s="128" t="str">
        <f t="shared" si="10"/>
        <v>EURYC1Y15X27F</v>
      </c>
      <c r="Q67" s="129">
        <f>Pricing!$E67*100</f>
        <v>0.705600000000012</v>
      </c>
      <c r="R67" s="130">
        <f>Pricing!$E67*100</f>
        <v>0.705600000000012</v>
      </c>
      <c r="V67" s="129"/>
      <c r="W67" s="130"/>
      <c r="Y67" s="129"/>
      <c r="Z67" s="130"/>
      <c r="AB67" s="129" t="s">
        <v>126</v>
      </c>
      <c r="AC67" s="130" t="s">
        <v>126</v>
      </c>
      <c r="AE67" s="129" t="s">
        <v>126</v>
      </c>
      <c r="AF67" s="130" t="s">
        <v>126</v>
      </c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/>
      <c r="I68" s="130"/>
      <c r="J68" s="128"/>
      <c r="K68" s="129"/>
      <c r="L68" s="130"/>
      <c r="M68" s="128" t="str">
        <f t="shared" si="9"/>
        <v>EURYC6M16X22F</v>
      </c>
      <c r="N68" s="129">
        <f>Pricing!$D68*100</f>
        <v>0.53200000000000114</v>
      </c>
      <c r="O68" s="130">
        <f>Pricing!$D68*100</f>
        <v>0.53200000000000114</v>
      </c>
      <c r="P68" s="128" t="str">
        <f t="shared" si="10"/>
        <v>EURYC1Y16X28F</v>
      </c>
      <c r="Q68" s="129">
        <f>Pricing!$E68*100</f>
        <v>0.72825209616388231</v>
      </c>
      <c r="R68" s="130">
        <f>Pricing!$E68*100</f>
        <v>0.72825209616388231</v>
      </c>
      <c r="V68" s="129"/>
      <c r="W68" s="130"/>
      <c r="Y68" s="129"/>
      <c r="Z68" s="130"/>
      <c r="AB68" s="129" t="s">
        <v>126</v>
      </c>
      <c r="AC68" s="130" t="s">
        <v>126</v>
      </c>
      <c r="AE68" s="129" t="s">
        <v>126</v>
      </c>
      <c r="AF68" s="130" t="s">
        <v>126</v>
      </c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/>
      <c r="I69" s="130"/>
      <c r="J69" s="128"/>
      <c r="K69" s="129"/>
      <c r="L69" s="130"/>
      <c r="M69" s="128" t="str">
        <f t="shared" si="9"/>
        <v>EURYC6M17X23F</v>
      </c>
      <c r="N69" s="129">
        <f>Pricing!$D69*100</f>
        <v>0.55000000000000171</v>
      </c>
      <c r="O69" s="130">
        <f>Pricing!$D69*100</f>
        <v>0.55000000000000171</v>
      </c>
      <c r="P69" s="128" t="str">
        <f t="shared" si="10"/>
        <v>EURYC1Y17X29F</v>
      </c>
      <c r="Q69" s="129">
        <f>Pricing!$E69*100</f>
        <v>0.75440851410764165</v>
      </c>
      <c r="R69" s="130">
        <f>Pricing!$E69*100</f>
        <v>0.75440851410764165</v>
      </c>
      <c r="V69" s="129"/>
      <c r="W69" s="130"/>
      <c r="Y69" s="129"/>
      <c r="Z69" s="130"/>
      <c r="AB69" s="129" t="s">
        <v>126</v>
      </c>
      <c r="AC69" s="130" t="s">
        <v>126</v>
      </c>
      <c r="AE69" s="129" t="s">
        <v>126</v>
      </c>
      <c r="AF69" s="130" t="s">
        <v>126</v>
      </c>
      <c r="AH69" s="217"/>
      <c r="AI69" s="217"/>
      <c r="AJ69" s="217"/>
      <c r="AK69" s="217"/>
      <c r="AL69" s="217"/>
      <c r="AM69" s="217"/>
      <c r="AN69" s="217"/>
      <c r="AO69" s="217"/>
      <c r="AP69" s="217"/>
      <c r="AQ69" s="217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/>
      <c r="I70" s="133"/>
      <c r="J70" s="128"/>
      <c r="K70" s="132"/>
      <c r="L70" s="133"/>
      <c r="M70" s="128" t="str">
        <f t="shared" si="9"/>
        <v>EURYC6M18X24F</v>
      </c>
      <c r="N70" s="132">
        <f>Pricing!$D70*100</f>
        <v>0.57300000000002571</v>
      </c>
      <c r="O70" s="133">
        <f>Pricing!$D70*100</f>
        <v>0.57300000000002571</v>
      </c>
      <c r="P70" s="131" t="str">
        <f t="shared" si="10"/>
        <v>EURYC1Y18X30F</v>
      </c>
      <c r="Q70" s="132">
        <f>Pricing!$E70*100</f>
        <v>0.78130000000001942</v>
      </c>
      <c r="R70" s="133">
        <f>Pricing!$E70*100</f>
        <v>0.78130000000001942</v>
      </c>
      <c r="V70" s="132"/>
      <c r="W70" s="133"/>
      <c r="Y70" s="132"/>
      <c r="Z70" s="133"/>
      <c r="AB70" s="132" t="s">
        <v>126</v>
      </c>
      <c r="AC70" s="133" t="s">
        <v>126</v>
      </c>
      <c r="AE70" s="132" t="s">
        <v>126</v>
      </c>
      <c r="AF70" s="133" t="s">
        <v>126</v>
      </c>
      <c r="AH70" s="217"/>
      <c r="AI70" s="217"/>
      <c r="AJ70" s="217"/>
      <c r="AK70" s="217"/>
      <c r="AL70" s="217"/>
      <c r="AM70" s="217"/>
      <c r="AN70" s="217"/>
      <c r="AO70" s="217"/>
      <c r="AP70" s="217"/>
      <c r="AQ70" s="217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1">G$4&amp;"_AB1E"&amp;IF(UPPER(Start)="1W","1WFWD_","_")&amp;$A71</f>
        <v>EURYC1M_AB1E_1Y</v>
      </c>
      <c r="H71" s="126">
        <f>Pricing!$B71*100</f>
        <v>0.20886111111112285</v>
      </c>
      <c r="I71" s="126">
        <f>Pricing!$B71*100</f>
        <v>0.20886111111112285</v>
      </c>
      <c r="J71" s="59" t="str">
        <f t="shared" ref="J71:J102" si="12">Currency&amp;"_CURVE_"&amp;J$3&amp;"M_"&amp;$A71</f>
        <v>EUR_CURVE_3M_1Y</v>
      </c>
      <c r="K71" s="126">
        <f>Pricing!$C71*100</f>
        <v>0.29717810770390962</v>
      </c>
      <c r="L71" s="126">
        <f>Pricing!$C71*100</f>
        <v>0.29717810770390962</v>
      </c>
      <c r="M71" s="59" t="str">
        <f>Currency&amp;"AB"&amp;M$3&amp;"R"&amp;A71&amp;"="</f>
        <v>EURAB6R1Y=</v>
      </c>
      <c r="N71" s="126">
        <f>Pricing!$D71*100</f>
        <v>0.41588647025057157</v>
      </c>
      <c r="O71" s="127">
        <f>Pricing!$D71*100</f>
        <v>0.41588647025057157</v>
      </c>
      <c r="P71" s="59" t="str">
        <f>Currency&amp;"_CURVE_"&amp;P$3&amp;"M_"&amp;$A71</f>
        <v>EUR_CURVE_12M_1Y</v>
      </c>
      <c r="Q71" s="126">
        <f>Pricing!$E71*100</f>
        <v>0.6073194444444443</v>
      </c>
      <c r="R71" s="127">
        <f>Pricing!$E71*100</f>
        <v>0.6073194444444443</v>
      </c>
      <c r="V71" s="126" t="s">
        <v>126</v>
      </c>
      <c r="W71" s="126" t="s">
        <v>126</v>
      </c>
      <c r="Y71" s="126">
        <v>0.29707340700000001</v>
      </c>
      <c r="Z71" s="126">
        <v>0.29707340700000001</v>
      </c>
      <c r="AB71" s="126">
        <v>0.41588647000000001</v>
      </c>
      <c r="AC71" s="126">
        <v>0.41588647000000001</v>
      </c>
      <c r="AE71" s="126">
        <v>0.60731944400000004</v>
      </c>
      <c r="AF71" s="126">
        <v>0.60731944400000004</v>
      </c>
      <c r="AH71" s="217"/>
      <c r="AI71" s="217"/>
      <c r="AJ71" s="217"/>
      <c r="AK71" s="217">
        <f>(Y71-K71+Z71-L71)/2</f>
        <v>-1.0470070390961039E-4</v>
      </c>
      <c r="AL71" s="217"/>
      <c r="AM71" s="217"/>
      <c r="AN71" s="217">
        <f>(AB71-N71+AC71-O71)/2</f>
        <v>-2.5057156349816978E-10</v>
      </c>
      <c r="AO71" s="217"/>
      <c r="AP71" s="217"/>
      <c r="AQ71" s="217">
        <f>(AE71-Q71+AF71-R71)/2</f>
        <v>-4.4444425917333774E-10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1"/>
        <v>EURYC1M_AB1E_1Y3M</v>
      </c>
      <c r="H72" s="129">
        <f>Pricing!$B72*100</f>
        <v>0.21244576283977037</v>
      </c>
      <c r="I72" s="129">
        <f>Pricing!$B72*100</f>
        <v>0.21244576283977037</v>
      </c>
      <c r="J72" s="59" t="str">
        <f t="shared" si="12"/>
        <v>EUR_CURVE_3M_1Y3M</v>
      </c>
      <c r="K72" s="129">
        <f>Pricing!$C72*100</f>
        <v>0.301505670379766</v>
      </c>
      <c r="L72" s="129">
        <f>Pricing!$C72*100</f>
        <v>0.301505670379766</v>
      </c>
      <c r="M72" s="59"/>
      <c r="N72" s="129"/>
      <c r="O72" s="130"/>
      <c r="P72" s="59"/>
      <c r="Q72" s="129"/>
      <c r="R72" s="130"/>
      <c r="V72" s="129">
        <v>0.21247856500000001</v>
      </c>
      <c r="W72" s="129">
        <v>0.21247856500000001</v>
      </c>
      <c r="Y72" s="129" t="s">
        <v>126</v>
      </c>
      <c r="Z72" s="129" t="s">
        <v>126</v>
      </c>
      <c r="AB72" s="129"/>
      <c r="AC72" s="129"/>
      <c r="AE72" s="129"/>
      <c r="AF72" s="129"/>
      <c r="AH72" s="217">
        <f t="shared" ref="AH72:AH126" si="13">(V72-H72+W72-I72)/2</f>
        <v>3.2802160229633559E-5</v>
      </c>
      <c r="AI72" s="217"/>
      <c r="AJ72" s="217"/>
      <c r="AK72" s="217"/>
      <c r="AL72" s="217"/>
      <c r="AM72" s="217"/>
      <c r="AN72" s="217"/>
      <c r="AO72" s="217"/>
      <c r="AP72" s="217"/>
      <c r="AQ72" s="217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1"/>
        <v>EURYC1M_AB1E_1Y6M</v>
      </c>
      <c r="H73" s="129">
        <f>Pricing!$B73*100</f>
        <v>0.2197600491516005</v>
      </c>
      <c r="I73" s="129">
        <f>Pricing!$B73*100</f>
        <v>0.2197600491516005</v>
      </c>
      <c r="J73" s="59" t="str">
        <f t="shared" si="12"/>
        <v>EUR_CURVE_3M_1Y6M</v>
      </c>
      <c r="K73" s="129">
        <f>Pricing!$C73*100</f>
        <v>0.31162329123466309</v>
      </c>
      <c r="L73" s="129">
        <f>Pricing!$C73*100</f>
        <v>0.31162329123466309</v>
      </c>
      <c r="M73" s="59" t="str">
        <f>Currency&amp;"AB"&amp;M$3&amp;"R"&amp;A73&amp;"="</f>
        <v>EURAB6R1Y6M=</v>
      </c>
      <c r="N73" s="129">
        <f>Pricing!$D73*100</f>
        <v>0.43463430539977582</v>
      </c>
      <c r="O73" s="130">
        <f>Pricing!$D73*100</f>
        <v>0.43463430539977582</v>
      </c>
      <c r="P73" s="59"/>
      <c r="Q73" s="129"/>
      <c r="R73" s="130"/>
      <c r="V73" s="129">
        <v>0.21978713999999999</v>
      </c>
      <c r="W73" s="129">
        <v>0.21978713999999999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217">
        <f t="shared" si="13"/>
        <v>2.7090848399496936E-5</v>
      </c>
      <c r="AI73" s="217"/>
      <c r="AJ73" s="217"/>
      <c r="AK73" s="217"/>
      <c r="AL73" s="217"/>
      <c r="AM73" s="217"/>
      <c r="AN73" s="217"/>
      <c r="AO73" s="217"/>
      <c r="AP73" s="217"/>
      <c r="AQ73" s="217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1"/>
        <v>EURYC1M_AB1E_1Y9M</v>
      </c>
      <c r="H74" s="129">
        <f>Pricing!$B74*100</f>
        <v>0.23055327853225499</v>
      </c>
      <c r="I74" s="129">
        <f>Pricing!$B74*100</f>
        <v>0.23055327853225499</v>
      </c>
      <c r="J74" s="59" t="str">
        <f t="shared" si="12"/>
        <v>EUR_CURVE_3M_1Y9M</v>
      </c>
      <c r="K74" s="129">
        <f>Pricing!$C74*100</f>
        <v>0.32588373780393715</v>
      </c>
      <c r="L74" s="129">
        <f>Pricing!$C74*100</f>
        <v>0.32588373780393715</v>
      </c>
      <c r="M74" s="59"/>
      <c r="N74" s="129"/>
      <c r="O74" s="130"/>
      <c r="P74" s="59"/>
      <c r="Q74" s="129"/>
      <c r="R74" s="130"/>
      <c r="V74" s="129">
        <v>0.23056428300000001</v>
      </c>
      <c r="W74" s="129">
        <v>0.23056428300000001</v>
      </c>
      <c r="Y74" s="129" t="s">
        <v>126</v>
      </c>
      <c r="Z74" s="129" t="s">
        <v>126</v>
      </c>
      <c r="AB74" s="129"/>
      <c r="AC74" s="129"/>
      <c r="AE74" s="129"/>
      <c r="AF74" s="129"/>
      <c r="AH74" s="217">
        <f t="shared" si="13"/>
        <v>1.1004467745018287E-5</v>
      </c>
      <c r="AI74" s="217"/>
      <c r="AJ74" s="217"/>
      <c r="AK74" s="217"/>
      <c r="AL74" s="217"/>
      <c r="AM74" s="217"/>
      <c r="AN74" s="217"/>
      <c r="AO74" s="217"/>
      <c r="AP74" s="217"/>
      <c r="AQ74" s="217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1"/>
        <v>EURYC1M_AB1E_2Y</v>
      </c>
      <c r="H75" s="129">
        <f>Pricing!$B75*100</f>
        <v>0.24499999999993144</v>
      </c>
      <c r="I75" s="129">
        <f>Pricing!$B75*100</f>
        <v>0.24499999999993144</v>
      </c>
      <c r="J75" s="59" t="str">
        <f t="shared" si="12"/>
        <v>EUR_CURVE_3M_2Y</v>
      </c>
      <c r="K75" s="129">
        <f>Pricing!$C75*100</f>
        <v>0.3440760524244087</v>
      </c>
      <c r="L75" s="129">
        <f>Pricing!$C75*100</f>
        <v>0.3440760524244087</v>
      </c>
      <c r="M75" s="59" t="str">
        <f>Currency&amp;"AB"&amp;M$3&amp;"R"&amp;A75&amp;"="</f>
        <v>EURAB6R2Y=</v>
      </c>
      <c r="N75" s="129">
        <f>Pricing!$D75*100</f>
        <v>0.47127579731524655</v>
      </c>
      <c r="O75" s="130">
        <f>Pricing!$D75*100</f>
        <v>0.47127579731524655</v>
      </c>
      <c r="P75" s="59" t="str">
        <f>Currency&amp;"_CURVE_"&amp;P$3&amp;"M_"&amp;$A75</f>
        <v>EUR_CURVE_12M_2Y</v>
      </c>
      <c r="Q75" s="129">
        <f>Pricing!$E75*100</f>
        <v>0.63457725816229138</v>
      </c>
      <c r="R75" s="130">
        <f>Pricing!$E75*100</f>
        <v>0.63457725816229138</v>
      </c>
      <c r="V75" s="129">
        <v>0.245</v>
      </c>
      <c r="W75" s="129">
        <v>0.245</v>
      </c>
      <c r="Y75" s="129">
        <v>0.34408192100000001</v>
      </c>
      <c r="Z75" s="129">
        <v>0.34408192100000001</v>
      </c>
      <c r="AB75" s="129">
        <v>0.47127887600000001</v>
      </c>
      <c r="AC75" s="129">
        <v>0.47127887600000001</v>
      </c>
      <c r="AE75" s="129">
        <v>0.63457698100000004</v>
      </c>
      <c r="AF75" s="129">
        <v>0.63457698100000004</v>
      </c>
      <c r="AH75" s="217">
        <f t="shared" si="13"/>
        <v>6.8556271770603416E-14</v>
      </c>
      <c r="AI75" s="217"/>
      <c r="AJ75" s="217"/>
      <c r="AK75" s="217">
        <f>(Y75-K75+Z75-L75)/2</f>
        <v>5.8685755913168158E-6</v>
      </c>
      <c r="AL75" s="217"/>
      <c r="AM75" s="217"/>
      <c r="AN75" s="217">
        <f>(AB75-N75+AC75-O75)/2</f>
        <v>3.0786847534658435E-6</v>
      </c>
      <c r="AO75" s="217"/>
      <c r="AP75" s="217"/>
      <c r="AQ75" s="217">
        <f>(AE75-Q75+AF75-R75)/2</f>
        <v>-2.7716229134000514E-7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1"/>
        <v>EURYC1M_AB1E_2Y3M</v>
      </c>
      <c r="H76" s="129">
        <f>Pricing!$B76*100</f>
        <v>0.2635987185976531</v>
      </c>
      <c r="I76" s="129">
        <f>Pricing!$B76*100</f>
        <v>0.2635987185976531</v>
      </c>
      <c r="J76" s="59" t="str">
        <f t="shared" si="12"/>
        <v>EUR_CURVE_3M_2Y3M</v>
      </c>
      <c r="K76" s="129">
        <f>Pricing!$C76*100</f>
        <v>0.3665414542433002</v>
      </c>
      <c r="L76" s="129">
        <f>Pricing!$C76*100</f>
        <v>0.3665414542433002</v>
      </c>
      <c r="M76" s="59"/>
      <c r="N76" s="129"/>
      <c r="O76" s="130"/>
      <c r="P76" s="59"/>
      <c r="Q76" s="129"/>
      <c r="R76" s="130"/>
      <c r="V76" s="129">
        <v>0.26359433599999998</v>
      </c>
      <c r="W76" s="129">
        <v>0.26359433599999998</v>
      </c>
      <c r="Y76" s="129" t="s">
        <v>126</v>
      </c>
      <c r="Z76" s="129" t="s">
        <v>126</v>
      </c>
      <c r="AB76" s="129"/>
      <c r="AC76" s="129"/>
      <c r="AE76" s="129"/>
      <c r="AF76" s="129"/>
      <c r="AH76" s="217">
        <f t="shared" si="13"/>
        <v>-4.3825976531186583E-6</v>
      </c>
      <c r="AI76" s="217"/>
      <c r="AJ76" s="217"/>
      <c r="AK76" s="217"/>
      <c r="AL76" s="217"/>
      <c r="AM76" s="217"/>
      <c r="AN76" s="217"/>
      <c r="AO76" s="217"/>
      <c r="AP76" s="217"/>
      <c r="AQ76" s="217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1"/>
        <v>EURYC1M_AB1E_2Y6M</v>
      </c>
      <c r="H77" s="129">
        <f>Pricing!$B77*100</f>
        <v>0.28662356691481194</v>
      </c>
      <c r="I77" s="129">
        <f>Pricing!$B77*100</f>
        <v>0.28662356691481194</v>
      </c>
      <c r="J77" s="59" t="str">
        <f t="shared" si="12"/>
        <v>EUR_CURVE_3M_2Y6M</v>
      </c>
      <c r="K77" s="129">
        <f>Pricing!$C77*100</f>
        <v>0.3942082511151021</v>
      </c>
      <c r="L77" s="129">
        <f>Pricing!$C77*100</f>
        <v>0.3942082511151021</v>
      </c>
      <c r="M77" s="59" t="str">
        <f>Currency&amp;"AB"&amp;M$3&amp;"R"&amp;A77&amp;"="</f>
        <v>EURAB6R2Y6M=</v>
      </c>
      <c r="N77" s="129">
        <f>Pricing!$D77*100</f>
        <v>0.5288015631176779</v>
      </c>
      <c r="O77" s="130">
        <f>Pricing!$D77*100</f>
        <v>0.5288015631176779</v>
      </c>
      <c r="P77" s="59"/>
      <c r="Q77" s="129"/>
      <c r="R77" s="130"/>
      <c r="V77" s="129">
        <v>0.28661865199999997</v>
      </c>
      <c r="W77" s="129">
        <v>0.28661865199999997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217">
        <f t="shared" si="13"/>
        <v>-4.9149148119709274E-6</v>
      </c>
      <c r="AI77" s="217"/>
      <c r="AJ77" s="217"/>
      <c r="AK77" s="217"/>
      <c r="AL77" s="217"/>
      <c r="AM77" s="217"/>
      <c r="AN77" s="217"/>
      <c r="AO77" s="217"/>
      <c r="AP77" s="217"/>
      <c r="AQ77" s="217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1"/>
        <v>EURYC1M_AB1E_2Y9M</v>
      </c>
      <c r="H78" s="129">
        <f>Pricing!$B78*100</f>
        <v>0.31396826825713042</v>
      </c>
      <c r="I78" s="129">
        <f>Pricing!$B78*100</f>
        <v>0.31396826825713042</v>
      </c>
      <c r="J78" s="59" t="str">
        <f t="shared" si="12"/>
        <v>EUR_CURVE_3M_2Y9M</v>
      </c>
      <c r="K78" s="129">
        <f>Pricing!$C78*100</f>
        <v>0.42620995236791875</v>
      </c>
      <c r="L78" s="129">
        <f>Pricing!$C78*100</f>
        <v>0.42620995236791875</v>
      </c>
      <c r="M78" s="59"/>
      <c r="N78" s="129"/>
      <c r="O78" s="130"/>
      <c r="P78" s="59"/>
      <c r="Q78" s="129"/>
      <c r="R78" s="130"/>
      <c r="V78" s="129">
        <v>0.31396456099999998</v>
      </c>
      <c r="W78" s="129">
        <v>0.31396456099999998</v>
      </c>
      <c r="Y78" s="129" t="s">
        <v>126</v>
      </c>
      <c r="Z78" s="129" t="s">
        <v>126</v>
      </c>
      <c r="AB78" s="129"/>
      <c r="AC78" s="129"/>
      <c r="AE78" s="129"/>
      <c r="AF78" s="129"/>
      <c r="AH78" s="217">
        <f t="shared" si="13"/>
        <v>-3.7072571304475055E-6</v>
      </c>
      <c r="AI78" s="217"/>
      <c r="AJ78" s="217"/>
      <c r="AK78" s="217"/>
      <c r="AL78" s="217"/>
      <c r="AM78" s="217"/>
      <c r="AN78" s="217"/>
      <c r="AO78" s="217"/>
      <c r="AP78" s="217"/>
      <c r="AQ78" s="217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1"/>
        <v>EURYC1M_AB1E_3Y</v>
      </c>
      <c r="H79" s="129">
        <f>Pricing!$B79*100</f>
        <v>0.34399999999927555</v>
      </c>
      <c r="I79" s="129">
        <f>Pricing!$B79*100</f>
        <v>0.34399999999927555</v>
      </c>
      <c r="J79" s="59" t="str">
        <f t="shared" si="12"/>
        <v>EUR_CURVE_3M_3Y</v>
      </c>
      <c r="K79" s="129">
        <f>Pricing!$C79*100</f>
        <v>0.45999999997872021</v>
      </c>
      <c r="L79" s="129">
        <f>Pricing!$C79*100</f>
        <v>0.45999999997872021</v>
      </c>
      <c r="M79" s="59" t="str">
        <f t="shared" ref="M79:M110" si="14">Currency&amp;"AB"&amp;M$3&amp;"R"&amp;A79&amp;"="</f>
        <v>EURAB6R3Y=</v>
      </c>
      <c r="N79" s="129">
        <f>Pricing!$D79*100</f>
        <v>0.59399999999991981</v>
      </c>
      <c r="O79" s="130">
        <f>Pricing!$D79*100</f>
        <v>0.59399999999991981</v>
      </c>
      <c r="P79" s="59" t="str">
        <f t="shared" ref="P79:P110" si="15">Currency&amp;"_CURVE_"&amp;P$3&amp;"M_"&amp;$A79</f>
        <v>EUR_CURVE_12M_3Y</v>
      </c>
      <c r="Q79" s="129">
        <f>Pricing!$E79*100</f>
        <v>0.74999999999999334</v>
      </c>
      <c r="R79" s="130">
        <f>Pricing!$E79*100</f>
        <v>0.74999999999999334</v>
      </c>
      <c r="V79" s="129">
        <v>0.34399999999999997</v>
      </c>
      <c r="W79" s="129">
        <v>0.34399999999999997</v>
      </c>
      <c r="Y79" s="129">
        <v>0.46</v>
      </c>
      <c r="Z79" s="129">
        <v>0.46</v>
      </c>
      <c r="AB79" s="129">
        <v>0.59399999999999997</v>
      </c>
      <c r="AC79" s="129">
        <v>0.59399999999999997</v>
      </c>
      <c r="AE79" s="129">
        <v>0.75</v>
      </c>
      <c r="AF79" s="129">
        <v>0.75</v>
      </c>
      <c r="AH79" s="217">
        <f t="shared" si="13"/>
        <v>7.2442052356791464E-13</v>
      </c>
      <c r="AI79" s="217"/>
      <c r="AJ79" s="217"/>
      <c r="AK79" s="217">
        <f t="shared" ref="AK79:AK136" si="16">(Y79-K79+Z79-L79)/2</f>
        <v>2.1279811246444069E-11</v>
      </c>
      <c r="AL79" s="217"/>
      <c r="AM79" s="217"/>
      <c r="AN79" s="217">
        <f t="shared" ref="AN79:AN126" si="17">(AB79-N79+AC79-O79)/2</f>
        <v>8.0158102377936302E-14</v>
      </c>
      <c r="AO79" s="217"/>
      <c r="AP79" s="217"/>
      <c r="AQ79" s="217">
        <f t="shared" ref="AQ79:AQ126" si="18">(AE79-Q79+AF79-R79)/2</f>
        <v>6.6613381477509392E-15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1"/>
        <v>EURYC1M_AB1E_4Y</v>
      </c>
      <c r="H80" s="129">
        <f>Pricing!$B80*100</f>
        <v>0.49600000000558891</v>
      </c>
      <c r="I80" s="129">
        <f>Pricing!$B80*100</f>
        <v>0.49600000000558891</v>
      </c>
      <c r="J80" s="59" t="str">
        <f t="shared" si="12"/>
        <v>EUR_CURVE_3M_4Y</v>
      </c>
      <c r="K80" s="129">
        <f>Pricing!$C80*100</f>
        <v>0.62199999999962596</v>
      </c>
      <c r="L80" s="129">
        <f>Pricing!$C80*100</f>
        <v>0.62199999999962596</v>
      </c>
      <c r="M80" s="59" t="str">
        <f t="shared" si="14"/>
        <v>EURAB6R4Y=</v>
      </c>
      <c r="N80" s="129">
        <f>Pricing!$D80*100</f>
        <v>0.76100000000398182</v>
      </c>
      <c r="O80" s="130">
        <f>Pricing!$D80*100</f>
        <v>0.76100000000398182</v>
      </c>
      <c r="P80" s="59" t="str">
        <f t="shared" si="15"/>
        <v>EUR_CURVE_12M_4Y</v>
      </c>
      <c r="Q80" s="129">
        <f>Pricing!$E80*100</f>
        <v>0.91600000000053683</v>
      </c>
      <c r="R80" s="130">
        <f>Pricing!$E80*100</f>
        <v>0.91600000000053683</v>
      </c>
      <c r="V80" s="129">
        <v>0.496</v>
      </c>
      <c r="W80" s="129">
        <v>0.496</v>
      </c>
      <c r="Y80" s="129">
        <v>0.623</v>
      </c>
      <c r="Z80" s="129">
        <v>0.623</v>
      </c>
      <c r="AB80" s="129">
        <v>0.76100000000000001</v>
      </c>
      <c r="AC80" s="129">
        <v>0.76100000000000001</v>
      </c>
      <c r="AE80" s="129">
        <v>0.91600000000000004</v>
      </c>
      <c r="AF80" s="129">
        <v>0.91600000000000004</v>
      </c>
      <c r="AH80" s="217">
        <f t="shared" si="13"/>
        <v>-5.5889182171142693E-12</v>
      </c>
      <c r="AI80" s="217"/>
      <c r="AJ80" s="217"/>
      <c r="AK80" s="217">
        <f t="shared" si="16"/>
        <v>1.000000000374035E-3</v>
      </c>
      <c r="AL80" s="217"/>
      <c r="AM80" s="217"/>
      <c r="AN80" s="217">
        <f t="shared" si="17"/>
        <v>-3.9818148778181239E-12</v>
      </c>
      <c r="AO80" s="217"/>
      <c r="AP80" s="217"/>
      <c r="AQ80" s="217">
        <f t="shared" si="18"/>
        <v>-5.3679283240626319E-13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1"/>
        <v>EURYC1M_AB1E_5Y</v>
      </c>
      <c r="H81" s="129">
        <f>Pricing!$B81*100</f>
        <v>0.66800000001766946</v>
      </c>
      <c r="I81" s="129">
        <f>Pricing!$B81*100</f>
        <v>0.66800000001766946</v>
      </c>
      <c r="J81" s="59" t="str">
        <f t="shared" si="12"/>
        <v>EUR_CURVE_3M_5Y</v>
      </c>
      <c r="K81" s="129">
        <f>Pricing!$C81*100</f>
        <v>0.80100000000429961</v>
      </c>
      <c r="L81" s="129">
        <f>Pricing!$C81*100</f>
        <v>0.80100000000429961</v>
      </c>
      <c r="M81" s="59" t="str">
        <f t="shared" si="14"/>
        <v>EURAB6R5Y=</v>
      </c>
      <c r="N81" s="129">
        <f>Pricing!$D81*100</f>
        <v>0.94300000000930995</v>
      </c>
      <c r="O81" s="130">
        <f>Pricing!$D81*100</f>
        <v>0.94300000000930995</v>
      </c>
      <c r="P81" s="59" t="str">
        <f t="shared" si="15"/>
        <v>EUR_CURVE_12M_5Y</v>
      </c>
      <c r="Q81" s="129">
        <f>Pricing!$E81*100</f>
        <v>1.0980000000027219</v>
      </c>
      <c r="R81" s="130">
        <f>Pricing!$E81*100</f>
        <v>1.0980000000027219</v>
      </c>
      <c r="V81" s="129">
        <v>0.66800000000000004</v>
      </c>
      <c r="W81" s="129">
        <v>0.66800000000000004</v>
      </c>
      <c r="Y81" s="129">
        <v>0.80300000000000005</v>
      </c>
      <c r="Z81" s="129">
        <v>0.80300000000000005</v>
      </c>
      <c r="AB81" s="129">
        <v>0.94299999999999995</v>
      </c>
      <c r="AC81" s="129">
        <v>0.94299999999999995</v>
      </c>
      <c r="AE81" s="129">
        <v>1.0980000000000001</v>
      </c>
      <c r="AF81" s="129">
        <v>1.0980000000000001</v>
      </c>
      <c r="AH81" s="217">
        <f t="shared" si="13"/>
        <v>-1.7669421481514291E-11</v>
      </c>
      <c r="AI81" s="217"/>
      <c r="AJ81" s="217"/>
      <c r="AK81" s="217">
        <f t="shared" si="16"/>
        <v>1.9999999957004411E-3</v>
      </c>
      <c r="AL81" s="217"/>
      <c r="AM81" s="217"/>
      <c r="AN81" s="217">
        <f t="shared" si="17"/>
        <v>-9.3099972175991752E-12</v>
      </c>
      <c r="AO81" s="217"/>
      <c r="AP81" s="217"/>
      <c r="AQ81" s="217">
        <f t="shared" si="18"/>
        <v>-2.7218227671710338E-12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1"/>
        <v>EURYC1M_AB1E_6Y</v>
      </c>
      <c r="H82" s="129">
        <f>Pricing!$B82*100</f>
        <v>0.85300000003833365</v>
      </c>
      <c r="I82" s="129">
        <f>Pricing!$B82*100</f>
        <v>0.85300000003833365</v>
      </c>
      <c r="J82" s="59" t="str">
        <f t="shared" si="12"/>
        <v>EUR_CURVE_3M_6Y</v>
      </c>
      <c r="K82" s="129">
        <f>Pricing!$C82*100</f>
        <v>0.98699999999967913</v>
      </c>
      <c r="L82" s="129">
        <f>Pricing!$C82*100</f>
        <v>0.98699999999967913</v>
      </c>
      <c r="M82" s="59" t="str">
        <f t="shared" si="14"/>
        <v>EURAB6R6Y=</v>
      </c>
      <c r="N82" s="129">
        <f>Pricing!$D82*100</f>
        <v>1.130000000027632</v>
      </c>
      <c r="O82" s="130">
        <f>Pricing!$D82*100</f>
        <v>1.130000000027632</v>
      </c>
      <c r="P82" s="59" t="str">
        <f t="shared" si="15"/>
        <v>EUR_CURVE_12M_6Y</v>
      </c>
      <c r="Q82" s="129">
        <f>Pricing!$E82*100</f>
        <v>1.2840000000087739</v>
      </c>
      <c r="R82" s="130">
        <f>Pricing!$E82*100</f>
        <v>1.2840000000087739</v>
      </c>
      <c r="V82" s="129">
        <v>0.85299999999999998</v>
      </c>
      <c r="W82" s="129">
        <v>0.85299999999999998</v>
      </c>
      <c r="Y82" s="129">
        <v>0.98899999999999999</v>
      </c>
      <c r="Z82" s="129">
        <v>0.98899999999999999</v>
      </c>
      <c r="AB82" s="129">
        <v>1.1299999999999999</v>
      </c>
      <c r="AC82" s="129">
        <v>1.1299999999999999</v>
      </c>
      <c r="AE82" s="129">
        <v>1.284</v>
      </c>
      <c r="AF82" s="129">
        <v>1.284</v>
      </c>
      <c r="AH82" s="217">
        <f t="shared" si="13"/>
        <v>-3.8333669571954943E-11</v>
      </c>
      <c r="AI82" s="217"/>
      <c r="AJ82" s="217"/>
      <c r="AK82" s="217">
        <f t="shared" si="16"/>
        <v>2.0000000003208562E-3</v>
      </c>
      <c r="AL82" s="217"/>
      <c r="AM82" s="217"/>
      <c r="AN82" s="217">
        <f t="shared" si="17"/>
        <v>-2.7632118815290596E-11</v>
      </c>
      <c r="AO82" s="217"/>
      <c r="AP82" s="217"/>
      <c r="AQ82" s="217">
        <f t="shared" si="18"/>
        <v>-8.7738705190076871E-12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1"/>
        <v>EURYC1M_AB1E_7Y</v>
      </c>
      <c r="H83" s="129">
        <f>Pricing!$B83*100</f>
        <v>1.0330000000001085</v>
      </c>
      <c r="I83" s="129">
        <f>Pricing!$B83*100</f>
        <v>1.0330000000001085</v>
      </c>
      <c r="J83" s="59" t="str">
        <f t="shared" si="12"/>
        <v>EUR_CURVE_3M_7Y</v>
      </c>
      <c r="K83" s="129">
        <f>Pricing!$C83*100</f>
        <v>1.1689999999995133</v>
      </c>
      <c r="L83" s="129">
        <f>Pricing!$C83*100</f>
        <v>1.1689999999995133</v>
      </c>
      <c r="M83" s="59" t="str">
        <f t="shared" si="14"/>
        <v>EURAB6R7Y=</v>
      </c>
      <c r="N83" s="129">
        <f>Pricing!$D83*100</f>
        <v>1.310000000046134</v>
      </c>
      <c r="O83" s="130">
        <f>Pricing!$D83*100</f>
        <v>1.310000000046134</v>
      </c>
      <c r="P83" s="59" t="str">
        <f t="shared" si="15"/>
        <v>EUR_CURVE_12M_7Y</v>
      </c>
      <c r="Q83" s="129">
        <f>Pricing!$E83*100</f>
        <v>1.4619999999999995</v>
      </c>
      <c r="R83" s="130">
        <f>Pricing!$E83*100</f>
        <v>1.4619999999999995</v>
      </c>
      <c r="V83" s="129">
        <v>1.0329999999999999</v>
      </c>
      <c r="W83" s="129">
        <v>1.0329999999999999</v>
      </c>
      <c r="Y83" s="129">
        <v>1.171</v>
      </c>
      <c r="Z83" s="129">
        <v>1.171</v>
      </c>
      <c r="AB83" s="129">
        <v>1.31</v>
      </c>
      <c r="AC83" s="129">
        <v>1.31</v>
      </c>
      <c r="AE83" s="129">
        <v>1.462</v>
      </c>
      <c r="AF83" s="129">
        <v>1.462</v>
      </c>
      <c r="AH83" s="217">
        <f t="shared" si="13"/>
        <v>-1.0857981180834031E-13</v>
      </c>
      <c r="AI83" s="217"/>
      <c r="AJ83" s="217"/>
      <c r="AK83" s="217">
        <f t="shared" si="16"/>
        <v>2.0000000004867236E-3</v>
      </c>
      <c r="AL83" s="217"/>
      <c r="AM83" s="217"/>
      <c r="AN83" s="217">
        <f t="shared" si="17"/>
        <v>-4.613398552066883E-11</v>
      </c>
      <c r="AO83" s="217"/>
      <c r="AP83" s="217"/>
      <c r="AQ83" s="217">
        <f t="shared" si="18"/>
        <v>4.4408920985006262E-16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1"/>
        <v>EURYC1M_AB1E_8Y</v>
      </c>
      <c r="H84" s="129">
        <f>Pricing!$B84*100</f>
        <v>1.2049999999999963</v>
      </c>
      <c r="I84" s="129">
        <f>Pricing!$B84*100</f>
        <v>1.2049999999999963</v>
      </c>
      <c r="J84" s="59" t="str">
        <f t="shared" si="12"/>
        <v>EUR_CURVE_3M_8Y</v>
      </c>
      <c r="K84" s="129">
        <f>Pricing!$C84*100</f>
        <v>1.3399999999997219</v>
      </c>
      <c r="L84" s="129">
        <f>Pricing!$C84*100</f>
        <v>1.3399999999997219</v>
      </c>
      <c r="M84" s="59" t="str">
        <f t="shared" si="14"/>
        <v>EURAB6R8Y=</v>
      </c>
      <c r="N84" s="129">
        <f>Pricing!$D84*100</f>
        <v>1.4770000000321404</v>
      </c>
      <c r="O84" s="130">
        <f>Pricing!$D84*100</f>
        <v>1.4770000000321404</v>
      </c>
      <c r="P84" s="59" t="str">
        <f t="shared" si="15"/>
        <v>EUR_CURVE_12M_8Y</v>
      </c>
      <c r="Q84" s="129">
        <f>Pricing!$E84*100</f>
        <v>1.6259999999999986</v>
      </c>
      <c r="R84" s="130">
        <f>Pricing!$E84*100</f>
        <v>1.6259999999999986</v>
      </c>
      <c r="V84" s="129">
        <v>1.2050000000000001</v>
      </c>
      <c r="W84" s="129">
        <v>1.2050000000000001</v>
      </c>
      <c r="Y84" s="129">
        <v>1.3420000000000001</v>
      </c>
      <c r="Z84" s="129">
        <v>1.3420000000000001</v>
      </c>
      <c r="AB84" s="129">
        <v>1.4770000000000001</v>
      </c>
      <c r="AC84" s="129">
        <v>1.4770000000000001</v>
      </c>
      <c r="AE84" s="129">
        <v>1.6259999999999999</v>
      </c>
      <c r="AF84" s="129">
        <v>1.6259999999999999</v>
      </c>
      <c r="AH84" s="217">
        <f t="shared" si="13"/>
        <v>3.7747582837255322E-15</v>
      </c>
      <c r="AI84" s="217"/>
      <c r="AJ84" s="217"/>
      <c r="AK84" s="217">
        <f t="shared" si="16"/>
        <v>2.0000000002782237E-3</v>
      </c>
      <c r="AL84" s="217"/>
      <c r="AM84" s="217"/>
      <c r="AN84" s="217">
        <f t="shared" si="17"/>
        <v>-3.2140290429083507E-11</v>
      </c>
      <c r="AO84" s="217"/>
      <c r="AP84" s="217"/>
      <c r="AQ84" s="217">
        <f t="shared" si="18"/>
        <v>1.3322676295501878E-15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1"/>
        <v>EURYC1M_AB1E_9Y</v>
      </c>
      <c r="H85" s="129">
        <f>Pricing!$B85*100</f>
        <v>1.3630000000027112</v>
      </c>
      <c r="I85" s="129">
        <f>Pricing!$B85*100</f>
        <v>1.3630000000027112</v>
      </c>
      <c r="J85" s="59" t="str">
        <f t="shared" si="12"/>
        <v>EUR_CURVE_3M_9Y</v>
      </c>
      <c r="K85" s="129">
        <f>Pricing!$C85*100</f>
        <v>1.4989999999997727</v>
      </c>
      <c r="L85" s="129">
        <f>Pricing!$C85*100</f>
        <v>1.4989999999997727</v>
      </c>
      <c r="M85" s="59" t="str">
        <f t="shared" si="14"/>
        <v>EURAB6R9Y=</v>
      </c>
      <c r="N85" s="129">
        <f>Pricing!$D85*100</f>
        <v>1.6300000000225325</v>
      </c>
      <c r="O85" s="130">
        <f>Pricing!$D85*100</f>
        <v>1.6300000000225325</v>
      </c>
      <c r="P85" s="59" t="str">
        <f t="shared" si="15"/>
        <v>EUR_CURVE_12M_9Y</v>
      </c>
      <c r="Q85" s="129">
        <f>Pricing!$E85*100</f>
        <v>1.7750000000000006</v>
      </c>
      <c r="R85" s="130">
        <f>Pricing!$E85*100</f>
        <v>1.7750000000000006</v>
      </c>
      <c r="V85" s="129">
        <v>1.363</v>
      </c>
      <c r="W85" s="129">
        <v>1.363</v>
      </c>
      <c r="Y85" s="129">
        <v>1.4990000000000001</v>
      </c>
      <c r="Z85" s="129">
        <v>1.4990000000000001</v>
      </c>
      <c r="AB85" s="129">
        <v>1.63</v>
      </c>
      <c r="AC85" s="129">
        <v>1.63</v>
      </c>
      <c r="AE85" s="129">
        <v>1.7749999999999999</v>
      </c>
      <c r="AF85" s="129">
        <v>1.7749999999999999</v>
      </c>
      <c r="AH85" s="217">
        <f t="shared" si="13"/>
        <v>-2.7111646261346323E-12</v>
      </c>
      <c r="AI85" s="217"/>
      <c r="AJ85" s="217"/>
      <c r="AK85" s="217">
        <f t="shared" si="16"/>
        <v>2.2737367544323206E-13</v>
      </c>
      <c r="AL85" s="217"/>
      <c r="AM85" s="217"/>
      <c r="AN85" s="217">
        <f t="shared" si="17"/>
        <v>-2.2532642418582327E-11</v>
      </c>
      <c r="AO85" s="217"/>
      <c r="AP85" s="217"/>
      <c r="AQ85" s="217">
        <f t="shared" si="18"/>
        <v>-6.6613381477509392E-16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1"/>
        <v>EURYC1M_AB1E_10Y</v>
      </c>
      <c r="H86" s="129">
        <f>Pricing!$B86*100</f>
        <v>1.5059999999904827</v>
      </c>
      <c r="I86" s="129">
        <f>Pricing!$B86*100</f>
        <v>1.5059999999904827</v>
      </c>
      <c r="J86" s="59" t="str">
        <f t="shared" si="12"/>
        <v>EUR_CURVE_3M_10Y</v>
      </c>
      <c r="K86" s="129">
        <f>Pricing!$C86*100</f>
        <v>1.6410000000043674</v>
      </c>
      <c r="L86" s="129">
        <f>Pricing!$C86*100</f>
        <v>1.6410000000043674</v>
      </c>
      <c r="M86" s="59" t="str">
        <f t="shared" si="14"/>
        <v>EURAB6R10Y=</v>
      </c>
      <c r="N86" s="129">
        <f>Pricing!$D86*100</f>
        <v>1.7670000000108967</v>
      </c>
      <c r="O86" s="130">
        <f>Pricing!$D86*100</f>
        <v>1.7670000000108967</v>
      </c>
      <c r="P86" s="59" t="str">
        <f t="shared" si="15"/>
        <v>EUR_CURVE_12M_10Y</v>
      </c>
      <c r="Q86" s="129">
        <f>Pricing!$E86*100</f>
        <v>1.9079999999999981</v>
      </c>
      <c r="R86" s="130">
        <f>Pricing!$E86*100</f>
        <v>1.9079999999999981</v>
      </c>
      <c r="V86" s="129">
        <v>1.506</v>
      </c>
      <c r="W86" s="129">
        <v>1.506</v>
      </c>
      <c r="Y86" s="129">
        <v>1.641</v>
      </c>
      <c r="Z86" s="129">
        <v>1.641</v>
      </c>
      <c r="AB86" s="129">
        <v>1.7669999999999999</v>
      </c>
      <c r="AC86" s="129">
        <v>1.7669999999999999</v>
      </c>
      <c r="AE86" s="129">
        <v>1.9079999999999999</v>
      </c>
      <c r="AF86" s="129">
        <v>1.9079999999999999</v>
      </c>
      <c r="AH86" s="217">
        <f t="shared" si="13"/>
        <v>9.5172758562966919E-12</v>
      </c>
      <c r="AI86" s="217"/>
      <c r="AJ86" s="217"/>
      <c r="AK86" s="217">
        <f t="shared" si="16"/>
        <v>-4.3673953342704408E-12</v>
      </c>
      <c r="AL86" s="217"/>
      <c r="AM86" s="217"/>
      <c r="AN86" s="217">
        <f t="shared" si="17"/>
        <v>-1.0896838986695911E-11</v>
      </c>
      <c r="AO86" s="217"/>
      <c r="AP86" s="217"/>
      <c r="AQ86" s="217">
        <f t="shared" si="18"/>
        <v>1.7763568394002505E-15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1"/>
        <v>EURYC1M_AB1E_11Y</v>
      </c>
      <c r="H87" s="129">
        <f>Pricing!$B87*100</f>
        <v>1.635137772645084</v>
      </c>
      <c r="I87" s="129">
        <f>Pricing!$B87*100</f>
        <v>1.635137772645084</v>
      </c>
      <c r="J87" s="59" t="str">
        <f t="shared" si="12"/>
        <v>EUR_CURVE_3M_11Y</v>
      </c>
      <c r="K87" s="129">
        <f>Pricing!$C87*100</f>
        <v>1.7673690487477929</v>
      </c>
      <c r="L87" s="129">
        <f>Pricing!$C87*100</f>
        <v>1.7673690487477929</v>
      </c>
      <c r="M87" s="59" t="str">
        <f t="shared" si="14"/>
        <v>EURAB6R11Y=</v>
      </c>
      <c r="N87" s="129">
        <f>Pricing!$D87*100</f>
        <v>1.8890000000011158</v>
      </c>
      <c r="O87" s="130">
        <f>Pricing!$D87*100</f>
        <v>1.8890000000011158</v>
      </c>
      <c r="P87" s="59" t="str">
        <f t="shared" si="15"/>
        <v>EUR_CURVE_12M_11Y</v>
      </c>
      <c r="Q87" s="129">
        <f>Pricing!$E87*100</f>
        <v>2.0242881141517874</v>
      </c>
      <c r="R87" s="130">
        <f>Pricing!$E87*100</f>
        <v>2.0242881141517874</v>
      </c>
      <c r="V87" s="129">
        <v>1.6351354520000001</v>
      </c>
      <c r="W87" s="129">
        <v>1.6351354520000001</v>
      </c>
      <c r="Y87" s="129">
        <v>1.7674760920000001</v>
      </c>
      <c r="Z87" s="129">
        <v>1.7674760920000001</v>
      </c>
      <c r="AB87" s="129">
        <v>1.889</v>
      </c>
      <c r="AC87" s="129">
        <v>1.889</v>
      </c>
      <c r="AE87" s="129">
        <v>2.0242884079999999</v>
      </c>
      <c r="AF87" s="129">
        <v>2.0242884079999999</v>
      </c>
      <c r="AH87" s="218">
        <f t="shared" si="13"/>
        <v>-2.3206450838753057E-6</v>
      </c>
      <c r="AI87" s="218"/>
      <c r="AJ87" s="218"/>
      <c r="AK87" s="218">
        <f t="shared" si="16"/>
        <v>1.0704325220722843E-4</v>
      </c>
      <c r="AL87" s="218"/>
      <c r="AM87" s="218"/>
      <c r="AN87" s="218">
        <f t="shared" si="17"/>
        <v>-1.1157741397482823E-12</v>
      </c>
      <c r="AO87" s="218"/>
      <c r="AP87" s="218"/>
      <c r="AQ87" s="218">
        <f t="shared" si="18"/>
        <v>2.9384821242928183E-7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1"/>
        <v>EURYC1M_AB1E_12Y</v>
      </c>
      <c r="H88" s="129">
        <f>Pricing!$B88*100</f>
        <v>1.7499999999990339</v>
      </c>
      <c r="I88" s="129">
        <f>Pricing!$B88*100</f>
        <v>1.7499999999990339</v>
      </c>
      <c r="J88" s="59" t="str">
        <f t="shared" si="12"/>
        <v>EUR_CURVE_3M_12Y</v>
      </c>
      <c r="K88" s="129">
        <f>Pricing!$C88*100</f>
        <v>1.8789999999959512</v>
      </c>
      <c r="L88" s="129">
        <f>Pricing!$C88*100</f>
        <v>1.8789999999959512</v>
      </c>
      <c r="M88" s="59" t="str">
        <f t="shared" si="14"/>
        <v>EURAB6R12Y=</v>
      </c>
      <c r="N88" s="129">
        <f>Pricing!$D88*100</f>
        <v>1.9949999999926218</v>
      </c>
      <c r="O88" s="130">
        <f>Pricing!$D88*100</f>
        <v>1.9949999999926218</v>
      </c>
      <c r="P88" s="59" t="str">
        <f t="shared" si="15"/>
        <v>EUR_CURVE_12M_12Y</v>
      </c>
      <c r="Q88" s="129">
        <f>Pricing!$E88*100</f>
        <v>2.1249999999668709</v>
      </c>
      <c r="R88" s="130">
        <f>Pricing!$E88*100</f>
        <v>2.1249999999668709</v>
      </c>
      <c r="V88" s="129">
        <v>1.75</v>
      </c>
      <c r="W88" s="129">
        <v>1.75</v>
      </c>
      <c r="Y88" s="129">
        <v>1.879</v>
      </c>
      <c r="Z88" s="129">
        <v>1.879</v>
      </c>
      <c r="AB88" s="129">
        <v>1.9950000000000001</v>
      </c>
      <c r="AC88" s="129">
        <v>1.9950000000000001</v>
      </c>
      <c r="AE88" s="129">
        <v>2.125</v>
      </c>
      <c r="AF88" s="129">
        <v>2.125</v>
      </c>
      <c r="AH88" s="217">
        <f t="shared" si="13"/>
        <v>9.6611607602881122E-13</v>
      </c>
      <c r="AI88" s="217"/>
      <c r="AJ88" s="217"/>
      <c r="AK88" s="217">
        <f t="shared" si="16"/>
        <v>4.0487613262030209E-12</v>
      </c>
      <c r="AL88" s="217"/>
      <c r="AM88" s="217"/>
      <c r="AN88" s="217">
        <f t="shared" si="17"/>
        <v>7.3783201770538653E-12</v>
      </c>
      <c r="AO88" s="217"/>
      <c r="AP88" s="217"/>
      <c r="AQ88" s="217">
        <f t="shared" si="18"/>
        <v>3.3129055054814671E-11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1"/>
        <v>EURYC1M_AB1E_13Y</v>
      </c>
      <c r="H89" s="129">
        <f>Pricing!$B89*100</f>
        <v>1.8504005955741727</v>
      </c>
      <c r="I89" s="129">
        <f>Pricing!$B89*100</f>
        <v>1.8504005955741727</v>
      </c>
      <c r="J89" s="59" t="str">
        <f t="shared" si="12"/>
        <v>EUR_CURVE_3M_13Y</v>
      </c>
      <c r="K89" s="129">
        <f>Pricing!$C89*100</f>
        <v>1.9763461292806674</v>
      </c>
      <c r="L89" s="129">
        <f>Pricing!$C89*100</f>
        <v>1.9763461292806674</v>
      </c>
      <c r="M89" s="59" t="str">
        <f t="shared" si="14"/>
        <v>EURAB6R13Y=</v>
      </c>
      <c r="N89" s="129">
        <f>Pricing!$D89*100</f>
        <v>2.0859999999869832</v>
      </c>
      <c r="O89" s="130">
        <f>Pricing!$D89*100</f>
        <v>2.0859999999869832</v>
      </c>
      <c r="P89" s="59" t="str">
        <f t="shared" si="15"/>
        <v>EUR_CURVE_12M_13Y</v>
      </c>
      <c r="Q89" s="129">
        <f>Pricing!$E89*100</f>
        <v>2.2112890622497305</v>
      </c>
      <c r="R89" s="130">
        <f>Pricing!$E89*100</f>
        <v>2.2112890622497305</v>
      </c>
      <c r="V89" s="129">
        <v>1.85040147</v>
      </c>
      <c r="W89" s="129">
        <v>1.85040147</v>
      </c>
      <c r="Y89" s="129">
        <v>1.9763014640000001</v>
      </c>
      <c r="Z89" s="129">
        <v>1.9763014640000001</v>
      </c>
      <c r="AB89" s="129">
        <v>2.0859999999999999</v>
      </c>
      <c r="AC89" s="129">
        <v>2.0859999999999999</v>
      </c>
      <c r="AE89" s="129">
        <v>2.2112888559999999</v>
      </c>
      <c r="AF89" s="129">
        <v>2.2112888559999999</v>
      </c>
      <c r="AH89" s="218">
        <f t="shared" si="13"/>
        <v>8.7442582730190566E-7</v>
      </c>
      <c r="AI89" s="218"/>
      <c r="AJ89" s="218"/>
      <c r="AK89" s="218">
        <f t="shared" si="16"/>
        <v>-4.4665280667377516E-5</v>
      </c>
      <c r="AL89" s="218"/>
      <c r="AM89" s="218"/>
      <c r="AN89" s="218">
        <f t="shared" si="17"/>
        <v>1.3016698829915185E-11</v>
      </c>
      <c r="AO89" s="218"/>
      <c r="AP89" s="218"/>
      <c r="AQ89" s="218">
        <f t="shared" si="18"/>
        <v>-2.0624973062766117E-7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1"/>
        <v>EURYC1M_AB1E_14Y</v>
      </c>
      <c r="H90" s="129">
        <f>Pricing!$B90*100</f>
        <v>1.9359946200508664</v>
      </c>
      <c r="I90" s="129">
        <f>Pricing!$B90*100</f>
        <v>1.9359946200508664</v>
      </c>
      <c r="J90" s="59" t="str">
        <f t="shared" si="12"/>
        <v>EUR_CURVE_3M_14Y</v>
      </c>
      <c r="K90" s="129">
        <f>Pricing!$C90*100</f>
        <v>2.0590287599338777</v>
      </c>
      <c r="L90" s="129">
        <f>Pricing!$C90*100</f>
        <v>2.0590287599338777</v>
      </c>
      <c r="M90" s="59" t="str">
        <f t="shared" si="14"/>
        <v>EURAB6R14Y=</v>
      </c>
      <c r="N90" s="129">
        <f>Pricing!$D90*100</f>
        <v>2.1639999999833384</v>
      </c>
      <c r="O90" s="130">
        <f>Pricing!$D90*100</f>
        <v>2.1639999999833384</v>
      </c>
      <c r="P90" s="59" t="str">
        <f t="shared" si="15"/>
        <v>EUR_CURVE_12M_14Y</v>
      </c>
      <c r="Q90" s="129">
        <f>Pricing!$E90*100</f>
        <v>2.2835605501524072</v>
      </c>
      <c r="R90" s="130">
        <f>Pricing!$E90*100</f>
        <v>2.2835605501524072</v>
      </c>
      <c r="V90" s="129">
        <v>1.935995176</v>
      </c>
      <c r="W90" s="129">
        <v>1.935995176</v>
      </c>
      <c r="Y90" s="129">
        <v>2.0589996070000001</v>
      </c>
      <c r="Z90" s="129">
        <v>2.0589996070000001</v>
      </c>
      <c r="AB90" s="129">
        <v>2.1640000000000001</v>
      </c>
      <c r="AC90" s="129">
        <v>2.1640000000000001</v>
      </c>
      <c r="AE90" s="129">
        <v>2.2835604109999998</v>
      </c>
      <c r="AF90" s="129">
        <v>2.2835604109999998</v>
      </c>
      <c r="AH90" s="218">
        <f t="shared" si="13"/>
        <v>5.5594913361822762E-7</v>
      </c>
      <c r="AI90" s="218"/>
      <c r="AJ90" s="218"/>
      <c r="AK90" s="218">
        <f t="shared" si="16"/>
        <v>-2.9152933877618636E-5</v>
      </c>
      <c r="AL90" s="218"/>
      <c r="AM90" s="218"/>
      <c r="AN90" s="218">
        <f t="shared" si="17"/>
        <v>1.6661783064364499E-11</v>
      </c>
      <c r="AO90" s="218"/>
      <c r="AP90" s="218"/>
      <c r="AQ90" s="218">
        <f t="shared" si="18"/>
        <v>-1.3915240737460977E-7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1"/>
        <v>EURYC1M_AB1E_15Y</v>
      </c>
      <c r="H91" s="129">
        <f>Pricing!$B91*100</f>
        <v>2.0079999999969496</v>
      </c>
      <c r="I91" s="129">
        <f>Pricing!$B91*100</f>
        <v>2.0079999999969496</v>
      </c>
      <c r="J91" s="59" t="str">
        <f t="shared" si="12"/>
        <v>EUR_CURVE_3M_15Y</v>
      </c>
      <c r="K91" s="129">
        <f>Pricing!$C91*100</f>
        <v>2.127999999988841</v>
      </c>
      <c r="L91" s="129">
        <f>Pricing!$C91*100</f>
        <v>2.127999999988841</v>
      </c>
      <c r="M91" s="59" t="str">
        <f t="shared" si="14"/>
        <v>EURAB6R15Y=</v>
      </c>
      <c r="N91" s="129">
        <f>Pricing!$D91*100</f>
        <v>2.2279999999813138</v>
      </c>
      <c r="O91" s="130">
        <f>Pricing!$D91*100</f>
        <v>2.2279999999813138</v>
      </c>
      <c r="P91" s="59" t="str">
        <f t="shared" si="15"/>
        <v>EUR_CURVE_12M_15Y</v>
      </c>
      <c r="Q91" s="129">
        <f>Pricing!$E91*100</f>
        <v>2.3429999999978341</v>
      </c>
      <c r="R91" s="130">
        <f>Pricing!$E91*100</f>
        <v>2.3429999999978341</v>
      </c>
      <c r="V91" s="129">
        <v>2.008</v>
      </c>
      <c r="W91" s="129">
        <v>2.008</v>
      </c>
      <c r="Y91" s="129">
        <v>2.1280000000000001</v>
      </c>
      <c r="Z91" s="129">
        <v>2.1280000000000001</v>
      </c>
      <c r="AB91" s="129">
        <v>2.2280000000000002</v>
      </c>
      <c r="AC91" s="129">
        <v>2.2280000000000002</v>
      </c>
      <c r="AE91" s="129">
        <v>2.343</v>
      </c>
      <c r="AF91" s="129">
        <v>2.343</v>
      </c>
      <c r="AH91" s="217">
        <f t="shared" si="13"/>
        <v>3.0504487824600801E-12</v>
      </c>
      <c r="AI91" s="217"/>
      <c r="AJ91" s="217"/>
      <c r="AK91" s="217">
        <f t="shared" si="16"/>
        <v>1.1159073665112373E-11</v>
      </c>
      <c r="AL91" s="217"/>
      <c r="AM91" s="217"/>
      <c r="AN91" s="217">
        <f t="shared" si="17"/>
        <v>1.8686385772070935E-11</v>
      </c>
      <c r="AO91" s="217"/>
      <c r="AP91" s="217"/>
      <c r="AQ91" s="217">
        <f t="shared" si="18"/>
        <v>2.1658230764387554E-12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1"/>
        <v>EURYC1M_AB1E_16Y</v>
      </c>
      <c r="H92" s="129">
        <f>Pricing!$B92*100</f>
        <v>2.0675238748747748</v>
      </c>
      <c r="I92" s="129">
        <f>Pricing!$B92*100</f>
        <v>2.0675238748747748</v>
      </c>
      <c r="J92" s="59" t="str">
        <f t="shared" si="12"/>
        <v>EUR_CURVE_3M_16Y</v>
      </c>
      <c r="K92" s="129">
        <f>Pricing!$C92*100</f>
        <v>2.18431499748969</v>
      </c>
      <c r="L92" s="129">
        <f>Pricing!$C92*100</f>
        <v>2.18431499748969</v>
      </c>
      <c r="M92" s="59" t="str">
        <f t="shared" si="14"/>
        <v>EURAB6R16Y=</v>
      </c>
      <c r="N92" s="129">
        <f>Pricing!$D92*100</f>
        <v>2.2809999999813333</v>
      </c>
      <c r="O92" s="130">
        <f>Pricing!$D92*100</f>
        <v>2.2809999999813333</v>
      </c>
      <c r="P92" s="59" t="str">
        <f t="shared" si="15"/>
        <v>EUR_CURVE_12M_16Y</v>
      </c>
      <c r="Q92" s="129">
        <f>Pricing!$E92*100</f>
        <v>2.3909534794395069</v>
      </c>
      <c r="R92" s="130">
        <f>Pricing!$E92*100</f>
        <v>2.3909534794395069</v>
      </c>
      <c r="V92" s="129">
        <v>2.0705235989999999</v>
      </c>
      <c r="W92" s="129">
        <v>2.0705235989999999</v>
      </c>
      <c r="Y92" s="129">
        <v>2.1843302320000002</v>
      </c>
      <c r="Z92" s="129">
        <v>2.1843302320000002</v>
      </c>
      <c r="AB92" s="129">
        <v>2.2810000000000001</v>
      </c>
      <c r="AC92" s="129">
        <v>2.2810000000000001</v>
      </c>
      <c r="AE92" s="129">
        <v>2.3909535549999998</v>
      </c>
      <c r="AF92" s="129">
        <v>2.3909535549999998</v>
      </c>
      <c r="AH92" s="218">
        <f t="shared" si="13"/>
        <v>2.9997241252250895E-3</v>
      </c>
      <c r="AI92" s="218"/>
      <c r="AJ92" s="218"/>
      <c r="AK92" s="218">
        <f t="shared" si="16"/>
        <v>1.52345103101581E-5</v>
      </c>
      <c r="AL92" s="218"/>
      <c r="AM92" s="218"/>
      <c r="AN92" s="218">
        <f t="shared" si="17"/>
        <v>1.8666845846837532E-11</v>
      </c>
      <c r="AO92" s="218"/>
      <c r="AP92" s="218"/>
      <c r="AQ92" s="218">
        <f t="shared" si="18"/>
        <v>7.5560492973636428E-8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1"/>
        <v>EURYC1M_AB1E_17Y</v>
      </c>
      <c r="H93" s="129">
        <f>Pricing!$B93*100</f>
        <v>2.1166495360486119</v>
      </c>
      <c r="I93" s="129">
        <f>Pricing!$B93*100</f>
        <v>2.1166495360486119</v>
      </c>
      <c r="J93" s="59" t="str">
        <f t="shared" si="12"/>
        <v>EUR_CURVE_3M_17Y</v>
      </c>
      <c r="K93" s="129">
        <f>Pricing!$C93*100</f>
        <v>2.2302001840424692</v>
      </c>
      <c r="L93" s="129">
        <f>Pricing!$C93*100</f>
        <v>2.2302001840424692</v>
      </c>
      <c r="M93" s="59" t="str">
        <f t="shared" si="14"/>
        <v>EURAB6R17Y=</v>
      </c>
      <c r="N93" s="129">
        <f>Pricing!$D93*100</f>
        <v>2.3229999999813131</v>
      </c>
      <c r="O93" s="130">
        <f>Pricing!$D93*100</f>
        <v>2.3229999999813131</v>
      </c>
      <c r="P93" s="59" t="str">
        <f t="shared" si="15"/>
        <v>EUR_CURVE_12M_17Y</v>
      </c>
      <c r="Q93" s="129">
        <f>Pricing!$E93*100</f>
        <v>2.4295130179463809</v>
      </c>
      <c r="R93" s="130">
        <f>Pricing!$E93*100</f>
        <v>2.4295130179463809</v>
      </c>
      <c r="V93" s="129">
        <v>2.1196492189999998</v>
      </c>
      <c r="W93" s="129">
        <v>2.1196492189999998</v>
      </c>
      <c r="Y93" s="129">
        <v>2.2302178370000001</v>
      </c>
      <c r="Z93" s="129">
        <v>2.2302178370000001</v>
      </c>
      <c r="AB93" s="129">
        <v>2.323</v>
      </c>
      <c r="AC93" s="129">
        <v>2.323</v>
      </c>
      <c r="AE93" s="129">
        <v>2.4295131030000001</v>
      </c>
      <c r="AF93" s="129">
        <v>2.4295131030000001</v>
      </c>
      <c r="AH93" s="218">
        <f t="shared" si="13"/>
        <v>2.9996829513878609E-3</v>
      </c>
      <c r="AI93" s="218"/>
      <c r="AJ93" s="218"/>
      <c r="AK93" s="218">
        <f t="shared" si="16"/>
        <v>1.7652957530867042E-5</v>
      </c>
      <c r="AL93" s="218"/>
      <c r="AM93" s="218"/>
      <c r="AN93" s="218">
        <f t="shared" si="17"/>
        <v>1.8686829861280785E-11</v>
      </c>
      <c r="AO93" s="218"/>
      <c r="AP93" s="218"/>
      <c r="AQ93" s="218">
        <f t="shared" si="18"/>
        <v>8.5053619258701474E-8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1"/>
        <v>EURYC1M_AB1E_18Y</v>
      </c>
      <c r="H94" s="129">
        <f>Pricing!$B94*100</f>
        <v>2.157836641581858</v>
      </c>
      <c r="I94" s="129">
        <f>Pricing!$B94*100</f>
        <v>2.157836641581858</v>
      </c>
      <c r="J94" s="59" t="str">
        <f t="shared" si="12"/>
        <v>EUR_CURVE_3M_18Y</v>
      </c>
      <c r="K94" s="129">
        <f>Pricing!$C94*100</f>
        <v>2.2682579142192871</v>
      </c>
      <c r="L94" s="129">
        <f>Pricing!$C94*100</f>
        <v>2.2682579142192871</v>
      </c>
      <c r="M94" s="59" t="str">
        <f t="shared" si="14"/>
        <v>EURAB6R18Y=</v>
      </c>
      <c r="N94" s="129">
        <f>Pricing!$D94*100</f>
        <v>2.3579999999824883</v>
      </c>
      <c r="O94" s="130">
        <f>Pricing!$D94*100</f>
        <v>2.3579999999824883</v>
      </c>
      <c r="P94" s="59" t="str">
        <f t="shared" si="15"/>
        <v>EUR_CURVE_12M_18Y</v>
      </c>
      <c r="Q94" s="129">
        <f>Pricing!$E94*100</f>
        <v>2.461082520186495</v>
      </c>
      <c r="R94" s="130">
        <f>Pricing!$E94*100</f>
        <v>2.461082520186495</v>
      </c>
      <c r="V94" s="129">
        <v>2.1578364200000002</v>
      </c>
      <c r="W94" s="129">
        <v>2.1578364200000002</v>
      </c>
      <c r="Y94" s="129">
        <v>2.268270985</v>
      </c>
      <c r="Z94" s="129">
        <v>2.268270985</v>
      </c>
      <c r="AB94" s="129">
        <v>2.3580000000000001</v>
      </c>
      <c r="AC94" s="129">
        <v>2.3580000000000001</v>
      </c>
      <c r="AE94" s="129">
        <v>2.461082593</v>
      </c>
      <c r="AF94" s="129">
        <v>2.461082593</v>
      </c>
      <c r="AH94" s="218">
        <f t="shared" si="13"/>
        <v>-2.215818577511186E-7</v>
      </c>
      <c r="AI94" s="218"/>
      <c r="AJ94" s="218"/>
      <c r="AK94" s="218">
        <f t="shared" si="16"/>
        <v>1.3070780712887142E-5</v>
      </c>
      <c r="AL94" s="218"/>
      <c r="AM94" s="218"/>
      <c r="AN94" s="218">
        <f t="shared" si="17"/>
        <v>1.7511769812017519E-11</v>
      </c>
      <c r="AO94" s="218"/>
      <c r="AP94" s="218"/>
      <c r="AQ94" s="218">
        <f t="shared" si="18"/>
        <v>7.2813505003210821E-8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1"/>
        <v>EURYC1M_AB1E_19Y</v>
      </c>
      <c r="H95" s="129">
        <f>Pricing!$B95*100</f>
        <v>2.191293014402544</v>
      </c>
      <c r="I95" s="129">
        <f>Pricing!$B95*100</f>
        <v>2.191293014402544</v>
      </c>
      <c r="J95" s="59" t="str">
        <f t="shared" si="12"/>
        <v>EUR_CURVE_3M_19Y</v>
      </c>
      <c r="K95" s="129">
        <f>Pricing!$C95*100</f>
        <v>2.2988439287194153</v>
      </c>
      <c r="L95" s="129">
        <f>Pricing!$C95*100</f>
        <v>2.2988439287194153</v>
      </c>
      <c r="M95" s="59" t="str">
        <f t="shared" si="14"/>
        <v>EURAB6R19Y=</v>
      </c>
      <c r="N95" s="129">
        <f>Pricing!$D95*100</f>
        <v>2.384999999983838</v>
      </c>
      <c r="O95" s="130">
        <f>Pricing!$D95*100</f>
        <v>2.384999999983838</v>
      </c>
      <c r="P95" s="59" t="str">
        <f t="shared" si="15"/>
        <v>EUR_CURVE_12M_19Y</v>
      </c>
      <c r="Q95" s="129">
        <f>Pricing!$E95*100</f>
        <v>2.4859537886121461</v>
      </c>
      <c r="R95" s="130">
        <f>Pricing!$E95*100</f>
        <v>2.4859537886121461</v>
      </c>
      <c r="V95" s="129">
        <v>2.1912929139999999</v>
      </c>
      <c r="W95" s="129">
        <v>2.1912929139999999</v>
      </c>
      <c r="Y95" s="129">
        <v>2.298849981</v>
      </c>
      <c r="Z95" s="129">
        <v>2.298849981</v>
      </c>
      <c r="AB95" s="129">
        <v>2.3849999999999998</v>
      </c>
      <c r="AC95" s="129">
        <v>2.3849999999999998</v>
      </c>
      <c r="AE95" s="129">
        <v>2.485953823</v>
      </c>
      <c r="AF95" s="129">
        <v>2.485953823</v>
      </c>
      <c r="AH95" s="218">
        <f t="shared" si="13"/>
        <v>-1.0040254405652149E-7</v>
      </c>
      <c r="AI95" s="218"/>
      <c r="AJ95" s="218"/>
      <c r="AK95" s="218">
        <f t="shared" si="16"/>
        <v>6.0522805847007533E-6</v>
      </c>
      <c r="AL95" s="218"/>
      <c r="AM95" s="218"/>
      <c r="AN95" s="218">
        <f t="shared" si="17"/>
        <v>1.6161738614073329E-11</v>
      </c>
      <c r="AO95" s="218"/>
      <c r="AP95" s="218"/>
      <c r="AQ95" s="218">
        <f t="shared" si="18"/>
        <v>3.4387853897754894E-8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1"/>
        <v>EURYC1M_AB1E_20Y</v>
      </c>
      <c r="H96" s="129">
        <f>Pricing!$B96*100</f>
        <v>2.219000000004109</v>
      </c>
      <c r="I96" s="129">
        <f>Pricing!$B96*100</f>
        <v>2.219000000004109</v>
      </c>
      <c r="J96" s="59" t="str">
        <f t="shared" si="12"/>
        <v>EUR_CURVE_3M_20Y</v>
      </c>
      <c r="K96" s="129">
        <f>Pricing!$C96*100</f>
        <v>2.323999999993565</v>
      </c>
      <c r="L96" s="129">
        <f>Pricing!$C96*100</f>
        <v>2.323999999993565</v>
      </c>
      <c r="M96" s="59" t="str">
        <f t="shared" si="14"/>
        <v>EURAB6R20Y=</v>
      </c>
      <c r="N96" s="129">
        <f>Pricing!$D96*100</f>
        <v>2.4069999999853477</v>
      </c>
      <c r="O96" s="130">
        <f>Pricing!$D96*100</f>
        <v>2.4069999999853477</v>
      </c>
      <c r="P96" s="59" t="str">
        <f t="shared" si="15"/>
        <v>EUR_CURVE_12M_20Y</v>
      </c>
      <c r="Q96" s="129">
        <f>Pricing!$E96*100</f>
        <v>2.5059999999989819</v>
      </c>
      <c r="R96" s="130">
        <f>Pricing!$E96*100</f>
        <v>2.5059999999989819</v>
      </c>
      <c r="V96" s="129">
        <v>2.2189999999999999</v>
      </c>
      <c r="W96" s="129">
        <v>2.2189999999999999</v>
      </c>
      <c r="Y96" s="129">
        <v>2.3239999999999998</v>
      </c>
      <c r="Z96" s="129">
        <v>2.3239999999999998</v>
      </c>
      <c r="AB96" s="129">
        <v>2.407</v>
      </c>
      <c r="AC96" s="129">
        <v>2.407</v>
      </c>
      <c r="AE96" s="129">
        <v>2.5059999999999998</v>
      </c>
      <c r="AF96" s="129">
        <v>2.5059999999999998</v>
      </c>
      <c r="AH96" s="217">
        <f t="shared" si="13"/>
        <v>-4.1091574587426294E-12</v>
      </c>
      <c r="AI96" s="217"/>
      <c r="AJ96" s="217"/>
      <c r="AK96" s="217">
        <f t="shared" si="16"/>
        <v>6.4348526507274073E-12</v>
      </c>
      <c r="AL96" s="217"/>
      <c r="AM96" s="217"/>
      <c r="AN96" s="217">
        <f t="shared" si="17"/>
        <v>1.4652279389792966E-11</v>
      </c>
      <c r="AO96" s="217"/>
      <c r="AP96" s="217"/>
      <c r="AQ96" s="217">
        <f t="shared" si="18"/>
        <v>1.0178524689763435E-12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1"/>
        <v>EURYC1M_AB1E_21Y</v>
      </c>
      <c r="H97" s="129">
        <f>Pricing!$B97*100</f>
        <v>2.241750971535394</v>
      </c>
      <c r="I97" s="129">
        <f>Pricing!$B97*100</f>
        <v>2.241750971535394</v>
      </c>
      <c r="J97" s="59" t="str">
        <f t="shared" si="12"/>
        <v>EUR_CURVE_3M_21Y</v>
      </c>
      <c r="K97" s="129">
        <f>Pricing!$C97*100</f>
        <v>2.3445709066933733</v>
      </c>
      <c r="L97" s="129">
        <f>Pricing!$C97*100</f>
        <v>2.3445709066933733</v>
      </c>
      <c r="M97" s="59" t="str">
        <f t="shared" si="14"/>
        <v>EURAB6R21Y=</v>
      </c>
      <c r="N97" s="129">
        <f>Pricing!$D97*100</f>
        <v>2.4249999999861478</v>
      </c>
      <c r="O97" s="130">
        <f>Pricing!$D97*100</f>
        <v>2.4249999999861478</v>
      </c>
      <c r="P97" s="59" t="str">
        <f t="shared" si="15"/>
        <v>EUR_CURVE_12M_21Y</v>
      </c>
      <c r="Q97" s="129">
        <f>Pricing!$E97*100</f>
        <v>2.5219957444851517</v>
      </c>
      <c r="R97" s="130">
        <f>Pricing!$E97*100</f>
        <v>2.5219957444851517</v>
      </c>
      <c r="V97" s="129">
        <v>2.2447510140000002</v>
      </c>
      <c r="W97" s="129">
        <v>2.2447510140000002</v>
      </c>
      <c r="Y97" s="129">
        <v>2.3445679319999999</v>
      </c>
      <c r="Z97" s="129">
        <v>2.3445679319999999</v>
      </c>
      <c r="AB97" s="129">
        <v>2.4249999999999998</v>
      </c>
      <c r="AC97" s="129">
        <v>2.4249999999999998</v>
      </c>
      <c r="AE97" s="129">
        <v>2.5219957239999999</v>
      </c>
      <c r="AF97" s="129">
        <v>2.5219957239999999</v>
      </c>
      <c r="AH97" s="218">
        <f t="shared" si="13"/>
        <v>3.0000424646061674E-3</v>
      </c>
      <c r="AI97" s="218"/>
      <c r="AJ97" s="218"/>
      <c r="AK97" s="218">
        <f t="shared" si="16"/>
        <v>-2.97469337340317E-6</v>
      </c>
      <c r="AL97" s="218"/>
      <c r="AM97" s="218"/>
      <c r="AN97" s="218">
        <f t="shared" si="17"/>
        <v>1.3852030633643153E-11</v>
      </c>
      <c r="AO97" s="218"/>
      <c r="AP97" s="218"/>
      <c r="AQ97" s="218">
        <f t="shared" si="18"/>
        <v>-2.0485151797089429E-8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1"/>
        <v>EURYC1M_AB1E_22Y</v>
      </c>
      <c r="H98" s="129">
        <f>Pricing!$B98*100</f>
        <v>2.2607592696500962</v>
      </c>
      <c r="I98" s="129">
        <f>Pricing!$B98*100</f>
        <v>2.2607592696500962</v>
      </c>
      <c r="J98" s="59" t="str">
        <f t="shared" si="12"/>
        <v>EUR_CURVE_3M_22Y</v>
      </c>
      <c r="K98" s="129">
        <f>Pricing!$C98*100</f>
        <v>2.3616775698336849</v>
      </c>
      <c r="L98" s="129">
        <f>Pricing!$C98*100</f>
        <v>2.3616775698336849</v>
      </c>
      <c r="M98" s="59" t="str">
        <f t="shared" si="14"/>
        <v>EURAB6R22Y=</v>
      </c>
      <c r="N98" s="129">
        <f>Pricing!$D98*100</f>
        <v>2.4399999999875672</v>
      </c>
      <c r="O98" s="130">
        <f>Pricing!$D98*100</f>
        <v>2.4399999999875672</v>
      </c>
      <c r="P98" s="59" t="str">
        <f t="shared" si="15"/>
        <v>EUR_CURVE_12M_22Y</v>
      </c>
      <c r="Q98" s="129">
        <f>Pricing!$E98*100</f>
        <v>2.5349164182290629</v>
      </c>
      <c r="R98" s="130">
        <f>Pricing!$E98*100</f>
        <v>2.5349164182290629</v>
      </c>
      <c r="V98" s="129">
        <v>2.2637593250000001</v>
      </c>
      <c r="W98" s="129">
        <v>2.2637593250000001</v>
      </c>
      <c r="Y98" s="129">
        <v>2.361674067</v>
      </c>
      <c r="Z98" s="129">
        <v>2.361674067</v>
      </c>
      <c r="AB98" s="129">
        <v>2.44</v>
      </c>
      <c r="AC98" s="129">
        <v>2.44</v>
      </c>
      <c r="AE98" s="129">
        <v>2.5349164019999999</v>
      </c>
      <c r="AF98" s="129">
        <v>2.5349164019999999</v>
      </c>
      <c r="AH98" s="218">
        <f t="shared" si="13"/>
        <v>3.0000553499038851E-3</v>
      </c>
      <c r="AI98" s="218"/>
      <c r="AJ98" s="218"/>
      <c r="AK98" s="218">
        <f t="shared" si="16"/>
        <v>-3.5028336848874631E-6</v>
      </c>
      <c r="AL98" s="218"/>
      <c r="AM98" s="218"/>
      <c r="AN98" s="218">
        <f t="shared" si="17"/>
        <v>1.2432721518962353E-11</v>
      </c>
      <c r="AO98" s="218"/>
      <c r="AP98" s="218"/>
      <c r="AQ98" s="218">
        <f t="shared" si="18"/>
        <v>-1.6229062982375808E-8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1"/>
        <v>EURYC1M_AB1E_23Y</v>
      </c>
      <c r="H99" s="129">
        <f>Pricing!$B99*100</f>
        <v>2.276127792877487</v>
      </c>
      <c r="I99" s="129">
        <f>Pricing!$B99*100</f>
        <v>2.276127792877487</v>
      </c>
      <c r="J99" s="59" t="str">
        <f t="shared" si="12"/>
        <v>EUR_CURVE_3M_23Y</v>
      </c>
      <c r="K99" s="129">
        <f>Pricing!$C99*100</f>
        <v>2.3753244972355589</v>
      </c>
      <c r="L99" s="129">
        <f>Pricing!$C99*100</f>
        <v>2.3753244972355589</v>
      </c>
      <c r="M99" s="59" t="str">
        <f t="shared" si="14"/>
        <v>EURAB6R23Y=</v>
      </c>
      <c r="N99" s="129">
        <f>Pricing!$D99*100</f>
        <v>2.4509999999882752</v>
      </c>
      <c r="O99" s="130">
        <f>Pricing!$D99*100</f>
        <v>2.4509999999882752</v>
      </c>
      <c r="P99" s="59" t="str">
        <f t="shared" si="15"/>
        <v>EUR_CURVE_12M_23Y</v>
      </c>
      <c r="Q99" s="129">
        <f>Pricing!$E99*100</f>
        <v>2.544656396949061</v>
      </c>
      <c r="R99" s="130">
        <f>Pricing!$E99*100</f>
        <v>2.544656396949061</v>
      </c>
      <c r="V99" s="129">
        <v>2.2761278319999998</v>
      </c>
      <c r="W99" s="129">
        <v>2.2761278319999998</v>
      </c>
      <c r="Y99" s="129">
        <v>2.3753218559999998</v>
      </c>
      <c r="Z99" s="129">
        <v>2.3753218559999998</v>
      </c>
      <c r="AB99" s="129">
        <v>2.4510000000000001</v>
      </c>
      <c r="AC99" s="129">
        <v>2.4510000000000001</v>
      </c>
      <c r="AE99" s="129">
        <v>2.544656384</v>
      </c>
      <c r="AF99" s="129">
        <v>2.544656384</v>
      </c>
      <c r="AH99" s="218">
        <f t="shared" si="13"/>
        <v>3.9122512784928176E-8</v>
      </c>
      <c r="AI99" s="218"/>
      <c r="AJ99" s="218"/>
      <c r="AK99" s="218">
        <f t="shared" si="16"/>
        <v>-2.6412355591531878E-6</v>
      </c>
      <c r="AL99" s="218"/>
      <c r="AM99" s="218"/>
      <c r="AN99" s="218">
        <f t="shared" si="17"/>
        <v>1.1724843318461353E-11</v>
      </c>
      <c r="AO99" s="218"/>
      <c r="AP99" s="218"/>
      <c r="AQ99" s="218">
        <f t="shared" si="18"/>
        <v>-1.2949060934630552E-8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1"/>
        <v>EURYC1M_AB1E_24Y</v>
      </c>
      <c r="H100" s="129">
        <f>Pricing!$B100*100</f>
        <v>2.2887617054953497</v>
      </c>
      <c r="I100" s="129">
        <f>Pricing!$B100*100</f>
        <v>2.2887617054953497</v>
      </c>
      <c r="J100" s="59" t="str">
        <f t="shared" si="12"/>
        <v>EUR_CURVE_3M_24Y</v>
      </c>
      <c r="K100" s="129">
        <f>Pricing!$C100*100</f>
        <v>2.3863344636013437</v>
      </c>
      <c r="L100" s="129">
        <f>Pricing!$C100*100</f>
        <v>2.3863344636013437</v>
      </c>
      <c r="M100" s="59" t="str">
        <f t="shared" si="14"/>
        <v>EURAB6R24Y=</v>
      </c>
      <c r="N100" s="129">
        <f>Pricing!$D100*100</f>
        <v>2.4599999999895727</v>
      </c>
      <c r="O100" s="130">
        <f>Pricing!$D100*100</f>
        <v>2.4599999999895727</v>
      </c>
      <c r="P100" s="59" t="str">
        <f t="shared" si="15"/>
        <v>EUR_CURVE_12M_24Y</v>
      </c>
      <c r="Q100" s="129">
        <f>Pricing!$E100*100</f>
        <v>2.5519318587489854</v>
      </c>
      <c r="R100" s="130">
        <f>Pricing!$E100*100</f>
        <v>2.5519318587489854</v>
      </c>
      <c r="V100" s="129">
        <v>2.2857617239999999</v>
      </c>
      <c r="W100" s="129">
        <v>2.2857617239999999</v>
      </c>
      <c r="Y100" s="129">
        <v>2.38633323</v>
      </c>
      <c r="Z100" s="129">
        <v>2.38633323</v>
      </c>
      <c r="AB100" s="129">
        <v>2.46</v>
      </c>
      <c r="AC100" s="129">
        <v>2.46</v>
      </c>
      <c r="AE100" s="129">
        <v>2.5519318530000001</v>
      </c>
      <c r="AF100" s="129">
        <v>2.5519318530000001</v>
      </c>
      <c r="AH100" s="218">
        <f t="shared" si="13"/>
        <v>-2.9999814953498571E-3</v>
      </c>
      <c r="AI100" s="218"/>
      <c r="AJ100" s="218"/>
      <c r="AK100" s="218">
        <f t="shared" si="16"/>
        <v>-1.2336013437419524E-6</v>
      </c>
      <c r="AL100" s="218"/>
      <c r="AM100" s="218"/>
      <c r="AN100" s="218">
        <f t="shared" si="17"/>
        <v>1.042721464727947E-11</v>
      </c>
      <c r="AO100" s="218"/>
      <c r="AP100" s="218"/>
      <c r="AQ100" s="218">
        <f t="shared" si="18"/>
        <v>-5.748985287823416E-9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1"/>
        <v>EURYC1M_AB1E_25Y</v>
      </c>
      <c r="H101" s="129">
        <f>Pricing!$B101*100</f>
        <v>2.2989999999959929</v>
      </c>
      <c r="I101" s="129">
        <f>Pricing!$B101*100</f>
        <v>2.2989999999959929</v>
      </c>
      <c r="J101" s="59" t="str">
        <f t="shared" si="12"/>
        <v>EUR_CURVE_3M_25Y</v>
      </c>
      <c r="K101" s="129">
        <f>Pricing!$C101*100</f>
        <v>2.3949999999891225</v>
      </c>
      <c r="L101" s="129">
        <f>Pricing!$C101*100</f>
        <v>2.3949999999891225</v>
      </c>
      <c r="M101" s="59" t="str">
        <f t="shared" si="14"/>
        <v>EURAB6R25Y=</v>
      </c>
      <c r="N101" s="129">
        <f>Pricing!$D101*100</f>
        <v>2.4669999999912333</v>
      </c>
      <c r="O101" s="130">
        <f>Pricing!$D101*100</f>
        <v>2.4669999999912333</v>
      </c>
      <c r="P101" s="59" t="str">
        <f t="shared" si="15"/>
        <v>EUR_CURVE_12M_25Y</v>
      </c>
      <c r="Q101" s="129">
        <f>Pricing!$E101*100</f>
        <v>2.5569999999972914</v>
      </c>
      <c r="R101" s="130">
        <f>Pricing!$E101*100</f>
        <v>2.5569999999972914</v>
      </c>
      <c r="V101" s="129">
        <v>2.2989999999999999</v>
      </c>
      <c r="W101" s="129">
        <v>2.2989999999999999</v>
      </c>
      <c r="Y101" s="129">
        <v>2.395</v>
      </c>
      <c r="Z101" s="129">
        <v>2.395</v>
      </c>
      <c r="AB101" s="129">
        <v>2.4670000000000001</v>
      </c>
      <c r="AC101" s="129">
        <v>2.4670000000000001</v>
      </c>
      <c r="AE101" s="129">
        <v>2.5569999999999999</v>
      </c>
      <c r="AF101" s="129">
        <v>2.5569999999999999</v>
      </c>
      <c r="AH101" s="217">
        <f t="shared" si="13"/>
        <v>4.007016940477115E-12</v>
      </c>
      <c r="AI101" s="217"/>
      <c r="AJ101" s="217"/>
      <c r="AK101" s="217">
        <f t="shared" si="16"/>
        <v>1.0877521106067434E-11</v>
      </c>
      <c r="AL101" s="217"/>
      <c r="AM101" s="217"/>
      <c r="AN101" s="217">
        <f t="shared" si="17"/>
        <v>8.7667650916500861E-12</v>
      </c>
      <c r="AO101" s="217"/>
      <c r="AP101" s="217"/>
      <c r="AQ101" s="217">
        <f t="shared" si="18"/>
        <v>2.7085000908755319E-12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1"/>
        <v>EURYC1M_AB1E_26Y</v>
      </c>
      <c r="H102" s="129">
        <f>Pricing!$B102*100</f>
        <v>2.3074971469077448</v>
      </c>
      <c r="I102" s="129">
        <f>Pricing!$B102*100</f>
        <v>2.3074971469077448</v>
      </c>
      <c r="J102" s="59" t="str">
        <f t="shared" si="12"/>
        <v>EUR_CURVE_3M_26Y</v>
      </c>
      <c r="K102" s="129">
        <f>Pricing!$C102*100</f>
        <v>2.401932666362995</v>
      </c>
      <c r="L102" s="129">
        <f>Pricing!$C102*100</f>
        <v>2.401932666362995</v>
      </c>
      <c r="M102" s="59" t="str">
        <f t="shared" si="14"/>
        <v>EURAB6R26Y=</v>
      </c>
      <c r="N102" s="129">
        <f>Pricing!$D102*100</f>
        <v>2.4719999999917444</v>
      </c>
      <c r="O102" s="130">
        <f>Pricing!$D102*100</f>
        <v>2.4719999999917444</v>
      </c>
      <c r="P102" s="59" t="str">
        <f t="shared" si="15"/>
        <v>EUR_CURVE_12M_26Y</v>
      </c>
      <c r="Q102" s="129">
        <f>Pricing!$E102*100</f>
        <v>2.5604493281018841</v>
      </c>
      <c r="R102" s="130">
        <f>Pricing!$E102*100</f>
        <v>2.5604493281018841</v>
      </c>
      <c r="V102" s="129">
        <v>2.3074971409999998</v>
      </c>
      <c r="W102" s="129">
        <v>2.3074971409999998</v>
      </c>
      <c r="Y102" s="129">
        <v>2.4019332900000001</v>
      </c>
      <c r="Z102" s="129">
        <v>2.4019332900000001</v>
      </c>
      <c r="AB102" s="129">
        <v>2.472</v>
      </c>
      <c r="AC102" s="129">
        <v>2.472</v>
      </c>
      <c r="AE102" s="129">
        <v>2.5604493339999999</v>
      </c>
      <c r="AF102" s="129">
        <v>2.5604493339999999</v>
      </c>
      <c r="AH102" s="217">
        <f t="shared" si="13"/>
        <v>-5.9077449598987641E-9</v>
      </c>
      <c r="AI102" s="217"/>
      <c r="AJ102" s="217"/>
      <c r="AK102" s="217">
        <f t="shared" si="16"/>
        <v>6.236370051482254E-7</v>
      </c>
      <c r="AL102" s="217"/>
      <c r="AM102" s="217"/>
      <c r="AN102" s="217">
        <f t="shared" si="17"/>
        <v>8.255618411112664E-12</v>
      </c>
      <c r="AO102" s="217"/>
      <c r="AP102" s="217"/>
      <c r="AQ102" s="217">
        <f t="shared" si="18"/>
        <v>5.8981157735615852E-9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19">G$4&amp;"_AB1E"&amp;IF(UPPER(Start)="1W","1WFWD_","_")&amp;$A103</f>
        <v>EURYC1M_AB1E_27Y</v>
      </c>
      <c r="H103" s="129">
        <f>Pricing!$B103*100</f>
        <v>2.3144360233858126</v>
      </c>
      <c r="I103" s="129">
        <f>Pricing!$B103*100</f>
        <v>2.3144360233858126</v>
      </c>
      <c r="J103" s="59" t="str">
        <f t="shared" ref="J103:J136" si="20">Currency&amp;"_CURVE_"&amp;J$3&amp;"M_"&amp;$A103</f>
        <v>EUR_CURVE_3M_27Y</v>
      </c>
      <c r="K103" s="129">
        <f>Pricing!$C103*100</f>
        <v>2.4072832485890761</v>
      </c>
      <c r="L103" s="129">
        <f>Pricing!$C103*100</f>
        <v>2.4072832485890761</v>
      </c>
      <c r="M103" s="59" t="str">
        <f t="shared" si="14"/>
        <v>EURAB6R27Y=</v>
      </c>
      <c r="N103" s="129">
        <f>Pricing!$D103*100</f>
        <v>2.4759999999926778</v>
      </c>
      <c r="O103" s="130">
        <f>Pricing!$D103*100</f>
        <v>2.4759999999926778</v>
      </c>
      <c r="P103" s="59" t="str">
        <f t="shared" si="15"/>
        <v>EUR_CURVE_12M_27Y</v>
      </c>
      <c r="Q103" s="129">
        <f>Pricing!$E103*100</f>
        <v>2.5625149801042646</v>
      </c>
      <c r="R103" s="130">
        <f>Pricing!$E103*100</f>
        <v>2.5625149801042646</v>
      </c>
      <c r="V103" s="129">
        <v>2.3144360129999999</v>
      </c>
      <c r="W103" s="129">
        <v>2.3144360129999999</v>
      </c>
      <c r="Y103" s="129">
        <v>2.4072839859999999</v>
      </c>
      <c r="Z103" s="129">
        <v>2.4072839859999999</v>
      </c>
      <c r="AB103" s="129">
        <v>2.476</v>
      </c>
      <c r="AC103" s="129">
        <v>2.476</v>
      </c>
      <c r="AE103" s="129">
        <v>2.5625149820000002</v>
      </c>
      <c r="AF103" s="129">
        <v>2.5625149820000002</v>
      </c>
      <c r="AH103" s="217">
        <f t="shared" si="13"/>
        <v>-1.0385812654334359E-8</v>
      </c>
      <c r="AI103" s="217"/>
      <c r="AJ103" s="217"/>
      <c r="AK103" s="217">
        <f t="shared" si="16"/>
        <v>7.3741092387891172E-7</v>
      </c>
      <c r="AL103" s="217"/>
      <c r="AM103" s="217"/>
      <c r="AN103" s="217">
        <f t="shared" si="17"/>
        <v>7.3221428920078324E-12</v>
      </c>
      <c r="AO103" s="217"/>
      <c r="AP103" s="217"/>
      <c r="AQ103" s="217">
        <f t="shared" si="18"/>
        <v>1.8957355685245147E-9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19"/>
        <v>EURYC1M_AB1E_28Y</v>
      </c>
      <c r="H104" s="129">
        <f>Pricing!$B104*100</f>
        <v>2.3204023246065191</v>
      </c>
      <c r="I104" s="129">
        <f>Pricing!$B104*100</f>
        <v>2.3204023246065191</v>
      </c>
      <c r="J104" s="59" t="str">
        <f t="shared" si="20"/>
        <v>EUR_CURVE_3M_28Y</v>
      </c>
      <c r="K104" s="129">
        <f>Pricing!$C104*100</f>
        <v>2.4116483079505291</v>
      </c>
      <c r="L104" s="129">
        <f>Pricing!$C104*100</f>
        <v>2.4116483079505291</v>
      </c>
      <c r="M104" s="59" t="str">
        <f t="shared" si="14"/>
        <v>EURAB6R28Y=</v>
      </c>
      <c r="N104" s="129">
        <f>Pricing!$D104*100</f>
        <v>2.4789999999928125</v>
      </c>
      <c r="O104" s="130">
        <f>Pricing!$D104*100</f>
        <v>2.4789999999928125</v>
      </c>
      <c r="P104" s="59" t="str">
        <f t="shared" si="15"/>
        <v>EUR_CURVE_12M_28Y</v>
      </c>
      <c r="Q104" s="129">
        <f>Pricing!$E104*100</f>
        <v>2.563956927831716</v>
      </c>
      <c r="R104" s="130">
        <f>Pricing!$E104*100</f>
        <v>2.563956927831716</v>
      </c>
      <c r="V104" s="129">
        <v>2.3204023139999999</v>
      </c>
      <c r="W104" s="129">
        <v>2.3204023139999999</v>
      </c>
      <c r="Y104" s="129">
        <v>2.4116488669999998</v>
      </c>
      <c r="Z104" s="129">
        <v>2.4116488669999998</v>
      </c>
      <c r="AB104" s="129">
        <v>2.4790000000000001</v>
      </c>
      <c r="AC104" s="129">
        <v>2.4790000000000001</v>
      </c>
      <c r="AE104" s="129">
        <v>2.5639569259999999</v>
      </c>
      <c r="AF104" s="129">
        <v>2.5639569259999999</v>
      </c>
      <c r="AH104" s="217">
        <f t="shared" si="13"/>
        <v>-1.0606519218470112E-8</v>
      </c>
      <c r="AI104" s="217"/>
      <c r="AJ104" s="217"/>
      <c r="AK104" s="217">
        <f t="shared" si="16"/>
        <v>5.5904947071638844E-7</v>
      </c>
      <c r="AL104" s="217"/>
      <c r="AM104" s="217"/>
      <c r="AN104" s="217">
        <f t="shared" si="17"/>
        <v>7.1875838614232634E-12</v>
      </c>
      <c r="AO104" s="217"/>
      <c r="AP104" s="217"/>
      <c r="AQ104" s="217">
        <f t="shared" si="18"/>
        <v>-1.8317161121217396E-9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19"/>
        <v>EURYC1M_AB1E_29Y</v>
      </c>
      <c r="H105" s="129">
        <f>Pricing!$B105*100</f>
        <v>2.3257637142491383</v>
      </c>
      <c r="I105" s="129">
        <f>Pricing!$B105*100</f>
        <v>2.3257637142491383</v>
      </c>
      <c r="J105" s="59" t="str">
        <f t="shared" si="20"/>
        <v>EUR_CURVE_3M_29Y</v>
      </c>
      <c r="K105" s="129">
        <f>Pricing!$C105*100</f>
        <v>2.4153951626684469</v>
      </c>
      <c r="L105" s="129">
        <f>Pricing!$C105*100</f>
        <v>2.4153951626684469</v>
      </c>
      <c r="M105" s="59" t="str">
        <f t="shared" si="14"/>
        <v>EURAB6R29Y=</v>
      </c>
      <c r="N105" s="129">
        <f>Pricing!$D105*100</f>
        <v>2.482000000003028</v>
      </c>
      <c r="O105" s="130">
        <f>Pricing!$D105*100</f>
        <v>2.482000000003028</v>
      </c>
      <c r="P105" s="59" t="str">
        <f t="shared" si="15"/>
        <v>EUR_CURVE_12M_29Y</v>
      </c>
      <c r="Q105" s="129">
        <f>Pricing!$E105*100</f>
        <v>2.5652603062812265</v>
      </c>
      <c r="R105" s="130">
        <f>Pricing!$E105*100</f>
        <v>2.5652603062812265</v>
      </c>
      <c r="V105" s="129">
        <v>2.325763706</v>
      </c>
      <c r="W105" s="129">
        <v>2.325763706</v>
      </c>
      <c r="Y105" s="129">
        <v>2.4153954249999998</v>
      </c>
      <c r="Z105" s="129">
        <v>2.4153954249999998</v>
      </c>
      <c r="AB105" s="129">
        <v>2.4820000000000002</v>
      </c>
      <c r="AC105" s="129">
        <v>2.4820000000000002</v>
      </c>
      <c r="AE105" s="129">
        <v>2.565260302</v>
      </c>
      <c r="AF105" s="129">
        <v>2.565260302</v>
      </c>
      <c r="AH105" s="217">
        <f t="shared" si="13"/>
        <v>-8.2491382613625319E-9</v>
      </c>
      <c r="AI105" s="217"/>
      <c r="AJ105" s="217"/>
      <c r="AK105" s="217">
        <f t="shared" si="16"/>
        <v>2.6233155292487709E-7</v>
      </c>
      <c r="AL105" s="217"/>
      <c r="AM105" s="217"/>
      <c r="AN105" s="217">
        <f t="shared" si="17"/>
        <v>-3.0278002327577269E-12</v>
      </c>
      <c r="AO105" s="217"/>
      <c r="AP105" s="217"/>
      <c r="AQ105" s="217">
        <f t="shared" si="18"/>
        <v>-4.2812264844371839E-9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19"/>
        <v>EURYC1M_AB1E_30Y</v>
      </c>
      <c r="H106" s="129">
        <f>Pricing!$B106*100</f>
        <v>2.3310000000038285</v>
      </c>
      <c r="I106" s="129">
        <f>Pricing!$B106*100</f>
        <v>2.3310000000038285</v>
      </c>
      <c r="J106" s="59" t="str">
        <f t="shared" si="20"/>
        <v>EUR_CURVE_3M_30Y</v>
      </c>
      <c r="K106" s="129">
        <f>Pricing!$C106*100</f>
        <v>2.4190000000000036</v>
      </c>
      <c r="L106" s="129">
        <f>Pricing!$C106*100</f>
        <v>2.4190000000000036</v>
      </c>
      <c r="M106" s="59" t="str">
        <f t="shared" si="14"/>
        <v>EURAB6R30Y=</v>
      </c>
      <c r="N106" s="129">
        <f>Pricing!$D106*100</f>
        <v>2.4839999999947517</v>
      </c>
      <c r="O106" s="130">
        <f>Pricing!$D106*100</f>
        <v>2.4839999999947517</v>
      </c>
      <c r="P106" s="59" t="str">
        <f t="shared" si="15"/>
        <v>EUR_CURVE_12M_30Y</v>
      </c>
      <c r="Q106" s="129">
        <f>Pricing!$E106*100</f>
        <v>2.5670000000029081</v>
      </c>
      <c r="R106" s="130">
        <f>Pricing!$E106*100</f>
        <v>2.5670000000029081</v>
      </c>
      <c r="V106" s="129">
        <v>2.331</v>
      </c>
      <c r="W106" s="129">
        <v>2.331</v>
      </c>
      <c r="Y106" s="129">
        <v>2.419</v>
      </c>
      <c r="Z106" s="129">
        <v>2.419</v>
      </c>
      <c r="AB106" s="129">
        <v>2.484</v>
      </c>
      <c r="AC106" s="129">
        <v>2.484</v>
      </c>
      <c r="AE106" s="129">
        <v>2.5670000000000002</v>
      </c>
      <c r="AF106" s="129">
        <v>2.5670000000000002</v>
      </c>
      <c r="AH106" s="217">
        <f t="shared" si="13"/>
        <v>-3.8284930781173898E-12</v>
      </c>
      <c r="AI106" s="217"/>
      <c r="AJ106" s="217"/>
      <c r="AK106" s="217">
        <f t="shared" si="16"/>
        <v>-3.5527136788005009E-15</v>
      </c>
      <c r="AL106" s="217"/>
      <c r="AM106" s="217"/>
      <c r="AN106" s="217">
        <f t="shared" si="17"/>
        <v>5.24824628200804E-12</v>
      </c>
      <c r="AO106" s="217"/>
      <c r="AP106" s="217"/>
      <c r="AQ106" s="217">
        <f t="shared" si="18"/>
        <v>-2.90789614609821E-12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19"/>
        <v>EURYC1M_AB1E_31Y</v>
      </c>
      <c r="H107" s="129">
        <f>Pricing!$B107*100</f>
        <v>2.3360054538483488</v>
      </c>
      <c r="I107" s="129">
        <f>Pricing!$B107*100</f>
        <v>2.3360054538483488</v>
      </c>
      <c r="J107" s="59" t="str">
        <f t="shared" si="20"/>
        <v>EUR_CURVE_3M_31Y</v>
      </c>
      <c r="K107" s="129">
        <f>Pricing!$C107*100</f>
        <v>2.4223739390526893</v>
      </c>
      <c r="L107" s="129">
        <f>Pricing!$C107*100</f>
        <v>2.4223739390526893</v>
      </c>
      <c r="M107" s="59" t="str">
        <f t="shared" si="14"/>
        <v>EURAB6R31Y=</v>
      </c>
      <c r="N107" s="129">
        <f>Pricing!$D107*100</f>
        <v>2.486056301975025</v>
      </c>
      <c r="O107" s="130">
        <f>Pricing!$D107*100</f>
        <v>2.486056301975025</v>
      </c>
      <c r="P107" s="59" t="str">
        <f t="shared" si="15"/>
        <v>EUR_CURVE_12M_31Y</v>
      </c>
      <c r="Q107" s="129">
        <f>Pricing!$E107*100</f>
        <v>2.5691209454565604</v>
      </c>
      <c r="R107" s="130">
        <f>Pricing!$E107*100</f>
        <v>2.5691209454565604</v>
      </c>
      <c r="V107" s="129">
        <v>2.336005455</v>
      </c>
      <c r="W107" s="129">
        <v>2.336005455</v>
      </c>
      <c r="Y107" s="129">
        <v>2.4223738030000002</v>
      </c>
      <c r="Z107" s="129">
        <v>2.4223738030000002</v>
      </c>
      <c r="AB107" s="129">
        <v>2.4860562979999998</v>
      </c>
      <c r="AC107" s="129">
        <v>2.4860562979999998</v>
      </c>
      <c r="AE107" s="129">
        <v>2.5691209449999999</v>
      </c>
      <c r="AF107" s="129">
        <v>2.5691209449999999</v>
      </c>
      <c r="AH107" s="217">
        <f t="shared" si="13"/>
        <v>1.1516512188336492E-9</v>
      </c>
      <c r="AI107" s="217"/>
      <c r="AJ107" s="217"/>
      <c r="AK107" s="217">
        <f t="shared" si="16"/>
        <v>-1.3605268911476287E-7</v>
      </c>
      <c r="AL107" s="217"/>
      <c r="AM107" s="217"/>
      <c r="AN107" s="217">
        <f t="shared" si="17"/>
        <v>-3.9750251978887263E-9</v>
      </c>
      <c r="AO107" s="217"/>
      <c r="AP107" s="217"/>
      <c r="AQ107" s="217">
        <f t="shared" si="18"/>
        <v>-4.5656056713028192E-10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19"/>
        <v>EURYC1M_AB1E_32Y</v>
      </c>
      <c r="H108" s="129">
        <f>Pricing!$B108*100</f>
        <v>2.3410257872685176</v>
      </c>
      <c r="I108" s="129">
        <f>Pricing!$B108*100</f>
        <v>2.3410257872685176</v>
      </c>
      <c r="J108" s="59" t="str">
        <f t="shared" si="20"/>
        <v>EUR_CURVE_3M_32Y</v>
      </c>
      <c r="K108" s="129">
        <f>Pricing!$C108*100</f>
        <v>2.4258090396365048</v>
      </c>
      <c r="L108" s="129">
        <f>Pricing!$C108*100</f>
        <v>2.4258090396365048</v>
      </c>
      <c r="M108" s="59" t="str">
        <f t="shared" si="14"/>
        <v>EURAB6R32Y=</v>
      </c>
      <c r="N108" s="129">
        <f>Pricing!$D108*100</f>
        <v>2.4886711323429034</v>
      </c>
      <c r="O108" s="130">
        <f>Pricing!$D108*100</f>
        <v>2.4886711323429034</v>
      </c>
      <c r="P108" s="59" t="str">
        <f t="shared" si="15"/>
        <v>EUR_CURVE_12M_32Y</v>
      </c>
      <c r="Q108" s="129">
        <f>Pricing!$E108*100</f>
        <v>2.5717477261113149</v>
      </c>
      <c r="R108" s="130">
        <f>Pricing!$E108*100</f>
        <v>2.5717477261113149</v>
      </c>
      <c r="V108" s="129">
        <v>2.341025787</v>
      </c>
      <c r="W108" s="129">
        <v>2.341025787</v>
      </c>
      <c r="Y108" s="129">
        <v>2.425808875</v>
      </c>
      <c r="Z108" s="129">
        <v>2.425808875</v>
      </c>
      <c r="AB108" s="129">
        <v>2.4886711269999999</v>
      </c>
      <c r="AC108" s="129">
        <v>2.4886711269999999</v>
      </c>
      <c r="AE108" s="129">
        <v>2.5717477240000002</v>
      </c>
      <c r="AF108" s="129">
        <v>2.5717477240000002</v>
      </c>
      <c r="AH108" s="217">
        <f t="shared" si="13"/>
        <v>-2.6851765255742066E-10</v>
      </c>
      <c r="AI108" s="217"/>
      <c r="AJ108" s="217"/>
      <c r="AK108" s="217">
        <f t="shared" si="16"/>
        <v>-1.6463650487352766E-7</v>
      </c>
      <c r="AL108" s="217"/>
      <c r="AM108" s="217"/>
      <c r="AN108" s="217">
        <f t="shared" si="17"/>
        <v>-5.342903452998371E-9</v>
      </c>
      <c r="AO108" s="217"/>
      <c r="AP108" s="217"/>
      <c r="AQ108" s="217">
        <f t="shared" si="18"/>
        <v>-2.111314678643339E-9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19"/>
        <v>EURYC1M_AB1E_33Y</v>
      </c>
      <c r="H109" s="129">
        <f>Pricing!$B109*100</f>
        <v>2.346135692840682</v>
      </c>
      <c r="I109" s="129">
        <f>Pricing!$B109*100</f>
        <v>2.346135692840682</v>
      </c>
      <c r="J109" s="59" t="str">
        <f t="shared" si="20"/>
        <v>EUR_CURVE_3M_33Y</v>
      </c>
      <c r="K109" s="129">
        <f>Pricing!$C109*100</f>
        <v>2.4294186119520496</v>
      </c>
      <c r="L109" s="129">
        <f>Pricing!$C109*100</f>
        <v>2.4294186119520496</v>
      </c>
      <c r="M109" s="59" t="str">
        <f t="shared" si="14"/>
        <v>EURAB6R33Y=</v>
      </c>
      <c r="N109" s="129">
        <f>Pricing!$D109*100</f>
        <v>2.4917426023950155</v>
      </c>
      <c r="O109" s="130">
        <f>Pricing!$D109*100</f>
        <v>2.4917426023950155</v>
      </c>
      <c r="P109" s="59" t="str">
        <f t="shared" si="15"/>
        <v>EUR_CURVE_12M_33Y</v>
      </c>
      <c r="Q109" s="129">
        <f>Pricing!$E109*100</f>
        <v>2.5747999523364369</v>
      </c>
      <c r="R109" s="130">
        <f>Pricing!$E109*100</f>
        <v>2.5747999523364369</v>
      </c>
      <c r="V109" s="129">
        <v>2.3461356910000002</v>
      </c>
      <c r="W109" s="129">
        <v>2.3461356910000002</v>
      </c>
      <c r="Y109" s="129">
        <v>2.4294184840000002</v>
      </c>
      <c r="Z109" s="129">
        <v>2.4294184840000002</v>
      </c>
      <c r="AB109" s="129">
        <v>2.491742597</v>
      </c>
      <c r="AC109" s="129">
        <v>2.491742597</v>
      </c>
      <c r="AE109" s="129">
        <v>2.5747999500000001</v>
      </c>
      <c r="AF109" s="129">
        <v>2.5747999500000001</v>
      </c>
      <c r="AH109" s="217">
        <f t="shared" si="13"/>
        <v>-1.8406818291794025E-9</v>
      </c>
      <c r="AI109" s="217"/>
      <c r="AJ109" s="217"/>
      <c r="AK109" s="217">
        <f t="shared" si="16"/>
        <v>-1.2795204940019289E-7</v>
      </c>
      <c r="AL109" s="217"/>
      <c r="AM109" s="217"/>
      <c r="AN109" s="217">
        <f t="shared" si="17"/>
        <v>-5.3950155454174364E-9</v>
      </c>
      <c r="AO109" s="217"/>
      <c r="AP109" s="217"/>
      <c r="AQ109" s="217">
        <f t="shared" si="18"/>
        <v>-2.3364368217926312E-9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19"/>
        <v>EURYC1M_AB1E_34Y</v>
      </c>
      <c r="H110" s="129">
        <f>Pricing!$B110*100</f>
        <v>2.3514952707132486</v>
      </c>
      <c r="I110" s="129">
        <f>Pricing!$B110*100</f>
        <v>2.3514952707132486</v>
      </c>
      <c r="J110" s="59" t="str">
        <f t="shared" si="20"/>
        <v>EUR_CURVE_3M_34Y</v>
      </c>
      <c r="K110" s="129">
        <f>Pricing!$C110*100</f>
        <v>2.4334080634199751</v>
      </c>
      <c r="L110" s="129">
        <f>Pricing!$C110*100</f>
        <v>2.4334080634199751</v>
      </c>
      <c r="M110" s="59" t="str">
        <f t="shared" si="14"/>
        <v>EURAB6R34Y=</v>
      </c>
      <c r="N110" s="129">
        <f>Pricing!$D110*100</f>
        <v>2.4952992085967565</v>
      </c>
      <c r="O110" s="130">
        <f>Pricing!$D110*100</f>
        <v>2.4952992085967565</v>
      </c>
      <c r="P110" s="59" t="str">
        <f t="shared" si="15"/>
        <v>EUR_CURVE_12M_34Y</v>
      </c>
      <c r="Q110" s="129">
        <f>Pricing!$E110*100</f>
        <v>2.5783285440140538</v>
      </c>
      <c r="R110" s="130">
        <f>Pricing!$E110*100</f>
        <v>2.5783285440140538</v>
      </c>
      <c r="V110" s="129">
        <v>2.3514952720000002</v>
      </c>
      <c r="W110" s="129">
        <v>2.3514952720000002</v>
      </c>
      <c r="Y110" s="129">
        <v>2.4334080039999999</v>
      </c>
      <c r="Z110" s="129">
        <v>2.4334080039999999</v>
      </c>
      <c r="AB110" s="129">
        <v>2.495299208</v>
      </c>
      <c r="AC110" s="129">
        <v>2.495299208</v>
      </c>
      <c r="AE110" s="129">
        <v>2.5783285450000002</v>
      </c>
      <c r="AF110" s="129">
        <v>2.5783285450000002</v>
      </c>
      <c r="AH110" s="217">
        <f t="shared" si="13"/>
        <v>1.2867515941650254E-9</v>
      </c>
      <c r="AI110" s="217"/>
      <c r="AJ110" s="217"/>
      <c r="AK110" s="217">
        <f t="shared" si="16"/>
        <v>-5.9419975162455785E-8</v>
      </c>
      <c r="AL110" s="217"/>
      <c r="AM110" s="217"/>
      <c r="AN110" s="217">
        <f t="shared" si="17"/>
        <v>-5.9675642205547774E-10</v>
      </c>
      <c r="AO110" s="217"/>
      <c r="AP110" s="217"/>
      <c r="AQ110" s="217">
        <f t="shared" si="18"/>
        <v>9.8594643560545592E-10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19"/>
        <v>EURYC1M_AB1E_35Y</v>
      </c>
      <c r="H111" s="129">
        <f>Pricing!$B111*100</f>
        <v>2.3568999999979821</v>
      </c>
      <c r="I111" s="129">
        <f>Pricing!$B111*100</f>
        <v>2.3568999999979821</v>
      </c>
      <c r="J111" s="59" t="str">
        <f t="shared" si="20"/>
        <v>EUR_CURVE_3M_35Y</v>
      </c>
      <c r="K111" s="129">
        <f>Pricing!$C111*100</f>
        <v>2.4375999999941675</v>
      </c>
      <c r="L111" s="129">
        <f>Pricing!$C111*100</f>
        <v>2.4375999999941675</v>
      </c>
      <c r="M111" s="59" t="str">
        <f t="shared" ref="M111:M136" si="21">Currency&amp;"AB"&amp;M$3&amp;"R"&amp;A111&amp;"="</f>
        <v>EURAB6R35Y=</v>
      </c>
      <c r="N111" s="129">
        <f>Pricing!$D111*100</f>
        <v>2.4989999999973427</v>
      </c>
      <c r="O111" s="130">
        <f>Pricing!$D111*100</f>
        <v>2.4989999999973427</v>
      </c>
      <c r="P111" s="59" t="str">
        <f t="shared" ref="P111:P136" si="22">Currency&amp;"_CURVE_"&amp;P$3&amp;"M_"&amp;$A111</f>
        <v>EUR_CURVE_12M_35Y</v>
      </c>
      <c r="Q111" s="129">
        <f>Pricing!$E111*100</f>
        <v>2.5819999999985837</v>
      </c>
      <c r="R111" s="130">
        <f>Pricing!$E111*100</f>
        <v>2.5819999999985837</v>
      </c>
      <c r="V111" s="129">
        <v>2.3569</v>
      </c>
      <c r="W111" s="129">
        <v>2.3569</v>
      </c>
      <c r="Y111" s="129">
        <v>2.4376000000000002</v>
      </c>
      <c r="Z111" s="129">
        <v>2.4376000000000002</v>
      </c>
      <c r="AB111" s="129">
        <v>2.4990000000000001</v>
      </c>
      <c r="AC111" s="129">
        <v>2.4990000000000001</v>
      </c>
      <c r="AE111" s="129">
        <v>2.5819999999999999</v>
      </c>
      <c r="AF111" s="129">
        <v>2.5819999999999999</v>
      </c>
      <c r="AH111" s="217">
        <f t="shared" si="13"/>
        <v>2.0179413695586845E-12</v>
      </c>
      <c r="AI111" s="217"/>
      <c r="AJ111" s="217"/>
      <c r="AK111" s="217">
        <f t="shared" si="16"/>
        <v>5.8326676821707224E-12</v>
      </c>
      <c r="AL111" s="217"/>
      <c r="AM111" s="217"/>
      <c r="AN111" s="217">
        <f t="shared" si="17"/>
        <v>2.6574298317427747E-12</v>
      </c>
      <c r="AO111" s="217"/>
      <c r="AP111" s="217"/>
      <c r="AQ111" s="217">
        <f t="shared" si="18"/>
        <v>1.4162004902118497E-12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19"/>
        <v>EURYC1M_AB1E_36Y</v>
      </c>
      <c r="H112" s="129">
        <f>Pricing!$B112*100</f>
        <v>2.3624184589016459</v>
      </c>
      <c r="I112" s="129">
        <f>Pricing!$B112*100</f>
        <v>2.3624184589016459</v>
      </c>
      <c r="J112" s="59" t="str">
        <f t="shared" si="20"/>
        <v>EUR_CURVE_3M_36Y</v>
      </c>
      <c r="K112" s="129">
        <f>Pricing!$C112*100</f>
        <v>2.4420916764335789</v>
      </c>
      <c r="L112" s="129">
        <f>Pricing!$C112*100</f>
        <v>2.4420916764335789</v>
      </c>
      <c r="M112" s="59" t="str">
        <f t="shared" si="21"/>
        <v>EURAB6R36Y=</v>
      </c>
      <c r="N112" s="129">
        <f>Pricing!$D112*100</f>
        <v>2.5028463380583696</v>
      </c>
      <c r="O112" s="130">
        <f>Pricing!$D112*100</f>
        <v>2.5028463380583696</v>
      </c>
      <c r="P112" s="59" t="str">
        <f t="shared" si="22"/>
        <v>EUR_CURVE_12M_36Y</v>
      </c>
      <c r="Q112" s="129">
        <f>Pricing!$E112*100</f>
        <v>2.5858306741381218</v>
      </c>
      <c r="R112" s="130">
        <f>Pricing!$E112*100</f>
        <v>2.5858306741381218</v>
      </c>
      <c r="V112" s="129">
        <v>2.3624184590000001</v>
      </c>
      <c r="W112" s="129">
        <v>2.3624184590000001</v>
      </c>
      <c r="Y112" s="129">
        <v>2.442091708</v>
      </c>
      <c r="Z112" s="129">
        <v>2.442091708</v>
      </c>
      <c r="AB112" s="129">
        <v>2.502846339</v>
      </c>
      <c r="AC112" s="129">
        <v>2.502846339</v>
      </c>
      <c r="AE112" s="129">
        <v>2.5858306739999999</v>
      </c>
      <c r="AF112" s="129">
        <v>2.5858306739999999</v>
      </c>
      <c r="AH112" s="217">
        <f t="shared" si="13"/>
        <v>9.8354213662332768E-11</v>
      </c>
      <c r="AI112" s="217"/>
      <c r="AJ112" s="217"/>
      <c r="AK112" s="217">
        <f t="shared" si="16"/>
        <v>3.1566421032636072E-8</v>
      </c>
      <c r="AL112" s="217"/>
      <c r="AM112" s="217"/>
      <c r="AN112" s="217">
        <f t="shared" si="17"/>
        <v>9.4163032926530832E-10</v>
      </c>
      <c r="AO112" s="217"/>
      <c r="AP112" s="217"/>
      <c r="AQ112" s="217">
        <f t="shared" si="18"/>
        <v>-1.3812195831519603E-10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19"/>
        <v>EURYC1M_AB1E_37Y</v>
      </c>
      <c r="H113" s="129">
        <f>Pricing!$B113*100</f>
        <v>2.3679010903042497</v>
      </c>
      <c r="I113" s="129">
        <f>Pricing!$B113*100</f>
        <v>2.3679010903042497</v>
      </c>
      <c r="J113" s="59" t="str">
        <f t="shared" si="20"/>
        <v>EUR_CURVE_3M_37Y</v>
      </c>
      <c r="K113" s="129">
        <f>Pricing!$C113*100</f>
        <v>2.4466903684550583</v>
      </c>
      <c r="L113" s="129">
        <f>Pricing!$C113*100</f>
        <v>2.4466903684550583</v>
      </c>
      <c r="M113" s="59" t="str">
        <f t="shared" si="21"/>
        <v>EURAB6R37Y=</v>
      </c>
      <c r="N113" s="129">
        <f>Pricing!$D113*100</f>
        <v>2.50668119301127</v>
      </c>
      <c r="O113" s="130">
        <f>Pricing!$D113*100</f>
        <v>2.50668119301127</v>
      </c>
      <c r="P113" s="59" t="str">
        <f t="shared" si="22"/>
        <v>EUR_CURVE_12M_37Y</v>
      </c>
      <c r="Q113" s="129">
        <f>Pricing!$E113*100</f>
        <v>2.5896613374360089</v>
      </c>
      <c r="R113" s="130">
        <f>Pricing!$E113*100</f>
        <v>2.5896613374360089</v>
      </c>
      <c r="V113" s="129">
        <v>2.3679010900000002</v>
      </c>
      <c r="W113" s="129">
        <v>2.3679010900000002</v>
      </c>
      <c r="Y113" s="129">
        <v>2.4466904070000002</v>
      </c>
      <c r="Z113" s="129">
        <v>2.4466904070000002</v>
      </c>
      <c r="AB113" s="129">
        <v>2.506681194</v>
      </c>
      <c r="AC113" s="129">
        <v>2.506681194</v>
      </c>
      <c r="AE113" s="129">
        <v>2.5896613369999999</v>
      </c>
      <c r="AF113" s="129">
        <v>2.5896613369999999</v>
      </c>
      <c r="AH113" s="217">
        <f t="shared" si="13"/>
        <v>-3.0424951447116655E-10</v>
      </c>
      <c r="AI113" s="217"/>
      <c r="AJ113" s="217"/>
      <c r="AK113" s="217">
        <f t="shared" si="16"/>
        <v>3.8544941904916641E-8</v>
      </c>
      <c r="AL113" s="217"/>
      <c r="AM113" s="217"/>
      <c r="AN113" s="217">
        <f t="shared" si="17"/>
        <v>9.8872998677279611E-10</v>
      </c>
      <c r="AO113" s="217"/>
      <c r="AP113" s="217"/>
      <c r="AQ113" s="217">
        <f t="shared" si="18"/>
        <v>-4.3600900667684073E-10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19"/>
        <v>EURYC1M_AB1E_38Y</v>
      </c>
      <c r="H114" s="129">
        <f>Pricing!$B114*100</f>
        <v>2.3733614898081736</v>
      </c>
      <c r="I114" s="129">
        <f>Pricing!$B114*100</f>
        <v>2.3733614898081736</v>
      </c>
      <c r="J114" s="59" t="str">
        <f t="shared" si="20"/>
        <v>EUR_CURVE_3M_38Y</v>
      </c>
      <c r="K114" s="129">
        <f>Pricing!$C114*100</f>
        <v>2.4513529882206284</v>
      </c>
      <c r="L114" s="129">
        <f>Pricing!$C114*100</f>
        <v>2.4513529882206284</v>
      </c>
      <c r="M114" s="59" t="str">
        <f t="shared" si="21"/>
        <v>EURAB6R38Y=</v>
      </c>
      <c r="N114" s="129">
        <f>Pricing!$D114*100</f>
        <v>2.510511910193971</v>
      </c>
      <c r="O114" s="130">
        <f>Pricing!$D114*100</f>
        <v>2.510511910193971</v>
      </c>
      <c r="P114" s="59" t="str">
        <f t="shared" si="22"/>
        <v>EUR_CURVE_12M_38Y</v>
      </c>
      <c r="Q114" s="129">
        <f>Pricing!$E114*100</f>
        <v>2.5934988226673577</v>
      </c>
      <c r="R114" s="130">
        <f>Pricing!$E114*100</f>
        <v>2.5934988226673577</v>
      </c>
      <c r="V114" s="129">
        <v>2.3733614919999999</v>
      </c>
      <c r="W114" s="129">
        <v>2.3733614919999999</v>
      </c>
      <c r="Y114" s="129">
        <v>2.4513530220000002</v>
      </c>
      <c r="Z114" s="129">
        <v>2.4513530220000002</v>
      </c>
      <c r="AB114" s="129">
        <v>2.5105119130000002</v>
      </c>
      <c r="AC114" s="129">
        <v>2.5105119130000002</v>
      </c>
      <c r="AE114" s="129">
        <v>2.5934988250000002</v>
      </c>
      <c r="AF114" s="129">
        <v>2.5934988250000002</v>
      </c>
      <c r="AH114" s="217">
        <f t="shared" si="13"/>
        <v>2.1918262760323159E-9</v>
      </c>
      <c r="AI114" s="217"/>
      <c r="AJ114" s="217"/>
      <c r="AK114" s="217">
        <f t="shared" si="16"/>
        <v>3.3779371744202535E-8</v>
      </c>
      <c r="AL114" s="217"/>
      <c r="AM114" s="217"/>
      <c r="AN114" s="217">
        <f t="shared" si="17"/>
        <v>2.8060291867859632E-9</v>
      </c>
      <c r="AO114" s="217"/>
      <c r="AP114" s="217"/>
      <c r="AQ114" s="217">
        <f t="shared" si="18"/>
        <v>2.3326425235836723E-9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19"/>
        <v>EURYC1M_AB1E_39Y</v>
      </c>
      <c r="H115" s="129">
        <f>Pricing!$B115*100</f>
        <v>2.3783957097775041</v>
      </c>
      <c r="I115" s="129">
        <f>Pricing!$B115*100</f>
        <v>2.3783957097775041</v>
      </c>
      <c r="J115" s="59" t="str">
        <f t="shared" si="20"/>
        <v>EUR_CURVE_3M_39Y</v>
      </c>
      <c r="K115" s="129">
        <f>Pricing!$C115*100</f>
        <v>2.4556360421817782</v>
      </c>
      <c r="L115" s="129">
        <f>Pricing!$C115*100</f>
        <v>2.4556360421817782</v>
      </c>
      <c r="M115" s="59" t="str">
        <f t="shared" si="21"/>
        <v>EURAB6R39Y=</v>
      </c>
      <c r="N115" s="129">
        <f>Pricing!$D115*100</f>
        <v>2.5139496987825845</v>
      </c>
      <c r="O115" s="130">
        <f>Pricing!$D115*100</f>
        <v>2.5139496987825845</v>
      </c>
      <c r="P115" s="59" t="str">
        <f t="shared" si="22"/>
        <v>EUR_CURVE_12M_39Y</v>
      </c>
      <c r="Q115" s="129">
        <f>Pricing!$E115*100</f>
        <v>2.5969431226995061</v>
      </c>
      <c r="R115" s="130">
        <f>Pricing!$E115*100</f>
        <v>2.5969431226995061</v>
      </c>
      <c r="V115" s="129">
        <v>2.378395711</v>
      </c>
      <c r="W115" s="129">
        <v>2.378395711</v>
      </c>
      <c r="Y115" s="129">
        <v>2.4556360599999998</v>
      </c>
      <c r="Z115" s="129">
        <v>2.4556360599999998</v>
      </c>
      <c r="AB115" s="129">
        <v>2.513949701</v>
      </c>
      <c r="AC115" s="129">
        <v>2.513949701</v>
      </c>
      <c r="AE115" s="129">
        <v>2.596943124</v>
      </c>
      <c r="AF115" s="129">
        <v>2.596943124</v>
      </c>
      <c r="AH115" s="217">
        <f t="shared" si="13"/>
        <v>1.22249588230261E-9</v>
      </c>
      <c r="AI115" s="217"/>
      <c r="AJ115" s="217"/>
      <c r="AK115" s="217">
        <f t="shared" si="16"/>
        <v>1.7818221564880332E-8</v>
      </c>
      <c r="AL115" s="217"/>
      <c r="AM115" s="217"/>
      <c r="AN115" s="217">
        <f t="shared" si="17"/>
        <v>2.2174155844822963E-9</v>
      </c>
      <c r="AO115" s="217"/>
      <c r="AP115" s="217"/>
      <c r="AQ115" s="217">
        <f t="shared" si="18"/>
        <v>1.3004939347638356E-9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19"/>
        <v>EURYC1M_AB1E_40Y</v>
      </c>
      <c r="H116" s="129">
        <f>Pricing!$B116*100</f>
        <v>2.3830000000038565</v>
      </c>
      <c r="I116" s="129">
        <f>Pricing!$B116*100</f>
        <v>2.3830000000038565</v>
      </c>
      <c r="J116" s="59" t="str">
        <f t="shared" si="20"/>
        <v>EUR_CURVE_3M_40Y</v>
      </c>
      <c r="K116" s="129">
        <f>Pricing!$C116*100</f>
        <v>2.4595000000064218</v>
      </c>
      <c r="L116" s="129">
        <f>Pricing!$C116*100</f>
        <v>2.4595000000064218</v>
      </c>
      <c r="M116" s="59" t="str">
        <f t="shared" si="21"/>
        <v>EURAB6R40Y=</v>
      </c>
      <c r="N116" s="129">
        <f>Pricing!$D116*100</f>
        <v>2.5170000000012789</v>
      </c>
      <c r="O116" s="130">
        <f>Pricing!$D116*100</f>
        <v>2.5170000000012789</v>
      </c>
      <c r="P116" s="59" t="str">
        <f t="shared" si="22"/>
        <v>EUR_CURVE_12M_40Y</v>
      </c>
      <c r="Q116" s="129">
        <f>Pricing!$E116*100</f>
        <v>2.6000000000019692</v>
      </c>
      <c r="R116" s="130">
        <f>Pricing!$E116*100</f>
        <v>2.6000000000019692</v>
      </c>
      <c r="V116" s="129">
        <v>2.383</v>
      </c>
      <c r="W116" s="129">
        <v>2.383</v>
      </c>
      <c r="Y116" s="129">
        <v>2.4594999999999998</v>
      </c>
      <c r="Z116" s="129">
        <v>2.4594999999999998</v>
      </c>
      <c r="AB116" s="129">
        <v>2.5169999999999999</v>
      </c>
      <c r="AC116" s="129">
        <v>2.5169999999999999</v>
      </c>
      <c r="AE116" s="129">
        <v>2.6</v>
      </c>
      <c r="AF116" s="129">
        <v>2.6</v>
      </c>
      <c r="AH116" s="217">
        <f t="shared" si="13"/>
        <v>-3.8564706983379438E-12</v>
      </c>
      <c r="AI116" s="217"/>
      <c r="AJ116" s="217"/>
      <c r="AK116" s="217">
        <f t="shared" si="16"/>
        <v>-6.4219740636417555E-12</v>
      </c>
      <c r="AL116" s="217"/>
      <c r="AM116" s="217"/>
      <c r="AN116" s="217">
        <f t="shared" si="17"/>
        <v>-1.2789769243681803E-12</v>
      </c>
      <c r="AO116" s="217"/>
      <c r="AP116" s="217"/>
      <c r="AQ116" s="217">
        <f t="shared" si="18"/>
        <v>-1.9690915564751776E-12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19"/>
        <v>EURYC1M_AB1E_41Y</v>
      </c>
      <c r="H117" s="129">
        <f>Pricing!$B117*100</f>
        <v>2.3871219258462033</v>
      </c>
      <c r="I117" s="129">
        <f>Pricing!$B117*100</f>
        <v>2.3871219258462033</v>
      </c>
      <c r="J117" s="59" t="str">
        <f t="shared" si="20"/>
        <v>EUR_CURVE_3M_41Y</v>
      </c>
      <c r="K117" s="129">
        <f>Pricing!$C117*100</f>
        <v>2.4628622231435413</v>
      </c>
      <c r="L117" s="129">
        <f>Pricing!$C117*100</f>
        <v>2.4628622231435413</v>
      </c>
      <c r="M117" s="59" t="str">
        <f t="shared" si="21"/>
        <v>EURAB6R41Y=</v>
      </c>
      <c r="N117" s="129">
        <f>Pricing!$D117*100</f>
        <v>2.5196077252110363</v>
      </c>
      <c r="O117" s="130">
        <f>Pricing!$D117*100</f>
        <v>2.5196077252110363</v>
      </c>
      <c r="P117" s="59" t="str">
        <f t="shared" si="22"/>
        <v>EUR_CURVE_12M_41Y</v>
      </c>
      <c r="Q117" s="129">
        <f>Pricing!$E117*100</f>
        <v>2.6026121926966574</v>
      </c>
      <c r="R117" s="130">
        <f>Pricing!$E117*100</f>
        <v>2.6026121926966574</v>
      </c>
      <c r="V117" s="129" t="s">
        <v>126</v>
      </c>
      <c r="W117" s="129" t="s">
        <v>126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19"/>
        <v>EURYC1M_AB1E_42Y</v>
      </c>
      <c r="H118" s="129">
        <f>Pricing!$B118*100</f>
        <v>2.3908508192215092</v>
      </c>
      <c r="I118" s="129">
        <f>Pricing!$B118*100</f>
        <v>2.3908508192215092</v>
      </c>
      <c r="J118" s="59" t="str">
        <f t="shared" si="20"/>
        <v>EUR_CURVE_3M_42Y</v>
      </c>
      <c r="K118" s="129">
        <f>Pricing!$C118*100</f>
        <v>2.4658264067638194</v>
      </c>
      <c r="L118" s="129">
        <f>Pricing!$C118*100</f>
        <v>2.4658264067638194</v>
      </c>
      <c r="M118" s="59" t="str">
        <f t="shared" si="21"/>
        <v>EURAB6R42Y=</v>
      </c>
      <c r="N118" s="129">
        <f>Pricing!$D118*100</f>
        <v>2.5218875910329275</v>
      </c>
      <c r="O118" s="130">
        <f>Pricing!$D118*100</f>
        <v>2.5218875910329275</v>
      </c>
      <c r="P118" s="59" t="str">
        <f t="shared" si="22"/>
        <v>EUR_CURVE_12M_42Y</v>
      </c>
      <c r="Q118" s="129">
        <f>Pricing!$E118*100</f>
        <v>2.6048971814042603</v>
      </c>
      <c r="R118" s="130">
        <f>Pricing!$E118*100</f>
        <v>2.6048971814042603</v>
      </c>
      <c r="V118" s="129" t="s">
        <v>126</v>
      </c>
      <c r="W118" s="129" t="s">
        <v>126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217"/>
      <c r="AI118" s="217"/>
      <c r="AJ118" s="217"/>
      <c r="AK118" s="217"/>
      <c r="AL118" s="217"/>
      <c r="AM118" s="217"/>
      <c r="AN118" s="217"/>
      <c r="AO118" s="217"/>
      <c r="AP118" s="217"/>
      <c r="AQ118" s="217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19"/>
        <v>EURYC1M_AB1E_43Y</v>
      </c>
      <c r="H119" s="129">
        <f>Pricing!$B119*100</f>
        <v>2.3941346298051824</v>
      </c>
      <c r="I119" s="129">
        <f>Pricing!$B119*100</f>
        <v>2.3941346298051824</v>
      </c>
      <c r="J119" s="59" t="str">
        <f t="shared" si="20"/>
        <v>EUR_CURVE_3M_43Y</v>
      </c>
      <c r="K119" s="129">
        <f>Pricing!$C119*100</f>
        <v>2.4683335896358569</v>
      </c>
      <c r="L119" s="129">
        <f>Pricing!$C119*100</f>
        <v>2.4683335896358569</v>
      </c>
      <c r="M119" s="59" t="str">
        <f t="shared" si="21"/>
        <v>EURAB6R43Y=</v>
      </c>
      <c r="N119" s="129">
        <f>Pricing!$D119*100</f>
        <v>2.5237606217735382</v>
      </c>
      <c r="O119" s="130">
        <f>Pricing!$D119*100</f>
        <v>2.5237606217735382</v>
      </c>
      <c r="P119" s="59" t="str">
        <f t="shared" si="22"/>
        <v>EUR_CURVE_12M_43Y</v>
      </c>
      <c r="Q119" s="129">
        <f>Pricing!$E119*100</f>
        <v>2.6067706453365247</v>
      </c>
      <c r="R119" s="130">
        <f>Pricing!$E119*100</f>
        <v>2.6067706453365247</v>
      </c>
      <c r="V119" s="129" t="s">
        <v>126</v>
      </c>
      <c r="W119" s="129" t="s">
        <v>126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19"/>
        <v>EURYC1M_AB1E_44Y</v>
      </c>
      <c r="H120" s="129">
        <f>Pricing!$B120*100</f>
        <v>2.3971209230624373</v>
      </c>
      <c r="I120" s="129">
        <f>Pricing!$B120*100</f>
        <v>2.3971209230624373</v>
      </c>
      <c r="J120" s="59" t="str">
        <f t="shared" si="20"/>
        <v>EUR_CURVE_3M_44Y</v>
      </c>
      <c r="K120" s="129">
        <f>Pricing!$C120*100</f>
        <v>2.4705423258483341</v>
      </c>
      <c r="L120" s="129">
        <f>Pricing!$C120*100</f>
        <v>2.4705423258483341</v>
      </c>
      <c r="M120" s="59" t="str">
        <f t="shared" si="21"/>
        <v>EURAB6R44Y=</v>
      </c>
      <c r="N120" s="129">
        <f>Pricing!$D120*100</f>
        <v>2.5253823942344926</v>
      </c>
      <c r="O120" s="130">
        <f>Pricing!$D120*100</f>
        <v>2.5253823942344926</v>
      </c>
      <c r="P120" s="59" t="str">
        <f t="shared" si="22"/>
        <v>EUR_CURVE_12M_44Y</v>
      </c>
      <c r="Q120" s="129">
        <f>Pricing!$E120*100</f>
        <v>2.6083915767026959</v>
      </c>
      <c r="R120" s="130">
        <f>Pricing!$E120*100</f>
        <v>2.6083915767026959</v>
      </c>
      <c r="V120" s="129" t="s">
        <v>126</v>
      </c>
      <c r="W120" s="129" t="s">
        <v>126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19"/>
        <v>EURYC1M_AB1E_45Y</v>
      </c>
      <c r="H121" s="129">
        <f>Pricing!$B121*100</f>
        <v>2.3998722170516884</v>
      </c>
      <c r="I121" s="129">
        <f>Pricing!$B121*100</f>
        <v>2.3998722170516884</v>
      </c>
      <c r="J121" s="59" t="str">
        <f t="shared" si="20"/>
        <v>EUR_CURVE_3M_45Y</v>
      </c>
      <c r="K121" s="129">
        <f>Pricing!$C121*100</f>
        <v>2.4725205439883826</v>
      </c>
      <c r="L121" s="129">
        <f>Pricing!$C121*100</f>
        <v>2.4725205439883826</v>
      </c>
      <c r="M121" s="59" t="str">
        <f t="shared" si="21"/>
        <v>EURAB6R45Y=</v>
      </c>
      <c r="N121" s="129">
        <f>Pricing!$D121*100</f>
        <v>2.5268145499757497</v>
      </c>
      <c r="O121" s="130">
        <f>Pricing!$D121*100</f>
        <v>2.5268145499757497</v>
      </c>
      <c r="P121" s="59" t="str">
        <f t="shared" si="22"/>
        <v>EUR_CURVE_12M_45Y</v>
      </c>
      <c r="Q121" s="129">
        <f>Pricing!$E121*100</f>
        <v>2.6098219852323594</v>
      </c>
      <c r="R121" s="130">
        <f>Pricing!$E121*100</f>
        <v>2.6098219852323594</v>
      </c>
      <c r="V121" s="129" t="s">
        <v>126</v>
      </c>
      <c r="W121" s="129" t="s">
        <v>126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7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19"/>
        <v>EURYC1M_AB1E_46Y</v>
      </c>
      <c r="H122" s="129">
        <f>Pricing!$B122*100</f>
        <v>2.402539428727942</v>
      </c>
      <c r="I122" s="129">
        <f>Pricing!$B122*100</f>
        <v>2.402539428727942</v>
      </c>
      <c r="J122" s="59" t="str">
        <f t="shared" si="20"/>
        <v>EUR_CURVE_3M_46Y</v>
      </c>
      <c r="K122" s="129">
        <f>Pricing!$C122*100</f>
        <v>2.4744199618870426</v>
      </c>
      <c r="L122" s="129">
        <f>Pricing!$C122*100</f>
        <v>2.4744199618870426</v>
      </c>
      <c r="M122" s="59" t="str">
        <f t="shared" si="21"/>
        <v>EURAB6R46Y=</v>
      </c>
      <c r="N122" s="129">
        <f>Pricing!$D122*100</f>
        <v>2.5282007886410942</v>
      </c>
      <c r="O122" s="130">
        <f>Pricing!$D122*100</f>
        <v>2.5282007886410942</v>
      </c>
      <c r="P122" s="59" t="str">
        <f t="shared" si="22"/>
        <v>EUR_CURVE_12M_46Y</v>
      </c>
      <c r="Q122" s="129">
        <f>Pricing!$E122*100</f>
        <v>2.6112085679743591</v>
      </c>
      <c r="R122" s="130">
        <f>Pricing!$E122*100</f>
        <v>2.6112085679743591</v>
      </c>
      <c r="V122" s="129" t="s">
        <v>126</v>
      </c>
      <c r="W122" s="129" t="s">
        <v>126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217"/>
      <c r="AI122" s="217"/>
      <c r="AJ122" s="217"/>
      <c r="AK122" s="217"/>
      <c r="AL122" s="217"/>
      <c r="AM122" s="217"/>
      <c r="AN122" s="217"/>
      <c r="AO122" s="217"/>
      <c r="AP122" s="217"/>
      <c r="AQ122" s="217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19"/>
        <v>EURYC1M_AB1E_47Y</v>
      </c>
      <c r="H123" s="129">
        <f>Pricing!$B123*100</f>
        <v>2.4049799180383089</v>
      </c>
      <c r="I123" s="129">
        <f>Pricing!$B123*100</f>
        <v>2.4049799180383089</v>
      </c>
      <c r="J123" s="59" t="str">
        <f t="shared" si="20"/>
        <v>EUR_CURVE_3M_47Y</v>
      </c>
      <c r="K123" s="129">
        <f>Pricing!$C123*100</f>
        <v>2.4761102397771384</v>
      </c>
      <c r="L123" s="129">
        <f>Pricing!$C123*100</f>
        <v>2.4761102397771384</v>
      </c>
      <c r="M123" s="59" t="str">
        <f t="shared" si="21"/>
        <v>EURAB6R47Y=</v>
      </c>
      <c r="N123" s="129">
        <f>Pricing!$D123*100</f>
        <v>2.5294106928676827</v>
      </c>
      <c r="O123" s="130">
        <f>Pricing!$D123*100</f>
        <v>2.5294106928676827</v>
      </c>
      <c r="P123" s="59" t="str">
        <f t="shared" si="22"/>
        <v>EUR_CURVE_12M_47Y</v>
      </c>
      <c r="Q123" s="129">
        <f>Pricing!$E123*100</f>
        <v>2.6124158171647087</v>
      </c>
      <c r="R123" s="130">
        <f>Pricing!$E123*100</f>
        <v>2.6124158171647087</v>
      </c>
      <c r="V123" s="129" t="s">
        <v>126</v>
      </c>
      <c r="W123" s="129" t="s">
        <v>126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217"/>
      <c r="AI123" s="217"/>
      <c r="AJ123" s="217"/>
      <c r="AK123" s="217"/>
      <c r="AL123" s="217"/>
      <c r="AM123" s="217"/>
      <c r="AN123" s="217"/>
      <c r="AO123" s="217"/>
      <c r="AP123" s="217"/>
      <c r="AQ123" s="217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19"/>
        <v>EURYC1M_AB1E_48Y</v>
      </c>
      <c r="H124" s="129">
        <f>Pricing!$B124*100</f>
        <v>2.4073223929109973</v>
      </c>
      <c r="I124" s="129">
        <f>Pricing!$B124*100</f>
        <v>2.4073223929109973</v>
      </c>
      <c r="J124" s="59" t="str">
        <f t="shared" si="20"/>
        <v>EUR_CURVE_3M_48Y</v>
      </c>
      <c r="K124" s="129">
        <f>Pricing!$C124*100</f>
        <v>2.4777237634296947</v>
      </c>
      <c r="L124" s="129">
        <f>Pricing!$C124*100</f>
        <v>2.4777237634296947</v>
      </c>
      <c r="M124" s="59" t="str">
        <f t="shared" si="21"/>
        <v>EURAB6R48Y=</v>
      </c>
      <c r="N124" s="129">
        <f>Pricing!$D124*100</f>
        <v>2.5305719330466996</v>
      </c>
      <c r="O124" s="130">
        <f>Pricing!$D124*100</f>
        <v>2.5305719330466996</v>
      </c>
      <c r="P124" s="59" t="str">
        <f t="shared" si="22"/>
        <v>EUR_CURVE_12M_48Y</v>
      </c>
      <c r="Q124" s="129">
        <f>Pricing!$E124*100</f>
        <v>2.6135743157404576</v>
      </c>
      <c r="R124" s="130">
        <f>Pricing!$E124*100</f>
        <v>2.6135743157404576</v>
      </c>
      <c r="V124" s="129" t="s">
        <v>126</v>
      </c>
      <c r="W124" s="129" t="s">
        <v>126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19"/>
        <v>EURYC1M_AB1E_49Y</v>
      </c>
      <c r="H125" s="129">
        <f>Pricing!$B125*100</f>
        <v>2.4096313895718215</v>
      </c>
      <c r="I125" s="129">
        <f>Pricing!$B125*100</f>
        <v>2.4096313895718215</v>
      </c>
      <c r="J125" s="59" t="str">
        <f t="shared" si="20"/>
        <v>EUR_CURVE_3M_49Y</v>
      </c>
      <c r="K125" s="129">
        <f>Pricing!$C125*100</f>
        <v>2.4793203221620832</v>
      </c>
      <c r="L125" s="129">
        <f>Pricing!$C125*100</f>
        <v>2.4793203221620832</v>
      </c>
      <c r="M125" s="59" t="str">
        <f t="shared" si="21"/>
        <v>EURAB6R49Y=</v>
      </c>
      <c r="N125" s="129">
        <f>Pricing!$D125*100</f>
        <v>2.5317352738791601</v>
      </c>
      <c r="O125" s="130">
        <f>Pricing!$D125*100</f>
        <v>2.5317352738791601</v>
      </c>
      <c r="P125" s="59" t="str">
        <f t="shared" si="22"/>
        <v>EUR_CURVE_12M_49Y</v>
      </c>
      <c r="Q125" s="129">
        <f>Pricing!$E125*100</f>
        <v>2.6147351441342059</v>
      </c>
      <c r="R125" s="130">
        <f>Pricing!$E125*100</f>
        <v>2.6147351441342059</v>
      </c>
      <c r="V125" s="129" t="s">
        <v>126</v>
      </c>
      <c r="W125" s="129" t="s">
        <v>126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19"/>
        <v>EURYC1M_AB1E_50Y</v>
      </c>
      <c r="H126" s="129">
        <f>Pricing!$B126*100</f>
        <v>2.4119999999991411</v>
      </c>
      <c r="I126" s="129">
        <f>Pricing!$B126*100</f>
        <v>2.4119999999991411</v>
      </c>
      <c r="J126" s="59" t="str">
        <f t="shared" si="20"/>
        <v>EUR_CURVE_3M_50Y</v>
      </c>
      <c r="K126" s="129">
        <f>Pricing!$C126*100</f>
        <v>2.4809999999966417</v>
      </c>
      <c r="L126" s="129">
        <f>Pricing!$C126*100</f>
        <v>2.4809999999966417</v>
      </c>
      <c r="M126" s="59" t="str">
        <f t="shared" si="21"/>
        <v>EURAB6R50Y=</v>
      </c>
      <c r="N126" s="129">
        <f>Pricing!$D126*100</f>
        <v>2.5329999999991242</v>
      </c>
      <c r="O126" s="130">
        <f>Pricing!$D126*100</f>
        <v>2.5329999999991242</v>
      </c>
      <c r="P126" s="59" t="str">
        <f t="shared" si="22"/>
        <v>EUR_CURVE_12M_50Y</v>
      </c>
      <c r="Q126" s="129">
        <f>Pricing!$E126*100</f>
        <v>2.6159999999992283</v>
      </c>
      <c r="R126" s="130">
        <f>Pricing!$E126*100</f>
        <v>2.6159999999992283</v>
      </c>
      <c r="V126" s="129">
        <v>2.4119999999999999</v>
      </c>
      <c r="W126" s="129">
        <v>2.4119999999999999</v>
      </c>
      <c r="Y126" s="129">
        <v>2.4809999999999999</v>
      </c>
      <c r="Z126" s="129">
        <v>2.4809999999999999</v>
      </c>
      <c r="AB126" s="129">
        <v>2.5329999999999999</v>
      </c>
      <c r="AC126" s="129">
        <v>2.5329999999999999</v>
      </c>
      <c r="AE126" s="129">
        <v>2.6160000000000001</v>
      </c>
      <c r="AF126" s="129">
        <v>2.6160000000000001</v>
      </c>
      <c r="AH126" s="217">
        <f t="shared" si="13"/>
        <v>8.588685318500211E-13</v>
      </c>
      <c r="AI126" s="217"/>
      <c r="AJ126" s="217"/>
      <c r="AK126" s="217">
        <f t="shared" si="16"/>
        <v>3.3582026048861735E-12</v>
      </c>
      <c r="AL126" s="217"/>
      <c r="AM126" s="217"/>
      <c r="AN126" s="217">
        <f t="shared" si="17"/>
        <v>8.7574392182432348E-13</v>
      </c>
      <c r="AO126" s="217"/>
      <c r="AP126" s="217"/>
      <c r="AQ126" s="217">
        <f t="shared" si="18"/>
        <v>7.7182704671940883E-13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19"/>
        <v>EURYC1M_AB1E_51Y</v>
      </c>
      <c r="H127" s="129">
        <f>Pricing!$B127*100</f>
        <v>2.4143086260327391</v>
      </c>
      <c r="I127" s="129">
        <f>Pricing!$B127*100</f>
        <v>2.4143086260327391</v>
      </c>
      <c r="J127" s="59" t="str">
        <f t="shared" si="20"/>
        <v>EUR_CURVE_3M_51Y</v>
      </c>
      <c r="K127" s="129">
        <f>Pricing!$C127*100</f>
        <v>2.4826452420654914</v>
      </c>
      <c r="L127" s="129">
        <f>Pricing!$C127*100</f>
        <v>2.4826452420654914</v>
      </c>
      <c r="M127" s="59" t="str">
        <f t="shared" si="21"/>
        <v>EURAB6R51Y=</v>
      </c>
      <c r="N127" s="129">
        <f>Pricing!$D127*100</f>
        <v>2.5342451631590954</v>
      </c>
      <c r="O127" s="130">
        <f>Pricing!$D127*100</f>
        <v>2.5342451631590954</v>
      </c>
      <c r="P127" s="59" t="str">
        <f t="shared" si="22"/>
        <v>EUR_CURVE_12M_51Y</v>
      </c>
      <c r="Q127" s="129">
        <f>Pricing!$E127*100</f>
        <v>2.6172435165663783</v>
      </c>
      <c r="R127" s="130">
        <f>Pricing!$E127*100</f>
        <v>2.6172435165663783</v>
      </c>
      <c r="V127" s="129" t="s">
        <v>126</v>
      </c>
      <c r="W127" s="129" t="s">
        <v>126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217"/>
      <c r="AI127" s="217"/>
      <c r="AJ127" s="217"/>
      <c r="AK127" s="217"/>
      <c r="AL127" s="217"/>
      <c r="AM127" s="217"/>
      <c r="AN127" s="217"/>
      <c r="AO127" s="217"/>
      <c r="AP127" s="217"/>
      <c r="AQ127" s="217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19"/>
        <v>EURYC1M_AB1E_52Y</v>
      </c>
      <c r="H128" s="129">
        <f>Pricing!$B128*100</f>
        <v>2.416640246656355</v>
      </c>
      <c r="I128" s="129">
        <f>Pricing!$B128*100</f>
        <v>2.416640246656355</v>
      </c>
      <c r="J128" s="59" t="str">
        <f t="shared" si="20"/>
        <v>EUR_CURVE_3M_52Y</v>
      </c>
      <c r="K128" s="129">
        <f>Pricing!$C128*100</f>
        <v>2.4843334970454043</v>
      </c>
      <c r="L128" s="129">
        <f>Pricing!$C128*100</f>
        <v>2.4843334970454043</v>
      </c>
      <c r="M128" s="59" t="str">
        <f t="shared" si="21"/>
        <v>EURAB6R52Y=</v>
      </c>
      <c r="N128" s="129">
        <f>Pricing!$D128*100</f>
        <v>2.5355445206558005</v>
      </c>
      <c r="O128" s="130">
        <f>Pricing!$D128*100</f>
        <v>2.5355445206558005</v>
      </c>
      <c r="P128" s="59" t="str">
        <f t="shared" si="22"/>
        <v>EUR_CURVE_12M_52Y</v>
      </c>
      <c r="Q128" s="129">
        <f>Pricing!$E128*100</f>
        <v>2.618541760730916</v>
      </c>
      <c r="R128" s="130">
        <f>Pricing!$E128*100</f>
        <v>2.618541760730916</v>
      </c>
      <c r="V128" s="129" t="s">
        <v>126</v>
      </c>
      <c r="W128" s="129" t="s">
        <v>126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217"/>
      <c r="AI128" s="217"/>
      <c r="AJ128" s="217"/>
      <c r="AK128" s="217"/>
      <c r="AL128" s="217"/>
      <c r="AM128" s="217"/>
      <c r="AN128" s="217"/>
      <c r="AO128" s="217"/>
      <c r="AP128" s="217"/>
      <c r="AQ128" s="217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19"/>
        <v>EURYC1M_AB1E_53Y</v>
      </c>
      <c r="H129" s="129">
        <f>Pricing!$B129*100</f>
        <v>2.4189305767426692</v>
      </c>
      <c r="I129" s="129">
        <f>Pricing!$B129*100</f>
        <v>2.4189305767426692</v>
      </c>
      <c r="J129" s="59" t="str">
        <f t="shared" si="20"/>
        <v>EUR_CURVE_3M_53Y</v>
      </c>
      <c r="K129" s="129">
        <f>Pricing!$C129*100</f>
        <v>2.4860133842728076</v>
      </c>
      <c r="L129" s="129">
        <f>Pricing!$C129*100</f>
        <v>2.4860133842728076</v>
      </c>
      <c r="M129" s="59" t="str">
        <f t="shared" si="21"/>
        <v>EURAB6R53Y=</v>
      </c>
      <c r="N129" s="129">
        <f>Pricing!$D129*100</f>
        <v>2.5368546543720112</v>
      </c>
      <c r="O129" s="130">
        <f>Pricing!$D129*100</f>
        <v>2.5368546543720112</v>
      </c>
      <c r="P129" s="59" t="str">
        <f t="shared" si="22"/>
        <v>EUR_CURVE_12M_53Y</v>
      </c>
      <c r="Q129" s="129">
        <f>Pricing!$E129*100</f>
        <v>2.6198510390902228</v>
      </c>
      <c r="R129" s="130">
        <f>Pricing!$E129*100</f>
        <v>2.6198510390902228</v>
      </c>
      <c r="V129" s="129" t="s">
        <v>126</v>
      </c>
      <c r="W129" s="129" t="s">
        <v>126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19"/>
        <v>EURYC1M_AB1E_54Y</v>
      </c>
      <c r="H130" s="129">
        <f>Pricing!$B130*100</f>
        <v>2.4212679639793584</v>
      </c>
      <c r="I130" s="129">
        <f>Pricing!$B130*100</f>
        <v>2.4212679639793584</v>
      </c>
      <c r="J130" s="59" t="str">
        <f t="shared" si="20"/>
        <v>EUR_CURVE_3M_54Y</v>
      </c>
      <c r="K130" s="129">
        <f>Pricing!$C130*100</f>
        <v>2.4877618828778965</v>
      </c>
      <c r="L130" s="129">
        <f>Pricing!$C130*100</f>
        <v>2.4877618828778965</v>
      </c>
      <c r="M130" s="59" t="str">
        <f t="shared" si="21"/>
        <v>EURAB6R54Y=</v>
      </c>
      <c r="N130" s="129">
        <f>Pricing!$D130*100</f>
        <v>2.5382460643943938</v>
      </c>
      <c r="O130" s="130">
        <f>Pricing!$D130*100</f>
        <v>2.5382460643943938</v>
      </c>
      <c r="P130" s="59" t="str">
        <f t="shared" si="22"/>
        <v>EUR_CURVE_12M_54Y</v>
      </c>
      <c r="Q130" s="129">
        <f>Pricing!$E130*100</f>
        <v>2.6212438987604476</v>
      </c>
      <c r="R130" s="130">
        <f>Pricing!$E130*100</f>
        <v>2.6212438987604476</v>
      </c>
      <c r="V130" s="129" t="s">
        <v>126</v>
      </c>
      <c r="W130" s="129" t="s">
        <v>126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217"/>
      <c r="AI130" s="217"/>
      <c r="AJ130" s="217"/>
      <c r="AK130" s="217"/>
      <c r="AL130" s="217"/>
      <c r="AM130" s="217"/>
      <c r="AN130" s="217"/>
      <c r="AO130" s="217"/>
      <c r="AP130" s="217"/>
      <c r="AQ130" s="217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19"/>
        <v>EURYC1M_AB1E_55Y</v>
      </c>
      <c r="H131" s="129">
        <f>Pricing!$B131*100</f>
        <v>2.4235150257662257</v>
      </c>
      <c r="I131" s="129">
        <f>Pricing!$B131*100</f>
        <v>2.4235150257662257</v>
      </c>
      <c r="J131" s="59" t="str">
        <f t="shared" si="20"/>
        <v>EUR_CURVE_3M_55Y</v>
      </c>
      <c r="K131" s="129">
        <f>Pricing!$C131*100</f>
        <v>2.4894410920491472</v>
      </c>
      <c r="L131" s="129">
        <f>Pricing!$C131*100</f>
        <v>2.4894410920491472</v>
      </c>
      <c r="M131" s="59" t="str">
        <f t="shared" si="21"/>
        <v>EURAB6R55Y=</v>
      </c>
      <c r="N131" s="129">
        <f>Pricing!$D131*100</f>
        <v>2.5395801876070707</v>
      </c>
      <c r="O131" s="130">
        <f>Pricing!$D131*100</f>
        <v>2.5395801876070707</v>
      </c>
      <c r="P131" s="59" t="str">
        <f t="shared" si="22"/>
        <v>EUR_CURVE_12M_55Y</v>
      </c>
      <c r="Q131" s="129">
        <f>Pricing!$E131*100</f>
        <v>2.6225777650108419</v>
      </c>
      <c r="R131" s="130">
        <f>Pricing!$E131*100</f>
        <v>2.6225777650108419</v>
      </c>
      <c r="V131" s="129" t="s">
        <v>126</v>
      </c>
      <c r="W131" s="129" t="s">
        <v>126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19"/>
        <v>EURYC1M_AB1E_56Y</v>
      </c>
      <c r="H132" s="129">
        <f>Pricing!$B132*100</f>
        <v>2.425719058432402</v>
      </c>
      <c r="I132" s="129">
        <f>Pricing!$B132*100</f>
        <v>2.425719058432402</v>
      </c>
      <c r="J132" s="59" t="str">
        <f t="shared" si="20"/>
        <v>EUR_CURVE_3M_56Y</v>
      </c>
      <c r="K132" s="129">
        <f>Pricing!$C132*100</f>
        <v>2.4910991149054507</v>
      </c>
      <c r="L132" s="129">
        <f>Pricing!$C132*100</f>
        <v>2.4910991149054507</v>
      </c>
      <c r="M132" s="59" t="str">
        <f t="shared" si="21"/>
        <v>EURAB6R56Y=</v>
      </c>
      <c r="N132" s="129">
        <f>Pricing!$D132*100</f>
        <v>2.5409059795011517</v>
      </c>
      <c r="O132" s="130">
        <f>Pricing!$D132*100</f>
        <v>2.5409059795011517</v>
      </c>
      <c r="P132" s="59" t="str">
        <f t="shared" si="22"/>
        <v>EUR_CURVE_12M_56Y</v>
      </c>
      <c r="Q132" s="129">
        <f>Pricing!$E132*100</f>
        <v>2.6239034967826247</v>
      </c>
      <c r="R132" s="130">
        <f>Pricing!$E132*100</f>
        <v>2.6239034967826247</v>
      </c>
      <c r="V132" s="129" t="s">
        <v>126</v>
      </c>
      <c r="W132" s="129" t="s">
        <v>126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19"/>
        <v>EURYC1M_AB1E_57Y</v>
      </c>
      <c r="H133" s="129">
        <f>Pricing!$B133*100</f>
        <v>2.4278713709462627</v>
      </c>
      <c r="I133" s="129">
        <f>Pricing!$B133*100</f>
        <v>2.4278713709462627</v>
      </c>
      <c r="J133" s="59" t="str">
        <f t="shared" si="20"/>
        <v>EUR_CURVE_3M_57Y</v>
      </c>
      <c r="K133" s="129">
        <f>Pricing!$C133*100</f>
        <v>2.4927265151740925</v>
      </c>
      <c r="L133" s="129">
        <f>Pricing!$C133*100</f>
        <v>2.4927265151740925</v>
      </c>
      <c r="M133" s="59" t="str">
        <f t="shared" si="21"/>
        <v>EURAB6R57Y=</v>
      </c>
      <c r="N133" s="129">
        <f>Pricing!$D133*100</f>
        <v>2.5422136632000365</v>
      </c>
      <c r="O133" s="130">
        <f>Pricing!$D133*100</f>
        <v>2.5422136632000365</v>
      </c>
      <c r="P133" s="59" t="str">
        <f t="shared" si="22"/>
        <v>EUR_CURVE_12M_57Y</v>
      </c>
      <c r="Q133" s="129">
        <f>Pricing!$E133*100</f>
        <v>2.625211266621601</v>
      </c>
      <c r="R133" s="130">
        <f>Pricing!$E133*100</f>
        <v>2.625211266621601</v>
      </c>
      <c r="V133" s="129" t="s">
        <v>126</v>
      </c>
      <c r="W133" s="129" t="s">
        <v>126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19"/>
        <v>EURYC1M_AB1E_58Y</v>
      </c>
      <c r="H134" s="129">
        <f>Pricing!$B134*100</f>
        <v>2.4300307287629308</v>
      </c>
      <c r="I134" s="129">
        <f>Pricing!$B134*100</f>
        <v>2.4300307287629308</v>
      </c>
      <c r="J134" s="59" t="str">
        <f t="shared" si="20"/>
        <v>EUR_CURVE_3M_58Y</v>
      </c>
      <c r="K134" s="129">
        <f>Pricing!$C134*100</f>
        <v>2.4943785892516832</v>
      </c>
      <c r="L134" s="129">
        <f>Pricing!$C134*100</f>
        <v>2.4943785892516832</v>
      </c>
      <c r="M134" s="59" t="str">
        <f t="shared" si="21"/>
        <v>EURAB6R58Y=</v>
      </c>
      <c r="N134" s="129">
        <f>Pricing!$D134*100</f>
        <v>2.5435567286240635</v>
      </c>
      <c r="O134" s="130">
        <f>Pricing!$D134*100</f>
        <v>2.5435567286240635</v>
      </c>
      <c r="P134" s="59" t="str">
        <f t="shared" si="22"/>
        <v>EUR_CURVE_12M_58Y</v>
      </c>
      <c r="Q134" s="129">
        <f>Pricing!$E134*100</f>
        <v>2.626556284569475</v>
      </c>
      <c r="R134" s="130">
        <f>Pricing!$E134*100</f>
        <v>2.626556284569475</v>
      </c>
      <c r="V134" s="129" t="s">
        <v>126</v>
      </c>
      <c r="W134" s="129" t="s">
        <v>126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19"/>
        <v>EURYC1M_AB1E_59Y</v>
      </c>
      <c r="H135" s="129">
        <f>Pricing!$B135*100</f>
        <v>2.4320457688681305</v>
      </c>
      <c r="I135" s="129">
        <f>Pricing!$B135*100</f>
        <v>2.4320457688681305</v>
      </c>
      <c r="J135" s="59" t="str">
        <f t="shared" si="20"/>
        <v>EUR_CURVE_3M_59Y</v>
      </c>
      <c r="K135" s="129">
        <f>Pricing!$C135*100</f>
        <v>2.4959115384039636</v>
      </c>
      <c r="L135" s="129">
        <f>Pricing!$C135*100</f>
        <v>2.4959115384039636</v>
      </c>
      <c r="M135" s="59" t="str">
        <f t="shared" si="21"/>
        <v>EURAB6R59Y=</v>
      </c>
      <c r="N135" s="129">
        <f>Pricing!$D135*100</f>
        <v>2.5447956663368818</v>
      </c>
      <c r="O135" s="130">
        <f>Pricing!$D135*100</f>
        <v>2.5447956663368818</v>
      </c>
      <c r="P135" s="59" t="str">
        <f t="shared" si="22"/>
        <v>EUR_CURVE_12M_59Y</v>
      </c>
      <c r="Q135" s="129">
        <f>Pricing!$E135*100</f>
        <v>2.6277954098340306</v>
      </c>
      <c r="R135" s="130">
        <f>Pricing!$E135*100</f>
        <v>2.6277954098340306</v>
      </c>
      <c r="V135" s="129" t="s">
        <v>126</v>
      </c>
      <c r="W135" s="129" t="s">
        <v>126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19"/>
        <v>EURYC1M_AB1E_60Y</v>
      </c>
      <c r="H136" s="129">
        <f>Pricing!$B136*100</f>
        <v>2.4339999999999939</v>
      </c>
      <c r="I136" s="129">
        <f>Pricing!$B136*100</f>
        <v>2.4339999999999939</v>
      </c>
      <c r="J136" s="59" t="str">
        <f t="shared" si="20"/>
        <v>EUR_CURVE_3M_60Y</v>
      </c>
      <c r="K136" s="129">
        <f>Pricing!$C136*100</f>
        <v>2.4973999999989442</v>
      </c>
      <c r="L136" s="129">
        <f>Pricing!$C136*100</f>
        <v>2.4973999999989442</v>
      </c>
      <c r="M136" s="59" t="str">
        <f t="shared" si="21"/>
        <v>EURAB6R60Y=</v>
      </c>
      <c r="N136" s="129">
        <f>Pricing!$D136*100</f>
        <v>2.546000000000002</v>
      </c>
      <c r="O136" s="130">
        <f>Pricing!$D136*100</f>
        <v>2.546000000000002</v>
      </c>
      <c r="P136" s="59" t="str">
        <f t="shared" si="22"/>
        <v>EUR_CURVE_12M_60Y</v>
      </c>
      <c r="Q136" s="129">
        <f>Pricing!$E136*100</f>
        <v>2.6289999999999996</v>
      </c>
      <c r="R136" s="130">
        <f>Pricing!$E136*100</f>
        <v>2.6289999999999996</v>
      </c>
      <c r="V136" s="129">
        <v>2.4340000000000002</v>
      </c>
      <c r="W136" s="129">
        <v>2.4340000000000002</v>
      </c>
      <c r="Y136" s="129">
        <v>2.4973999999999998</v>
      </c>
      <c r="Z136" s="129">
        <v>2.4973999999999998</v>
      </c>
      <c r="AB136" s="129">
        <v>2.5459999999999998</v>
      </c>
      <c r="AC136" s="129">
        <v>2.5459999999999998</v>
      </c>
      <c r="AE136" s="129">
        <v>2.629</v>
      </c>
      <c r="AF136" s="129">
        <v>2.629</v>
      </c>
      <c r="AH136" s="217">
        <f>(V136-H136+W136-I136)/2</f>
        <v>6.2172489379008766E-15</v>
      </c>
      <c r="AI136" s="217"/>
      <c r="AJ136" s="217"/>
      <c r="AK136" s="217">
        <f t="shared" si="16"/>
        <v>1.0556000518135988E-12</v>
      </c>
      <c r="AL136" s="217"/>
      <c r="AM136" s="217"/>
      <c r="AN136" s="217">
        <f>(AB136-N136+AC136-O136)/2</f>
        <v>-2.2204460492503131E-15</v>
      </c>
      <c r="AO136" s="217"/>
      <c r="AP136" s="217"/>
      <c r="AQ136" s="217">
        <f>(AE136-Q136+AF136-R136)/2</f>
        <v>4.4408920985006262E-16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Triggers</vt:lpstr>
      <vt:lpstr>Indexes</vt:lpstr>
      <vt:lpstr>Pricing</vt:lpstr>
      <vt:lpstr>Contribution</vt:lpstr>
      <vt:lpstr>AllTriggers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2014-04-08T10:24:58Z</dcterms:modified>
</cp:coreProperties>
</file>