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activeTab="2"/>
  </bookViews>
  <sheets>
    <sheet name="General Settings" sheetId="6" r:id="rId1"/>
    <sheet name="RateHelpers" sheetId="4" r:id="rId2"/>
    <sheet name="Selected" sheetId="5" r:id="rId3"/>
    <sheet name="1Y_Deposits" sheetId="7" r:id="rId4"/>
    <sheet name="1Y_FRAs" sheetId="9" r:id="rId5"/>
    <sheet name="1Y_SwapsFromBasis" sheetId="11" r:id="rId6"/>
  </sheets>
  <definedNames>
    <definedName name="Accuracy">'General Settings'!$D$20</definedName>
    <definedName name="BondBasisDayCounter">'General Settings'!$L$13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Settings'!$L$15</definedName>
    <definedName name="DiscountingCurve" localSheetId="5">'1Y_SwapsFromBasis'!$L$2</definedName>
    <definedName name="FamilyName">'General Settings'!$L$11</definedName>
    <definedName name="FileOverwrite">'General Settings'!$L$6</definedName>
    <definedName name="FrontFuturesRollingDays">Selected!$B$4</definedName>
    <definedName name="IborType">'General Settings'!$D$7</definedName>
    <definedName name="IndexTenor">'General Settings'!$D$6</definedName>
    <definedName name="InterpolatorID">'General Settings'!$D$22</definedName>
    <definedName name="MinDistance">RateHelpers!$J$2:$J$173</definedName>
    <definedName name="MoneyMarketDayCounter">'General Settings'!$L$14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Settings'!$L$12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Settings'!$L$5</definedName>
    <definedName name="Serialize">'General Settings'!$L$4</definedName>
    <definedName name="Swap1YConventions">'1Y_SwapsFromBasis'!$P$10:$R$14</definedName>
    <definedName name="SwapFixedFreq">'General Settings'!$D$8</definedName>
    <definedName name="TraitsID">'General Settings'!$D$21</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15" i="6" l="1"/>
  <c r="L2" i="11" l="1"/>
  <c r="K2" i="11"/>
  <c r="K3" i="11" s="1"/>
  <c r="D6" i="11"/>
  <c r="F6" i="11" s="1"/>
  <c r="E6" i="1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E1" i="9"/>
  <c r="K4" i="11" l="1"/>
  <c r="J6" i="11"/>
  <c r="H6" i="11"/>
  <c r="D7" i="11"/>
  <c r="E7" i="11"/>
  <c r="K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G15" i="9" s="1"/>
  <c r="E15" i="9"/>
  <c r="B16" i="9"/>
  <c r="D16" i="9"/>
  <c r="G16" i="9" s="1"/>
  <c r="E16" i="9"/>
  <c r="B17" i="9"/>
  <c r="D17" i="9"/>
  <c r="G17" i="9" s="1"/>
  <c r="E17" i="9"/>
  <c r="B18" i="9"/>
  <c r="D18" i="9"/>
  <c r="G18" i="9" s="1"/>
  <c r="E18" i="9"/>
  <c r="B19" i="9"/>
  <c r="D19" i="9"/>
  <c r="G19" i="9" s="1"/>
  <c r="E19" i="9"/>
  <c r="B20" i="9"/>
  <c r="D20" i="9"/>
  <c r="G20" i="9" s="1"/>
  <c r="E20" i="9"/>
  <c r="B21" i="9"/>
  <c r="D21" i="9"/>
  <c r="G21" i="9" s="1"/>
  <c r="E21" i="9"/>
  <c r="B22" i="9"/>
  <c r="D22" i="9"/>
  <c r="G22" i="9" s="1"/>
  <c r="E22" i="9"/>
  <c r="B23" i="9"/>
  <c r="D23" i="9"/>
  <c r="G23" i="9" s="1"/>
  <c r="E23" i="9"/>
  <c r="B24" i="9"/>
  <c r="D24" i="9"/>
  <c r="G24" i="9" s="1"/>
  <c r="E24" i="9"/>
  <c r="B25" i="9"/>
  <c r="D25" i="9"/>
  <c r="G25" i="9" s="1"/>
  <c r="E25" i="9"/>
  <c r="B26" i="9"/>
  <c r="D26" i="9"/>
  <c r="G26" i="9" s="1"/>
  <c r="E26" i="9"/>
  <c r="B27" i="9"/>
  <c r="D27" i="9"/>
  <c r="G27" i="9" s="1"/>
  <c r="E27" i="9"/>
  <c r="B28" i="9"/>
  <c r="D28" i="9"/>
  <c r="G28" i="9" s="1"/>
  <c r="E28" i="9"/>
  <c r="B29" i="9"/>
  <c r="D29" i="9"/>
  <c r="G29" i="9" s="1"/>
  <c r="E29" i="9"/>
  <c r="B30" i="9"/>
  <c r="D30" i="9"/>
  <c r="G30" i="9" s="1"/>
  <c r="E30" i="9"/>
  <c r="B31" i="9"/>
  <c r="D31" i="9"/>
  <c r="G31" i="9" s="1"/>
  <c r="E31" i="9"/>
  <c r="B32" i="9"/>
  <c r="D32" i="9"/>
  <c r="G32" i="9" s="1"/>
  <c r="E32" i="9"/>
  <c r="B33" i="9"/>
  <c r="D33" i="9"/>
  <c r="G33" i="9" s="1"/>
  <c r="E33" i="9"/>
  <c r="B34" i="9"/>
  <c r="D34" i="9"/>
  <c r="G34" i="9" s="1"/>
  <c r="E34" i="9"/>
  <c r="B35" i="9"/>
  <c r="D35" i="9"/>
  <c r="G35" i="9" s="1"/>
  <c r="E35" i="9"/>
  <c r="B36" i="9"/>
  <c r="D36" i="9"/>
  <c r="G36" i="9" s="1"/>
  <c r="E36" i="9"/>
  <c r="B37" i="9"/>
  <c r="D37" i="9"/>
  <c r="G37" i="9" s="1"/>
  <c r="E37" i="9"/>
  <c r="B38" i="9"/>
  <c r="D38" i="9"/>
  <c r="G38" i="9" s="1"/>
  <c r="E38" i="9"/>
  <c r="B39" i="9"/>
  <c r="D39" i="9"/>
  <c r="G39" i="9" s="1"/>
  <c r="E39" i="9"/>
  <c r="B40" i="9"/>
  <c r="D40" i="9"/>
  <c r="G40" i="9" s="1"/>
  <c r="E40" i="9"/>
  <c r="B41" i="9"/>
  <c r="D41" i="9"/>
  <c r="G41" i="9" s="1"/>
  <c r="E41" i="9"/>
  <c r="B42" i="9"/>
  <c r="D42" i="9"/>
  <c r="G42" i="9" s="1"/>
  <c r="E42" i="9"/>
  <c r="B43" i="9"/>
  <c r="D43" i="9"/>
  <c r="G43" i="9" s="1"/>
  <c r="E43" i="9"/>
  <c r="B44" i="9"/>
  <c r="D44" i="9"/>
  <c r="G44" i="9" s="1"/>
  <c r="E44" i="9"/>
  <c r="B45" i="9"/>
  <c r="D45" i="9"/>
  <c r="G45" i="9" s="1"/>
  <c r="E45" i="9"/>
  <c r="B46" i="9"/>
  <c r="D46" i="9"/>
  <c r="G46" i="9" s="1"/>
  <c r="E46" i="9"/>
  <c r="B47" i="9"/>
  <c r="D47" i="9"/>
  <c r="G47" i="9" s="1"/>
  <c r="E47" i="9"/>
  <c r="B48" i="9"/>
  <c r="D48" i="9"/>
  <c r="G48" i="9" s="1"/>
  <c r="E48" i="9"/>
  <c r="B49" i="9"/>
  <c r="D49" i="9"/>
  <c r="G49" i="9" s="1"/>
  <c r="E49" i="9"/>
  <c r="E1" i="7"/>
  <c r="E2" i="7" s="1"/>
  <c r="D3" i="7"/>
  <c r="C4" i="7"/>
  <c r="D4" i="7"/>
  <c r="C5" i="7"/>
  <c r="D5" i="7"/>
  <c r="C6" i="7"/>
  <c r="D6" i="7"/>
  <c r="C7" i="7"/>
  <c r="D7" i="7"/>
  <c r="C8" i="7"/>
  <c r="D8" i="7"/>
  <c r="C9" i="7"/>
  <c r="D9" i="7"/>
  <c r="C10" i="7"/>
  <c r="D10" i="7"/>
  <c r="C11" i="7"/>
  <c r="D11" i="7"/>
  <c r="T6" i="11"/>
  <c r="L4" i="11"/>
  <c r="L6" i="11"/>
  <c r="H32" i="9" l="1"/>
  <c r="H49" i="9"/>
  <c r="H47" i="9"/>
  <c r="H16" i="9"/>
  <c r="H24" i="9"/>
  <c r="H34" i="9"/>
  <c r="H17" i="9"/>
  <c r="H15" i="9"/>
  <c r="H25" i="9"/>
  <c r="H23" i="9"/>
  <c r="H26" i="9"/>
  <c r="H48" i="9"/>
  <c r="H33" i="9"/>
  <c r="H31" i="9"/>
  <c r="H8" i="9"/>
  <c r="H40" i="9"/>
  <c r="H42" i="9"/>
  <c r="K7" i="11"/>
  <c r="E8" i="1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J7" i="11"/>
  <c r="F7" i="11"/>
  <c r="H7" i="11"/>
  <c r="D8" i="11"/>
  <c r="E9" i="7"/>
  <c r="E8" i="7"/>
  <c r="H41" i="9"/>
  <c r="H39" i="9"/>
  <c r="E10" i="7"/>
  <c r="E6" i="7"/>
  <c r="E4" i="7"/>
  <c r="E7" i="7"/>
  <c r="H46" i="9"/>
  <c r="H43" i="9"/>
  <c r="H38" i="9"/>
  <c r="H35" i="9"/>
  <c r="H30" i="9"/>
  <c r="H27" i="9"/>
  <c r="H22" i="9"/>
  <c r="H19" i="9"/>
  <c r="H14" i="9"/>
  <c r="H11" i="9"/>
  <c r="H6" i="9"/>
  <c r="H9" i="9"/>
  <c r="H7" i="9"/>
  <c r="E11" i="7"/>
  <c r="H18" i="9"/>
  <c r="H10" i="9"/>
  <c r="H3" i="9"/>
  <c r="H36" i="9"/>
  <c r="H28" i="9"/>
  <c r="H20" i="9"/>
  <c r="H12" i="9"/>
  <c r="H4" i="9"/>
  <c r="H44" i="9"/>
  <c r="H45" i="9"/>
  <c r="H37" i="9"/>
  <c r="H29" i="9"/>
  <c r="H21" i="9"/>
  <c r="H13" i="9"/>
  <c r="H5" i="9"/>
  <c r="E3" i="7"/>
  <c r="E5" i="7"/>
  <c r="I21" i="9"/>
  <c r="I36" i="9"/>
  <c r="I8" i="9"/>
  <c r="I44" i="9"/>
  <c r="I22" i="9"/>
  <c r="F6" i="7"/>
  <c r="I26" i="9"/>
  <c r="I33" i="9"/>
  <c r="I28" i="9"/>
  <c r="I17" i="9"/>
  <c r="I42" i="9"/>
  <c r="I12" i="9"/>
  <c r="I23" i="9"/>
  <c r="I3" i="9"/>
  <c r="F5" i="7"/>
  <c r="I4" i="9"/>
  <c r="I46" i="9"/>
  <c r="I25" i="9"/>
  <c r="F11" i="7"/>
  <c r="I5" i="9"/>
  <c r="I18" i="9"/>
  <c r="I11" i="9"/>
  <c r="I19" i="9"/>
  <c r="F8" i="7"/>
  <c r="I7" i="9"/>
  <c r="I29" i="9"/>
  <c r="I37" i="9"/>
  <c r="I27" i="9"/>
  <c r="I32" i="9"/>
  <c r="I49" i="9"/>
  <c r="I35" i="9"/>
  <c r="I10" i="9"/>
  <c r="F3" i="7"/>
  <c r="I48" i="9"/>
  <c r="F10" i="7"/>
  <c r="I16" i="9"/>
  <c r="I34" i="9"/>
  <c r="I9" i="9"/>
  <c r="I24" i="9"/>
  <c r="M4" i="11"/>
  <c r="I38" i="9"/>
  <c r="I6" i="9"/>
  <c r="I13" i="9"/>
  <c r="I14" i="9"/>
  <c r="F4" i="7"/>
  <c r="I15" i="9"/>
  <c r="M6" i="11"/>
  <c r="I45" i="9"/>
  <c r="I43" i="9"/>
  <c r="I40" i="9"/>
  <c r="I41" i="9"/>
  <c r="I47" i="9"/>
  <c r="I39" i="9"/>
  <c r="L7" i="11"/>
  <c r="F9" i="7"/>
  <c r="I30" i="9"/>
  <c r="I20" i="9"/>
  <c r="I31" i="9"/>
  <c r="F7" i="7"/>
  <c r="H8" i="11" l="1"/>
  <c r="D9" i="11"/>
  <c r="F8" i="11"/>
  <c r="J8" i="11"/>
  <c r="K8" i="11"/>
  <c r="J6" i="9"/>
  <c r="J33" i="9"/>
  <c r="J19" i="9"/>
  <c r="J37" i="9"/>
  <c r="J44" i="9"/>
  <c r="J27" i="9"/>
  <c r="G9" i="7"/>
  <c r="J9" i="9"/>
  <c r="J32" i="9"/>
  <c r="J29" i="9"/>
  <c r="J30" i="9"/>
  <c r="J14" i="9"/>
  <c r="J17" i="9"/>
  <c r="J21" i="9"/>
  <c r="J48" i="9"/>
  <c r="J5" i="9"/>
  <c r="J45" i="9"/>
  <c r="J4" i="9"/>
  <c r="J24" i="9"/>
  <c r="J10" i="9"/>
  <c r="G5" i="7"/>
  <c r="J39" i="9"/>
  <c r="G10" i="7"/>
  <c r="J12" i="9"/>
  <c r="J25" i="9"/>
  <c r="J28" i="9"/>
  <c r="J16" i="9"/>
  <c r="J11" i="9"/>
  <c r="G7" i="7"/>
  <c r="J38" i="9"/>
  <c r="J23" i="9"/>
  <c r="G8" i="7"/>
  <c r="J40" i="9"/>
  <c r="G4" i="7"/>
  <c r="J43" i="9"/>
  <c r="J34" i="9"/>
  <c r="J3" i="9"/>
  <c r="M7" i="11"/>
  <c r="J46" i="9"/>
  <c r="J7" i="9"/>
  <c r="J13" i="9"/>
  <c r="J41" i="9"/>
  <c r="J35" i="9"/>
  <c r="J18" i="9"/>
  <c r="G3" i="7"/>
  <c r="L8" i="11"/>
  <c r="G11" i="7"/>
  <c r="J31" i="9"/>
  <c r="J49" i="9"/>
  <c r="J15" i="9"/>
  <c r="J36" i="9"/>
  <c r="J8" i="9"/>
  <c r="J22" i="9"/>
  <c r="J47" i="9"/>
  <c r="G6" i="7"/>
  <c r="J26" i="9"/>
  <c r="J20" i="9"/>
  <c r="J42" i="9"/>
  <c r="F9" i="11" l="1"/>
  <c r="H9" i="11"/>
  <c r="D10" i="11"/>
  <c r="K9" i="11"/>
  <c r="J9" i="11"/>
  <c r="M8" i="11"/>
  <c r="L9" i="11"/>
  <c r="M9" i="11"/>
  <c r="H10" i="11" l="1"/>
  <c r="K10" i="11"/>
  <c r="D11" i="11"/>
  <c r="J10" i="11"/>
  <c r="F10" i="11"/>
  <c r="L10" i="11"/>
  <c r="J11" i="11" l="1"/>
  <c r="D12" i="11"/>
  <c r="K11" i="11"/>
  <c r="F11" i="11"/>
  <c r="H11" i="11"/>
  <c r="M10" i="11"/>
  <c r="L11" i="11"/>
  <c r="F12" i="11" l="1"/>
  <c r="H12" i="11"/>
  <c r="J12" i="11"/>
  <c r="D13" i="11"/>
  <c r="K12" i="11"/>
  <c r="M11" i="11"/>
  <c r="L12" i="11"/>
  <c r="D14" i="11" l="1"/>
  <c r="F13" i="11"/>
  <c r="K13" i="11"/>
  <c r="H13" i="11"/>
  <c r="J13" i="11"/>
  <c r="M12" i="11"/>
  <c r="L13" i="11"/>
  <c r="H14" i="11" l="1"/>
  <c r="D15" i="11"/>
  <c r="K14" i="11"/>
  <c r="J14" i="11"/>
  <c r="F14" i="11"/>
  <c r="M13" i="11"/>
  <c r="L14" i="11"/>
  <c r="H15" i="11" l="1"/>
  <c r="J15" i="11"/>
  <c r="D16" i="11"/>
  <c r="K15" i="11"/>
  <c r="F15" i="11"/>
  <c r="M14" i="11"/>
  <c r="L15" i="11"/>
  <c r="D17" i="11" l="1"/>
  <c r="H16" i="11"/>
  <c r="F16" i="11"/>
  <c r="J16" i="11"/>
  <c r="K16" i="11"/>
  <c r="M15" i="11"/>
  <c r="L16" i="11"/>
  <c r="K17" i="11" l="1"/>
  <c r="D18" i="11"/>
  <c r="J17" i="11"/>
  <c r="F17" i="11"/>
  <c r="H17" i="11"/>
  <c r="M16" i="11"/>
  <c r="L17" i="11"/>
  <c r="K18" i="11" l="1"/>
  <c r="J18" i="11"/>
  <c r="D19" i="11"/>
  <c r="F18" i="11"/>
  <c r="H18" i="11"/>
  <c r="M17" i="11"/>
  <c r="L18" i="11"/>
  <c r="J19" i="11" l="1"/>
  <c r="K19" i="11"/>
  <c r="D20" i="11"/>
  <c r="F19" i="11"/>
  <c r="H19" i="11"/>
  <c r="M18" i="11"/>
  <c r="L19" i="11"/>
  <c r="H20" i="11" l="1"/>
  <c r="K20" i="11"/>
  <c r="J20" i="11"/>
  <c r="D21" i="11"/>
  <c r="F20" i="11"/>
  <c r="L20" i="11"/>
  <c r="M19" i="11"/>
  <c r="F21" i="11" l="1"/>
  <c r="H21" i="11"/>
  <c r="K21" i="11"/>
  <c r="D22" i="11"/>
  <c r="J21" i="11"/>
  <c r="M20" i="11"/>
  <c r="L21" i="11"/>
  <c r="D23" i="11" l="1"/>
  <c r="F22" i="11"/>
  <c r="K22" i="11"/>
  <c r="H22" i="11"/>
  <c r="J22" i="11"/>
  <c r="M21" i="11"/>
  <c r="L22" i="11"/>
  <c r="F23" i="11" l="1"/>
  <c r="H23" i="11"/>
  <c r="J23" i="11"/>
  <c r="K23" i="11"/>
  <c r="D24" i="11"/>
  <c r="M22" i="11"/>
  <c r="L23" i="11"/>
  <c r="K24" i="11" l="1"/>
  <c r="H24" i="11"/>
  <c r="D25" i="11"/>
  <c r="J24" i="11"/>
  <c r="F24" i="11"/>
  <c r="M23" i="11"/>
  <c r="L24" i="11"/>
  <c r="F25" i="11" l="1"/>
  <c r="H25" i="11"/>
  <c r="K25" i="11"/>
  <c r="J25" i="11"/>
  <c r="D26" i="11"/>
  <c r="M24" i="11"/>
  <c r="L25" i="11"/>
  <c r="D27" i="11" l="1"/>
  <c r="F26" i="11"/>
  <c r="J26" i="11"/>
  <c r="H26" i="11"/>
  <c r="K26" i="11"/>
  <c r="M25" i="11"/>
  <c r="L26" i="11"/>
  <c r="J27" i="11" l="1"/>
  <c r="D28" i="11"/>
  <c r="K27" i="11"/>
  <c r="H27" i="11"/>
  <c r="F27" i="11"/>
  <c r="L27" i="11"/>
  <c r="M26" i="11"/>
  <c r="H28" i="11" l="1"/>
  <c r="D29" i="11"/>
  <c r="K28" i="11"/>
  <c r="F28" i="11"/>
  <c r="J28" i="11"/>
  <c r="M27" i="11"/>
  <c r="L28" i="11"/>
  <c r="K29" i="11" l="1"/>
  <c r="F29" i="11"/>
  <c r="H29" i="11"/>
  <c r="J29" i="11"/>
  <c r="D30" i="11"/>
  <c r="M28" i="11"/>
  <c r="L29" i="11"/>
  <c r="J30" i="11" l="1"/>
  <c r="K30" i="11"/>
  <c r="D31" i="11"/>
  <c r="F30" i="11"/>
  <c r="H30" i="11"/>
  <c r="L30" i="11"/>
  <c r="M29" i="11"/>
  <c r="H31" i="11" l="1"/>
  <c r="J31" i="11"/>
  <c r="F31" i="11"/>
  <c r="D32" i="11"/>
  <c r="K31" i="11"/>
  <c r="L31" i="11"/>
  <c r="M30" i="11"/>
  <c r="F32" i="11" l="1"/>
  <c r="H32" i="11"/>
  <c r="K32" i="11"/>
  <c r="J32" i="11"/>
  <c r="D33" i="11"/>
  <c r="M31" i="11"/>
  <c r="L32" i="11"/>
  <c r="D34" i="11" l="1"/>
  <c r="F33" i="11"/>
  <c r="K33" i="11"/>
  <c r="H33" i="11"/>
  <c r="J33" i="11"/>
  <c r="M32" i="11"/>
  <c r="L33" i="11"/>
  <c r="K34" i="11" l="1"/>
  <c r="D35" i="11"/>
  <c r="J34" i="11"/>
  <c r="F34" i="11"/>
  <c r="H34" i="11"/>
  <c r="L34" i="11"/>
  <c r="M33" i="11"/>
  <c r="J35" i="11" l="1"/>
  <c r="D36" i="11"/>
  <c r="H35" i="11"/>
  <c r="F35" i="11"/>
  <c r="K35" i="11"/>
  <c r="L35" i="11"/>
  <c r="M34" i="11"/>
  <c r="H36" i="11" l="1"/>
  <c r="J36" i="11"/>
  <c r="F36" i="11"/>
  <c r="D37" i="11"/>
  <c r="K36" i="11"/>
  <c r="M35" i="11"/>
  <c r="L36" i="11"/>
  <c r="K37" i="11" l="1"/>
  <c r="H37" i="11"/>
  <c r="D38" i="11"/>
  <c r="J37" i="11"/>
  <c r="F37" i="11"/>
  <c r="L37" i="11"/>
  <c r="M37" i="11"/>
  <c r="M36" i="11"/>
  <c r="J38" i="11" l="1"/>
  <c r="K38" i="11"/>
  <c r="H38" i="11"/>
  <c r="F38" i="11"/>
  <c r="D39" i="11"/>
  <c r="L38" i="11"/>
  <c r="M38" i="11"/>
  <c r="H39" i="11" l="1"/>
  <c r="F39" i="11"/>
  <c r="J39" i="11"/>
  <c r="K39" i="11"/>
  <c r="D40" i="11"/>
  <c r="L39" i="11"/>
  <c r="M39" i="11"/>
  <c r="F40" i="11" l="1"/>
  <c r="H40" i="11"/>
  <c r="D41" i="11"/>
  <c r="J40" i="11"/>
  <c r="K40" i="11"/>
  <c r="L40" i="11"/>
  <c r="M40" i="11"/>
  <c r="D42" i="11" l="1"/>
  <c r="F41" i="11"/>
  <c r="H41" i="11"/>
  <c r="J41" i="11"/>
  <c r="K41" i="11"/>
  <c r="L41" i="11"/>
  <c r="M41" i="11"/>
  <c r="F42" i="11" l="1"/>
  <c r="J42" i="11"/>
  <c r="H42" i="11"/>
  <c r="K42" i="11"/>
  <c r="L3" i="11"/>
  <c r="I2" i="9"/>
  <c r="L42" i="11"/>
  <c r="D7" i="6" l="1"/>
  <c r="D8" i="6"/>
  <c r="D20" i="6"/>
  <c r="C20" i="4"/>
  <c r="C21" i="4"/>
  <c r="D22" i="4"/>
  <c r="D23" i="4"/>
  <c r="D24" i="4"/>
  <c r="D25" i="4"/>
  <c r="D26" i="4"/>
  <c r="D27" i="4"/>
  <c r="D28" i="4"/>
  <c r="D29" i="4"/>
  <c r="D30" i="4"/>
  <c r="D31" i="4"/>
  <c r="D32" i="4"/>
  <c r="D33" i="4"/>
  <c r="D34" i="4"/>
  <c r="D35" i="4"/>
  <c r="D36" i="4"/>
  <c r="D37" i="4"/>
  <c r="D38" i="4"/>
  <c r="D39" i="4"/>
  <c r="D6" i="6"/>
  <c r="D40" i="4" a="1"/>
  <c r="J2" i="9"/>
  <c r="M42" i="11"/>
  <c r="B1" i="6"/>
  <c r="M3" i="11"/>
  <c r="C40" i="4" l="1"/>
  <c r="D16" i="6"/>
  <c r="C42" i="4"/>
  <c r="C43" i="4"/>
  <c r="D9" i="6"/>
  <c r="E4" i="4" s="1"/>
  <c r="C41" i="4"/>
  <c r="D41" i="4"/>
  <c r="D43" i="4"/>
  <c r="D42" i="4"/>
  <c r="D40" i="4"/>
  <c r="C44" i="4"/>
  <c r="D44" i="4"/>
  <c r="F4" i="4"/>
  <c r="L4" i="4"/>
  <c r="K4" i="4"/>
  <c r="E22" i="4" l="1"/>
  <c r="E9" i="4"/>
  <c r="E10" i="4"/>
  <c r="E5" i="4"/>
  <c r="E17" i="4"/>
  <c r="E39" i="4"/>
  <c r="E25" i="4"/>
  <c r="E32" i="4"/>
  <c r="E19" i="4"/>
  <c r="E20" i="4"/>
  <c r="E21" i="4"/>
  <c r="E27" i="4"/>
  <c r="E29" i="4"/>
  <c r="E42" i="4"/>
  <c r="E43" i="4"/>
  <c r="E18" i="4"/>
  <c r="E26" i="4"/>
  <c r="E30" i="4"/>
  <c r="E6" i="4"/>
  <c r="E35" i="4"/>
  <c r="E40" i="4"/>
  <c r="E7" i="4"/>
  <c r="E13" i="4"/>
  <c r="E38" i="4"/>
  <c r="E16" i="4"/>
  <c r="E24" i="4"/>
  <c r="E41" i="4"/>
  <c r="E33" i="4"/>
  <c r="E37" i="4"/>
  <c r="E15" i="4"/>
  <c r="E28" i="4"/>
  <c r="E12" i="4"/>
  <c r="E34" i="4"/>
  <c r="E3" i="4"/>
  <c r="E23" i="4"/>
  <c r="E36" i="4"/>
  <c r="E2" i="4"/>
  <c r="E8" i="4"/>
  <c r="E14" i="4"/>
  <c r="E31" i="4"/>
  <c r="E11" i="4"/>
  <c r="E44" i="4"/>
  <c r="C45" i="4"/>
  <c r="D45" i="4"/>
  <c r="K19" i="4"/>
  <c r="L11" i="4"/>
  <c r="L2" i="4"/>
  <c r="L16" i="4"/>
  <c r="L38" i="4"/>
  <c r="L14" i="4"/>
  <c r="F38" i="4"/>
  <c r="K23" i="4"/>
  <c r="F3" i="4"/>
  <c r="L42" i="4"/>
  <c r="G44" i="4"/>
  <c r="F26" i="4"/>
  <c r="K29" i="4"/>
  <c r="G40" i="4"/>
  <c r="L24" i="4"/>
  <c r="F21" i="4"/>
  <c r="L32" i="4"/>
  <c r="K24" i="4"/>
  <c r="F7" i="4"/>
  <c r="F44" i="4"/>
  <c r="K41" i="4"/>
  <c r="F31" i="4"/>
  <c r="K14" i="4"/>
  <c r="K38" i="4"/>
  <c r="F18" i="4"/>
  <c r="F14" i="4"/>
  <c r="L29" i="4"/>
  <c r="L8" i="4"/>
  <c r="K35" i="4"/>
  <c r="G43" i="4"/>
  <c r="L21" i="4"/>
  <c r="F20" i="4"/>
  <c r="L41" i="4"/>
  <c r="K2" i="4"/>
  <c r="K36" i="4"/>
  <c r="L26" i="4"/>
  <c r="L19" i="4"/>
  <c r="F40" i="4"/>
  <c r="K27" i="4"/>
  <c r="K30" i="4"/>
  <c r="L33" i="4"/>
  <c r="F2" i="4"/>
  <c r="L22" i="4"/>
  <c r="F30" i="4"/>
  <c r="F34" i="4"/>
  <c r="F25" i="4"/>
  <c r="F24" i="4"/>
  <c r="L44" i="4"/>
  <c r="K5" i="4"/>
  <c r="K26" i="4"/>
  <c r="L39" i="4"/>
  <c r="L30" i="4"/>
  <c r="K40" i="4"/>
  <c r="K15" i="4"/>
  <c r="F35" i="4"/>
  <c r="F32" i="4"/>
  <c r="K21" i="4"/>
  <c r="F23" i="4"/>
  <c r="L37" i="4"/>
  <c r="L23" i="4"/>
  <c r="K3" i="4"/>
  <c r="L28" i="4"/>
  <c r="K16" i="4"/>
  <c r="F22" i="4"/>
  <c r="F9" i="4"/>
  <c r="L6" i="4"/>
  <c r="F15" i="4"/>
  <c r="K34" i="4"/>
  <c r="K33" i="4"/>
  <c r="F42" i="4"/>
  <c r="K7" i="4"/>
  <c r="L31" i="4"/>
  <c r="L15" i="4"/>
  <c r="K10" i="4"/>
  <c r="K25" i="4"/>
  <c r="K9" i="4"/>
  <c r="K6" i="4"/>
  <c r="K42" i="4"/>
  <c r="L25" i="4"/>
  <c r="F39" i="4"/>
  <c r="K18" i="4"/>
  <c r="K17" i="4"/>
  <c r="K43" i="4"/>
  <c r="G41" i="4"/>
  <c r="L34" i="4"/>
  <c r="K20" i="4"/>
  <c r="K11" i="4"/>
  <c r="L18" i="4"/>
  <c r="L17" i="4"/>
  <c r="F12" i="4"/>
  <c r="K32" i="4"/>
  <c r="F16" i="4"/>
  <c r="F10" i="4"/>
  <c r="L5" i="4"/>
  <c r="K12" i="4"/>
  <c r="F17" i="4"/>
  <c r="F43" i="4"/>
  <c r="L10" i="4"/>
  <c r="F8" i="4"/>
  <c r="L3" i="4"/>
  <c r="L36" i="4"/>
  <c r="L12" i="4"/>
  <c r="F36" i="4"/>
  <c r="L35" i="4"/>
  <c r="L9" i="4"/>
  <c r="L7" i="4"/>
  <c r="K37" i="4"/>
  <c r="L13" i="4"/>
  <c r="K39" i="4"/>
  <c r="K22" i="4"/>
  <c r="F27" i="4"/>
  <c r="F29" i="4"/>
  <c r="K28" i="4"/>
  <c r="K31" i="4"/>
  <c r="F28" i="4"/>
  <c r="L43" i="4"/>
  <c r="F6" i="4"/>
  <c r="F19" i="4"/>
  <c r="L20" i="4"/>
  <c r="L27" i="4"/>
  <c r="K44" i="4"/>
  <c r="F11" i="4"/>
  <c r="F33" i="4"/>
  <c r="G42" i="4"/>
  <c r="K13" i="4"/>
  <c r="F37" i="4"/>
  <c r="F13" i="4"/>
  <c r="F41" i="4"/>
  <c r="K8" i="4"/>
  <c r="F5" i="4"/>
  <c r="L40" i="4"/>
  <c r="E45" i="4" l="1"/>
  <c r="C46" i="4"/>
  <c r="D46" i="4"/>
  <c r="C47" i="4"/>
  <c r="D47" i="4"/>
  <c r="C48" i="4"/>
  <c r="D48" i="4"/>
  <c r="C49" i="4"/>
  <c r="D49" i="4"/>
  <c r="K45" i="4"/>
  <c r="L45" i="4"/>
  <c r="F45" i="4"/>
  <c r="G45" i="4"/>
  <c r="E46" i="4" l="1"/>
  <c r="E48" i="4"/>
  <c r="E47" i="4"/>
  <c r="E49" i="4"/>
  <c r="C50" i="4"/>
  <c r="D50" i="4"/>
  <c r="C51" i="4"/>
  <c r="D51" i="4"/>
  <c r="C52" i="4"/>
  <c r="D52" i="4"/>
  <c r="F49" i="4"/>
  <c r="L49" i="4"/>
  <c r="L46" i="4"/>
  <c r="G48" i="4"/>
  <c r="F46" i="4"/>
  <c r="K46" i="4"/>
  <c r="K48" i="4"/>
  <c r="F48" i="4"/>
  <c r="K47" i="4"/>
  <c r="L48" i="4"/>
  <c r="L47" i="4"/>
  <c r="K49" i="4"/>
  <c r="G46" i="4"/>
  <c r="F47" i="4"/>
  <c r="G49" i="4"/>
  <c r="G47" i="4"/>
  <c r="E51" i="4" l="1"/>
  <c r="E50" i="4"/>
  <c r="E52" i="4"/>
  <c r="C53"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C78" i="4"/>
  <c r="D78" i="4"/>
  <c r="C79" i="4"/>
  <c r="D79" i="4"/>
  <c r="C80" i="4"/>
  <c r="D80" i="4"/>
  <c r="C81" i="4"/>
  <c r="D81" i="4"/>
  <c r="E82" i="4"/>
  <c r="E83" i="4"/>
  <c r="E84" i="4"/>
  <c r="E85" i="4"/>
  <c r="E86" i="4"/>
  <c r="E87" i="4"/>
  <c r="E88" i="4"/>
  <c r="E89" i="4"/>
  <c r="E90" i="4"/>
  <c r="E91" i="4"/>
  <c r="E92" i="4"/>
  <c r="E93" i="4"/>
  <c r="E94" i="4"/>
  <c r="E95" i="4"/>
  <c r="E96" i="4"/>
  <c r="E97" i="4"/>
  <c r="E98" i="4"/>
  <c r="E99" i="4"/>
  <c r="B100" i="4"/>
  <c r="C100" i="4"/>
  <c r="F85" i="4"/>
  <c r="K96" i="4"/>
  <c r="K99" i="4"/>
  <c r="L50" i="4"/>
  <c r="G85" i="4"/>
  <c r="F92" i="4"/>
  <c r="L94" i="4"/>
  <c r="F51" i="4"/>
  <c r="G99" i="4"/>
  <c r="G51" i="4"/>
  <c r="K84" i="4"/>
  <c r="G98" i="4"/>
  <c r="F82" i="4"/>
  <c r="K52" i="4"/>
  <c r="K98" i="4"/>
  <c r="F97" i="4"/>
  <c r="K82" i="4"/>
  <c r="L99" i="4"/>
  <c r="L90" i="4"/>
  <c r="F50" i="4"/>
  <c r="K91" i="4"/>
  <c r="G95" i="4"/>
  <c r="F96" i="4"/>
  <c r="L87" i="4"/>
  <c r="K85" i="4"/>
  <c r="K93" i="4"/>
  <c r="G94" i="4"/>
  <c r="L98" i="4"/>
  <c r="K92" i="4"/>
  <c r="L92" i="4"/>
  <c r="L95" i="4"/>
  <c r="F90" i="4"/>
  <c r="F87" i="4"/>
  <c r="G50" i="4"/>
  <c r="F86" i="4"/>
  <c r="G82" i="4"/>
  <c r="G96" i="4"/>
  <c r="L88" i="4"/>
  <c r="L83" i="4"/>
  <c r="F88" i="4"/>
  <c r="F98" i="4"/>
  <c r="G97" i="4"/>
  <c r="F84" i="4"/>
  <c r="L97" i="4"/>
  <c r="F94" i="4"/>
  <c r="F83" i="4"/>
  <c r="L96" i="4"/>
  <c r="K89" i="4"/>
  <c r="G89" i="4"/>
  <c r="F89" i="4"/>
  <c r="F99" i="4"/>
  <c r="G83" i="4"/>
  <c r="G90" i="4"/>
  <c r="K86" i="4"/>
  <c r="L85" i="4"/>
  <c r="G84" i="4"/>
  <c r="K95" i="4"/>
  <c r="K50" i="4"/>
  <c r="G87" i="4"/>
  <c r="G91" i="4"/>
  <c r="G92" i="4"/>
  <c r="K87" i="4"/>
  <c r="K83" i="4"/>
  <c r="L84" i="4"/>
  <c r="K51" i="4"/>
  <c r="K94" i="4"/>
  <c r="G93" i="4"/>
  <c r="F52" i="4"/>
  <c r="F95" i="4"/>
  <c r="K97" i="4"/>
  <c r="L89" i="4"/>
  <c r="G88" i="4"/>
  <c r="L91" i="4"/>
  <c r="F93" i="4"/>
  <c r="L51" i="4"/>
  <c r="G86" i="4"/>
  <c r="L86" i="4"/>
  <c r="L82" i="4"/>
  <c r="K88" i="4"/>
  <c r="L52" i="4"/>
  <c r="K90" i="4"/>
  <c r="L93" i="4"/>
  <c r="F91" i="4"/>
  <c r="G52" i="4"/>
  <c r="E76" i="4" l="1"/>
  <c r="E68" i="4"/>
  <c r="E64" i="4"/>
  <c r="E80" i="4"/>
  <c r="E72" i="4"/>
  <c r="E60" i="4"/>
  <c r="E56" i="4"/>
  <c r="E78" i="4"/>
  <c r="E70" i="4"/>
  <c r="E62" i="4"/>
  <c r="E54" i="4"/>
  <c r="E74" i="4"/>
  <c r="E66" i="4"/>
  <c r="E58" i="4"/>
  <c r="E73" i="4"/>
  <c r="E69" i="4"/>
  <c r="E65" i="4"/>
  <c r="E61" i="4"/>
  <c r="E57" i="4"/>
  <c r="E81" i="4"/>
  <c r="E77" i="4"/>
  <c r="E79" i="4"/>
  <c r="E75" i="4"/>
  <c r="E71" i="4"/>
  <c r="E67" i="4"/>
  <c r="E63" i="4"/>
  <c r="E59" i="4"/>
  <c r="E55" i="4"/>
  <c r="E53" i="4"/>
  <c r="E100" i="4"/>
  <c r="B101" i="4"/>
  <c r="C101" i="4"/>
  <c r="F61" i="4"/>
  <c r="G78" i="4"/>
  <c r="F65" i="4"/>
  <c r="F53" i="4"/>
  <c r="L74" i="4"/>
  <c r="K69" i="4"/>
  <c r="G58" i="4"/>
  <c r="F63" i="4"/>
  <c r="K62" i="4"/>
  <c r="G69" i="4"/>
  <c r="K53" i="4"/>
  <c r="F58" i="4"/>
  <c r="L80" i="4"/>
  <c r="K63" i="4"/>
  <c r="F67" i="4"/>
  <c r="L59" i="4"/>
  <c r="K80" i="4"/>
  <c r="K58" i="4"/>
  <c r="G55" i="4"/>
  <c r="F75" i="4"/>
  <c r="F60" i="4"/>
  <c r="K67" i="4"/>
  <c r="F79" i="4"/>
  <c r="F77" i="4"/>
  <c r="L79" i="4"/>
  <c r="L65" i="4"/>
  <c r="G66" i="4"/>
  <c r="F73" i="4"/>
  <c r="K72" i="4"/>
  <c r="F54" i="4"/>
  <c r="F76" i="4"/>
  <c r="G79" i="4"/>
  <c r="F72" i="4"/>
  <c r="L100" i="4"/>
  <c r="K61" i="4"/>
  <c r="F71" i="4"/>
  <c r="L68" i="4"/>
  <c r="F74" i="4"/>
  <c r="F56" i="4"/>
  <c r="F100" i="4"/>
  <c r="K64" i="4"/>
  <c r="L77" i="4"/>
  <c r="G57" i="4"/>
  <c r="K55" i="4"/>
  <c r="K70" i="4"/>
  <c r="F66" i="4"/>
  <c r="G54" i="4"/>
  <c r="G100" i="4"/>
  <c r="K57" i="4"/>
  <c r="L72" i="4"/>
  <c r="L54" i="4"/>
  <c r="G77" i="4"/>
  <c r="L70" i="4"/>
  <c r="L56" i="4"/>
  <c r="G53" i="4"/>
  <c r="F80" i="4"/>
  <c r="G76" i="4"/>
  <c r="F55" i="4"/>
  <c r="K60" i="4"/>
  <c r="G56" i="4"/>
  <c r="L57" i="4"/>
  <c r="L71" i="4"/>
  <c r="L67" i="4"/>
  <c r="K68" i="4"/>
  <c r="G63" i="4"/>
  <c r="K73" i="4"/>
  <c r="F64" i="4"/>
  <c r="L75" i="4"/>
  <c r="F81" i="4"/>
  <c r="K74" i="4"/>
  <c r="K71" i="4"/>
  <c r="G59" i="4"/>
  <c r="G70" i="4"/>
  <c r="L69" i="4"/>
  <c r="K78" i="4"/>
  <c r="L60" i="4"/>
  <c r="L78" i="4"/>
  <c r="G64" i="4"/>
  <c r="L66" i="4"/>
  <c r="K76" i="4"/>
  <c r="K56" i="4"/>
  <c r="G74" i="4"/>
  <c r="G73" i="4"/>
  <c r="K59" i="4"/>
  <c r="G67" i="4"/>
  <c r="G62" i="4"/>
  <c r="G81" i="4"/>
  <c r="L58" i="4"/>
  <c r="F59" i="4"/>
  <c r="L55" i="4"/>
  <c r="L73" i="4"/>
  <c r="K65" i="4"/>
  <c r="L53" i="4"/>
  <c r="F62" i="4"/>
  <c r="F57" i="4"/>
  <c r="L64" i="4"/>
  <c r="L76" i="4"/>
  <c r="L81" i="4"/>
  <c r="L63" i="4"/>
  <c r="L62" i="4"/>
  <c r="G80" i="4"/>
  <c r="G68" i="4"/>
  <c r="G65" i="4"/>
  <c r="L61" i="4"/>
  <c r="G75" i="4"/>
  <c r="K77" i="4"/>
  <c r="K75" i="4"/>
  <c r="F68" i="4"/>
  <c r="F70" i="4"/>
  <c r="K100" i="4"/>
  <c r="K79" i="4"/>
  <c r="F78" i="4"/>
  <c r="K66" i="4"/>
  <c r="G71" i="4"/>
  <c r="G72" i="4"/>
  <c r="K81" i="4"/>
  <c r="G61" i="4"/>
  <c r="F69" i="4"/>
  <c r="K54" i="4"/>
  <c r="G60" i="4"/>
  <c r="E101" i="4" l="1"/>
  <c r="B102" i="4"/>
  <c r="C102" i="4"/>
  <c r="B103" i="4"/>
  <c r="C103" i="4"/>
  <c r="F101" i="4"/>
  <c r="L101" i="4"/>
  <c r="G101" i="4"/>
  <c r="K101" i="4"/>
  <c r="E102" i="4" l="1"/>
  <c r="E103" i="4"/>
  <c r="B104" i="4"/>
  <c r="C104" i="4"/>
  <c r="B105" i="4"/>
  <c r="C105" i="4"/>
  <c r="L103" i="4"/>
  <c r="F103" i="4"/>
  <c r="K102" i="4"/>
  <c r="F102" i="4"/>
  <c r="L102" i="4"/>
  <c r="G102" i="4"/>
  <c r="K103" i="4"/>
  <c r="G103" i="4"/>
  <c r="E104" i="4" l="1"/>
  <c r="E105" i="4"/>
  <c r="B106" i="4"/>
  <c r="C106" i="4"/>
  <c r="B107" i="4"/>
  <c r="C107" i="4"/>
  <c r="B108" i="4"/>
  <c r="C108" i="4"/>
  <c r="B109" i="4"/>
  <c r="C109" i="4"/>
  <c r="G105" i="4"/>
  <c r="K105" i="4"/>
  <c r="L105" i="4"/>
  <c r="L104" i="4"/>
  <c r="G104" i="4"/>
  <c r="F104" i="4"/>
  <c r="K104" i="4"/>
  <c r="F105" i="4"/>
  <c r="E108" i="4" l="1"/>
  <c r="E107" i="4"/>
  <c r="E106" i="4"/>
  <c r="E109" i="4"/>
  <c r="B110" i="4"/>
  <c r="C110" i="4"/>
  <c r="B111" i="4"/>
  <c r="C111" i="4"/>
  <c r="K107" i="4"/>
  <c r="L107" i="4"/>
  <c r="G109" i="4"/>
  <c r="K108" i="4"/>
  <c r="G108" i="4"/>
  <c r="G107" i="4"/>
  <c r="L109" i="4"/>
  <c r="F107" i="4"/>
  <c r="G106" i="4"/>
  <c r="L108" i="4"/>
  <c r="L106" i="4"/>
  <c r="F108" i="4"/>
  <c r="F109" i="4"/>
  <c r="F106" i="4"/>
  <c r="K109" i="4"/>
  <c r="K106" i="4"/>
  <c r="E110" i="4" l="1"/>
  <c r="E111" i="4"/>
  <c r="B112" i="4"/>
  <c r="C112" i="4"/>
  <c r="B113" i="4"/>
  <c r="C113" i="4"/>
  <c r="L110" i="4"/>
  <c r="G110" i="4"/>
  <c r="K111" i="4"/>
  <c r="F110" i="4"/>
  <c r="L111" i="4"/>
  <c r="G111" i="4"/>
  <c r="F111" i="4"/>
  <c r="K110" i="4"/>
  <c r="E112" i="4" l="1"/>
  <c r="E113" i="4"/>
  <c r="B114" i="4"/>
  <c r="C114" i="4"/>
  <c r="B115" i="4"/>
  <c r="C115" i="4"/>
  <c r="B116" i="4"/>
  <c r="C116" i="4"/>
  <c r="L112" i="4"/>
  <c r="K112" i="4"/>
  <c r="G112" i="4"/>
  <c r="L113" i="4"/>
  <c r="F112" i="4"/>
  <c r="G113" i="4"/>
  <c r="K113" i="4"/>
  <c r="F113" i="4"/>
  <c r="E115" i="4" l="1"/>
  <c r="E114" i="4"/>
  <c r="E116" i="4"/>
  <c r="B117" i="4"/>
  <c r="C117" i="4"/>
  <c r="G114" i="4"/>
  <c r="G115" i="4"/>
  <c r="L115" i="4"/>
  <c r="K115" i="4"/>
  <c r="L116" i="4"/>
  <c r="G116" i="4"/>
  <c r="F116" i="4"/>
  <c r="K114" i="4"/>
  <c r="K116" i="4"/>
  <c r="L114" i="4"/>
  <c r="F115" i="4"/>
  <c r="F114" i="4"/>
  <c r="E117" i="4" l="1"/>
  <c r="B118" i="4"/>
  <c r="C118" i="4"/>
  <c r="G117" i="4"/>
  <c r="L117" i="4"/>
  <c r="K117" i="4"/>
  <c r="F117" i="4"/>
  <c r="E118" i="4" l="1"/>
  <c r="B119" i="4"/>
  <c r="C119" i="4"/>
  <c r="B120" i="4"/>
  <c r="C120" i="4"/>
  <c r="K118" i="4"/>
  <c r="F118" i="4"/>
  <c r="G118" i="4"/>
  <c r="L118" i="4"/>
  <c r="E119" i="4" l="1"/>
  <c r="E120" i="4"/>
  <c r="B121" i="4"/>
  <c r="C121" i="4"/>
  <c r="F119" i="4"/>
  <c r="G119" i="4"/>
  <c r="K120" i="4"/>
  <c r="L119" i="4"/>
  <c r="G120" i="4"/>
  <c r="F120" i="4"/>
  <c r="L120" i="4"/>
  <c r="K119" i="4"/>
  <c r="E121" i="4" l="1"/>
  <c r="B122" i="4"/>
  <c r="C122" i="4"/>
  <c r="L121" i="4"/>
  <c r="F121" i="4"/>
  <c r="K121" i="4"/>
  <c r="G121" i="4"/>
  <c r="E122" i="4" l="1"/>
  <c r="B123" i="4"/>
  <c r="C123" i="4"/>
  <c r="G122" i="4"/>
  <c r="F122" i="4"/>
  <c r="L122" i="4"/>
  <c r="K122" i="4"/>
  <c r="E123" i="4" l="1"/>
  <c r="B124" i="4"/>
  <c r="C124" i="4"/>
  <c r="L123" i="4"/>
  <c r="G123" i="4"/>
  <c r="F123" i="4"/>
  <c r="K123" i="4"/>
  <c r="E124" i="4" l="1"/>
  <c r="B125" i="4"/>
  <c r="C125" i="4"/>
  <c r="F124" i="4"/>
  <c r="K124" i="4"/>
  <c r="G124" i="4"/>
  <c r="L124" i="4"/>
  <c r="E125" i="4" l="1"/>
  <c r="B126" i="4"/>
  <c r="C126" i="4"/>
  <c r="B127" i="4"/>
  <c r="C127" i="4"/>
  <c r="K125" i="4"/>
  <c r="L125" i="4"/>
  <c r="G125" i="4"/>
  <c r="F125" i="4"/>
  <c r="E126" i="4" l="1"/>
  <c r="E127" i="4"/>
  <c r="B128" i="4"/>
  <c r="C128" i="4"/>
  <c r="B129" i="4"/>
  <c r="C129" i="4"/>
  <c r="G127" i="4"/>
  <c r="F126" i="4"/>
  <c r="K127" i="4"/>
  <c r="G126" i="4"/>
  <c r="F127" i="4"/>
  <c r="K126" i="4"/>
  <c r="L127" i="4"/>
  <c r="L126" i="4"/>
  <c r="E128" i="4" l="1"/>
  <c r="E129" i="4"/>
  <c r="B130" i="4"/>
  <c r="C130" i="4"/>
  <c r="G129" i="4"/>
  <c r="L129" i="4"/>
  <c r="L128" i="4"/>
  <c r="F129" i="4"/>
  <c r="K129" i="4"/>
  <c r="G128" i="4"/>
  <c r="K128" i="4"/>
  <c r="F128" i="4"/>
  <c r="E130" i="4" l="1"/>
  <c r="B131" i="4"/>
  <c r="C131" i="4"/>
  <c r="B132" i="4"/>
  <c r="C132" i="4"/>
  <c r="L130" i="4"/>
  <c r="F130" i="4"/>
  <c r="K130" i="4"/>
  <c r="G130" i="4"/>
  <c r="E131" i="4" l="1"/>
  <c r="E132" i="4"/>
  <c r="B133" i="4"/>
  <c r="C133" i="4"/>
  <c r="F132" i="4"/>
  <c r="K132" i="4"/>
  <c r="L132" i="4"/>
  <c r="G131" i="4"/>
  <c r="K131" i="4"/>
  <c r="L131" i="4"/>
  <c r="F131" i="4"/>
  <c r="G132" i="4"/>
  <c r="E133" i="4" l="1"/>
  <c r="B134" i="4"/>
  <c r="C134" i="4"/>
  <c r="F133" i="4"/>
  <c r="G133" i="4"/>
  <c r="K133" i="4"/>
  <c r="L133" i="4"/>
  <c r="E134" i="4" l="1"/>
  <c r="B135" i="4"/>
  <c r="C135" i="4"/>
  <c r="L134" i="4"/>
  <c r="G134" i="4"/>
  <c r="K134" i="4"/>
  <c r="F134" i="4"/>
  <c r="E135" i="4" l="1"/>
  <c r="B136" i="4"/>
  <c r="C136" i="4"/>
  <c r="L135" i="4"/>
  <c r="F135" i="4"/>
  <c r="K135" i="4"/>
  <c r="G135" i="4"/>
  <c r="E136" i="4" l="1"/>
  <c r="B137" i="4"/>
  <c r="C137" i="4"/>
  <c r="L136" i="4"/>
  <c r="G136" i="4"/>
  <c r="F136" i="4"/>
  <c r="K136" i="4"/>
  <c r="E137" i="4" l="1"/>
  <c r="B138" i="4"/>
  <c r="C138" i="4"/>
  <c r="F137" i="4"/>
  <c r="G137" i="4"/>
  <c r="K137" i="4"/>
  <c r="L137" i="4"/>
  <c r="N100" i="4" l="1"/>
  <c r="E138" i="4"/>
  <c r="B139" i="4"/>
  <c r="C139" i="4"/>
  <c r="K138" i="4"/>
  <c r="F138" i="4"/>
  <c r="G138" i="4"/>
  <c r="L138" i="4"/>
  <c r="E139" i="4" l="1"/>
  <c r="N101" i="4"/>
  <c r="B140" i="4"/>
  <c r="C140" i="4"/>
  <c r="K139" i="4"/>
  <c r="L139" i="4"/>
  <c r="F139" i="4"/>
  <c r="G139" i="4"/>
  <c r="E140" i="4" l="1"/>
  <c r="N102" i="4"/>
  <c r="B141" i="4"/>
  <c r="C141" i="4"/>
  <c r="L140" i="4"/>
  <c r="F140" i="4"/>
  <c r="G140" i="4"/>
  <c r="K140" i="4"/>
  <c r="N103" i="4" l="1"/>
  <c r="E141" i="4"/>
  <c r="B142" i="4"/>
  <c r="C142" i="4"/>
  <c r="G141" i="4"/>
  <c r="K141" i="4"/>
  <c r="L141" i="4"/>
  <c r="F141" i="4"/>
  <c r="N104" i="4" l="1"/>
  <c r="E142" i="4"/>
  <c r="B143" i="4"/>
  <c r="C143" i="4"/>
  <c r="G142" i="4"/>
  <c r="L142" i="4"/>
  <c r="F142" i="4"/>
  <c r="K142" i="4"/>
  <c r="N105" i="4" l="1"/>
  <c r="E143" i="4"/>
  <c r="B144" i="4"/>
  <c r="C144" i="4"/>
  <c r="K143" i="4"/>
  <c r="F143" i="4"/>
  <c r="L143" i="4"/>
  <c r="G143" i="4"/>
  <c r="N106" i="4" l="1"/>
  <c r="E144" i="4"/>
  <c r="B145" i="4"/>
  <c r="C145" i="4"/>
  <c r="K144" i="4"/>
  <c r="F144" i="4"/>
  <c r="L144" i="4"/>
  <c r="G144" i="4"/>
  <c r="N107" i="4" l="1"/>
  <c r="E145" i="4"/>
  <c r="B146" i="4"/>
  <c r="C146" i="4"/>
  <c r="K145" i="4"/>
  <c r="L145" i="4"/>
  <c r="G145" i="4"/>
  <c r="F145" i="4"/>
  <c r="N108" i="4" l="1"/>
  <c r="E146" i="4"/>
  <c r="B147" i="4"/>
  <c r="C147" i="4"/>
  <c r="L146" i="4"/>
  <c r="F146" i="4"/>
  <c r="G146" i="4"/>
  <c r="K146" i="4"/>
  <c r="E147" i="4" l="1"/>
  <c r="N109" i="4"/>
  <c r="B148" i="4"/>
  <c r="C148" i="4"/>
  <c r="F147" i="4"/>
  <c r="K147" i="4"/>
  <c r="G147" i="4"/>
  <c r="L147" i="4"/>
  <c r="E148" i="4" l="1"/>
  <c r="N110" i="4"/>
  <c r="B149" i="4"/>
  <c r="C149" i="4"/>
  <c r="G148" i="4"/>
  <c r="L148" i="4"/>
  <c r="K148" i="4"/>
  <c r="F148" i="4"/>
  <c r="E149" i="4" l="1"/>
  <c r="N111" i="4"/>
  <c r="B150" i="4"/>
  <c r="C150" i="4"/>
  <c r="F149" i="4"/>
  <c r="G149" i="4"/>
  <c r="L149" i="4"/>
  <c r="K149" i="4"/>
  <c r="N112" i="4" l="1"/>
  <c r="E150" i="4"/>
  <c r="B151" i="4"/>
  <c r="C151" i="4"/>
  <c r="K150" i="4"/>
  <c r="F150" i="4"/>
  <c r="L150" i="4"/>
  <c r="G150" i="4"/>
  <c r="N113" i="4" l="1"/>
  <c r="E151" i="4"/>
  <c r="B152" i="4"/>
  <c r="C152" i="4"/>
  <c r="K151" i="4"/>
  <c r="G151" i="4"/>
  <c r="F151" i="4"/>
  <c r="L151" i="4"/>
  <c r="E152" i="4" l="1"/>
  <c r="N114" i="4"/>
  <c r="B153" i="4"/>
  <c r="C153" i="4"/>
  <c r="L152" i="4"/>
  <c r="F152" i="4"/>
  <c r="G152" i="4"/>
  <c r="K152" i="4"/>
  <c r="E153" i="4" l="1"/>
  <c r="N115" i="4"/>
  <c r="B154" i="4"/>
  <c r="C154" i="4"/>
  <c r="G153" i="4"/>
  <c r="K153" i="4"/>
  <c r="F153" i="4"/>
  <c r="L153" i="4"/>
  <c r="N116" i="4" l="1"/>
  <c r="E154" i="4"/>
  <c r="B155" i="4"/>
  <c r="C155" i="4"/>
  <c r="L154" i="4"/>
  <c r="F154" i="4"/>
  <c r="K154" i="4"/>
  <c r="G154" i="4"/>
  <c r="N117" i="4" l="1"/>
  <c r="E155" i="4"/>
  <c r="B156" i="4"/>
  <c r="C156" i="4"/>
  <c r="L155" i="4"/>
  <c r="G155" i="4"/>
  <c r="K155" i="4"/>
  <c r="F155" i="4"/>
  <c r="N118" i="4" l="1"/>
  <c r="E156" i="4"/>
  <c r="B157" i="4"/>
  <c r="C157" i="4"/>
  <c r="G156" i="4"/>
  <c r="F156" i="4"/>
  <c r="L156" i="4"/>
  <c r="K156" i="4"/>
  <c r="E157" i="4" l="1"/>
  <c r="N119" i="4"/>
  <c r="B158" i="4"/>
  <c r="C158" i="4"/>
  <c r="L157" i="4"/>
  <c r="G157" i="4"/>
  <c r="K157" i="4"/>
  <c r="F157" i="4"/>
  <c r="E158" i="4" l="1"/>
  <c r="N120" i="4"/>
  <c r="B159" i="4"/>
  <c r="C159" i="4"/>
  <c r="L158" i="4"/>
  <c r="K158" i="4"/>
  <c r="F158" i="4"/>
  <c r="G158" i="4"/>
  <c r="E159" i="4" l="1"/>
  <c r="N121" i="4"/>
  <c r="B160" i="4"/>
  <c r="C160" i="4"/>
  <c r="K159" i="4"/>
  <c r="F159" i="4"/>
  <c r="L159" i="4"/>
  <c r="G159" i="4"/>
  <c r="E160" i="4" l="1"/>
  <c r="N122" i="4"/>
  <c r="B161" i="4"/>
  <c r="C161" i="4"/>
  <c r="F160" i="4"/>
  <c r="G160" i="4"/>
  <c r="K160" i="4"/>
  <c r="L160" i="4"/>
  <c r="N123" i="4" l="1"/>
  <c r="E161" i="4"/>
  <c r="B162" i="4"/>
  <c r="C162" i="4"/>
  <c r="F161" i="4"/>
  <c r="K161" i="4"/>
  <c r="G161" i="4"/>
  <c r="L161" i="4"/>
  <c r="N124" i="4" l="1"/>
  <c r="E162" i="4"/>
  <c r="B163" i="4"/>
  <c r="C163" i="4"/>
  <c r="F162" i="4"/>
  <c r="L162" i="4"/>
  <c r="G162" i="4"/>
  <c r="K162" i="4"/>
  <c r="N125" i="4" l="1"/>
  <c r="E163" i="4"/>
  <c r="B164" i="4"/>
  <c r="C164" i="4"/>
  <c r="L163" i="4"/>
  <c r="G163" i="4"/>
  <c r="K163" i="4"/>
  <c r="F163" i="4"/>
  <c r="E164" i="4" l="1"/>
  <c r="N126" i="4"/>
  <c r="B165" i="4"/>
  <c r="C165" i="4"/>
  <c r="L164" i="4"/>
  <c r="K164" i="4"/>
  <c r="F164" i="4"/>
  <c r="G164" i="4"/>
  <c r="N127" i="4" l="1"/>
  <c r="E165" i="4"/>
  <c r="B166" i="4"/>
  <c r="C166" i="4"/>
  <c r="K165" i="4"/>
  <c r="F165" i="4"/>
  <c r="L165" i="4"/>
  <c r="G165" i="4"/>
  <c r="N128" i="4" l="1"/>
  <c r="E166" i="4"/>
  <c r="B167" i="4"/>
  <c r="C167" i="4"/>
  <c r="F166" i="4"/>
  <c r="G166" i="4"/>
  <c r="L166" i="4"/>
  <c r="K166" i="4"/>
  <c r="N129" i="4" l="1"/>
  <c r="E167" i="4"/>
  <c r="B168" i="4"/>
  <c r="C168" i="4"/>
  <c r="G167" i="4"/>
  <c r="K167" i="4"/>
  <c r="L167" i="4"/>
  <c r="F167" i="4"/>
  <c r="E168" i="4" l="1"/>
  <c r="N130" i="4"/>
  <c r="B169" i="4"/>
  <c r="C169" i="4"/>
  <c r="L168" i="4"/>
  <c r="K168" i="4"/>
  <c r="G168" i="4"/>
  <c r="F168" i="4"/>
  <c r="N131" i="4" l="1"/>
  <c r="E169" i="4"/>
  <c r="B170" i="4"/>
  <c r="C170" i="4"/>
  <c r="G169" i="4"/>
  <c r="K169" i="4"/>
  <c r="F169" i="4"/>
  <c r="L169" i="4"/>
  <c r="E170" i="4" l="1"/>
  <c r="N132" i="4"/>
  <c r="B171" i="4"/>
  <c r="C171" i="4"/>
  <c r="G170" i="4"/>
  <c r="F170" i="4"/>
  <c r="L170" i="4"/>
  <c r="K170" i="4"/>
  <c r="N133" i="4" l="1"/>
  <c r="E171" i="4"/>
  <c r="B172" i="4"/>
  <c r="C172" i="4"/>
  <c r="G171" i="4"/>
  <c r="K171" i="4"/>
  <c r="F171" i="4"/>
  <c r="L171" i="4"/>
  <c r="E172" i="4" l="1"/>
  <c r="N134" i="4"/>
  <c r="B173" i="4"/>
  <c r="C173" i="4"/>
  <c r="K172" i="4"/>
  <c r="F172" i="4"/>
  <c r="L172" i="4"/>
  <c r="G172" i="4"/>
  <c r="E173" i="4" l="1"/>
  <c r="N135" i="4"/>
  <c r="D2" i="5" a="1"/>
  <c r="F173" i="4"/>
  <c r="L173" i="4"/>
  <c r="K173" i="4"/>
  <c r="G173" i="4"/>
  <c r="N136" i="4" l="1"/>
  <c r="D2" i="5"/>
  <c r="D10" i="5"/>
  <c r="D7" i="5"/>
  <c r="D15" i="5"/>
  <c r="D23" i="5"/>
  <c r="D31" i="5"/>
  <c r="D39" i="5"/>
  <c r="D47" i="5"/>
  <c r="D55" i="5"/>
  <c r="D63" i="5"/>
  <c r="D71" i="5"/>
  <c r="D79" i="5"/>
  <c r="D87" i="5"/>
  <c r="D95" i="5"/>
  <c r="D103" i="5"/>
  <c r="D111" i="5"/>
  <c r="D119" i="5"/>
  <c r="D3" i="5"/>
  <c r="D11" i="5"/>
  <c r="D19" i="5"/>
  <c r="D27" i="5"/>
  <c r="D35" i="5"/>
  <c r="D43" i="5"/>
  <c r="D51" i="5"/>
  <c r="D59" i="5"/>
  <c r="D67" i="5"/>
  <c r="D75" i="5"/>
  <c r="D83" i="5"/>
  <c r="D91" i="5"/>
  <c r="D99" i="5"/>
  <c r="D107" i="5"/>
  <c r="D115" i="5"/>
  <c r="D123" i="5"/>
  <c r="D112" i="5"/>
  <c r="D8" i="5"/>
  <c r="D16" i="5"/>
  <c r="D24" i="5"/>
  <c r="D32" i="5"/>
  <c r="D40" i="5"/>
  <c r="D48" i="5"/>
  <c r="D56" i="5"/>
  <c r="D64" i="5"/>
  <c r="D72" i="5"/>
  <c r="D80" i="5"/>
  <c r="D88" i="5"/>
  <c r="D96" i="5"/>
  <c r="D104" i="5"/>
  <c r="D120" i="5"/>
  <c r="D9" i="5"/>
  <c r="D109" i="5"/>
  <c r="D6" i="5"/>
  <c r="D21" i="5"/>
  <c r="D26" i="5"/>
  <c r="D44" i="5"/>
  <c r="D49" i="5"/>
  <c r="D54" i="5"/>
  <c r="D85" i="5"/>
  <c r="D126" i="5"/>
  <c r="D13" i="5"/>
  <c r="D29" i="5"/>
  <c r="D34" i="5"/>
  <c r="D52" i="5"/>
  <c r="D57" i="5"/>
  <c r="D62" i="5"/>
  <c r="D93" i="5"/>
  <c r="D98" i="5"/>
  <c r="D116" i="5"/>
  <c r="D121" i="5"/>
  <c r="D4" i="5"/>
  <c r="D37" i="5"/>
  <c r="D42" i="5"/>
  <c r="D60" i="5"/>
  <c r="D65" i="5"/>
  <c r="D70" i="5"/>
  <c r="D45" i="5"/>
  <c r="D68" i="5"/>
  <c r="D114" i="5"/>
  <c r="D124" i="5"/>
  <c r="D5" i="5"/>
  <c r="D20" i="5"/>
  <c r="D25" i="5"/>
  <c r="D30" i="5"/>
  <c r="D61" i="5"/>
  <c r="D66" i="5"/>
  <c r="D84" i="5"/>
  <c r="D89" i="5"/>
  <c r="D94" i="5"/>
  <c r="D97" i="5"/>
  <c r="D125" i="5"/>
  <c r="D18" i="5"/>
  <c r="D100" i="5"/>
  <c r="D105" i="5"/>
  <c r="D110" i="5"/>
  <c r="D90" i="5"/>
  <c r="D108" i="5"/>
  <c r="D118" i="5"/>
  <c r="D101" i="5"/>
  <c r="D73" i="5"/>
  <c r="D78" i="5"/>
  <c r="D12" i="5"/>
  <c r="D28" i="5"/>
  <c r="D33" i="5"/>
  <c r="D38" i="5"/>
  <c r="D69" i="5"/>
  <c r="D74" i="5"/>
  <c r="D92" i="5"/>
  <c r="D102" i="5"/>
  <c r="D36" i="5"/>
  <c r="D41" i="5"/>
  <c r="D46" i="5"/>
  <c r="D77" i="5"/>
  <c r="D82" i="5"/>
  <c r="D113" i="5"/>
  <c r="D106" i="5"/>
  <c r="D50" i="5"/>
  <c r="D53" i="5"/>
  <c r="D14" i="5"/>
  <c r="D76" i="5"/>
  <c r="D117" i="5"/>
  <c r="D58" i="5"/>
  <c r="D122" i="5"/>
  <c r="D22" i="5"/>
  <c r="D81" i="5"/>
  <c r="D86" i="5"/>
  <c r="D17" i="5"/>
  <c r="H37" i="5"/>
  <c r="F27" i="5"/>
  <c r="F59" i="5"/>
  <c r="F109" i="5"/>
  <c r="E87" i="5"/>
  <c r="E8" i="5"/>
  <c r="F26" i="5"/>
  <c r="E111" i="5"/>
  <c r="H5" i="5"/>
  <c r="H11" i="5"/>
  <c r="F62" i="5"/>
  <c r="G101" i="5"/>
  <c r="H95" i="5"/>
  <c r="E85" i="5"/>
  <c r="F29" i="5"/>
  <c r="F92" i="5"/>
  <c r="E109" i="5"/>
  <c r="G33" i="5"/>
  <c r="E114" i="5"/>
  <c r="E98" i="5"/>
  <c r="H38" i="5"/>
  <c r="E27" i="5"/>
  <c r="G80" i="5"/>
  <c r="H41" i="5"/>
  <c r="E33" i="5"/>
  <c r="F49" i="5"/>
  <c r="F110" i="5"/>
  <c r="H43" i="5"/>
  <c r="F20" i="5"/>
  <c r="G92" i="5"/>
  <c r="H124" i="5"/>
  <c r="H52" i="5"/>
  <c r="H112" i="5"/>
  <c r="F18" i="5"/>
  <c r="H93" i="5"/>
  <c r="G25" i="5"/>
  <c r="E97" i="5"/>
  <c r="G113" i="5"/>
  <c r="F90" i="5"/>
  <c r="F64" i="5"/>
  <c r="E58" i="5"/>
  <c r="F111" i="5"/>
  <c r="F91" i="5"/>
  <c r="G24" i="5"/>
  <c r="E3" i="5"/>
  <c r="F38" i="5"/>
  <c r="H89" i="5"/>
  <c r="F84" i="5"/>
  <c r="G124" i="5"/>
  <c r="H31" i="5"/>
  <c r="H18" i="5"/>
  <c r="E10" i="5"/>
  <c r="H58" i="5"/>
  <c r="H40" i="5"/>
  <c r="H96" i="5"/>
  <c r="H54" i="5"/>
  <c r="H111" i="5"/>
  <c r="E112" i="5"/>
  <c r="G8" i="5"/>
  <c r="H44" i="5"/>
  <c r="G123" i="5"/>
  <c r="H29" i="5"/>
  <c r="E77" i="5"/>
  <c r="F28" i="5"/>
  <c r="E38" i="5"/>
  <c r="E24" i="5"/>
  <c r="F114" i="5"/>
  <c r="E125" i="5"/>
  <c r="H110" i="5"/>
  <c r="H92" i="5"/>
  <c r="G73" i="5"/>
  <c r="E13" i="5"/>
  <c r="H103" i="5"/>
  <c r="G38" i="5"/>
  <c r="H78" i="5"/>
  <c r="E70" i="5"/>
  <c r="H42" i="5"/>
  <c r="E86" i="5"/>
  <c r="E46" i="5"/>
  <c r="H73" i="5"/>
  <c r="B6" i="5"/>
  <c r="E94" i="5"/>
  <c r="E21" i="5"/>
  <c r="E89" i="5"/>
  <c r="H70" i="5"/>
  <c r="G118" i="5"/>
  <c r="F36" i="5"/>
  <c r="F119" i="5"/>
  <c r="G94" i="5"/>
  <c r="G58" i="5"/>
  <c r="G19" i="5"/>
  <c r="E45" i="5"/>
  <c r="H108" i="5"/>
  <c r="H109" i="5"/>
  <c r="F103" i="5"/>
  <c r="H83" i="5"/>
  <c r="F37" i="5"/>
  <c r="E32" i="5"/>
  <c r="H71" i="5"/>
  <c r="G107" i="5"/>
  <c r="G54" i="5"/>
  <c r="E52" i="5"/>
  <c r="E20" i="5"/>
  <c r="G76" i="5"/>
  <c r="H19" i="5"/>
  <c r="E54" i="5"/>
  <c r="F120" i="5"/>
  <c r="E110" i="5"/>
  <c r="G31" i="5"/>
  <c r="F31" i="5"/>
  <c r="H7" i="5"/>
  <c r="G99" i="5"/>
  <c r="E57" i="5"/>
  <c r="G39" i="5"/>
  <c r="H34" i="5"/>
  <c r="E36" i="5"/>
  <c r="F11" i="5"/>
  <c r="E65" i="5"/>
  <c r="G2" i="5"/>
  <c r="F81" i="5"/>
  <c r="E59" i="5"/>
  <c r="E31" i="5"/>
  <c r="H102" i="5"/>
  <c r="F5" i="5"/>
  <c r="E113" i="5"/>
  <c r="G56" i="5"/>
  <c r="E83" i="5"/>
  <c r="E73" i="5"/>
  <c r="H61" i="5"/>
  <c r="E66" i="5"/>
  <c r="F93" i="5"/>
  <c r="H115" i="5"/>
  <c r="F79" i="5"/>
  <c r="F105" i="5"/>
  <c r="F8" i="5"/>
  <c r="F78" i="5"/>
  <c r="H20" i="5"/>
  <c r="G122" i="5"/>
  <c r="F74" i="5"/>
  <c r="G37" i="5"/>
  <c r="H68" i="5"/>
  <c r="G12" i="5"/>
  <c r="H59" i="5"/>
  <c r="H9" i="5"/>
  <c r="H6" i="5"/>
  <c r="F118" i="5"/>
  <c r="G59" i="5"/>
  <c r="H10" i="5"/>
  <c r="G45" i="5"/>
  <c r="G48" i="5"/>
  <c r="G78" i="5"/>
  <c r="G98" i="5"/>
  <c r="G90" i="5"/>
  <c r="E102" i="5"/>
  <c r="F112" i="5"/>
  <c r="E25" i="5"/>
  <c r="F44" i="5"/>
  <c r="E49" i="5"/>
  <c r="F82" i="5"/>
  <c r="G32" i="5"/>
  <c r="E41" i="5"/>
  <c r="H64" i="5"/>
  <c r="H121" i="5"/>
  <c r="F97" i="5"/>
  <c r="G29" i="5"/>
  <c r="G104" i="5"/>
  <c r="G109" i="5"/>
  <c r="H49" i="5"/>
  <c r="H53" i="5"/>
  <c r="F67" i="5"/>
  <c r="H56" i="5"/>
  <c r="F87" i="5"/>
  <c r="E50" i="5"/>
  <c r="E119" i="5"/>
  <c r="E92" i="5"/>
  <c r="G115" i="5"/>
  <c r="F43" i="5"/>
  <c r="E5" i="5"/>
  <c r="G79" i="5"/>
  <c r="G110" i="5"/>
  <c r="G86" i="5"/>
  <c r="F60" i="5"/>
  <c r="H36" i="5"/>
  <c r="F15" i="5"/>
  <c r="G43" i="5"/>
  <c r="E2" i="5"/>
  <c r="H35" i="5"/>
  <c r="G95" i="5"/>
  <c r="H32" i="5"/>
  <c r="G61" i="5"/>
  <c r="F4" i="5"/>
  <c r="F33" i="5"/>
  <c r="F35" i="5"/>
  <c r="F89" i="5"/>
  <c r="E34" i="5"/>
  <c r="H76" i="5"/>
  <c r="H123" i="5"/>
  <c r="E95" i="5"/>
  <c r="H14" i="5"/>
  <c r="E64" i="5"/>
  <c r="F123" i="5"/>
  <c r="G60" i="5"/>
  <c r="H80" i="5"/>
  <c r="E121" i="5"/>
  <c r="F70" i="5"/>
  <c r="F48" i="5"/>
  <c r="G97" i="5"/>
  <c r="F19" i="5"/>
  <c r="H28" i="5"/>
  <c r="E106" i="5"/>
  <c r="G28" i="5"/>
  <c r="E63" i="5"/>
  <c r="G88" i="5"/>
  <c r="H50" i="5"/>
  <c r="F54" i="5"/>
  <c r="G44" i="5"/>
  <c r="G114" i="5"/>
  <c r="G64" i="5"/>
  <c r="F39" i="5"/>
  <c r="F108" i="5"/>
  <c r="F40" i="5"/>
  <c r="E56" i="5"/>
  <c r="H119" i="5"/>
  <c r="E19" i="5"/>
  <c r="G52" i="5"/>
  <c r="E72" i="5"/>
  <c r="H79" i="5"/>
  <c r="G119" i="5"/>
  <c r="F75" i="5"/>
  <c r="G11" i="5"/>
  <c r="H100" i="5"/>
  <c r="F68" i="5"/>
  <c r="E39" i="5"/>
  <c r="G65" i="5"/>
  <c r="H30" i="5"/>
  <c r="F30" i="5"/>
  <c r="H66" i="5"/>
  <c r="E91" i="5"/>
  <c r="F95" i="5"/>
  <c r="G66" i="5"/>
  <c r="G16" i="5"/>
  <c r="G100" i="5"/>
  <c r="G111" i="5"/>
  <c r="H116" i="5"/>
  <c r="E48" i="5"/>
  <c r="E78" i="5"/>
  <c r="H67" i="5"/>
  <c r="H23" i="5"/>
  <c r="H15" i="5"/>
  <c r="F23" i="5"/>
  <c r="E120" i="5"/>
  <c r="H98" i="5"/>
  <c r="G96" i="5"/>
  <c r="F122" i="5"/>
  <c r="G83" i="5"/>
  <c r="G72" i="5"/>
  <c r="E76" i="5"/>
  <c r="F99" i="5"/>
  <c r="F53" i="5"/>
  <c r="F117" i="5"/>
  <c r="E7" i="5"/>
  <c r="F24" i="5"/>
  <c r="F73" i="5"/>
  <c r="G30" i="5"/>
  <c r="F25" i="5"/>
  <c r="G55" i="5"/>
  <c r="H45" i="5"/>
  <c r="H26" i="5"/>
  <c r="G27" i="5"/>
  <c r="E9" i="5"/>
  <c r="F56" i="5"/>
  <c r="E35" i="5"/>
  <c r="G49" i="5"/>
  <c r="H77" i="5"/>
  <c r="G117" i="5"/>
  <c r="F102" i="5"/>
  <c r="E96" i="5"/>
  <c r="F69" i="5"/>
  <c r="H86" i="5"/>
  <c r="E115" i="5"/>
  <c r="E22" i="5"/>
  <c r="H39" i="5"/>
  <c r="E82" i="5"/>
  <c r="H85" i="5"/>
  <c r="F63" i="5"/>
  <c r="H74" i="5"/>
  <c r="F80" i="5"/>
  <c r="E43" i="5"/>
  <c r="H114" i="5"/>
  <c r="G50" i="5"/>
  <c r="F7" i="5"/>
  <c r="E75" i="5"/>
  <c r="H87" i="5"/>
  <c r="F115" i="5"/>
  <c r="E124" i="5"/>
  <c r="F88" i="5"/>
  <c r="E67" i="5"/>
  <c r="G36" i="5"/>
  <c r="H106" i="5"/>
  <c r="E14" i="5"/>
  <c r="G9" i="5"/>
  <c r="F22" i="5"/>
  <c r="G126" i="5"/>
  <c r="E15" i="5"/>
  <c r="G71" i="5"/>
  <c r="F16" i="5"/>
  <c r="E60" i="5"/>
  <c r="G53" i="5"/>
  <c r="F21" i="5"/>
  <c r="F125" i="5"/>
  <c r="H46" i="5"/>
  <c r="H88" i="5"/>
  <c r="F32" i="5"/>
  <c r="G35" i="5"/>
  <c r="G23" i="5"/>
  <c r="F72" i="5"/>
  <c r="F121" i="5"/>
  <c r="G40" i="5"/>
  <c r="F52" i="5"/>
  <c r="G46" i="5"/>
  <c r="E101" i="5"/>
  <c r="F58" i="5"/>
  <c r="G26" i="5"/>
  <c r="F51" i="5"/>
  <c r="F85" i="5"/>
  <c r="E81" i="5"/>
  <c r="E108" i="5"/>
  <c r="F126" i="5"/>
  <c r="G125" i="5"/>
  <c r="E28" i="5"/>
  <c r="E62" i="5"/>
  <c r="G87" i="5"/>
  <c r="G57" i="5"/>
  <c r="H69" i="5"/>
  <c r="G41" i="5"/>
  <c r="E29" i="5"/>
  <c r="E51" i="5"/>
  <c r="G108" i="5"/>
  <c r="H55" i="5"/>
  <c r="G91" i="5"/>
  <c r="H91" i="5"/>
  <c r="H99" i="5"/>
  <c r="F55" i="5"/>
  <c r="E12" i="5"/>
  <c r="G63" i="5"/>
  <c r="F3" i="5"/>
  <c r="F34" i="5"/>
  <c r="H27" i="5"/>
  <c r="G15" i="5"/>
  <c r="H33" i="5"/>
  <c r="E69" i="5"/>
  <c r="E26" i="5"/>
  <c r="E4" i="5"/>
  <c r="E99" i="5"/>
  <c r="F47" i="5"/>
  <c r="E126" i="5"/>
  <c r="H12" i="5"/>
  <c r="G51" i="5"/>
  <c r="H72" i="5"/>
  <c r="E6" i="5"/>
  <c r="E105" i="5"/>
  <c r="F98" i="5"/>
  <c r="H122" i="5"/>
  <c r="F106" i="5"/>
  <c r="H97" i="5"/>
  <c r="F86" i="5"/>
  <c r="G82" i="5"/>
  <c r="F45" i="5"/>
  <c r="G14" i="5"/>
  <c r="G10" i="5"/>
  <c r="E11" i="5"/>
  <c r="G18" i="5"/>
  <c r="F94" i="5"/>
  <c r="G121" i="5"/>
  <c r="G106" i="5"/>
  <c r="F124" i="5"/>
  <c r="G103" i="5"/>
  <c r="F83" i="5"/>
  <c r="A7" i="5"/>
  <c r="D14" i="6" s="1"/>
  <c r="F65" i="5"/>
  <c r="F61" i="5"/>
  <c r="H105" i="5"/>
  <c r="E47" i="5"/>
  <c r="G20" i="5"/>
  <c r="G5" i="5"/>
  <c r="F50" i="5"/>
  <c r="E18" i="5"/>
  <c r="F12" i="5"/>
  <c r="H81" i="5"/>
  <c r="H25" i="5"/>
  <c r="E53" i="5"/>
  <c r="F13" i="5"/>
  <c r="G105" i="5"/>
  <c r="H2" i="5"/>
  <c r="F100" i="5"/>
  <c r="H57" i="5"/>
  <c r="H117" i="5"/>
  <c r="G42" i="5"/>
  <c r="H94" i="5"/>
  <c r="G75" i="5"/>
  <c r="F104" i="5"/>
  <c r="F57" i="5"/>
  <c r="G77" i="5"/>
  <c r="G67" i="5"/>
  <c r="H24" i="5"/>
  <c r="E122" i="5"/>
  <c r="H107" i="5"/>
  <c r="G47" i="5"/>
  <c r="E68" i="5"/>
  <c r="H75" i="5"/>
  <c r="F107" i="5"/>
  <c r="E88" i="5"/>
  <c r="G4" i="5"/>
  <c r="E42" i="5"/>
  <c r="G17" i="5"/>
  <c r="F113" i="5"/>
  <c r="E23" i="5"/>
  <c r="G6" i="5"/>
  <c r="G102" i="5"/>
  <c r="G13" i="5"/>
  <c r="E55" i="5"/>
  <c r="G62" i="5"/>
  <c r="G120" i="5"/>
  <c r="F6" i="5"/>
  <c r="H62" i="5"/>
  <c r="D15" i="6"/>
  <c r="H21" i="5"/>
  <c r="F71" i="5"/>
  <c r="F101" i="5"/>
  <c r="E84" i="5"/>
  <c r="F96" i="5"/>
  <c r="H125" i="5"/>
  <c r="G81" i="5"/>
  <c r="G7" i="5"/>
  <c r="E17" i="5"/>
  <c r="H101" i="5"/>
  <c r="G21" i="5"/>
  <c r="E30" i="5"/>
  <c r="H90" i="5"/>
  <c r="G69" i="5"/>
  <c r="E61" i="5"/>
  <c r="H126" i="5"/>
  <c r="F66" i="5"/>
  <c r="E100" i="5"/>
  <c r="H16" i="5"/>
  <c r="H84" i="5"/>
  <c r="H48" i="5"/>
  <c r="E44" i="5"/>
  <c r="F2" i="5"/>
  <c r="G3" i="5"/>
  <c r="G85" i="5"/>
  <c r="G22" i="5"/>
  <c r="H120" i="5"/>
  <c r="E80" i="5"/>
  <c r="H8" i="5"/>
  <c r="E74" i="5"/>
  <c r="E117" i="5"/>
  <c r="E90" i="5"/>
  <c r="F46" i="5"/>
  <c r="G116" i="5"/>
  <c r="G74" i="5"/>
  <c r="H13" i="5"/>
  <c r="E37" i="5"/>
  <c r="F77" i="5"/>
  <c r="H63" i="5"/>
  <c r="H47" i="5"/>
  <c r="F76" i="5"/>
  <c r="F14" i="5"/>
  <c r="F42" i="5"/>
  <c r="H4" i="5"/>
  <c r="H65" i="5"/>
  <c r="G68" i="5"/>
  <c r="E104" i="5"/>
  <c r="H82" i="5"/>
  <c r="H22" i="5"/>
  <c r="G93" i="5"/>
  <c r="F9" i="5"/>
  <c r="H3" i="5"/>
  <c r="H60" i="5"/>
  <c r="H51" i="5"/>
  <c r="F41" i="5"/>
  <c r="F116" i="5"/>
  <c r="F17" i="5"/>
  <c r="H118" i="5"/>
  <c r="E16" i="5"/>
  <c r="H104" i="5"/>
  <c r="G70" i="5"/>
  <c r="E118" i="5"/>
  <c r="E107" i="5"/>
  <c r="F10" i="5"/>
  <c r="G84" i="5"/>
  <c r="G34" i="5"/>
  <c r="E93" i="5"/>
  <c r="E103" i="5"/>
  <c r="E71" i="5"/>
  <c r="E79" i="5"/>
  <c r="E40" i="5"/>
  <c r="G112" i="5"/>
  <c r="G89" i="5"/>
  <c r="H17" i="5"/>
  <c r="H113" i="5"/>
  <c r="E116" i="5"/>
  <c r="E123" i="5"/>
  <c r="C24" i="6"/>
  <c r="I1" i="5" a="1"/>
  <c r="I121" i="5" l="1"/>
  <c r="I13" i="5"/>
  <c r="I20" i="5"/>
  <c r="I111" i="5"/>
  <c r="I30" i="5"/>
  <c r="I1" i="5"/>
  <c r="I2" i="5"/>
  <c r="I47" i="5"/>
  <c r="I4" i="5"/>
  <c r="I43" i="5"/>
  <c r="I59" i="5"/>
  <c r="I50" i="5"/>
  <c r="I19" i="5"/>
  <c r="I84" i="5"/>
  <c r="I5" i="5"/>
  <c r="I32" i="5"/>
  <c r="I123" i="5"/>
  <c r="I75" i="5"/>
  <c r="I117" i="5"/>
  <c r="I58" i="5"/>
  <c r="I86" i="5"/>
  <c r="I16" i="5"/>
  <c r="I91" i="5"/>
  <c r="I51" i="5"/>
  <c r="I124" i="5"/>
  <c r="I125" i="5"/>
  <c r="I15" i="5"/>
  <c r="I23" i="5"/>
  <c r="I81" i="5"/>
  <c r="I85" i="5"/>
  <c r="I95" i="5"/>
  <c r="I87" i="5"/>
  <c r="I60" i="5"/>
  <c r="I14" i="5"/>
  <c r="I48" i="5"/>
  <c r="I28" i="5"/>
  <c r="I94" i="5"/>
  <c r="I46" i="5"/>
  <c r="I24" i="5"/>
  <c r="I74" i="5"/>
  <c r="I40" i="5"/>
  <c r="I112" i="5"/>
  <c r="I52" i="5"/>
  <c r="I88" i="5"/>
  <c r="I42" i="5"/>
  <c r="I8" i="5"/>
  <c r="I44" i="5"/>
  <c r="I29" i="5"/>
  <c r="I78" i="5"/>
  <c r="I33" i="5"/>
  <c r="I39" i="5"/>
  <c r="I83" i="5"/>
  <c r="I53" i="5"/>
  <c r="I109" i="5"/>
  <c r="I110" i="5"/>
  <c r="I80" i="5"/>
  <c r="I25" i="5"/>
  <c r="I36" i="5"/>
  <c r="I70" i="5"/>
  <c r="I120" i="5"/>
  <c r="I34" i="5"/>
  <c r="I116" i="5"/>
  <c r="I38" i="5"/>
  <c r="I107" i="5"/>
  <c r="I35" i="5"/>
  <c r="I102" i="5"/>
  <c r="I41" i="5"/>
  <c r="I11" i="5"/>
  <c r="I64" i="5"/>
  <c r="I79" i="5"/>
  <c r="I68" i="5"/>
  <c r="I45" i="5"/>
  <c r="I55" i="5"/>
  <c r="I67" i="5"/>
  <c r="I22" i="5"/>
  <c r="I66" i="5"/>
  <c r="I73" i="5"/>
  <c r="I106" i="5"/>
  <c r="I12" i="5"/>
  <c r="I21" i="5"/>
  <c r="I92" i="5"/>
  <c r="I72" i="5"/>
  <c r="I90" i="5"/>
  <c r="I61" i="5"/>
  <c r="I56" i="5"/>
  <c r="I69" i="5"/>
  <c r="I9" i="5"/>
  <c r="I105" i="5"/>
  <c r="I126" i="5"/>
  <c r="I77" i="5"/>
  <c r="I93" i="5"/>
  <c r="I65" i="5"/>
  <c r="I99" i="5"/>
  <c r="I57" i="5"/>
  <c r="I10" i="5"/>
  <c r="I114" i="5"/>
  <c r="I98" i="5"/>
  <c r="I122" i="5"/>
  <c r="I27" i="5"/>
  <c r="I7" i="5"/>
  <c r="I49" i="5"/>
  <c r="I115" i="5"/>
  <c r="I101" i="5"/>
  <c r="I54" i="5"/>
  <c r="I89" i="5"/>
  <c r="I104" i="5"/>
  <c r="I97" i="5"/>
  <c r="I3" i="5"/>
  <c r="I76" i="5"/>
  <c r="I31" i="5"/>
  <c r="I113" i="5"/>
  <c r="I62" i="5"/>
  <c r="I18" i="5"/>
  <c r="I96" i="5"/>
  <c r="I100" i="5"/>
  <c r="I63" i="5"/>
  <c r="I17" i="5"/>
  <c r="I103" i="5"/>
  <c r="I37" i="5"/>
  <c r="I108" i="5"/>
  <c r="I119" i="5"/>
  <c r="I6" i="5"/>
  <c r="I71" i="5"/>
  <c r="I26" i="5"/>
  <c r="I118" i="5"/>
  <c r="I82" i="5"/>
  <c r="D26" i="6"/>
  <c r="C25" i="6"/>
  <c r="B7" i="5"/>
  <c r="D27" i="6"/>
  <c r="F2" i="7" l="1"/>
  <c r="D25" i="6"/>
  <c r="D24" i="6"/>
  <c r="G2" i="7"/>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1" authorId="0">
      <text>
        <r>
          <rPr>
            <sz val="8"/>
            <color indexed="81"/>
            <rFont val="Tahoma"/>
            <charset val="1"/>
          </rPr>
          <t>Discount, ZeroRate, or ForwardRate. If omitted, default = Discount is used.</t>
        </r>
      </text>
    </comment>
    <comment ref="D22"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<sst xmlns="http://schemas.openxmlformats.org/spreadsheetml/2006/main" count="324" uniqueCount="157">
  <si>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</si>
  <si>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</si>
  <si>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</si>
  <si>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</si>
  <si>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</si>
  <si>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</si>
  <si>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</si>
  <si>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</si>
  <si>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</si>
  <si>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</si>
  <si>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</si>
  <si>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</si>
  <si>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</si>
  <si>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</si>
  <si>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</si>
  <si>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</si>
  <si>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</si>
  <si>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</si>
  <si>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</si>
  <si>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</si>
  <si>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</si>
  <si>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</si>
  <si>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</si>
  <si>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</si>
  <si>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</si>
  <si>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</si>
  <si>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</si>
  <si>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</si>
  <si>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</si>
  <si>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</si>
  <si>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</si>
  <si>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</si>
  <si>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</si>
  <si>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</si>
  <si>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</si>
  <si>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</si>
  <si>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</si>
  <si>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</si>
  <si>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</si>
  <si>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</si>
  <si>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</si>
  <si>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</si>
  <si>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</si>
  <si>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</si>
  <si>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</si>
  <si>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</si>
  <si>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</si>
  <si>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</si>
  <si>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</si>
  <si>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</si>
  <si>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</si>
  <si>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</si>
  <si>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</si>
  <si>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</si>
  <si>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</si>
  <si>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</si>
  <si>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</si>
  <si>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</si>
  <si>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</si>
  <si>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</si>
  <si>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</si>
  <si>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</si>
  <si>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</si>
  <si>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</si>
  <si>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</si>
  <si>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</si>
  <si>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</si>
  <si>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</si>
  <si>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</si>
  <si>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</si>
  <si>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</si>
  <si>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</si>
  <si>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</si>
  <si>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</si>
  <si>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</si>
  <si>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</si>
  <si>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</si>
  <si>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</si>
  <si>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</si>
  <si>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</si>
  <si>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</si>
  <si>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</si>
  <si>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</si>
  <si>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</si>
  <si>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</si>
  <si>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</si>
  <si>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</si>
  <si>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</si>
  <si>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</si>
  <si>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</si>
  <si>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</si>
  <si>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</si>
  <si>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</si>
  <si>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</si>
  <si>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</si>
  <si>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</si>
  <si>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</si>
  <si>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</si>
  <si>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</si>
  <si>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</si>
  <si>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</si>
  <si>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</si>
  <si>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</si>
  <si>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</si>
  <si>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</si>
  <si>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</si>
  <si>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</si>
  <si>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</si>
  <si>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</si>
  <si>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</si>
  <si>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</si>
  <si>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</si>
  <si>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</si>
  <si>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</si>
  <si>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</si>
  <si>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</si>
  <si>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</si>
  <si>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9M</t>
  </si>
  <si>
    <t>6M</t>
  </si>
  <si>
    <t>3M</t>
  </si>
  <si>
    <t>2M</t>
  </si>
  <si>
    <t>1M</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</si>
  <si>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</si>
  <si>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</si>
  <si>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</si>
  <si>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</si>
  <si>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</si>
  <si>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</si>
  <si>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</si>
  <si>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</si>
  <si>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</si>
  <si>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</si>
  <si>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</si>
  <si>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</si>
  <si>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</si>
  <si>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</si>
  <si>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</si>
  <si>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</si>
  <si>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</si>
  <si>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</si>
  <si>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12L</t>
  </si>
  <si>
    <t>SB</t>
  </si>
  <si>
    <t>12E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</si>
  <si>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</si>
  <si>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</si>
  <si>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</si>
  <si>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</si>
  <si>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</si>
  <si>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</si>
  <si>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</si>
  <si>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</si>
  <si>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</si>
  <si>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</si>
  <si>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</si>
  <si>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</si>
  <si>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EUR_YCRH_SwapsFromBasis</t>
  </si>
  <si>
    <t>EUR1Y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</si>
</sst>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2" borderId="6" xfId="3" applyFont="1" applyFill="1" applyBorder="1" applyAlignment="1">
      <alignment horizontal="center"/>
    </xf>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29"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30"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31"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9"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29" xfId="1" applyNumberFormat="1" applyFont="1" applyFill="1" applyBorder="1" applyAlignment="1" applyProtection="1">
      <alignment vertical="center"/>
    </xf>
    <xf numFmtId="0" fontId="12" fillId="4" borderId="3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2" fillId="2" borderId="34" xfId="1" applyFont="1" applyFill="1" applyBorder="1" applyAlignment="1">
      <alignment horizontal="center"/>
    </xf>
    <xf numFmtId="0" fontId="2" fillId="2" borderId="34" xfId="1" applyFont="1" applyFill="1" applyBorder="1"/>
    <xf numFmtId="0" fontId="2" fillId="2" borderId="13"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3" xfId="1" applyFont="1" applyBorder="1"/>
    <xf numFmtId="0" fontId="2" fillId="2" borderId="9" xfId="1" applyFont="1" applyFill="1" applyBorder="1" applyAlignment="1">
      <alignment horizontal="center"/>
    </xf>
    <xf numFmtId="0" fontId="2" fillId="8"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3" xfId="1" applyFont="1" applyFill="1" applyBorder="1" applyAlignment="1">
      <alignment horizontal="left"/>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2" fillId="2" borderId="29" xfId="3" applyFont="1" applyFill="1" applyBorder="1" applyAlignment="1">
      <alignment horizontal="right"/>
    </xf>
    <xf numFmtId="0" fontId="2" fillId="2" borderId="29" xfId="3" applyFont="1" applyFill="1" applyBorder="1"/>
    <xf numFmtId="0" fontId="2" fillId="2" borderId="36" xfId="3" applyFont="1" applyFill="1" applyBorder="1"/>
    <xf numFmtId="0" fontId="2" fillId="2" borderId="37" xfId="3" applyFont="1" applyFill="1" applyBorder="1"/>
    <xf numFmtId="0" fontId="2" fillId="10" borderId="17" xfId="3" applyFont="1" applyFill="1" applyBorder="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M28"/>
  <sheetViews>
    <sheetView workbookViewId="0">
      <selection activeCell="D11" sqref="D11"/>
    </sheetView>
  </sheetViews>
  <sheetFormatPr defaultColWidth="8" defaultRowHeight="11.25" x14ac:dyDescent="0.2"/>
  <cols>
    <col min="1" max="2" width="2.7109375" style="185" customWidth="1"/>
    <col min="3" max="3" width="18" style="185" bestFit="1" customWidth="1"/>
    <col min="4" max="4" width="23.85546875" style="185" bestFit="1" customWidth="1"/>
    <col min="5" max="6" width="2.7109375" style="185" customWidth="1"/>
    <col min="7" max="7" width="4" style="185" bestFit="1" customWidth="1"/>
    <col min="8" max="8" width="3.28515625" style="185" bestFit="1" customWidth="1"/>
    <col min="9" max="10" width="2.7109375" style="185" customWidth="1"/>
    <col min="11" max="11" width="18.5703125" style="185" bestFit="1" customWidth="1"/>
    <col min="12" max="12" width="53.7109375" style="185" bestFit="1" customWidth="1"/>
    <col min="13" max="13" width="2.7109375" style="185" customWidth="1"/>
    <col min="14" max="16384" width="8" style="185"/>
  </cols>
  <sheetData>
    <row r="1" spans="2:13" ht="12" thickBot="1" x14ac:dyDescent="0.25">
      <c r="B1" s="185" t="str">
        <f>_xll.qlxlVersion(TRUE,Trigger)</f>
        <v>QuantLibXL 1.4.0 - MS VC++ 9.0 - Multithreaded Dynamic Runtime library - Release Configuration - Apr 18 2014 11:20:01</v>
      </c>
    </row>
    <row r="2" spans="2:13" ht="18.75" thickBot="1" x14ac:dyDescent="0.3">
      <c r="B2" s="200" t="s">
        <v>116</v>
      </c>
      <c r="C2" s="201"/>
      <c r="D2" s="201"/>
      <c r="E2" s="202"/>
      <c r="J2" s="200" t="s">
        <v>135</v>
      </c>
      <c r="K2" s="201"/>
      <c r="L2" s="201"/>
      <c r="M2" s="203"/>
    </row>
    <row r="3" spans="2:13" ht="12" thickBot="1" x14ac:dyDescent="0.25">
      <c r="B3" s="59"/>
      <c r="C3" s="83"/>
      <c r="D3" s="58"/>
      <c r="E3" s="57"/>
      <c r="J3" s="121"/>
      <c r="K3" s="124"/>
      <c r="L3" s="124"/>
      <c r="M3" s="123"/>
    </row>
    <row r="4" spans="2:13" x14ac:dyDescent="0.2">
      <c r="B4" s="59"/>
      <c r="C4" s="82" t="s">
        <v>115</v>
      </c>
      <c r="D4" s="81" t="s">
        <v>112</v>
      </c>
      <c r="E4" s="57"/>
      <c r="G4" s="187" t="s">
        <v>114</v>
      </c>
      <c r="H4" s="188"/>
      <c r="J4" s="121"/>
      <c r="K4" s="120" t="s">
        <v>134</v>
      </c>
      <c r="L4" s="114" t="b">
        <v>0</v>
      </c>
      <c r="M4" s="119"/>
    </row>
    <row r="5" spans="2:13" x14ac:dyDescent="0.2">
      <c r="B5" s="59"/>
      <c r="C5" s="80" t="s">
        <v>113</v>
      </c>
      <c r="D5" s="60">
        <v>12</v>
      </c>
      <c r="E5" s="57"/>
      <c r="G5" s="189" t="s">
        <v>112</v>
      </c>
      <c r="H5" s="190" t="s">
        <v>111</v>
      </c>
      <c r="J5" s="121"/>
      <c r="K5" s="120" t="s">
        <v>133</v>
      </c>
      <c r="L5" s="122"/>
      <c r="M5" s="119"/>
    </row>
    <row r="6" spans="2:13" x14ac:dyDescent="0.2">
      <c r="B6" s="59"/>
      <c r="C6" s="80" t="s">
        <v>110</v>
      </c>
      <c r="D6" s="60" t="str">
        <f>_xll.qlPeriodEquivalent(D5&amp;"M")</f>
        <v>1Y</v>
      </c>
      <c r="E6" s="57"/>
      <c r="G6" s="189" t="s">
        <v>109</v>
      </c>
      <c r="H6" s="190"/>
      <c r="J6" s="121"/>
      <c r="K6" s="120" t="s">
        <v>132</v>
      </c>
      <c r="L6" s="111" t="b">
        <v>1</v>
      </c>
      <c r="M6" s="119"/>
    </row>
    <row r="7" spans="2:13" ht="12" thickBot="1" x14ac:dyDescent="0.25">
      <c r="B7" s="59"/>
      <c r="C7" s="80" t="s">
        <v>108</v>
      </c>
      <c r="D7" s="60" t="str">
        <f>Months&amp;IF(UPPER(Currency)="EUR","E","L")</f>
        <v>12E</v>
      </c>
      <c r="E7" s="57"/>
      <c r="G7" s="189" t="s">
        <v>107</v>
      </c>
      <c r="H7" s="190"/>
      <c r="J7" s="118"/>
      <c r="K7" s="117"/>
      <c r="L7" s="117"/>
      <c r="M7" s="116"/>
    </row>
    <row r="8" spans="2:13" ht="12" thickBot="1" x14ac:dyDescent="0.25">
      <c r="B8" s="59"/>
      <c r="C8" s="80" t="s">
        <v>106</v>
      </c>
      <c r="D8" s="60" t="str">
        <f>VLOOKUP(Currency,G4:H8,2)</f>
        <v>AB</v>
      </c>
      <c r="E8" s="57"/>
      <c r="G8" s="191" t="s">
        <v>105</v>
      </c>
      <c r="H8" s="192" t="s">
        <v>104</v>
      </c>
      <c r="J8" s="186"/>
      <c r="K8" s="186"/>
      <c r="L8" s="186"/>
      <c r="M8" s="186"/>
    </row>
    <row r="9" spans="2:13" ht="18.75" thickBot="1" x14ac:dyDescent="0.3">
      <c r="B9" s="59"/>
      <c r="C9" s="80" t="s">
        <v>103</v>
      </c>
      <c r="D9" s="60" t="str">
        <f>Currency&amp;"_YC"&amp;IndexTenor&amp;"RH"</f>
        <v>EUR_YC1YRH</v>
      </c>
      <c r="E9" s="57"/>
      <c r="J9" s="200" t="s">
        <v>131</v>
      </c>
      <c r="K9" s="201"/>
      <c r="L9" s="201"/>
      <c r="M9" s="203"/>
    </row>
    <row r="10" spans="2:13" ht="12.75" x14ac:dyDescent="0.2">
      <c r="B10" s="59"/>
      <c r="C10" s="79" t="s">
        <v>102</v>
      </c>
      <c r="D10" s="60" t="b">
        <v>1</v>
      </c>
      <c r="E10" s="57"/>
      <c r="J10" s="113"/>
      <c r="K10" s="115"/>
      <c r="L10" s="115"/>
      <c r="M10" s="110"/>
    </row>
    <row r="11" spans="2:13" ht="12.75" x14ac:dyDescent="0.2">
      <c r="B11" s="59"/>
      <c r="C11" s="79" t="s">
        <v>101</v>
      </c>
      <c r="D11" s="78"/>
      <c r="E11" s="57"/>
      <c r="J11" s="113"/>
      <c r="K11" s="112" t="s">
        <v>130</v>
      </c>
      <c r="L11" s="114" t="s">
        <v>129</v>
      </c>
      <c r="M11" s="110"/>
    </row>
    <row r="12" spans="2:13" ht="12.75" x14ac:dyDescent="0.2">
      <c r="B12" s="59"/>
      <c r="C12" s="77" t="s">
        <v>100</v>
      </c>
      <c r="D12" s="76" t="b">
        <v>0</v>
      </c>
      <c r="E12" s="57"/>
      <c r="J12" s="113"/>
      <c r="K12" s="112" t="s">
        <v>128</v>
      </c>
      <c r="L12" s="111" t="s">
        <v>127</v>
      </c>
      <c r="M12" s="110"/>
    </row>
    <row r="13" spans="2:13" ht="12.75" x14ac:dyDescent="0.2">
      <c r="B13" s="59"/>
      <c r="C13" s="64"/>
      <c r="D13" s="64"/>
      <c r="E13" s="57"/>
      <c r="J13" s="113"/>
      <c r="K13" s="112" t="s">
        <v>152</v>
      </c>
      <c r="L13" s="114" t="s">
        <v>151</v>
      </c>
      <c r="M13" s="110"/>
    </row>
    <row r="14" spans="2:13" ht="12.75" x14ac:dyDescent="0.2">
      <c r="B14" s="59"/>
      <c r="C14" s="73" t="s">
        <v>99</v>
      </c>
      <c r="D14" s="75" t="str">
        <f>_xll.qlPiecewiseYieldCurve(D16,NDays,Calendar,RateHelpersSelected,DayCounter,IF(ISERROR(#REF!),NA(),#REF!),IF(ISERROR(#REF!),NA(),#REF!),Accuracy,TraitsID,InterpolatorID,Permanent,,ObjectOverwrite)</f>
        <v>_EURYC1Y#0002</v>
      </c>
      <c r="E14" s="57"/>
      <c r="J14" s="113"/>
      <c r="K14" s="112" t="s">
        <v>150</v>
      </c>
      <c r="L14" s="114" t="s">
        <v>149</v>
      </c>
      <c r="M14" s="110"/>
    </row>
    <row r="15" spans="2:13" ht="12.75" x14ac:dyDescent="0.2">
      <c r="B15" s="59"/>
      <c r="C15" s="66" t="s">
        <v>80</v>
      </c>
      <c r="D15" s="74" t="str">
        <f>_xll.ohRangeRetrieveError(YieldCurve)</f>
        <v/>
      </c>
      <c r="E15" s="57"/>
      <c r="J15" s="113"/>
      <c r="K15" s="112" t="s">
        <v>148</v>
      </c>
      <c r="L15" s="111" t="str">
        <f>PROPER(Currency)&amp;"ON"</f>
        <v>EurON</v>
      </c>
      <c r="M15" s="110"/>
    </row>
    <row r="16" spans="2:13" ht="13.5" thickBot="1" x14ac:dyDescent="0.25">
      <c r="B16" s="59"/>
      <c r="C16" s="73" t="s">
        <v>98</v>
      </c>
      <c r="D16" s="72" t="str">
        <f>"_"&amp;Currency&amp;"YC"&amp;IndexTenor</f>
        <v>_EURYC1Y</v>
      </c>
      <c r="E16" s="57"/>
      <c r="J16" s="109"/>
      <c r="K16" s="108"/>
      <c r="L16" s="108"/>
      <c r="M16" s="107"/>
    </row>
    <row r="17" spans="1:5" x14ac:dyDescent="0.2">
      <c r="B17" s="59"/>
      <c r="C17" s="68" t="s">
        <v>97</v>
      </c>
      <c r="D17" s="71">
        <v>2</v>
      </c>
      <c r="E17" s="57"/>
    </row>
    <row r="18" spans="1:5" x14ac:dyDescent="0.2">
      <c r="B18" s="59"/>
      <c r="C18" s="68" t="s">
        <v>96</v>
      </c>
      <c r="D18" s="70" t="s">
        <v>95</v>
      </c>
      <c r="E18" s="57"/>
    </row>
    <row r="19" spans="1:5" x14ac:dyDescent="0.2">
      <c r="B19" s="59"/>
      <c r="C19" s="68" t="s">
        <v>94</v>
      </c>
      <c r="D19" s="70"/>
      <c r="E19" s="57"/>
    </row>
    <row r="20" spans="1:5" x14ac:dyDescent="0.2">
      <c r="B20" s="59"/>
      <c r="C20" s="68" t="s">
        <v>93</v>
      </c>
      <c r="D20" s="69" t="e">
        <f>NA()</f>
        <v>#N/A</v>
      </c>
      <c r="E20" s="57"/>
    </row>
    <row r="21" spans="1:5" x14ac:dyDescent="0.2">
      <c r="B21" s="59"/>
      <c r="C21" s="68" t="s">
        <v>92</v>
      </c>
      <c r="D21" s="67" t="s">
        <v>91</v>
      </c>
      <c r="E21" s="57"/>
    </row>
    <row r="22" spans="1:5" x14ac:dyDescent="0.2">
      <c r="B22" s="59"/>
      <c r="C22" s="66" t="s">
        <v>90</v>
      </c>
      <c r="D22" s="65" t="s">
        <v>89</v>
      </c>
      <c r="E22" s="57"/>
    </row>
    <row r="23" spans="1:5" x14ac:dyDescent="0.2">
      <c r="B23" s="59"/>
      <c r="C23" s="64"/>
      <c r="D23" s="64"/>
      <c r="E23" s="57"/>
    </row>
    <row r="24" spans="1:5" x14ac:dyDescent="0.2">
      <c r="B24" s="59"/>
      <c r="C24" s="63">
        <f>_xll.qlTermStructureReferenceDate(YieldCurve)</f>
        <v>41752</v>
      </c>
      <c r="D24" s="62">
        <f>MAX(_xll.ohPack(Selected!I1:I126))</f>
        <v>1</v>
      </c>
      <c r="E24" s="57"/>
    </row>
    <row r="25" spans="1:5" x14ac:dyDescent="0.2">
      <c r="B25" s="59"/>
      <c r="C25" s="61">
        <f>MAX(_xll.ohPack(Selected!H2:H126))</f>
        <v>63668</v>
      </c>
      <c r="D25" s="60">
        <f>MIN(_xll.ohPack(Selected!I1:I126))</f>
        <v>0.21116215171174843</v>
      </c>
      <c r="E25" s="57"/>
    </row>
    <row r="26" spans="1:5" x14ac:dyDescent="0.2">
      <c r="B26" s="59"/>
      <c r="C26" s="193" t="s">
        <v>80</v>
      </c>
      <c r="D26" s="194" t="str">
        <f>_xll.ohRangeRetrieveError(Selected!I1)</f>
        <v/>
      </c>
      <c r="E26" s="57"/>
    </row>
    <row r="27" spans="1:5" ht="11.25" customHeight="1" x14ac:dyDescent="0.2">
      <c r="B27" s="197"/>
      <c r="C27" s="195" t="s">
        <v>156</v>
      </c>
      <c r="D27" s="196" t="b">
        <f>_xll.qlRelinkableHandleLinkTo(C27,YieldCurve)</f>
        <v>1</v>
      </c>
      <c r="E27" s="198"/>
    </row>
    <row r="28" spans="1:5" ht="12" thickBot="1" x14ac:dyDescent="0.25">
      <c r="A28" s="199"/>
      <c r="B28" s="56"/>
      <c r="C28" s="55"/>
      <c r="D28" s="55"/>
      <c r="E28" s="54"/>
    </row>
  </sheetData>
  <mergeCells count="3">
    <mergeCell ref="B2:E2"/>
    <mergeCell ref="J2:M2"/>
    <mergeCell ref="J9:M9"/>
  </mergeCells>
  <dataValidations count="8">
    <dataValidation type="list" allowBlank="1" showInputMessage="1" showErrorMessage="1" sqref="D22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D65559 IY65558 SU65558 ACQ65558 AMM65558 AWI65558 BGE65558 BQA65558 BZW65558 CJS65558 CTO65558 DDK65558 DNG65558 DXC65558 EGY65558 EQU65558 FAQ65558 FKM65558 FUI65558 GEE65558 GOA65558 GXW65558 HHS65558 HRO65558 IBK65558 ILG65558 IVC65558 JEY65558 JOU65558 JYQ65558 KIM65558 KSI65558 LCE65558 LMA65558 LVW65558 MFS65558 MPO65558 MZK65558 NJG65558 NTC65558 OCY65558 OMU65558 OWQ65558 PGM65558 PQI65558 QAE65558 QKA65558 QTW65558 RDS65558 RNO65558 RXK65558 SHG65558 SRC65558 TAY65558 TKU65558 TUQ65558 UEM65558 UOI65558 UYE65558 VIA65558 VRW65558 WBS65558 WLO65558 WVK65558 D131095 IY131094 SU131094 ACQ131094 AMM131094 AWI131094 BGE131094 BQA131094 BZW131094 CJS131094 CTO131094 DDK131094 DNG131094 DXC131094 EGY131094 EQU131094 FAQ131094 FKM131094 FUI131094 GEE131094 GOA131094 GXW131094 HHS131094 HRO131094 IBK131094 ILG131094 IVC131094 JEY131094 JOU131094 JYQ131094 KIM131094 KSI131094 LCE131094 LMA131094 LVW131094 MFS131094 MPO131094 MZK131094 NJG131094 NTC131094 OCY131094 OMU131094 OWQ131094 PGM131094 PQI131094 QAE131094 QKA131094 QTW131094 RDS131094 RNO131094 RXK131094 SHG131094 SRC131094 TAY131094 TKU131094 TUQ131094 UEM131094 UOI131094 UYE131094 VIA131094 VRW131094 WBS131094 WLO131094 WVK131094 D196631 IY196630 SU196630 ACQ196630 AMM196630 AWI196630 BGE196630 BQA196630 BZW196630 CJS196630 CTO196630 DDK196630 DNG196630 DXC196630 EGY196630 EQU196630 FAQ196630 FKM196630 FUI196630 GEE196630 GOA196630 GXW196630 HHS196630 HRO196630 IBK196630 ILG196630 IVC196630 JEY196630 JOU196630 JYQ196630 KIM196630 KSI196630 LCE196630 LMA196630 LVW196630 MFS196630 MPO196630 MZK196630 NJG196630 NTC196630 OCY196630 OMU196630 OWQ196630 PGM196630 PQI196630 QAE196630 QKA196630 QTW196630 RDS196630 RNO196630 RXK196630 SHG196630 SRC196630 TAY196630 TKU196630 TUQ196630 UEM196630 UOI196630 UYE196630 VIA196630 VRW196630 WBS196630 WLO196630 WVK196630 D262167 IY262166 SU262166 ACQ262166 AMM262166 AWI262166 BGE262166 BQA262166 BZW262166 CJS262166 CTO262166 DDK262166 DNG262166 DXC262166 EGY262166 EQU262166 FAQ262166 FKM262166 FUI262166 GEE262166 GOA262166 GXW262166 HHS262166 HRO262166 IBK262166 ILG262166 IVC262166 JEY262166 JOU262166 JYQ262166 KIM262166 KSI262166 LCE262166 LMA262166 LVW262166 MFS262166 MPO262166 MZK262166 NJG262166 NTC262166 OCY262166 OMU262166 OWQ262166 PGM262166 PQI262166 QAE262166 QKA262166 QTW262166 RDS262166 RNO262166 RXK262166 SHG262166 SRC262166 TAY262166 TKU262166 TUQ262166 UEM262166 UOI262166 UYE262166 VIA262166 VRW262166 WBS262166 WLO262166 WVK262166 D327703 IY327702 SU327702 ACQ327702 AMM327702 AWI327702 BGE327702 BQA327702 BZW327702 CJS327702 CTO327702 DDK327702 DNG327702 DXC327702 EGY327702 EQU327702 FAQ327702 FKM327702 FUI327702 GEE327702 GOA327702 GXW327702 HHS327702 HRO327702 IBK327702 ILG327702 IVC327702 JEY327702 JOU327702 JYQ327702 KIM327702 KSI327702 LCE327702 LMA327702 LVW327702 MFS327702 MPO327702 MZK327702 NJG327702 NTC327702 OCY327702 OMU327702 OWQ327702 PGM327702 PQI327702 QAE327702 QKA327702 QTW327702 RDS327702 RNO327702 RXK327702 SHG327702 SRC327702 TAY327702 TKU327702 TUQ327702 UEM327702 UOI327702 UYE327702 VIA327702 VRW327702 WBS327702 WLO327702 WVK327702 D393239 IY393238 SU393238 ACQ393238 AMM393238 AWI393238 BGE393238 BQA393238 BZW393238 CJS393238 CTO393238 DDK393238 DNG393238 DXC393238 EGY393238 EQU393238 FAQ393238 FKM393238 FUI393238 GEE393238 GOA393238 GXW393238 HHS393238 HRO393238 IBK393238 ILG393238 IVC393238 JEY393238 JOU393238 JYQ393238 KIM393238 KSI393238 LCE393238 LMA393238 LVW393238 MFS393238 MPO393238 MZK393238 NJG393238 NTC393238 OCY393238 OMU393238 OWQ393238 PGM393238 PQI393238 QAE393238 QKA393238 QTW393238 RDS393238 RNO393238 RXK393238 SHG393238 SRC393238 TAY393238 TKU393238 TUQ393238 UEM393238 UOI393238 UYE393238 VIA393238 VRW393238 WBS393238 WLO393238 WVK393238 D458775 IY458774 SU458774 ACQ458774 AMM458774 AWI458774 BGE458774 BQA458774 BZW458774 CJS458774 CTO458774 DDK458774 DNG458774 DXC458774 EGY458774 EQU458774 FAQ458774 FKM458774 FUI458774 GEE458774 GOA458774 GXW458774 HHS458774 HRO458774 IBK458774 ILG458774 IVC458774 JEY458774 JOU458774 JYQ458774 KIM458774 KSI458774 LCE458774 LMA458774 LVW458774 MFS458774 MPO458774 MZK458774 NJG458774 NTC458774 OCY458774 OMU458774 OWQ458774 PGM458774 PQI458774 QAE458774 QKA458774 QTW458774 RDS458774 RNO458774 RXK458774 SHG458774 SRC458774 TAY458774 TKU458774 TUQ458774 UEM458774 UOI458774 UYE458774 VIA458774 VRW458774 WBS458774 WLO458774 WVK458774 D524311 IY524310 SU524310 ACQ524310 AMM524310 AWI524310 BGE524310 BQA524310 BZW524310 CJS524310 CTO524310 DDK524310 DNG524310 DXC524310 EGY524310 EQU524310 FAQ524310 FKM524310 FUI524310 GEE524310 GOA524310 GXW524310 HHS524310 HRO524310 IBK524310 ILG524310 IVC524310 JEY524310 JOU524310 JYQ524310 KIM524310 KSI524310 LCE524310 LMA524310 LVW524310 MFS524310 MPO524310 MZK524310 NJG524310 NTC524310 OCY524310 OMU524310 OWQ524310 PGM524310 PQI524310 QAE524310 QKA524310 QTW524310 RDS524310 RNO524310 RXK524310 SHG524310 SRC524310 TAY524310 TKU524310 TUQ524310 UEM524310 UOI524310 UYE524310 VIA524310 VRW524310 WBS524310 WLO524310 WVK524310 D589847 IY589846 SU589846 ACQ589846 AMM589846 AWI589846 BGE589846 BQA589846 BZW589846 CJS589846 CTO589846 DDK589846 DNG589846 DXC589846 EGY589846 EQU589846 FAQ589846 FKM589846 FUI589846 GEE589846 GOA589846 GXW589846 HHS589846 HRO589846 IBK589846 ILG589846 IVC589846 JEY589846 JOU589846 JYQ589846 KIM589846 KSI589846 LCE589846 LMA589846 LVW589846 MFS589846 MPO589846 MZK589846 NJG589846 NTC589846 OCY589846 OMU589846 OWQ589846 PGM589846 PQI589846 QAE589846 QKA589846 QTW589846 RDS589846 RNO589846 RXK589846 SHG589846 SRC589846 TAY589846 TKU589846 TUQ589846 UEM589846 UOI589846 UYE589846 VIA589846 VRW589846 WBS589846 WLO589846 WVK589846 D655383 IY655382 SU655382 ACQ655382 AMM655382 AWI655382 BGE655382 BQA655382 BZW655382 CJS655382 CTO655382 DDK655382 DNG655382 DXC655382 EGY655382 EQU655382 FAQ655382 FKM655382 FUI655382 GEE655382 GOA655382 GXW655382 HHS655382 HRO655382 IBK655382 ILG655382 IVC655382 JEY655382 JOU655382 JYQ655382 KIM655382 KSI655382 LCE655382 LMA655382 LVW655382 MFS655382 MPO655382 MZK655382 NJG655382 NTC655382 OCY655382 OMU655382 OWQ655382 PGM655382 PQI655382 QAE655382 QKA655382 QTW655382 RDS655382 RNO655382 RXK655382 SHG655382 SRC655382 TAY655382 TKU655382 TUQ655382 UEM655382 UOI655382 UYE655382 VIA655382 VRW655382 WBS655382 WLO655382 WVK655382 D720919 IY720918 SU720918 ACQ720918 AMM720918 AWI720918 BGE720918 BQA720918 BZW720918 CJS720918 CTO720918 DDK720918 DNG720918 DXC720918 EGY720918 EQU720918 FAQ720918 FKM720918 FUI720918 GEE720918 GOA720918 GXW720918 HHS720918 HRO720918 IBK720918 ILG720918 IVC720918 JEY720918 JOU720918 JYQ720918 KIM720918 KSI720918 LCE720918 LMA720918 LVW720918 MFS720918 MPO720918 MZK720918 NJG720918 NTC720918 OCY720918 OMU720918 OWQ720918 PGM720918 PQI720918 QAE720918 QKA720918 QTW720918 RDS720918 RNO720918 RXK720918 SHG720918 SRC720918 TAY720918 TKU720918 TUQ720918 UEM720918 UOI720918 UYE720918 VIA720918 VRW720918 WBS720918 WLO720918 WVK720918 D786455 IY786454 SU786454 ACQ786454 AMM786454 AWI786454 BGE786454 BQA786454 BZW786454 CJS786454 CTO786454 DDK786454 DNG786454 DXC786454 EGY786454 EQU786454 FAQ786454 FKM786454 FUI786454 GEE786454 GOA786454 GXW786454 HHS786454 HRO786454 IBK786454 ILG786454 IVC786454 JEY786454 JOU786454 JYQ786454 KIM786454 KSI786454 LCE786454 LMA786454 LVW786454 MFS786454 MPO786454 MZK786454 NJG786454 NTC786454 OCY786454 OMU786454 OWQ786454 PGM786454 PQI786454 QAE786454 QKA786454 QTW786454 RDS786454 RNO786454 RXK786454 SHG786454 SRC786454 TAY786454 TKU786454 TUQ786454 UEM786454 UOI786454 UYE786454 VIA786454 VRW786454 WBS786454 WLO786454 WVK786454 D851991 IY851990 SU851990 ACQ851990 AMM851990 AWI851990 BGE851990 BQA851990 BZW851990 CJS851990 CTO851990 DDK851990 DNG851990 DXC851990 EGY851990 EQU851990 FAQ851990 FKM851990 FUI851990 GEE851990 GOA851990 GXW851990 HHS851990 HRO851990 IBK851990 ILG851990 IVC851990 JEY851990 JOU851990 JYQ851990 KIM851990 KSI851990 LCE851990 LMA851990 LVW851990 MFS851990 MPO851990 MZK851990 NJG851990 NTC851990 OCY851990 OMU851990 OWQ851990 PGM851990 PQI851990 QAE851990 QKA851990 QTW851990 RDS851990 RNO851990 RXK851990 SHG851990 SRC851990 TAY851990 TKU851990 TUQ851990 UEM851990 UOI851990 UYE851990 VIA851990 VRW851990 WBS851990 WLO851990 WVK851990 D917527 IY917526 SU917526 ACQ917526 AMM917526 AWI917526 BGE917526 BQA917526 BZW917526 CJS917526 CTO917526 DDK917526 DNG917526 DXC917526 EGY917526 EQU917526 FAQ917526 FKM917526 FUI917526 GEE917526 GOA917526 GXW917526 HHS917526 HRO917526 IBK917526 ILG917526 IVC917526 JEY917526 JOU917526 JYQ917526 KIM917526 KSI917526 LCE917526 LMA917526 LVW917526 MFS917526 MPO917526 MZK917526 NJG917526 NTC917526 OCY917526 OMU917526 OWQ917526 PGM917526 PQI917526 QAE917526 QKA917526 QTW917526 RDS917526 RNO917526 RXK917526 SHG917526 SRC917526 TAY917526 TKU917526 TUQ917526 UEM917526 UOI917526 UYE917526 VIA917526 VRW917526 WBS917526 WLO917526 WVK917526 D983063 IY983062 SU983062 ACQ983062 AMM983062 AWI983062 BGE983062 BQA983062 BZW983062 CJS983062 CTO983062 DDK983062 DNG983062 DXC983062 EGY983062 EQU983062 FAQ983062 FKM983062 FUI983062 GEE983062 GOA983062 GXW983062 HHS983062 HRO983062 IBK983062 ILG983062 IVC983062 JEY983062 JOU983062 JYQ983062 KIM983062 KSI983062 LCE983062 LMA983062 LVW983062 MFS983062 MPO983062 MZK983062 NJG983062 NTC983062 OCY983062 OMU983062 OWQ983062 PGM983062 PQI983062 QAE983062 QKA983062 QTW983062 RDS983062 RNO983062 RXK983062 SHG983062 SRC983062 TAY983062 TKU983062 TUQ983062 UEM983062 UOI983062 UYE983062 VIA983062 VRW983062 WBS983062 WLO983062 WVK983062">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D65543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D131079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D196615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D262151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D327687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D393223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D458759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D524295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D589831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D655367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D720903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D786439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D851975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D917511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D983047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formula1>"1D,1W,1M,2M,3M,6M,1Y"</formula1>
    </dataValidation>
    <dataValidation type="list" allowBlank="1" showInputMessage="1" showErrorMessage="1" sqref="D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D65558 IY65557 SU65557 ACQ65557 AMM65557 AWI65557 BGE65557 BQA65557 BZW65557 CJS65557 CTO65557 DDK65557 DNG65557 DXC65557 EGY65557 EQU65557 FAQ65557 FKM65557 FUI65557 GEE65557 GOA65557 GXW65557 HHS65557 HRO65557 IBK65557 ILG65557 IVC65557 JEY65557 JOU65557 JYQ65557 KIM65557 KSI65557 LCE65557 LMA65557 LVW65557 MFS65557 MPO65557 MZK65557 NJG65557 NTC65557 OCY65557 OMU65557 OWQ65557 PGM65557 PQI65557 QAE65557 QKA65557 QTW65557 RDS65557 RNO65557 RXK65557 SHG65557 SRC65557 TAY65557 TKU65557 TUQ65557 UEM65557 UOI65557 UYE65557 VIA65557 VRW65557 WBS65557 WLO65557 WVK65557 D131094 IY131093 SU131093 ACQ131093 AMM131093 AWI131093 BGE131093 BQA131093 BZW131093 CJS131093 CTO131093 DDK131093 DNG131093 DXC131093 EGY131093 EQU131093 FAQ131093 FKM131093 FUI131093 GEE131093 GOA131093 GXW131093 HHS131093 HRO131093 IBK131093 ILG131093 IVC131093 JEY131093 JOU131093 JYQ131093 KIM131093 KSI131093 LCE131093 LMA131093 LVW131093 MFS131093 MPO131093 MZK131093 NJG131093 NTC131093 OCY131093 OMU131093 OWQ131093 PGM131093 PQI131093 QAE131093 QKA131093 QTW131093 RDS131093 RNO131093 RXK131093 SHG131093 SRC131093 TAY131093 TKU131093 TUQ131093 UEM131093 UOI131093 UYE131093 VIA131093 VRW131093 WBS131093 WLO131093 WVK131093 D196630 IY196629 SU196629 ACQ196629 AMM196629 AWI196629 BGE196629 BQA196629 BZW196629 CJS196629 CTO196629 DDK196629 DNG196629 DXC196629 EGY196629 EQU196629 FAQ196629 FKM196629 FUI196629 GEE196629 GOA196629 GXW196629 HHS196629 HRO196629 IBK196629 ILG196629 IVC196629 JEY196629 JOU196629 JYQ196629 KIM196629 KSI196629 LCE196629 LMA196629 LVW196629 MFS196629 MPO196629 MZK196629 NJG196629 NTC196629 OCY196629 OMU196629 OWQ196629 PGM196629 PQI196629 QAE196629 QKA196629 QTW196629 RDS196629 RNO196629 RXK196629 SHG196629 SRC196629 TAY196629 TKU196629 TUQ196629 UEM196629 UOI196629 UYE196629 VIA196629 VRW196629 WBS196629 WLO196629 WVK196629 D262166 IY262165 SU262165 ACQ262165 AMM262165 AWI262165 BGE262165 BQA262165 BZW262165 CJS262165 CTO262165 DDK262165 DNG262165 DXC262165 EGY262165 EQU262165 FAQ262165 FKM262165 FUI262165 GEE262165 GOA262165 GXW262165 HHS262165 HRO262165 IBK262165 ILG262165 IVC262165 JEY262165 JOU262165 JYQ262165 KIM262165 KSI262165 LCE262165 LMA262165 LVW262165 MFS262165 MPO262165 MZK262165 NJG262165 NTC262165 OCY262165 OMU262165 OWQ262165 PGM262165 PQI262165 QAE262165 QKA262165 QTW262165 RDS262165 RNO262165 RXK262165 SHG262165 SRC262165 TAY262165 TKU262165 TUQ262165 UEM262165 UOI262165 UYE262165 VIA262165 VRW262165 WBS262165 WLO262165 WVK262165 D327702 IY327701 SU327701 ACQ327701 AMM327701 AWI327701 BGE327701 BQA327701 BZW327701 CJS327701 CTO327701 DDK327701 DNG327701 DXC327701 EGY327701 EQU327701 FAQ327701 FKM327701 FUI327701 GEE327701 GOA327701 GXW327701 HHS327701 HRO327701 IBK327701 ILG327701 IVC327701 JEY327701 JOU327701 JYQ327701 KIM327701 KSI327701 LCE327701 LMA327701 LVW327701 MFS327701 MPO327701 MZK327701 NJG327701 NTC327701 OCY327701 OMU327701 OWQ327701 PGM327701 PQI327701 QAE327701 QKA327701 QTW327701 RDS327701 RNO327701 RXK327701 SHG327701 SRC327701 TAY327701 TKU327701 TUQ327701 UEM327701 UOI327701 UYE327701 VIA327701 VRW327701 WBS327701 WLO327701 WVK327701 D393238 IY393237 SU393237 ACQ393237 AMM393237 AWI393237 BGE393237 BQA393237 BZW393237 CJS393237 CTO393237 DDK393237 DNG393237 DXC393237 EGY393237 EQU393237 FAQ393237 FKM393237 FUI393237 GEE393237 GOA393237 GXW393237 HHS393237 HRO393237 IBK393237 ILG393237 IVC393237 JEY393237 JOU393237 JYQ393237 KIM393237 KSI393237 LCE393237 LMA393237 LVW393237 MFS393237 MPO393237 MZK393237 NJG393237 NTC393237 OCY393237 OMU393237 OWQ393237 PGM393237 PQI393237 QAE393237 QKA393237 QTW393237 RDS393237 RNO393237 RXK393237 SHG393237 SRC393237 TAY393237 TKU393237 TUQ393237 UEM393237 UOI393237 UYE393237 VIA393237 VRW393237 WBS393237 WLO393237 WVK393237 D458774 IY458773 SU458773 ACQ458773 AMM458773 AWI458773 BGE458773 BQA458773 BZW458773 CJS458773 CTO458773 DDK458773 DNG458773 DXC458773 EGY458773 EQU458773 FAQ458773 FKM458773 FUI458773 GEE458773 GOA458773 GXW458773 HHS458773 HRO458773 IBK458773 ILG458773 IVC458773 JEY458773 JOU458773 JYQ458773 KIM458773 KSI458773 LCE458773 LMA458773 LVW458773 MFS458773 MPO458773 MZK458773 NJG458773 NTC458773 OCY458773 OMU458773 OWQ458773 PGM458773 PQI458773 QAE458773 QKA458773 QTW458773 RDS458773 RNO458773 RXK458773 SHG458773 SRC458773 TAY458773 TKU458773 TUQ458773 UEM458773 UOI458773 UYE458773 VIA458773 VRW458773 WBS458773 WLO458773 WVK458773 D524310 IY524309 SU524309 ACQ524309 AMM524309 AWI524309 BGE524309 BQA524309 BZW524309 CJS524309 CTO524309 DDK524309 DNG524309 DXC524309 EGY524309 EQU524309 FAQ524309 FKM524309 FUI524309 GEE524309 GOA524309 GXW524309 HHS524309 HRO524309 IBK524309 ILG524309 IVC524309 JEY524309 JOU524309 JYQ524309 KIM524309 KSI524309 LCE524309 LMA524309 LVW524309 MFS524309 MPO524309 MZK524309 NJG524309 NTC524309 OCY524309 OMU524309 OWQ524309 PGM524309 PQI524309 QAE524309 QKA524309 QTW524309 RDS524309 RNO524309 RXK524309 SHG524309 SRC524309 TAY524309 TKU524309 TUQ524309 UEM524309 UOI524309 UYE524309 VIA524309 VRW524309 WBS524309 WLO524309 WVK524309 D589846 IY589845 SU589845 ACQ589845 AMM589845 AWI589845 BGE589845 BQA589845 BZW589845 CJS589845 CTO589845 DDK589845 DNG589845 DXC589845 EGY589845 EQU589845 FAQ589845 FKM589845 FUI589845 GEE589845 GOA589845 GXW589845 HHS589845 HRO589845 IBK589845 ILG589845 IVC589845 JEY589845 JOU589845 JYQ589845 KIM589845 KSI589845 LCE589845 LMA589845 LVW589845 MFS589845 MPO589845 MZK589845 NJG589845 NTC589845 OCY589845 OMU589845 OWQ589845 PGM589845 PQI589845 QAE589845 QKA589845 QTW589845 RDS589845 RNO589845 RXK589845 SHG589845 SRC589845 TAY589845 TKU589845 TUQ589845 UEM589845 UOI589845 UYE589845 VIA589845 VRW589845 WBS589845 WLO589845 WVK589845 D655382 IY655381 SU655381 ACQ655381 AMM655381 AWI655381 BGE655381 BQA655381 BZW655381 CJS655381 CTO655381 DDK655381 DNG655381 DXC655381 EGY655381 EQU655381 FAQ655381 FKM655381 FUI655381 GEE655381 GOA655381 GXW655381 HHS655381 HRO655381 IBK655381 ILG655381 IVC655381 JEY655381 JOU655381 JYQ655381 KIM655381 KSI655381 LCE655381 LMA655381 LVW655381 MFS655381 MPO655381 MZK655381 NJG655381 NTC655381 OCY655381 OMU655381 OWQ655381 PGM655381 PQI655381 QAE655381 QKA655381 QTW655381 RDS655381 RNO655381 RXK655381 SHG655381 SRC655381 TAY655381 TKU655381 TUQ655381 UEM655381 UOI655381 UYE655381 VIA655381 VRW655381 WBS655381 WLO655381 WVK655381 D720918 IY720917 SU720917 ACQ720917 AMM720917 AWI720917 BGE720917 BQA720917 BZW720917 CJS720917 CTO720917 DDK720917 DNG720917 DXC720917 EGY720917 EQU720917 FAQ720917 FKM720917 FUI720917 GEE720917 GOA720917 GXW720917 HHS720917 HRO720917 IBK720917 ILG720917 IVC720917 JEY720917 JOU720917 JYQ720917 KIM720917 KSI720917 LCE720917 LMA720917 LVW720917 MFS720917 MPO720917 MZK720917 NJG720917 NTC720917 OCY720917 OMU720917 OWQ720917 PGM720917 PQI720917 QAE720917 QKA720917 QTW720917 RDS720917 RNO720917 RXK720917 SHG720917 SRC720917 TAY720917 TKU720917 TUQ720917 UEM720917 UOI720917 UYE720917 VIA720917 VRW720917 WBS720917 WLO720917 WVK720917 D786454 IY786453 SU786453 ACQ786453 AMM786453 AWI786453 BGE786453 BQA786453 BZW786453 CJS786453 CTO786453 DDK786453 DNG786453 DXC786453 EGY786453 EQU786453 FAQ786453 FKM786453 FUI786453 GEE786453 GOA786453 GXW786453 HHS786453 HRO786453 IBK786453 ILG786453 IVC786453 JEY786453 JOU786453 JYQ786453 KIM786453 KSI786453 LCE786453 LMA786453 LVW786453 MFS786453 MPO786453 MZK786453 NJG786453 NTC786453 OCY786453 OMU786453 OWQ786453 PGM786453 PQI786453 QAE786453 QKA786453 QTW786453 RDS786453 RNO786453 RXK786453 SHG786453 SRC786453 TAY786453 TKU786453 TUQ786453 UEM786453 UOI786453 UYE786453 VIA786453 VRW786453 WBS786453 WLO786453 WVK786453 D851990 IY851989 SU851989 ACQ851989 AMM851989 AWI851989 BGE851989 BQA851989 BZW851989 CJS851989 CTO851989 DDK851989 DNG851989 DXC851989 EGY851989 EQU851989 FAQ851989 FKM851989 FUI851989 GEE851989 GOA851989 GXW851989 HHS851989 HRO851989 IBK851989 ILG851989 IVC851989 JEY851989 JOU851989 JYQ851989 KIM851989 KSI851989 LCE851989 LMA851989 LVW851989 MFS851989 MPO851989 MZK851989 NJG851989 NTC851989 OCY851989 OMU851989 OWQ851989 PGM851989 PQI851989 QAE851989 QKA851989 QTW851989 RDS851989 RNO851989 RXK851989 SHG851989 SRC851989 TAY851989 TKU851989 TUQ851989 UEM851989 UOI851989 UYE851989 VIA851989 VRW851989 WBS851989 WLO851989 WVK851989 D917526 IY917525 SU917525 ACQ917525 AMM917525 AWI917525 BGE917525 BQA917525 BZW917525 CJS917525 CTO917525 DDK917525 DNG917525 DXC917525 EGY917525 EQU917525 FAQ917525 FKM917525 FUI917525 GEE917525 GOA917525 GXW917525 HHS917525 HRO917525 IBK917525 ILG917525 IVC917525 JEY917525 JOU917525 JYQ917525 KIM917525 KSI917525 LCE917525 LMA917525 LVW917525 MFS917525 MPO917525 MZK917525 NJG917525 NTC917525 OCY917525 OMU917525 OWQ917525 PGM917525 PQI917525 QAE917525 QKA917525 QTW917525 RDS917525 RNO917525 RXK917525 SHG917525 SRC917525 TAY917525 TKU917525 TUQ917525 UEM917525 UOI917525 UYE917525 VIA917525 VRW917525 WBS917525 WLO917525 WVK917525 D983062 IY983061 SU983061 ACQ983061 AMM983061 AWI983061 BGE983061 BQA983061 BZW983061 CJS983061 CTO983061 DDK983061 DNG983061 DXC983061 EGY983061 EQU983061 FAQ983061 FKM983061 FUI983061 GEE983061 GOA983061 GXW983061 HHS983061 HRO983061 IBK983061 ILG983061 IVC983061 JEY983061 JOU983061 JYQ983061 KIM983061 KSI983061 LCE983061 LMA983061 LVW983061 MFS983061 MPO983061 MZK983061 NJG983061 NTC983061 OCY983061 OMU983061 OWQ983061 PGM983061 PQI983061 QAE983061 QKA983061 QTW983061 RDS983061 RNO983061 RXK983061 SHG983061 SRC983061 TAY983061 TKU983061 TUQ983061 UEM983061 UOI983061 UYE983061 VIA983061 VRW983061 WBS983061 WLO983061 WVK983061">
      <formula1>"Discount,ZeroYield,ForwardRate"</formula1>
    </dataValidation>
    <dataValidation type="list" allowBlank="1" showInputMessage="1" showErrorMessage="1" sqref="D19 IY19 SU19 ACQ19 AMM19 AWI19 BGE19 BQA19 BZW19 CJS19 CTO19 DDK19 DNG19 DXC19 EGY19 EQU19 FAQ19 FKM19 FUI19 GEE19 GOA19 GXW19 HHS19 HRO19 IBK19 ILG19 IVC19 JEY19 JOU19 JYQ19 KIM19 KSI19 LCE19 LMA19 LVW19 MFS19 MPO19 MZK19 NJG19 NTC19 OCY19 OMU19 OWQ19 PGM19 PQI19 QAE19 QKA19 QTW19 RDS19 RNO19 RXK19 SHG19 SRC19 TAY19 TKU19 TUQ19 UEM19 UOI19 UYE19 VIA19 VRW19 WBS19 WLO19 WVK19 D65556 IY65555 SU65555 ACQ65555 AMM65555 AWI65555 BGE65555 BQA65555 BZW65555 CJS65555 CTO65555 DDK65555 DNG65555 DXC65555 EGY65555 EQU65555 FAQ65555 FKM65555 FUI65555 GEE65555 GOA65555 GXW65555 HHS65555 HRO65555 IBK65555 ILG65555 IVC65555 JEY65555 JOU65555 JYQ65555 KIM65555 KSI65555 LCE65555 LMA65555 LVW65555 MFS65555 MPO65555 MZK65555 NJG65555 NTC65555 OCY65555 OMU65555 OWQ65555 PGM65555 PQI65555 QAE65555 QKA65555 QTW65555 RDS65555 RNO65555 RXK65555 SHG65555 SRC65555 TAY65555 TKU65555 TUQ65555 UEM65555 UOI65555 UYE65555 VIA65555 VRW65555 WBS65555 WLO65555 WVK65555 D131092 IY131091 SU131091 ACQ131091 AMM131091 AWI131091 BGE131091 BQA131091 BZW131091 CJS131091 CTO131091 DDK131091 DNG131091 DXC131091 EGY131091 EQU131091 FAQ131091 FKM131091 FUI131091 GEE131091 GOA131091 GXW131091 HHS131091 HRO131091 IBK131091 ILG131091 IVC131091 JEY131091 JOU131091 JYQ131091 KIM131091 KSI131091 LCE131091 LMA131091 LVW131091 MFS131091 MPO131091 MZK131091 NJG131091 NTC131091 OCY131091 OMU131091 OWQ131091 PGM131091 PQI131091 QAE131091 QKA131091 QTW131091 RDS131091 RNO131091 RXK131091 SHG131091 SRC131091 TAY131091 TKU131091 TUQ131091 UEM131091 UOI131091 UYE131091 VIA131091 VRW131091 WBS131091 WLO131091 WVK131091 D196628 IY196627 SU196627 ACQ196627 AMM196627 AWI196627 BGE196627 BQA196627 BZW196627 CJS196627 CTO196627 DDK196627 DNG196627 DXC196627 EGY196627 EQU196627 FAQ196627 FKM196627 FUI196627 GEE196627 GOA196627 GXW196627 HHS196627 HRO196627 IBK196627 ILG196627 IVC196627 JEY196627 JOU196627 JYQ196627 KIM196627 KSI196627 LCE196627 LMA196627 LVW196627 MFS196627 MPO196627 MZK196627 NJG196627 NTC196627 OCY196627 OMU196627 OWQ196627 PGM196627 PQI196627 QAE196627 QKA196627 QTW196627 RDS196627 RNO196627 RXK196627 SHG196627 SRC196627 TAY196627 TKU196627 TUQ196627 UEM196627 UOI196627 UYE196627 VIA196627 VRW196627 WBS196627 WLO196627 WVK196627 D262164 IY262163 SU262163 ACQ262163 AMM262163 AWI262163 BGE262163 BQA262163 BZW262163 CJS262163 CTO262163 DDK262163 DNG262163 DXC262163 EGY262163 EQU262163 FAQ262163 FKM262163 FUI262163 GEE262163 GOA262163 GXW262163 HHS262163 HRO262163 IBK262163 ILG262163 IVC262163 JEY262163 JOU262163 JYQ262163 KIM262163 KSI262163 LCE262163 LMA262163 LVW262163 MFS262163 MPO262163 MZK262163 NJG262163 NTC262163 OCY262163 OMU262163 OWQ262163 PGM262163 PQI262163 QAE262163 QKA262163 QTW262163 RDS262163 RNO262163 RXK262163 SHG262163 SRC262163 TAY262163 TKU262163 TUQ262163 UEM262163 UOI262163 UYE262163 VIA262163 VRW262163 WBS262163 WLO262163 WVK262163 D327700 IY327699 SU327699 ACQ327699 AMM327699 AWI327699 BGE327699 BQA327699 BZW327699 CJS327699 CTO327699 DDK327699 DNG327699 DXC327699 EGY327699 EQU327699 FAQ327699 FKM327699 FUI327699 GEE327699 GOA327699 GXW327699 HHS327699 HRO327699 IBK327699 ILG327699 IVC327699 JEY327699 JOU327699 JYQ327699 KIM327699 KSI327699 LCE327699 LMA327699 LVW327699 MFS327699 MPO327699 MZK327699 NJG327699 NTC327699 OCY327699 OMU327699 OWQ327699 PGM327699 PQI327699 QAE327699 QKA327699 QTW327699 RDS327699 RNO327699 RXK327699 SHG327699 SRC327699 TAY327699 TKU327699 TUQ327699 UEM327699 UOI327699 UYE327699 VIA327699 VRW327699 WBS327699 WLO327699 WVK327699 D393236 IY393235 SU393235 ACQ393235 AMM393235 AWI393235 BGE393235 BQA393235 BZW393235 CJS393235 CTO393235 DDK393235 DNG393235 DXC393235 EGY393235 EQU393235 FAQ393235 FKM393235 FUI393235 GEE393235 GOA393235 GXW393235 HHS393235 HRO393235 IBK393235 ILG393235 IVC393235 JEY393235 JOU393235 JYQ393235 KIM393235 KSI393235 LCE393235 LMA393235 LVW393235 MFS393235 MPO393235 MZK393235 NJG393235 NTC393235 OCY393235 OMU393235 OWQ393235 PGM393235 PQI393235 QAE393235 QKA393235 QTW393235 RDS393235 RNO393235 RXK393235 SHG393235 SRC393235 TAY393235 TKU393235 TUQ393235 UEM393235 UOI393235 UYE393235 VIA393235 VRW393235 WBS393235 WLO393235 WVK393235 D458772 IY458771 SU458771 ACQ458771 AMM458771 AWI458771 BGE458771 BQA458771 BZW458771 CJS458771 CTO458771 DDK458771 DNG458771 DXC458771 EGY458771 EQU458771 FAQ458771 FKM458771 FUI458771 GEE458771 GOA458771 GXW458771 HHS458771 HRO458771 IBK458771 ILG458771 IVC458771 JEY458771 JOU458771 JYQ458771 KIM458771 KSI458771 LCE458771 LMA458771 LVW458771 MFS458771 MPO458771 MZK458771 NJG458771 NTC458771 OCY458771 OMU458771 OWQ458771 PGM458771 PQI458771 QAE458771 QKA458771 QTW458771 RDS458771 RNO458771 RXK458771 SHG458771 SRC458771 TAY458771 TKU458771 TUQ458771 UEM458771 UOI458771 UYE458771 VIA458771 VRW458771 WBS458771 WLO458771 WVK458771 D524308 IY524307 SU524307 ACQ524307 AMM524307 AWI524307 BGE524307 BQA524307 BZW524307 CJS524307 CTO524307 DDK524307 DNG524307 DXC524307 EGY524307 EQU524307 FAQ524307 FKM524307 FUI524307 GEE524307 GOA524307 GXW524307 HHS524307 HRO524307 IBK524307 ILG524307 IVC524307 JEY524307 JOU524307 JYQ524307 KIM524307 KSI524307 LCE524307 LMA524307 LVW524307 MFS524307 MPO524307 MZK524307 NJG524307 NTC524307 OCY524307 OMU524307 OWQ524307 PGM524307 PQI524307 QAE524307 QKA524307 QTW524307 RDS524307 RNO524307 RXK524307 SHG524307 SRC524307 TAY524307 TKU524307 TUQ524307 UEM524307 UOI524307 UYE524307 VIA524307 VRW524307 WBS524307 WLO524307 WVK524307 D589844 IY589843 SU589843 ACQ589843 AMM589843 AWI589843 BGE589843 BQA589843 BZW589843 CJS589843 CTO589843 DDK589843 DNG589843 DXC589843 EGY589843 EQU589843 FAQ589843 FKM589843 FUI589843 GEE589843 GOA589843 GXW589843 HHS589843 HRO589843 IBK589843 ILG589843 IVC589843 JEY589843 JOU589843 JYQ589843 KIM589843 KSI589843 LCE589843 LMA589843 LVW589843 MFS589843 MPO589843 MZK589843 NJG589843 NTC589843 OCY589843 OMU589843 OWQ589843 PGM589843 PQI589843 QAE589843 QKA589843 QTW589843 RDS589843 RNO589843 RXK589843 SHG589843 SRC589843 TAY589843 TKU589843 TUQ589843 UEM589843 UOI589843 UYE589843 VIA589843 VRW589843 WBS589843 WLO589843 WVK589843 D655380 IY655379 SU655379 ACQ655379 AMM655379 AWI655379 BGE655379 BQA655379 BZW655379 CJS655379 CTO655379 DDK655379 DNG655379 DXC655379 EGY655379 EQU655379 FAQ655379 FKM655379 FUI655379 GEE655379 GOA655379 GXW655379 HHS655379 HRO655379 IBK655379 ILG655379 IVC655379 JEY655379 JOU655379 JYQ655379 KIM655379 KSI655379 LCE655379 LMA655379 LVW655379 MFS655379 MPO655379 MZK655379 NJG655379 NTC655379 OCY655379 OMU655379 OWQ655379 PGM655379 PQI655379 QAE655379 QKA655379 QTW655379 RDS655379 RNO655379 RXK655379 SHG655379 SRC655379 TAY655379 TKU655379 TUQ655379 UEM655379 UOI655379 UYE655379 VIA655379 VRW655379 WBS655379 WLO655379 WVK655379 D720916 IY720915 SU720915 ACQ720915 AMM720915 AWI720915 BGE720915 BQA720915 BZW720915 CJS720915 CTO720915 DDK720915 DNG720915 DXC720915 EGY720915 EQU720915 FAQ720915 FKM720915 FUI720915 GEE720915 GOA720915 GXW720915 HHS720915 HRO720915 IBK720915 ILG720915 IVC720915 JEY720915 JOU720915 JYQ720915 KIM720915 KSI720915 LCE720915 LMA720915 LVW720915 MFS720915 MPO720915 MZK720915 NJG720915 NTC720915 OCY720915 OMU720915 OWQ720915 PGM720915 PQI720915 QAE720915 QKA720915 QTW720915 RDS720915 RNO720915 RXK720915 SHG720915 SRC720915 TAY720915 TKU720915 TUQ720915 UEM720915 UOI720915 UYE720915 VIA720915 VRW720915 WBS720915 WLO720915 WVK720915 D786452 IY786451 SU786451 ACQ786451 AMM786451 AWI786451 BGE786451 BQA786451 BZW786451 CJS786451 CTO786451 DDK786451 DNG786451 DXC786451 EGY786451 EQU786451 FAQ786451 FKM786451 FUI786451 GEE786451 GOA786451 GXW786451 HHS786451 HRO786451 IBK786451 ILG786451 IVC786451 JEY786451 JOU786451 JYQ786451 KIM786451 KSI786451 LCE786451 LMA786451 LVW786451 MFS786451 MPO786451 MZK786451 NJG786451 NTC786451 OCY786451 OMU786451 OWQ786451 PGM786451 PQI786451 QAE786451 QKA786451 QTW786451 RDS786451 RNO786451 RXK786451 SHG786451 SRC786451 TAY786451 TKU786451 TUQ786451 UEM786451 UOI786451 UYE786451 VIA786451 VRW786451 WBS786451 WLO786451 WVK786451 D851988 IY851987 SU851987 ACQ851987 AMM851987 AWI851987 BGE851987 BQA851987 BZW851987 CJS851987 CTO851987 DDK851987 DNG851987 DXC851987 EGY851987 EQU851987 FAQ851987 FKM851987 FUI851987 GEE851987 GOA851987 GXW851987 HHS851987 HRO851987 IBK851987 ILG851987 IVC851987 JEY851987 JOU851987 JYQ851987 KIM851987 KSI851987 LCE851987 LMA851987 LVW851987 MFS851987 MPO851987 MZK851987 NJG851987 NTC851987 OCY851987 OMU851987 OWQ851987 PGM851987 PQI851987 QAE851987 QKA851987 QTW851987 RDS851987 RNO851987 RXK851987 SHG851987 SRC851987 TAY851987 TKU851987 TUQ851987 UEM851987 UOI851987 UYE851987 VIA851987 VRW851987 WBS851987 WLO851987 WVK851987 D917524 IY917523 SU917523 ACQ917523 AMM917523 AWI917523 BGE917523 BQA917523 BZW917523 CJS917523 CTO917523 DDK917523 DNG917523 DXC917523 EGY917523 EQU917523 FAQ917523 FKM917523 FUI917523 GEE917523 GOA917523 GXW917523 HHS917523 HRO917523 IBK917523 ILG917523 IVC917523 JEY917523 JOU917523 JYQ917523 KIM917523 KSI917523 LCE917523 LMA917523 LVW917523 MFS917523 MPO917523 MZK917523 NJG917523 NTC917523 OCY917523 OMU917523 OWQ917523 PGM917523 PQI917523 QAE917523 QKA917523 QTW917523 RDS917523 RNO917523 RXK917523 SHG917523 SRC917523 TAY917523 TKU917523 TUQ917523 UEM917523 UOI917523 UYE917523 VIA917523 VRW917523 WBS917523 WLO917523 WVK917523 D983060 IY983059 SU983059 ACQ983059 AMM983059 AWI983059 BGE983059 BQA983059 BZW983059 CJS983059 CTO983059 DDK983059 DNG983059 DXC983059 EGY983059 EQU983059 FAQ983059 FKM983059 FUI983059 GEE983059 GOA983059 GXW983059 HHS983059 HRO983059 IBK983059 ILG983059 IVC983059 JEY983059 JOU983059 JYQ983059 KIM983059 KSI983059 LCE983059 LMA983059 LVW983059 MFS983059 MPO983059 MZK983059 NJG983059 NTC983059 OCY983059 OMU983059 OWQ983059 PGM983059 PQI983059 QAE983059 QKA983059 QTW983059 RDS983059 RNO983059 RXK983059 SHG983059 SRC983059 TAY983059 TKU983059 TUQ983059 UEM983059 UOI983059 UYE983059 VIA983059 VRW983059 WBS983059 WLO983059 WVK983059">
      <formula1>"Actual/Actual (ISDA),Actual/360,30/360 (Bond Basis),30E/360 (Eurobond Basis),Actual/365 (Fixed),Actual/Actual (ISMA),Actual/Actual (AFB),'1/1,30/360 (Italian),Simple"</formula1>
    </dataValidation>
    <dataValidation type="list" allowBlank="1" showInputMessage="1" showErrorMessage="1" sqref="D4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D65541 IY65540 SU65540 ACQ65540 AMM65540 AWI65540 BGE65540 BQA65540 BZW65540 CJS65540 CTO65540 DDK65540 DNG65540 DXC65540 EGY65540 EQU65540 FAQ65540 FKM65540 FUI65540 GEE65540 GOA65540 GXW65540 HHS65540 HRO65540 IBK65540 ILG65540 IVC65540 JEY65540 JOU65540 JYQ65540 KIM65540 KSI65540 LCE65540 LMA65540 LVW65540 MFS65540 MPO65540 MZK65540 NJG65540 NTC65540 OCY65540 OMU65540 OWQ65540 PGM65540 PQI65540 QAE65540 QKA65540 QTW65540 RDS65540 RNO65540 RXK65540 SHG65540 SRC65540 TAY65540 TKU65540 TUQ65540 UEM65540 UOI65540 UYE65540 VIA65540 VRW65540 WBS65540 WLO65540 WVK65540 D131077 IY131076 SU131076 ACQ131076 AMM131076 AWI131076 BGE131076 BQA131076 BZW131076 CJS131076 CTO131076 DDK131076 DNG131076 DXC131076 EGY131076 EQU131076 FAQ131076 FKM131076 FUI131076 GEE131076 GOA131076 GXW131076 HHS131076 HRO131076 IBK131076 ILG131076 IVC131076 JEY131076 JOU131076 JYQ131076 KIM131076 KSI131076 LCE131076 LMA131076 LVW131076 MFS131076 MPO131076 MZK131076 NJG131076 NTC131076 OCY131076 OMU131076 OWQ131076 PGM131076 PQI131076 QAE131076 QKA131076 QTW131076 RDS131076 RNO131076 RXK131076 SHG131076 SRC131076 TAY131076 TKU131076 TUQ131076 UEM131076 UOI131076 UYE131076 VIA131076 VRW131076 WBS131076 WLO131076 WVK131076 D196613 IY196612 SU196612 ACQ196612 AMM196612 AWI196612 BGE196612 BQA196612 BZW196612 CJS196612 CTO196612 DDK196612 DNG196612 DXC196612 EGY196612 EQU196612 FAQ196612 FKM196612 FUI196612 GEE196612 GOA196612 GXW196612 HHS196612 HRO196612 IBK196612 ILG196612 IVC196612 JEY196612 JOU196612 JYQ196612 KIM196612 KSI196612 LCE196612 LMA196612 LVW196612 MFS196612 MPO196612 MZK196612 NJG196612 NTC196612 OCY196612 OMU196612 OWQ196612 PGM196612 PQI196612 QAE196612 QKA196612 QTW196612 RDS196612 RNO196612 RXK196612 SHG196612 SRC196612 TAY196612 TKU196612 TUQ196612 UEM196612 UOI196612 UYE196612 VIA196612 VRW196612 WBS196612 WLO196612 WVK196612 D262149 IY262148 SU262148 ACQ262148 AMM262148 AWI262148 BGE262148 BQA262148 BZW262148 CJS262148 CTO262148 DDK262148 DNG262148 DXC262148 EGY262148 EQU262148 FAQ262148 FKM262148 FUI262148 GEE262148 GOA262148 GXW262148 HHS262148 HRO262148 IBK262148 ILG262148 IVC262148 JEY262148 JOU262148 JYQ262148 KIM262148 KSI262148 LCE262148 LMA262148 LVW262148 MFS262148 MPO262148 MZK262148 NJG262148 NTC262148 OCY262148 OMU262148 OWQ262148 PGM262148 PQI262148 QAE262148 QKA262148 QTW262148 RDS262148 RNO262148 RXK262148 SHG262148 SRC262148 TAY262148 TKU262148 TUQ262148 UEM262148 UOI262148 UYE262148 VIA262148 VRW262148 WBS262148 WLO262148 WVK262148 D327685 IY327684 SU327684 ACQ327684 AMM327684 AWI327684 BGE327684 BQA327684 BZW327684 CJS327684 CTO327684 DDK327684 DNG327684 DXC327684 EGY327684 EQU327684 FAQ327684 FKM327684 FUI327684 GEE327684 GOA327684 GXW327684 HHS327684 HRO327684 IBK327684 ILG327684 IVC327684 JEY327684 JOU327684 JYQ327684 KIM327684 KSI327684 LCE327684 LMA327684 LVW327684 MFS327684 MPO327684 MZK327684 NJG327684 NTC327684 OCY327684 OMU327684 OWQ327684 PGM327684 PQI327684 QAE327684 QKA327684 QTW327684 RDS327684 RNO327684 RXK327684 SHG327684 SRC327684 TAY327684 TKU327684 TUQ327684 UEM327684 UOI327684 UYE327684 VIA327684 VRW327684 WBS327684 WLO327684 WVK327684 D393221 IY393220 SU393220 ACQ393220 AMM393220 AWI393220 BGE393220 BQA393220 BZW393220 CJS393220 CTO393220 DDK393220 DNG393220 DXC393220 EGY393220 EQU393220 FAQ393220 FKM393220 FUI393220 GEE393220 GOA393220 GXW393220 HHS393220 HRO393220 IBK393220 ILG393220 IVC393220 JEY393220 JOU393220 JYQ393220 KIM393220 KSI393220 LCE393220 LMA393220 LVW393220 MFS393220 MPO393220 MZK393220 NJG393220 NTC393220 OCY393220 OMU393220 OWQ393220 PGM393220 PQI393220 QAE393220 QKA393220 QTW393220 RDS393220 RNO393220 RXK393220 SHG393220 SRC393220 TAY393220 TKU393220 TUQ393220 UEM393220 UOI393220 UYE393220 VIA393220 VRW393220 WBS393220 WLO393220 WVK393220 D458757 IY458756 SU458756 ACQ458756 AMM458756 AWI458756 BGE458756 BQA458756 BZW458756 CJS458756 CTO458756 DDK458756 DNG458756 DXC458756 EGY458756 EQU458756 FAQ458756 FKM458756 FUI458756 GEE458756 GOA458756 GXW458756 HHS458756 HRO458756 IBK458756 ILG458756 IVC458756 JEY458756 JOU458756 JYQ458756 KIM458756 KSI458756 LCE458756 LMA458756 LVW458756 MFS458756 MPO458756 MZK458756 NJG458756 NTC458756 OCY458756 OMU458756 OWQ458756 PGM458756 PQI458756 QAE458756 QKA458756 QTW458756 RDS458756 RNO458756 RXK458756 SHG458756 SRC458756 TAY458756 TKU458756 TUQ458756 UEM458756 UOI458756 UYE458756 VIA458756 VRW458756 WBS458756 WLO458756 WVK458756 D524293 IY524292 SU524292 ACQ524292 AMM524292 AWI524292 BGE524292 BQA524292 BZW524292 CJS524292 CTO524292 DDK524292 DNG524292 DXC524292 EGY524292 EQU524292 FAQ524292 FKM524292 FUI524292 GEE524292 GOA524292 GXW524292 HHS524292 HRO524292 IBK524292 ILG524292 IVC524292 JEY524292 JOU524292 JYQ524292 KIM524292 KSI524292 LCE524292 LMA524292 LVW524292 MFS524292 MPO524292 MZK524292 NJG524292 NTC524292 OCY524292 OMU524292 OWQ524292 PGM524292 PQI524292 QAE524292 QKA524292 QTW524292 RDS524292 RNO524292 RXK524292 SHG524292 SRC524292 TAY524292 TKU524292 TUQ524292 UEM524292 UOI524292 UYE524292 VIA524292 VRW524292 WBS524292 WLO524292 WVK524292 D589829 IY589828 SU589828 ACQ589828 AMM589828 AWI589828 BGE589828 BQA589828 BZW589828 CJS589828 CTO589828 DDK589828 DNG589828 DXC589828 EGY589828 EQU589828 FAQ589828 FKM589828 FUI589828 GEE589828 GOA589828 GXW589828 HHS589828 HRO589828 IBK589828 ILG589828 IVC589828 JEY589828 JOU589828 JYQ589828 KIM589828 KSI589828 LCE589828 LMA589828 LVW589828 MFS589828 MPO589828 MZK589828 NJG589828 NTC589828 OCY589828 OMU589828 OWQ589828 PGM589828 PQI589828 QAE589828 QKA589828 QTW589828 RDS589828 RNO589828 RXK589828 SHG589828 SRC589828 TAY589828 TKU589828 TUQ589828 UEM589828 UOI589828 UYE589828 VIA589828 VRW589828 WBS589828 WLO589828 WVK589828 D655365 IY655364 SU655364 ACQ655364 AMM655364 AWI655364 BGE655364 BQA655364 BZW655364 CJS655364 CTO655364 DDK655364 DNG655364 DXC655364 EGY655364 EQU655364 FAQ655364 FKM655364 FUI655364 GEE655364 GOA655364 GXW655364 HHS655364 HRO655364 IBK655364 ILG655364 IVC655364 JEY655364 JOU655364 JYQ655364 KIM655364 KSI655364 LCE655364 LMA655364 LVW655364 MFS655364 MPO655364 MZK655364 NJG655364 NTC655364 OCY655364 OMU655364 OWQ655364 PGM655364 PQI655364 QAE655364 QKA655364 QTW655364 RDS655364 RNO655364 RXK655364 SHG655364 SRC655364 TAY655364 TKU655364 TUQ655364 UEM655364 UOI655364 UYE655364 VIA655364 VRW655364 WBS655364 WLO655364 WVK655364 D720901 IY720900 SU720900 ACQ720900 AMM720900 AWI720900 BGE720900 BQA720900 BZW720900 CJS720900 CTO720900 DDK720900 DNG720900 DXC720900 EGY720900 EQU720900 FAQ720900 FKM720900 FUI720900 GEE720900 GOA720900 GXW720900 HHS720900 HRO720900 IBK720900 ILG720900 IVC720900 JEY720900 JOU720900 JYQ720900 KIM720900 KSI720900 LCE720900 LMA720900 LVW720900 MFS720900 MPO720900 MZK720900 NJG720900 NTC720900 OCY720900 OMU720900 OWQ720900 PGM720900 PQI720900 QAE720900 QKA720900 QTW720900 RDS720900 RNO720900 RXK720900 SHG720900 SRC720900 TAY720900 TKU720900 TUQ720900 UEM720900 UOI720900 UYE720900 VIA720900 VRW720900 WBS720900 WLO720900 WVK720900 D786437 IY786436 SU786436 ACQ786436 AMM786436 AWI786436 BGE786436 BQA786436 BZW786436 CJS786436 CTO786436 DDK786436 DNG786436 DXC786436 EGY786436 EQU786436 FAQ786436 FKM786436 FUI786436 GEE786436 GOA786436 GXW786436 HHS786436 HRO786436 IBK786436 ILG786436 IVC786436 JEY786436 JOU786436 JYQ786436 KIM786436 KSI786436 LCE786436 LMA786436 LVW786436 MFS786436 MPO786436 MZK786436 NJG786436 NTC786436 OCY786436 OMU786436 OWQ786436 PGM786436 PQI786436 QAE786436 QKA786436 QTW786436 RDS786436 RNO786436 RXK786436 SHG786436 SRC786436 TAY786436 TKU786436 TUQ786436 UEM786436 UOI786436 UYE786436 VIA786436 VRW786436 WBS786436 WLO786436 WVK786436 D851973 IY851972 SU851972 ACQ851972 AMM851972 AWI851972 BGE851972 BQA851972 BZW851972 CJS851972 CTO851972 DDK851972 DNG851972 DXC851972 EGY851972 EQU851972 FAQ851972 FKM851972 FUI851972 GEE851972 GOA851972 GXW851972 HHS851972 HRO851972 IBK851972 ILG851972 IVC851972 JEY851972 JOU851972 JYQ851972 KIM851972 KSI851972 LCE851972 LMA851972 LVW851972 MFS851972 MPO851972 MZK851972 NJG851972 NTC851972 OCY851972 OMU851972 OWQ851972 PGM851972 PQI851972 QAE851972 QKA851972 QTW851972 RDS851972 RNO851972 RXK851972 SHG851972 SRC851972 TAY851972 TKU851972 TUQ851972 UEM851972 UOI851972 UYE851972 VIA851972 VRW851972 WBS851972 WLO851972 WVK851972 D917509 IY917508 SU917508 ACQ917508 AMM917508 AWI917508 BGE917508 BQA917508 BZW917508 CJS917508 CTO917508 DDK917508 DNG917508 DXC917508 EGY917508 EQU917508 FAQ917508 FKM917508 FUI917508 GEE917508 GOA917508 GXW917508 HHS917508 HRO917508 IBK917508 ILG917508 IVC917508 JEY917508 JOU917508 JYQ917508 KIM917508 KSI917508 LCE917508 LMA917508 LVW917508 MFS917508 MPO917508 MZK917508 NJG917508 NTC917508 OCY917508 OMU917508 OWQ917508 PGM917508 PQI917508 QAE917508 QKA917508 QTW917508 RDS917508 RNO917508 RXK917508 SHG917508 SRC917508 TAY917508 TKU917508 TUQ917508 UEM917508 UOI917508 UYE917508 VIA917508 VRW917508 WBS917508 WLO917508 WVK917508 D983045 IY983044 SU983044 ACQ983044 AMM983044 AWI983044 BGE983044 BQA983044 BZW983044 CJS983044 CTO983044 DDK983044 DNG983044 DXC983044 EGY983044 EQU983044 FAQ983044 FKM983044 FUI983044 GEE983044 GOA983044 GXW983044 HHS983044 HRO983044 IBK983044 ILG983044 IVC983044 JEY983044 JOU983044 JYQ983044 KIM983044 KSI983044 LCE983044 LMA983044 LVW983044 MFS983044 MPO983044 MZK983044 NJG983044 NTC983044 OCY983044 OMU983044 OWQ983044 PGM983044 PQI983044 QAE983044 QKA983044 QTW983044 RDS983044 RNO983044 RXK983044 SHG983044 SRC983044 TAY983044 TKU983044 TUQ983044 UEM983044 UOI983044 UYE983044 VIA983044 VRW983044 WBS983044 WLO983044 WVK983044">
      <formula1>"EUR,USD,GBP,JPY,CHF"</formula1>
    </dataValidation>
    <dataValidation type="list" allowBlank="1" showInputMessage="1" showErrorMessage="1" sqref="D18 IY18 SU18 ACQ18 AMM18 AWI18 BGE18 BQA18 BZW18 CJS18 CTO18 DDK18 DNG18 DXC18 EGY18 EQU18 FAQ18 FKM18 FUI18 GEE18 GOA18 GXW18 HHS18 HRO18 IBK18 ILG18 IVC18 JEY18 JOU18 JYQ18 KIM18 KSI18 LCE18 LMA18 LVW18 MFS18 MPO18 MZK18 NJG18 NTC18 OCY18 OMU18 OWQ18 PGM18 PQI18 QAE18 QKA18 QTW18 RDS18 RNO18 RXK18 SHG18 SRC18 TAY18 TKU18 TUQ18 UEM18 UOI18 UYE18 VIA18 VRW18 WBS18 WLO18 WVK18 D65555 IY65554 SU65554 ACQ65554 AMM65554 AWI65554 BGE65554 BQA65554 BZW65554 CJS65554 CTO65554 DDK65554 DNG65554 DXC65554 EGY65554 EQU65554 FAQ65554 FKM65554 FUI65554 GEE65554 GOA65554 GXW65554 HHS65554 HRO65554 IBK65554 ILG65554 IVC65554 JEY65554 JOU65554 JYQ65554 KIM65554 KSI65554 LCE65554 LMA65554 LVW65554 MFS65554 MPO65554 MZK65554 NJG65554 NTC65554 OCY65554 OMU65554 OWQ65554 PGM65554 PQI65554 QAE65554 QKA65554 QTW65554 RDS65554 RNO65554 RXK65554 SHG65554 SRC65554 TAY65554 TKU65554 TUQ65554 UEM65554 UOI65554 UYE65554 VIA65554 VRW65554 WBS65554 WLO65554 WVK65554 D131091 IY131090 SU131090 ACQ131090 AMM131090 AWI131090 BGE131090 BQA131090 BZW131090 CJS131090 CTO131090 DDK131090 DNG131090 DXC131090 EGY131090 EQU131090 FAQ131090 FKM131090 FUI131090 GEE131090 GOA131090 GXW131090 HHS131090 HRO131090 IBK131090 ILG131090 IVC131090 JEY131090 JOU131090 JYQ131090 KIM131090 KSI131090 LCE131090 LMA131090 LVW131090 MFS131090 MPO131090 MZK131090 NJG131090 NTC131090 OCY131090 OMU131090 OWQ131090 PGM131090 PQI131090 QAE131090 QKA131090 QTW131090 RDS131090 RNO131090 RXK131090 SHG131090 SRC131090 TAY131090 TKU131090 TUQ131090 UEM131090 UOI131090 UYE131090 VIA131090 VRW131090 WBS131090 WLO131090 WVK131090 D196627 IY196626 SU196626 ACQ196626 AMM196626 AWI196626 BGE196626 BQA196626 BZW196626 CJS196626 CTO196626 DDK196626 DNG196626 DXC196626 EGY196626 EQU196626 FAQ196626 FKM196626 FUI196626 GEE196626 GOA196626 GXW196626 HHS196626 HRO196626 IBK196626 ILG196626 IVC196626 JEY196626 JOU196626 JYQ196626 KIM196626 KSI196626 LCE196626 LMA196626 LVW196626 MFS196626 MPO196626 MZK196626 NJG196626 NTC196626 OCY196626 OMU196626 OWQ196626 PGM196626 PQI196626 QAE196626 QKA196626 QTW196626 RDS196626 RNO196626 RXK196626 SHG196626 SRC196626 TAY196626 TKU196626 TUQ196626 UEM196626 UOI196626 UYE196626 VIA196626 VRW196626 WBS196626 WLO196626 WVK196626 D262163 IY262162 SU262162 ACQ262162 AMM262162 AWI262162 BGE262162 BQA262162 BZW262162 CJS262162 CTO262162 DDK262162 DNG262162 DXC262162 EGY262162 EQU262162 FAQ262162 FKM262162 FUI262162 GEE262162 GOA262162 GXW262162 HHS262162 HRO262162 IBK262162 ILG262162 IVC262162 JEY262162 JOU262162 JYQ262162 KIM262162 KSI262162 LCE262162 LMA262162 LVW262162 MFS262162 MPO262162 MZK262162 NJG262162 NTC262162 OCY262162 OMU262162 OWQ262162 PGM262162 PQI262162 QAE262162 QKA262162 QTW262162 RDS262162 RNO262162 RXK262162 SHG262162 SRC262162 TAY262162 TKU262162 TUQ262162 UEM262162 UOI262162 UYE262162 VIA262162 VRW262162 WBS262162 WLO262162 WVK262162 D327699 IY327698 SU327698 ACQ327698 AMM327698 AWI327698 BGE327698 BQA327698 BZW327698 CJS327698 CTO327698 DDK327698 DNG327698 DXC327698 EGY327698 EQU327698 FAQ327698 FKM327698 FUI327698 GEE327698 GOA327698 GXW327698 HHS327698 HRO327698 IBK327698 ILG327698 IVC327698 JEY327698 JOU327698 JYQ327698 KIM327698 KSI327698 LCE327698 LMA327698 LVW327698 MFS327698 MPO327698 MZK327698 NJG327698 NTC327698 OCY327698 OMU327698 OWQ327698 PGM327698 PQI327698 QAE327698 QKA327698 QTW327698 RDS327698 RNO327698 RXK327698 SHG327698 SRC327698 TAY327698 TKU327698 TUQ327698 UEM327698 UOI327698 UYE327698 VIA327698 VRW327698 WBS327698 WLO327698 WVK327698 D393235 IY393234 SU393234 ACQ393234 AMM393234 AWI393234 BGE393234 BQA393234 BZW393234 CJS393234 CTO393234 DDK393234 DNG393234 DXC393234 EGY393234 EQU393234 FAQ393234 FKM393234 FUI393234 GEE393234 GOA393234 GXW393234 HHS393234 HRO393234 IBK393234 ILG393234 IVC393234 JEY393234 JOU393234 JYQ393234 KIM393234 KSI393234 LCE393234 LMA393234 LVW393234 MFS393234 MPO393234 MZK393234 NJG393234 NTC393234 OCY393234 OMU393234 OWQ393234 PGM393234 PQI393234 QAE393234 QKA393234 QTW393234 RDS393234 RNO393234 RXK393234 SHG393234 SRC393234 TAY393234 TKU393234 TUQ393234 UEM393234 UOI393234 UYE393234 VIA393234 VRW393234 WBS393234 WLO393234 WVK393234 D458771 IY458770 SU458770 ACQ458770 AMM458770 AWI458770 BGE458770 BQA458770 BZW458770 CJS458770 CTO458770 DDK458770 DNG458770 DXC458770 EGY458770 EQU458770 FAQ458770 FKM458770 FUI458770 GEE458770 GOA458770 GXW458770 HHS458770 HRO458770 IBK458770 ILG458770 IVC458770 JEY458770 JOU458770 JYQ458770 KIM458770 KSI458770 LCE458770 LMA458770 LVW458770 MFS458770 MPO458770 MZK458770 NJG458770 NTC458770 OCY458770 OMU458770 OWQ458770 PGM458770 PQI458770 QAE458770 QKA458770 QTW458770 RDS458770 RNO458770 RXK458770 SHG458770 SRC458770 TAY458770 TKU458770 TUQ458770 UEM458770 UOI458770 UYE458770 VIA458770 VRW458770 WBS458770 WLO458770 WVK458770 D524307 IY524306 SU524306 ACQ524306 AMM524306 AWI524306 BGE524306 BQA524306 BZW524306 CJS524306 CTO524306 DDK524306 DNG524306 DXC524306 EGY524306 EQU524306 FAQ524306 FKM524306 FUI524306 GEE524306 GOA524306 GXW524306 HHS524306 HRO524306 IBK524306 ILG524306 IVC524306 JEY524306 JOU524306 JYQ524306 KIM524306 KSI524306 LCE524306 LMA524306 LVW524306 MFS524306 MPO524306 MZK524306 NJG524306 NTC524306 OCY524306 OMU524306 OWQ524306 PGM524306 PQI524306 QAE524306 QKA524306 QTW524306 RDS524306 RNO524306 RXK524306 SHG524306 SRC524306 TAY524306 TKU524306 TUQ524306 UEM524306 UOI524306 UYE524306 VIA524306 VRW524306 WBS524306 WLO524306 WVK524306 D589843 IY589842 SU589842 ACQ589842 AMM589842 AWI589842 BGE589842 BQA589842 BZW589842 CJS589842 CTO589842 DDK589842 DNG589842 DXC589842 EGY589842 EQU589842 FAQ589842 FKM589842 FUI589842 GEE589842 GOA589842 GXW589842 HHS589842 HRO589842 IBK589842 ILG589842 IVC589842 JEY589842 JOU589842 JYQ589842 KIM589842 KSI589842 LCE589842 LMA589842 LVW589842 MFS589842 MPO589842 MZK589842 NJG589842 NTC589842 OCY589842 OMU589842 OWQ589842 PGM589842 PQI589842 QAE589842 QKA589842 QTW589842 RDS589842 RNO589842 RXK589842 SHG589842 SRC589842 TAY589842 TKU589842 TUQ589842 UEM589842 UOI589842 UYE589842 VIA589842 VRW589842 WBS589842 WLO589842 WVK589842 D655379 IY655378 SU655378 ACQ655378 AMM655378 AWI655378 BGE655378 BQA655378 BZW655378 CJS655378 CTO655378 DDK655378 DNG655378 DXC655378 EGY655378 EQU655378 FAQ655378 FKM655378 FUI655378 GEE655378 GOA655378 GXW655378 HHS655378 HRO655378 IBK655378 ILG655378 IVC655378 JEY655378 JOU655378 JYQ655378 KIM655378 KSI655378 LCE655378 LMA655378 LVW655378 MFS655378 MPO655378 MZK655378 NJG655378 NTC655378 OCY655378 OMU655378 OWQ655378 PGM655378 PQI655378 QAE655378 QKA655378 QTW655378 RDS655378 RNO655378 RXK655378 SHG655378 SRC655378 TAY655378 TKU655378 TUQ655378 UEM655378 UOI655378 UYE655378 VIA655378 VRW655378 WBS655378 WLO655378 WVK655378 D720915 IY720914 SU720914 ACQ720914 AMM720914 AWI720914 BGE720914 BQA720914 BZW720914 CJS720914 CTO720914 DDK720914 DNG720914 DXC720914 EGY720914 EQU720914 FAQ720914 FKM720914 FUI720914 GEE720914 GOA720914 GXW720914 HHS720914 HRO720914 IBK720914 ILG720914 IVC720914 JEY720914 JOU720914 JYQ720914 KIM720914 KSI720914 LCE720914 LMA720914 LVW720914 MFS720914 MPO720914 MZK720914 NJG720914 NTC720914 OCY720914 OMU720914 OWQ720914 PGM720914 PQI720914 QAE720914 QKA720914 QTW720914 RDS720914 RNO720914 RXK720914 SHG720914 SRC720914 TAY720914 TKU720914 TUQ720914 UEM720914 UOI720914 UYE720914 VIA720914 VRW720914 WBS720914 WLO720914 WVK720914 D786451 IY786450 SU786450 ACQ786450 AMM786450 AWI786450 BGE786450 BQA786450 BZW786450 CJS786450 CTO786450 DDK786450 DNG786450 DXC786450 EGY786450 EQU786450 FAQ786450 FKM786450 FUI786450 GEE786450 GOA786450 GXW786450 HHS786450 HRO786450 IBK786450 ILG786450 IVC786450 JEY786450 JOU786450 JYQ786450 KIM786450 KSI786450 LCE786450 LMA786450 LVW786450 MFS786450 MPO786450 MZK786450 NJG786450 NTC786450 OCY786450 OMU786450 OWQ786450 PGM786450 PQI786450 QAE786450 QKA786450 QTW786450 RDS786450 RNO786450 RXK786450 SHG786450 SRC786450 TAY786450 TKU786450 TUQ786450 UEM786450 UOI786450 UYE786450 VIA786450 VRW786450 WBS786450 WLO786450 WVK786450 D851987 IY851986 SU851986 ACQ851986 AMM851986 AWI851986 BGE851986 BQA851986 BZW851986 CJS851986 CTO851986 DDK851986 DNG851986 DXC851986 EGY851986 EQU851986 FAQ851986 FKM851986 FUI851986 GEE851986 GOA851986 GXW851986 HHS851986 HRO851986 IBK851986 ILG851986 IVC851986 JEY851986 JOU851986 JYQ851986 KIM851986 KSI851986 LCE851986 LMA851986 LVW851986 MFS851986 MPO851986 MZK851986 NJG851986 NTC851986 OCY851986 OMU851986 OWQ851986 PGM851986 PQI851986 QAE851986 QKA851986 QTW851986 RDS851986 RNO851986 RXK851986 SHG851986 SRC851986 TAY851986 TKU851986 TUQ851986 UEM851986 UOI851986 UYE851986 VIA851986 VRW851986 WBS851986 WLO851986 WVK851986 D917523 IY917522 SU917522 ACQ917522 AMM917522 AWI917522 BGE917522 BQA917522 BZW917522 CJS917522 CTO917522 DDK917522 DNG917522 DXC917522 EGY917522 EQU917522 FAQ917522 FKM917522 FUI917522 GEE917522 GOA917522 GXW917522 HHS917522 HRO917522 IBK917522 ILG917522 IVC917522 JEY917522 JOU917522 JYQ917522 KIM917522 KSI917522 LCE917522 LMA917522 LVW917522 MFS917522 MPO917522 MZK917522 NJG917522 NTC917522 OCY917522 OMU917522 OWQ917522 PGM917522 PQI917522 QAE917522 QKA917522 QTW917522 RDS917522 RNO917522 RXK917522 SHG917522 SRC917522 TAY917522 TKU917522 TUQ917522 UEM917522 UOI917522 UYE917522 VIA917522 VRW917522 WBS917522 WLO917522 WVK917522 D983059 IY983058 SU983058 ACQ983058 AMM983058 AWI983058 BGE983058 BQA983058 BZW983058 CJS983058 CTO983058 DDK983058 DNG983058 DXC983058 EGY983058 EQU983058 FAQ983058 FKM983058 FUI983058 GEE983058 GOA983058 GXW983058 HHS983058 HRO983058 IBK983058 ILG983058 IVC983058 JEY983058 JOU983058 JYQ983058 KIM983058 KSI983058 LCE983058 LMA983058 LVW983058 MFS983058 MPO983058 MZK983058 NJG983058 NTC983058 OCY983058 OMU983058 OWQ983058 PGM983058 PQI983058 QAE983058 QKA983058 QTW983058 RDS983058 RNO983058 RXK983058 SHG983058 SRC983058 TAY983058 TKU983058 TUQ983058 UEM983058 UOI983058 UYE983058 VIA983058 VRW983058 WBS983058 WLO983058 WVK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L11">
      <formula1>"Libor,ibor"</formula1>
    </dataValidation>
    <dataValidation type="list" allowBlank="1" showInputMessage="1" showErrorMessage="1" sqref="L13:L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73"/>
  <sheetViews>
    <sheetView workbookViewId="0">
      <selection activeCell="J1" sqref="J1"/>
    </sheetView>
  </sheetViews>
  <sheetFormatPr defaultRowHeight="11.25" outlineLevelRow="1" x14ac:dyDescent="0.2"/>
  <cols>
    <col min="1" max="1" width="5.7109375" style="1" customWidth="1"/>
    <col min="2" max="2" width="4.140625" style="2" customWidth="1"/>
    <col min="3" max="3" width="8"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4" t="s">
        <v>79</v>
      </c>
      <c r="C1" s="205"/>
      <c r="D1" s="206"/>
      <c r="E1" s="31" t="s">
        <v>78</v>
      </c>
      <c r="F1" s="31" t="s">
        <v>77</v>
      </c>
      <c r="G1" s="31" t="s">
        <v>76</v>
      </c>
      <c r="H1" s="31" t="s">
        <v>75</v>
      </c>
      <c r="I1" s="31" t="s">
        <v>74</v>
      </c>
      <c r="J1" s="31" t="s">
        <v>73</v>
      </c>
      <c r="K1" s="31" t="s">
        <v>72</v>
      </c>
      <c r="L1" s="31" t="s">
        <v>71</v>
      </c>
    </row>
    <row r="2" spans="2:14" ht="11.25" customHeight="1" x14ac:dyDescent="0.2">
      <c r="B2" s="30"/>
      <c r="C2" s="15"/>
      <c r="D2" s="14" t="s">
        <v>70</v>
      </c>
      <c r="E2" s="14" t="str">
        <f t="shared" ref="E2:E33" si="0">RateHelperPrefix&amp;"_"&amp;$B2&amp;$C2&amp;$D2</f>
        <v>EUR_YC1YRH_OND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69</v>
      </c>
    </row>
    <row r="3" spans="2:14" x14ac:dyDescent="0.2">
      <c r="B3" s="30"/>
      <c r="C3" s="15"/>
      <c r="D3" s="14" t="s">
        <v>68</v>
      </c>
      <c r="E3" s="14" t="str">
        <f t="shared" si="0"/>
        <v>EUR_YC1YRH_TND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4" x14ac:dyDescent="0.2">
      <c r="B4" s="30"/>
      <c r="C4" s="15"/>
      <c r="D4" s="14" t="s">
        <v>66</v>
      </c>
      <c r="E4" s="14" t="str">
        <f t="shared" si="0"/>
        <v>EUR_YC1YRH_SND</v>
      </c>
      <c r="F4" s="13">
        <f>_xll.qlRateHelperQuoteValue($E4,Trigger)</f>
        <v>6.9290000000000003E-3</v>
      </c>
      <c r="G4" s="13"/>
      <c r="H4" s="12" t="b">
        <v>0</v>
      </c>
      <c r="I4" s="12">
        <v>10</v>
      </c>
      <c r="J4" s="12">
        <v>1</v>
      </c>
      <c r="K4" s="11">
        <f>_xll.qlRateHelperEarliestDate($E4,Trigger)</f>
        <v>41753</v>
      </c>
      <c r="L4" s="10">
        <f>_xll.qlRateHelperLatestDate($E4,Trigger)</f>
        <v>41754</v>
      </c>
      <c r="M4" s="1">
        <v>30</v>
      </c>
      <c r="N4" s="1" t="s">
        <v>65</v>
      </c>
    </row>
    <row r="5" spans="2:14" x14ac:dyDescent="0.2">
      <c r="B5" s="30"/>
      <c r="C5" s="15"/>
      <c r="D5" s="14" t="s">
        <v>64</v>
      </c>
      <c r="E5" s="14" t="str">
        <f t="shared" si="0"/>
        <v>EUR_YC1YRH_SWD</v>
      </c>
      <c r="F5" s="13">
        <f>_xll.qlRateHelperQuoteValue($E5,Trigger)</f>
        <v>6.7419999999999997E-3</v>
      </c>
      <c r="G5" s="13"/>
      <c r="H5" s="12" t="b">
        <v>0</v>
      </c>
      <c r="I5" s="12">
        <v>10</v>
      </c>
      <c r="J5" s="12">
        <v>1</v>
      </c>
      <c r="K5" s="11">
        <f>_xll.qlRateHelperEarliestDate($E5,Trigger)</f>
        <v>41753</v>
      </c>
      <c r="L5" s="10">
        <f>_xll.qlRateHelperLatestDate($E5,Trigger)</f>
        <v>41761</v>
      </c>
      <c r="M5" s="1">
        <v>40</v>
      </c>
      <c r="N5" s="1" t="s">
        <v>63</v>
      </c>
    </row>
    <row r="6" spans="2:14" x14ac:dyDescent="0.2">
      <c r="B6" s="30"/>
      <c r="C6" s="15"/>
      <c r="D6" s="14" t="s">
        <v>62</v>
      </c>
      <c r="E6" s="14" t="str">
        <f t="shared" si="0"/>
        <v>EUR_YC1YRH_2WD</v>
      </c>
      <c r="F6" s="13">
        <f>_xll.qlRateHelperQuoteValue($E6,Trigger)</f>
        <v>6.7949999999999998E-3</v>
      </c>
      <c r="G6" s="13"/>
      <c r="H6" s="12" t="b">
        <v>0</v>
      </c>
      <c r="I6" s="12">
        <v>10</v>
      </c>
      <c r="J6" s="12">
        <v>1</v>
      </c>
      <c r="K6" s="11">
        <f>_xll.qlRateHelperEarliestDate($E6,Trigger)</f>
        <v>41753</v>
      </c>
      <c r="L6" s="10">
        <f>_xll.qlRateHelperLatestDate($E6,Trigger)</f>
        <v>41767</v>
      </c>
      <c r="M6" s="1">
        <v>50</v>
      </c>
      <c r="N6" s="1" t="s">
        <v>61</v>
      </c>
    </row>
    <row r="7" spans="2:14" x14ac:dyDescent="0.2">
      <c r="B7" s="30"/>
      <c r="C7" s="15"/>
      <c r="D7" s="14" t="s">
        <v>60</v>
      </c>
      <c r="E7" s="14" t="str">
        <f t="shared" si="0"/>
        <v>EUR_YC1YRH_3WD</v>
      </c>
      <c r="F7" s="13" t="e">
        <f>_xll.qlRateHelperQuoteValue($E7,Trigger)</f>
        <v>#NUM!</v>
      </c>
      <c r="G7" s="13"/>
      <c r="H7" s="12" t="b">
        <v>0</v>
      </c>
      <c r="I7" s="12">
        <v>10</v>
      </c>
      <c r="J7" s="12">
        <v>1</v>
      </c>
      <c r="K7" s="11" t="e">
        <f>_xll.qlRateHelperEarliestDate($E7,Trigger)</f>
        <v>#NUM!</v>
      </c>
      <c r="L7" s="10" t="e">
        <f>_xll.qlRateHelperLatestDate($E7,Trigger)</f>
        <v>#NUM!</v>
      </c>
      <c r="M7" s="1">
        <v>60</v>
      </c>
      <c r="N7" s="1" t="s">
        <v>59</v>
      </c>
    </row>
    <row r="8" spans="2:14" x14ac:dyDescent="0.2">
      <c r="B8" s="30"/>
      <c r="C8" s="15"/>
      <c r="D8" s="14" t="s">
        <v>58</v>
      </c>
      <c r="E8" s="14" t="str">
        <f t="shared" si="0"/>
        <v>EUR_YC1YRH_1MD</v>
      </c>
      <c r="F8" s="13">
        <f>_xll.qlRateHelperQuoteValue($E8,Trigger)</f>
        <v>6.6360000000000004E-3</v>
      </c>
      <c r="G8" s="13"/>
      <c r="H8" s="12" t="b">
        <v>1</v>
      </c>
      <c r="I8" s="12">
        <v>10</v>
      </c>
      <c r="J8" s="12">
        <v>1</v>
      </c>
      <c r="K8" s="11">
        <f>_xll.qlRateHelperEarliestDate($E8,Trigger)</f>
        <v>41753</v>
      </c>
      <c r="L8" s="10">
        <f>_xll.qlRateHelperLatestDate($E8,Trigger)</f>
        <v>41785</v>
      </c>
      <c r="M8" s="1">
        <v>70</v>
      </c>
      <c r="N8" s="1" t="s">
        <v>57</v>
      </c>
    </row>
    <row r="9" spans="2:14" x14ac:dyDescent="0.2">
      <c r="B9" s="30"/>
      <c r="C9" s="15"/>
      <c r="D9" s="14" t="s">
        <v>56</v>
      </c>
      <c r="E9" s="14" t="str">
        <f t="shared" si="0"/>
        <v>EUR_YC1YRH_2MD</v>
      </c>
      <c r="F9" s="13">
        <f>_xll.qlRateHelperQuoteValue($E9,Trigger)</f>
        <v>6.5120000000000004E-3</v>
      </c>
      <c r="G9" s="13"/>
      <c r="H9" s="12" t="b">
        <v>0</v>
      </c>
      <c r="I9" s="12">
        <v>10</v>
      </c>
      <c r="J9" s="12">
        <v>1</v>
      </c>
      <c r="K9" s="11">
        <f>_xll.qlRateHelperEarliestDate($E9,Trigger)</f>
        <v>41753</v>
      </c>
      <c r="L9" s="10">
        <f>_xll.qlRateHelperLatestDate($E9,Trigger)</f>
        <v>41814</v>
      </c>
    </row>
    <row r="10" spans="2:14" x14ac:dyDescent="0.2">
      <c r="B10" s="30"/>
      <c r="C10" s="15"/>
      <c r="D10" s="14" t="s">
        <v>55</v>
      </c>
      <c r="E10" s="14" t="str">
        <f t="shared" si="0"/>
        <v>EUR_YC1YRH_3MD</v>
      </c>
      <c r="F10" s="13">
        <f>_xll.qlRateHelperQuoteValue($E10,Trigger)</f>
        <v>6.391E-3</v>
      </c>
      <c r="G10" s="13"/>
      <c r="H10" s="12" t="b">
        <v>1</v>
      </c>
      <c r="I10" s="12">
        <v>10</v>
      </c>
      <c r="J10" s="12">
        <v>1</v>
      </c>
      <c r="K10" s="11">
        <f>_xll.qlRateHelperEarliestDate($E10,Trigger)</f>
        <v>41753</v>
      </c>
      <c r="L10" s="10">
        <f>_xll.qlRateHelperLatestDate($E10,Trigger)</f>
        <v>41844</v>
      </c>
    </row>
    <row r="11" spans="2:14" x14ac:dyDescent="0.2">
      <c r="B11" s="30"/>
      <c r="C11" s="15"/>
      <c r="D11" s="14" t="s">
        <v>54</v>
      </c>
      <c r="E11" s="14" t="str">
        <f t="shared" si="0"/>
        <v>EUR_YC1YRH_4MD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x14ac:dyDescent="0.2">
      <c r="B12" s="30"/>
      <c r="C12" s="15"/>
      <c r="D12" s="14" t="s">
        <v>53</v>
      </c>
      <c r="E12" s="14" t="str">
        <f t="shared" si="0"/>
        <v>EUR_YC1YRH_5MD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x14ac:dyDescent="0.2">
      <c r="B13" s="30"/>
      <c r="C13" s="15"/>
      <c r="D13" s="14" t="s">
        <v>52</v>
      </c>
      <c r="E13" s="14" t="str">
        <f t="shared" si="0"/>
        <v>EUR_YC1YRH_6MD</v>
      </c>
      <c r="F13" s="13">
        <f>_xll.qlRateHelperQuoteValue($E13,Trigger)</f>
        <v>6.149E-3</v>
      </c>
      <c r="G13" s="13"/>
      <c r="H13" s="12" t="b">
        <v>1</v>
      </c>
      <c r="I13" s="12">
        <v>10</v>
      </c>
      <c r="J13" s="12">
        <v>1</v>
      </c>
      <c r="K13" s="11">
        <f>_xll.qlRateHelperEarliestDate($E13,Trigger)</f>
        <v>41753</v>
      </c>
      <c r="L13" s="10">
        <f>_xll.qlRateHelperLatestDate($E13,Trigger)</f>
        <v>41936</v>
      </c>
    </row>
    <row r="14" spans="2:14" x14ac:dyDescent="0.2">
      <c r="B14" s="30"/>
      <c r="C14" s="15"/>
      <c r="D14" s="14" t="s">
        <v>51</v>
      </c>
      <c r="E14" s="14" t="str">
        <f t="shared" si="0"/>
        <v>EUR_YC1YRH_7MD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30"/>
      <c r="C15" s="15"/>
      <c r="D15" s="14" t="s">
        <v>50</v>
      </c>
      <c r="E15" s="14" t="str">
        <f t="shared" si="0"/>
        <v>EUR_YC1YRH_8MD</v>
      </c>
      <c r="F15" s="13" t="e">
        <f>_xll.qlRateHelperQuoteValue($E15,Trigger)</f>
        <v>#NUM!</v>
      </c>
      <c r="G15" s="13"/>
      <c r="H15" s="12" t="b">
        <v>0</v>
      </c>
      <c r="I15" s="12">
        <v>10</v>
      </c>
      <c r="J15" s="12">
        <v>1</v>
      </c>
      <c r="K15" s="11" t="e">
        <f>_xll.qlRateHelperEarliestDate($E15,Trigger)</f>
        <v>#NUM!</v>
      </c>
      <c r="L15" s="10" t="e">
        <f>_xll.qlRateHelperLatestDate($E15,Trigger)</f>
        <v>#NUM!</v>
      </c>
    </row>
    <row r="16" spans="2:14" x14ac:dyDescent="0.2">
      <c r="B16" s="30"/>
      <c r="C16" s="15"/>
      <c r="D16" s="14" t="s">
        <v>49</v>
      </c>
      <c r="E16" s="14" t="str">
        <f t="shared" si="0"/>
        <v>EUR_YC1YRH_9MD</v>
      </c>
      <c r="F16" s="13">
        <f>_xll.qlRateHelperQuoteValue($E16,Trigger)</f>
        <v>6.0299999999999998E-3</v>
      </c>
      <c r="G16" s="13"/>
      <c r="H16" s="12" t="b">
        <v>1</v>
      </c>
      <c r="I16" s="12">
        <v>10</v>
      </c>
      <c r="J16" s="12">
        <v>1</v>
      </c>
      <c r="K16" s="11">
        <f>_xll.qlRateHelperEarliestDate($E16,Trigger)</f>
        <v>41753</v>
      </c>
      <c r="L16" s="10">
        <f>_xll.qlRateHelperLatestDate($E16,Trigger)</f>
        <v>42030</v>
      </c>
    </row>
    <row r="17" spans="2:12" x14ac:dyDescent="0.2">
      <c r="B17" s="30"/>
      <c r="C17" s="15"/>
      <c r="D17" s="14" t="s">
        <v>48</v>
      </c>
      <c r="E17" s="14" t="str">
        <f t="shared" si="0"/>
        <v>EUR_YC1YRH_10MD</v>
      </c>
      <c r="F17" s="13" t="e">
        <f>_xll.qlRateHelperQuoteValue($E17,Trigger)</f>
        <v>#NUM!</v>
      </c>
      <c r="G17" s="13"/>
      <c r="H17" s="12" t="b">
        <v>0</v>
      </c>
      <c r="I17" s="12">
        <v>10</v>
      </c>
      <c r="J17" s="12">
        <v>1</v>
      </c>
      <c r="K17" s="11" t="e">
        <f>_xll.qlRateHelperEarliestDate($E17,Trigger)</f>
        <v>#NUM!</v>
      </c>
      <c r="L17" s="10" t="e">
        <f>_xll.qlRateHelperLatestDate($E17,Trigger)</f>
        <v>#NUM!</v>
      </c>
    </row>
    <row r="18" spans="2:12" x14ac:dyDescent="0.2">
      <c r="B18" s="30"/>
      <c r="C18" s="15"/>
      <c r="D18" s="14" t="s">
        <v>47</v>
      </c>
      <c r="E18" s="14" t="str">
        <f t="shared" si="0"/>
        <v>EUR_YC1YRH_11MD</v>
      </c>
      <c r="F18" s="13" t="e">
        <f>_xll.qlRateHelperQuoteValue($E18,Trigger)</f>
        <v>#NUM!</v>
      </c>
      <c r="G18" s="13"/>
      <c r="H18" s="12" t="b">
        <v>0</v>
      </c>
      <c r="I18" s="12">
        <v>10</v>
      </c>
      <c r="J18" s="12">
        <v>1</v>
      </c>
      <c r="K18" s="11" t="e">
        <f>_xll.qlRateHelperEarliestDate($E18,Trigger)</f>
        <v>#NUM!</v>
      </c>
      <c r="L18" s="10" t="e">
        <f>_xll.qlRateHelperLatestDate($E18,Trigger)</f>
        <v>#NUM!</v>
      </c>
    </row>
    <row r="19" spans="2:12" x14ac:dyDescent="0.2">
      <c r="B19" s="29"/>
      <c r="C19" s="8"/>
      <c r="D19" s="7" t="s">
        <v>46</v>
      </c>
      <c r="E19" s="7" t="str">
        <f t="shared" si="0"/>
        <v>EUR_YC1YRH_1YD</v>
      </c>
      <c r="F19" s="6">
        <f>_xll.qlRateHelperQuoteValue($E19,Trigger)</f>
        <v>5.9899999999999997E-3</v>
      </c>
      <c r="G19" s="6"/>
      <c r="H19" s="5" t="b">
        <v>1</v>
      </c>
      <c r="I19" s="5">
        <v>70</v>
      </c>
      <c r="J19" s="5">
        <v>1</v>
      </c>
      <c r="K19" s="4">
        <f>_xll.qlRateHelperEarliestDate($E19,Trigger)</f>
        <v>41753</v>
      </c>
      <c r="L19" s="3">
        <f>_xll.qlRateHelperLatestDate($E19,Trigger)</f>
        <v>42118</v>
      </c>
    </row>
    <row r="20" spans="2:12" x14ac:dyDescent="0.2">
      <c r="B20" s="24" t="s">
        <v>45</v>
      </c>
      <c r="C20" s="23">
        <f>Months</f>
        <v>12</v>
      </c>
      <c r="D20" s="22" t="s">
        <v>43</v>
      </c>
      <c r="E20" s="22" t="str">
        <f t="shared" si="0"/>
        <v>EUR_YC1YRH_T12F1</v>
      </c>
      <c r="F20" s="21" t="e">
        <f>_xll.qlRateHelperQuoteValue($E20,Trigger)</f>
        <v>#NUM!</v>
      </c>
      <c r="G20" s="21"/>
      <c r="H20" s="20" t="b">
        <v>0</v>
      </c>
      <c r="I20" s="20">
        <v>20</v>
      </c>
      <c r="J20" s="20">
        <v>7</v>
      </c>
      <c r="K20" s="19">
        <f>_xll.qlRateHelperEarliestDate($E20,Trigger)</f>
        <v>41753</v>
      </c>
      <c r="L20" s="18">
        <f>_xll.qlRateHelperLatestDate($E20,Trigger)</f>
        <v>42118</v>
      </c>
    </row>
    <row r="21" spans="2:12" x14ac:dyDescent="0.2">
      <c r="B21" s="9" t="s">
        <v>44</v>
      </c>
      <c r="C21" s="8">
        <f>Months</f>
        <v>12</v>
      </c>
      <c r="D21" s="7" t="s">
        <v>43</v>
      </c>
      <c r="E21" s="7" t="str">
        <f t="shared" si="0"/>
        <v>EUR_YC1YRH_TOM12F1</v>
      </c>
      <c r="F21" s="6" t="e">
        <f>_xll.qlRateHelperQuoteValue($E21,Trigger)</f>
        <v>#NUM!</v>
      </c>
      <c r="G21" s="6"/>
      <c r="H21" s="5" t="b">
        <v>0</v>
      </c>
      <c r="I21" s="5">
        <v>20</v>
      </c>
      <c r="J21" s="5">
        <v>7</v>
      </c>
      <c r="K21" s="4">
        <f>_xll.qlRateHelperEarliestDate($E21,Trigger)</f>
        <v>41754</v>
      </c>
      <c r="L21" s="3">
        <f>_xll.qlRateHelperLatestDate($E21,Trigger)</f>
        <v>42121</v>
      </c>
    </row>
    <row r="22" spans="2:12" x14ac:dyDescent="0.2">
      <c r="B22" s="16">
        <v>1</v>
      </c>
      <c r="C22" s="15" t="s">
        <v>42</v>
      </c>
      <c r="D22" s="14" t="str">
        <f t="shared" ref="D22:D39" si="1">(B22+Months)&amp;"F"</f>
        <v>13F</v>
      </c>
      <c r="E22" s="14" t="str">
        <f t="shared" si="0"/>
        <v>EUR_YC1YRH_1x13F</v>
      </c>
      <c r="F22" s="13">
        <f>_xll.qlRateHelperQuoteValue($E22,Trigger)</f>
        <v>5.927E-3</v>
      </c>
      <c r="G22" s="13"/>
      <c r="H22" s="12" t="b">
        <v>0</v>
      </c>
      <c r="I22" s="12">
        <v>20</v>
      </c>
      <c r="J22" s="12">
        <v>7</v>
      </c>
      <c r="K22" s="11">
        <f>_xll.qlRateHelperEarliestDate($E22,Trigger)</f>
        <v>41785</v>
      </c>
      <c r="L22" s="10">
        <f>_xll.qlRateHelperLatestDate($E22,Trigger)</f>
        <v>42150</v>
      </c>
    </row>
    <row r="23" spans="2:12" x14ac:dyDescent="0.2">
      <c r="B23" s="16">
        <v>2</v>
      </c>
      <c r="C23" s="15" t="s">
        <v>42</v>
      </c>
      <c r="D23" s="14" t="str">
        <f t="shared" si="1"/>
        <v>14F</v>
      </c>
      <c r="E23" s="14" t="str">
        <f t="shared" si="0"/>
        <v>EUR_YC1YRH_2x14F</v>
      </c>
      <c r="F23" s="13">
        <f>_xll.qlRateHelperQuoteValue($E23,Trigger)</f>
        <v>5.8890000000000001E-3</v>
      </c>
      <c r="G23" s="13"/>
      <c r="H23" s="12" t="b">
        <v>0</v>
      </c>
      <c r="I23" s="12">
        <v>20</v>
      </c>
      <c r="J23" s="12">
        <v>7</v>
      </c>
      <c r="K23" s="11">
        <f>_xll.qlRateHelperEarliestDate($E23,Trigger)</f>
        <v>41814</v>
      </c>
      <c r="L23" s="10">
        <f>_xll.qlRateHelperLatestDate($E23,Trigger)</f>
        <v>42179</v>
      </c>
    </row>
    <row r="24" spans="2:12" x14ac:dyDescent="0.2">
      <c r="B24" s="16">
        <v>3</v>
      </c>
      <c r="C24" s="15" t="s">
        <v>42</v>
      </c>
      <c r="D24" s="14" t="str">
        <f t="shared" si="1"/>
        <v>15F</v>
      </c>
      <c r="E24" s="14" t="str">
        <f t="shared" si="0"/>
        <v>EUR_YC1YRH_3x15F</v>
      </c>
      <c r="F24" s="13">
        <f>_xll.qlRateHelperQuoteValue($E24,Trigger)</f>
        <v>5.8799999999999998E-3</v>
      </c>
      <c r="G24" s="13"/>
      <c r="H24" s="12" t="b">
        <v>1</v>
      </c>
      <c r="I24" s="12">
        <v>20</v>
      </c>
      <c r="J24" s="12">
        <v>7</v>
      </c>
      <c r="K24" s="11">
        <f>_xll.qlRateHelperEarliestDate($E24,Trigger)</f>
        <v>41844</v>
      </c>
      <c r="L24" s="10">
        <f>_xll.qlRateHelperLatestDate($E24,Trigger)</f>
        <v>42209</v>
      </c>
    </row>
    <row r="25" spans="2:12" x14ac:dyDescent="0.2">
      <c r="B25" s="16">
        <v>4</v>
      </c>
      <c r="C25" s="15" t="s">
        <v>42</v>
      </c>
      <c r="D25" s="14" t="str">
        <f t="shared" si="1"/>
        <v>16F</v>
      </c>
      <c r="E25" s="14" t="str">
        <f t="shared" si="0"/>
        <v>EUR_YC1YRH_4x16F</v>
      </c>
      <c r="F25" s="13">
        <f>_xll.qlRateHelperQuoteValue($E25,Trigger)</f>
        <v>5.8890000000000001E-3</v>
      </c>
      <c r="G25" s="13"/>
      <c r="H25" s="12" t="b">
        <v>0</v>
      </c>
      <c r="I25" s="12">
        <v>20</v>
      </c>
      <c r="J25" s="12">
        <v>7</v>
      </c>
      <c r="K25" s="11">
        <f>_xll.qlRateHelperEarliestDate($E25,Trigger)</f>
        <v>41876</v>
      </c>
      <c r="L25" s="10">
        <f>_xll.qlRateHelperLatestDate($E25,Trigger)</f>
        <v>42241</v>
      </c>
    </row>
    <row r="26" spans="2:12" x14ac:dyDescent="0.2">
      <c r="B26" s="16">
        <v>5</v>
      </c>
      <c r="C26" s="15" t="s">
        <v>42</v>
      </c>
      <c r="D26" s="14" t="str">
        <f t="shared" si="1"/>
        <v>17F</v>
      </c>
      <c r="E26" s="14" t="str">
        <f t="shared" si="0"/>
        <v>EUR_YC1YRH_5x17F</v>
      </c>
      <c r="F26" s="13">
        <f>_xll.qlRateHelperQuoteValue($E26,Trigger)</f>
        <v>5.9020000000000001E-3</v>
      </c>
      <c r="G26" s="13"/>
      <c r="H26" s="12" t="b">
        <v>0</v>
      </c>
      <c r="I26" s="12">
        <v>20</v>
      </c>
      <c r="J26" s="12">
        <v>7</v>
      </c>
      <c r="K26" s="11">
        <f>_xll.qlRateHelperEarliestDate($E26,Trigger)</f>
        <v>41906</v>
      </c>
      <c r="L26" s="10">
        <f>_xll.qlRateHelperLatestDate($E26,Trigger)</f>
        <v>42271</v>
      </c>
    </row>
    <row r="27" spans="2:12" x14ac:dyDescent="0.2">
      <c r="B27" s="16">
        <v>6</v>
      </c>
      <c r="C27" s="15" t="s">
        <v>42</v>
      </c>
      <c r="D27" s="14" t="str">
        <f t="shared" si="1"/>
        <v>18F</v>
      </c>
      <c r="E27" s="14" t="str">
        <f t="shared" si="0"/>
        <v>EUR_YC1YRH_6x18F</v>
      </c>
      <c r="F27" s="13">
        <f>_xll.qlRateHelperQuoteValue($E27,Trigger)</f>
        <v>5.9420000000000002E-3</v>
      </c>
      <c r="G27" s="13"/>
      <c r="H27" s="12" t="b">
        <v>1</v>
      </c>
      <c r="I27" s="12">
        <v>20</v>
      </c>
      <c r="J27" s="12">
        <v>7</v>
      </c>
      <c r="K27" s="11">
        <f>_xll.qlRateHelperEarliestDate($E27,Trigger)</f>
        <v>41936</v>
      </c>
      <c r="L27" s="10">
        <f>_xll.qlRateHelperLatestDate($E27,Trigger)</f>
        <v>42303</v>
      </c>
    </row>
    <row r="28" spans="2:12" x14ac:dyDescent="0.2">
      <c r="B28" s="16">
        <v>7</v>
      </c>
      <c r="C28" s="15" t="s">
        <v>42</v>
      </c>
      <c r="D28" s="14" t="str">
        <f t="shared" si="1"/>
        <v>19F</v>
      </c>
      <c r="E28" s="14" t="str">
        <f t="shared" si="0"/>
        <v>EUR_YC1YRH_7x19F</v>
      </c>
      <c r="F28" s="13">
        <f>_xll.qlRateHelperQuoteValue($E28,Trigger)</f>
        <v>6.0039999999999998E-3</v>
      </c>
      <c r="G28" s="13"/>
      <c r="H28" s="12" t="b">
        <v>0</v>
      </c>
      <c r="I28" s="12">
        <v>20</v>
      </c>
      <c r="J28" s="12">
        <v>7</v>
      </c>
      <c r="K28" s="11">
        <f>_xll.qlRateHelperEarliestDate($E28,Trigger)</f>
        <v>41967</v>
      </c>
      <c r="L28" s="10">
        <f>_xll.qlRateHelperLatestDate($E28,Trigger)</f>
        <v>42332</v>
      </c>
    </row>
    <row r="29" spans="2:12" x14ac:dyDescent="0.2">
      <c r="B29" s="16">
        <v>8</v>
      </c>
      <c r="C29" s="15" t="s">
        <v>42</v>
      </c>
      <c r="D29" s="14" t="str">
        <f t="shared" si="1"/>
        <v>20F</v>
      </c>
      <c r="E29" s="14" t="str">
        <f t="shared" si="0"/>
        <v>EUR_YC1YRH_8x20F</v>
      </c>
      <c r="F29" s="13">
        <f>_xll.qlRateHelperQuoteValue($E29,Trigger)</f>
        <v>6.0800000000000003E-3</v>
      </c>
      <c r="G29" s="13"/>
      <c r="H29" s="12" t="b">
        <v>0</v>
      </c>
      <c r="I29" s="12">
        <v>20</v>
      </c>
      <c r="J29" s="12">
        <v>7</v>
      </c>
      <c r="K29" s="11">
        <f>_xll.qlRateHelperEarliestDate($E29,Trigger)</f>
        <v>41997</v>
      </c>
      <c r="L29" s="10">
        <f>_xll.qlRateHelperLatestDate($E29,Trigger)</f>
        <v>42362</v>
      </c>
    </row>
    <row r="30" spans="2:12" x14ac:dyDescent="0.2">
      <c r="B30" s="16">
        <v>9</v>
      </c>
      <c r="C30" s="15" t="s">
        <v>42</v>
      </c>
      <c r="D30" s="14" t="str">
        <f t="shared" si="1"/>
        <v>21F</v>
      </c>
      <c r="E30" s="14" t="str">
        <f t="shared" si="0"/>
        <v>EUR_YC1YRH_9x21F</v>
      </c>
      <c r="F30" s="13">
        <f>_xll.qlRateHelperQuoteValue($E30,Trigger)</f>
        <v>6.1789999999999996E-3</v>
      </c>
      <c r="G30" s="13"/>
      <c r="H30" s="12" t="b">
        <v>1</v>
      </c>
      <c r="I30" s="12">
        <v>20</v>
      </c>
      <c r="J30" s="12">
        <v>7</v>
      </c>
      <c r="K30" s="11">
        <f>_xll.qlRateHelperEarliestDate($E30,Trigger)</f>
        <v>42030</v>
      </c>
      <c r="L30" s="10">
        <f>_xll.qlRateHelperLatestDate($E30,Trigger)</f>
        <v>42395</v>
      </c>
    </row>
    <row r="31" spans="2:12" x14ac:dyDescent="0.2">
      <c r="B31" s="16">
        <v>10</v>
      </c>
      <c r="C31" s="15" t="s">
        <v>42</v>
      </c>
      <c r="D31" s="14" t="str">
        <f t="shared" si="1"/>
        <v>22F</v>
      </c>
      <c r="E31" s="14" t="str">
        <f t="shared" si="0"/>
        <v>EUR_YC1YRH_10x22F</v>
      </c>
      <c r="F31" s="13">
        <f>_xll.qlRateHelperQuoteValue($E31,Trigger)</f>
        <v>6.2830000000000004E-3</v>
      </c>
      <c r="G31" s="13"/>
      <c r="H31" s="12" t="b">
        <v>0</v>
      </c>
      <c r="I31" s="12">
        <v>20</v>
      </c>
      <c r="J31" s="12">
        <v>7</v>
      </c>
      <c r="K31" s="11">
        <f>_xll.qlRateHelperEarliestDate($E31,Trigger)</f>
        <v>42059</v>
      </c>
      <c r="L31" s="10">
        <f>_xll.qlRateHelperLatestDate($E31,Trigger)</f>
        <v>42424</v>
      </c>
    </row>
    <row r="32" spans="2:12" x14ac:dyDescent="0.2">
      <c r="B32" s="16">
        <v>11</v>
      </c>
      <c r="C32" s="15" t="s">
        <v>42</v>
      </c>
      <c r="D32" s="14" t="str">
        <f t="shared" si="1"/>
        <v>23F</v>
      </c>
      <c r="E32" s="14" t="str">
        <f t="shared" si="0"/>
        <v>EUR_YC1YRH_11x23F</v>
      </c>
      <c r="F32" s="13">
        <f>_xll.qlRateHelperQuoteValue($E32,Trigger)</f>
        <v>6.3930000000000002E-3</v>
      </c>
      <c r="G32" s="13"/>
      <c r="H32" s="12" t="b">
        <v>0</v>
      </c>
      <c r="I32" s="12">
        <v>20</v>
      </c>
      <c r="J32" s="12">
        <v>7</v>
      </c>
      <c r="K32" s="11">
        <f>_xll.qlRateHelperEarliestDate($E32,Trigger)</f>
        <v>42087</v>
      </c>
      <c r="L32" s="10">
        <f>_xll.qlRateHelperLatestDate($E32,Trigger)</f>
        <v>42453</v>
      </c>
    </row>
    <row r="33" spans="1:12" x14ac:dyDescent="0.2">
      <c r="B33" s="16">
        <v>12</v>
      </c>
      <c r="C33" s="15" t="s">
        <v>42</v>
      </c>
      <c r="D33" s="14" t="str">
        <f t="shared" si="1"/>
        <v>24F</v>
      </c>
      <c r="E33" s="14" t="str">
        <f t="shared" si="0"/>
        <v>EUR_YC1YRH_12x24F</v>
      </c>
      <c r="F33" s="13">
        <f>_xll.qlRateHelperQuoteValue($E33,Trigger)</f>
        <v>6.5400000000000007E-3</v>
      </c>
      <c r="G33" s="13"/>
      <c r="H33" s="12" t="b">
        <v>1</v>
      </c>
      <c r="I33" s="12">
        <v>20</v>
      </c>
      <c r="J33" s="12">
        <v>7</v>
      </c>
      <c r="K33" s="11">
        <f>_xll.qlRateHelperEarliestDate($E33,Trigger)</f>
        <v>42118</v>
      </c>
      <c r="L33" s="10">
        <f>_xll.qlRateHelperLatestDate($E33,Trigger)</f>
        <v>42485</v>
      </c>
    </row>
    <row r="34" spans="1:12" x14ac:dyDescent="0.2">
      <c r="B34" s="16">
        <v>13</v>
      </c>
      <c r="C34" s="15" t="s">
        <v>42</v>
      </c>
      <c r="D34" s="14" t="str">
        <f t="shared" si="1"/>
        <v>25F</v>
      </c>
      <c r="E34" s="14" t="str">
        <f t="shared" ref="E34:E65" si="2">RateHelperPrefix&amp;"_"&amp;$B34&amp;$C34&amp;$D34</f>
        <v>EUR_YC1YRH_13x25F</v>
      </c>
      <c r="F34" s="13">
        <f>_xll.qlRateHelperQuoteValue($E34,Trigger)</f>
        <v>6.6930000000000002E-3</v>
      </c>
      <c r="G34" s="13"/>
      <c r="H34" s="12" t="b">
        <v>0</v>
      </c>
      <c r="I34" s="12">
        <v>20</v>
      </c>
      <c r="J34" s="12">
        <v>7</v>
      </c>
      <c r="K34" s="11">
        <f>_xll.qlRateHelperEarliestDate($E34,Trigger)</f>
        <v>42149</v>
      </c>
      <c r="L34" s="10">
        <f>_xll.qlRateHelperLatestDate($E34,Trigger)</f>
        <v>42515</v>
      </c>
    </row>
    <row r="35" spans="1:12" x14ac:dyDescent="0.2">
      <c r="B35" s="16">
        <v>14</v>
      </c>
      <c r="C35" s="15" t="s">
        <v>42</v>
      </c>
      <c r="D35" s="14" t="str">
        <f t="shared" si="1"/>
        <v>26F</v>
      </c>
      <c r="E35" s="14" t="str">
        <f t="shared" si="2"/>
        <v>EUR_YC1YRH_14x26F</v>
      </c>
      <c r="F35" s="13">
        <f>_xll.qlRateHelperQuoteValue($E35,Trigger)</f>
        <v>6.8519999999999996E-3</v>
      </c>
      <c r="G35" s="13"/>
      <c r="H35" s="12" t="b">
        <v>0</v>
      </c>
      <c r="I35" s="12">
        <v>20</v>
      </c>
      <c r="J35" s="12">
        <v>7</v>
      </c>
      <c r="K35" s="11">
        <f>_xll.qlRateHelperEarliestDate($E35,Trigger)</f>
        <v>42179</v>
      </c>
      <c r="L35" s="10">
        <f>_xll.qlRateHelperLatestDate($E35,Trigger)</f>
        <v>42545</v>
      </c>
    </row>
    <row r="36" spans="1:12" x14ac:dyDescent="0.2">
      <c r="B36" s="16">
        <v>15</v>
      </c>
      <c r="C36" s="15" t="s">
        <v>42</v>
      </c>
      <c r="D36" s="14" t="str">
        <f t="shared" si="1"/>
        <v>27F</v>
      </c>
      <c r="E36" s="14" t="str">
        <f t="shared" si="2"/>
        <v>EUR_YC1YRH_15x27F</v>
      </c>
      <c r="F36" s="13">
        <f>_xll.qlRateHelperQuoteValue($E36,Trigger)</f>
        <v>7.0419999999999996E-3</v>
      </c>
      <c r="G36" s="13"/>
      <c r="H36" s="12" t="b">
        <v>1</v>
      </c>
      <c r="I36" s="12">
        <v>20</v>
      </c>
      <c r="J36" s="12">
        <v>7</v>
      </c>
      <c r="K36" s="11">
        <f>_xll.qlRateHelperEarliestDate($E36,Trigger)</f>
        <v>42209</v>
      </c>
      <c r="L36" s="10">
        <f>_xll.qlRateHelperLatestDate($E36,Trigger)</f>
        <v>42576</v>
      </c>
    </row>
    <row r="37" spans="1:12" x14ac:dyDescent="0.2">
      <c r="B37" s="16">
        <v>16</v>
      </c>
      <c r="C37" s="15" t="s">
        <v>42</v>
      </c>
      <c r="D37" s="14" t="str">
        <f t="shared" si="1"/>
        <v>28F</v>
      </c>
      <c r="E37" s="14" t="str">
        <f t="shared" si="2"/>
        <v>EUR_YC1YRH_16x28F</v>
      </c>
      <c r="F37" s="13">
        <f>_xll.qlRateHelperQuoteValue($E37,Trigger)</f>
        <v>7.2589999999999998E-3</v>
      </c>
      <c r="G37" s="13"/>
      <c r="H37" s="12" t="b">
        <v>0</v>
      </c>
      <c r="I37" s="12">
        <v>20</v>
      </c>
      <c r="J37" s="12">
        <v>7</v>
      </c>
      <c r="K37" s="11">
        <f>_xll.qlRateHelperEarliestDate($E37,Trigger)</f>
        <v>42240</v>
      </c>
      <c r="L37" s="10">
        <f>_xll.qlRateHelperLatestDate($E37,Trigger)</f>
        <v>42606</v>
      </c>
    </row>
    <row r="38" spans="1:12" x14ac:dyDescent="0.2">
      <c r="B38" s="16">
        <v>17</v>
      </c>
      <c r="C38" s="15" t="s">
        <v>42</v>
      </c>
      <c r="D38" s="14" t="str">
        <f t="shared" si="1"/>
        <v>29F</v>
      </c>
      <c r="E38" s="14" t="str">
        <f t="shared" si="2"/>
        <v>EUR_YC1YRH_17x29F</v>
      </c>
      <c r="F38" s="13">
        <f>_xll.qlRateHelperQuoteValue($E38,Trigger)</f>
        <v>7.4900000000000001E-3</v>
      </c>
      <c r="G38" s="13"/>
      <c r="H38" s="12" t="b">
        <v>0</v>
      </c>
      <c r="I38" s="12">
        <v>20</v>
      </c>
      <c r="J38" s="12">
        <v>7</v>
      </c>
      <c r="K38" s="11">
        <f>_xll.qlRateHelperEarliestDate($E38,Trigger)</f>
        <v>42271</v>
      </c>
      <c r="L38" s="10">
        <f>_xll.qlRateHelperLatestDate($E38,Trigger)</f>
        <v>42639</v>
      </c>
    </row>
    <row r="39" spans="1:12" x14ac:dyDescent="0.2">
      <c r="B39" s="9">
        <v>18</v>
      </c>
      <c r="C39" s="8" t="s">
        <v>42</v>
      </c>
      <c r="D39" s="7" t="str">
        <f t="shared" si="1"/>
        <v>30F</v>
      </c>
      <c r="E39" s="7" t="str">
        <f t="shared" si="2"/>
        <v>EUR_YC1YRH_18x30F</v>
      </c>
      <c r="F39" s="6">
        <f>_xll.qlRateHelperQuoteValue($E39,Trigger)</f>
        <v>7.7409999999999996E-3</v>
      </c>
      <c r="G39" s="6"/>
      <c r="H39" s="5" t="b">
        <v>1</v>
      </c>
      <c r="I39" s="5">
        <v>20</v>
      </c>
      <c r="J39" s="5">
        <v>7</v>
      </c>
      <c r="K39" s="4">
        <f>_xll.qlRateHelperEarliestDate($E39,Trigger)</f>
        <v>42303</v>
      </c>
      <c r="L39" s="3">
        <f>_xll.qlRateHelperLatestDate($E39,Trigger)</f>
        <v>42669</v>
      </c>
    </row>
    <row r="40" spans="1:12" ht="11.25" customHeight="1" outlineLevel="1" x14ac:dyDescent="0.2">
      <c r="A40" s="23" t="b">
        <v>0</v>
      </c>
      <c r="B40" s="16"/>
      <c r="C40" s="15" t="str">
        <f t="shared" ref="C40:C81" si="3">IF(IndexTenor="6M","IMMFRA","FUT")&amp;IndexTenor</f>
        <v>FUT1Y</v>
      </c>
      <c r="D40" s="14" t="str">
        <f t="array" ref="D40:D81">_xll.qlIMMNextCodes(_xll.qlSettingsEvaluationDate(Trigger)-1,$A40:$A81)</f>
        <v>K4</v>
      </c>
      <c r="E40" s="14" t="str">
        <f t="shared" si="2"/>
        <v>EUR_YC1YRH_FUT1YK4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outlineLevel="1" x14ac:dyDescent="0.2">
      <c r="A41" s="15" t="b">
        <v>0</v>
      </c>
      <c r="B41" s="16"/>
      <c r="C41" s="15" t="str">
        <f t="shared" si="3"/>
        <v>FUT1Y</v>
      </c>
      <c r="D41" s="14" t="str">
        <v>M4</v>
      </c>
      <c r="E41" s="14" t="str">
        <f t="shared" si="2"/>
        <v>EUR_YC1YRH_FUT1YM4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outlineLevel="1" x14ac:dyDescent="0.2">
      <c r="A42" s="15" t="b">
        <v>0</v>
      </c>
      <c r="B42" s="16"/>
      <c r="C42" s="15" t="str">
        <f t="shared" si="3"/>
        <v>FUT1Y</v>
      </c>
      <c r="D42" s="14" t="str">
        <v>N4</v>
      </c>
      <c r="E42" s="14" t="str">
        <f t="shared" si="2"/>
        <v>EUR_YC1YRH_FUT1YN4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outlineLevel="1" x14ac:dyDescent="0.2">
      <c r="A43" s="15" t="b">
        <v>0</v>
      </c>
      <c r="B43" s="16"/>
      <c r="C43" s="15" t="str">
        <f t="shared" si="3"/>
        <v>FUT1Y</v>
      </c>
      <c r="D43" s="14" t="str">
        <v>Q4</v>
      </c>
      <c r="E43" s="14" t="str">
        <f t="shared" si="2"/>
        <v>EUR_YC1YRH_FUT1YQ4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outlineLevel="1" x14ac:dyDescent="0.2">
      <c r="A44" s="15" t="b">
        <v>0</v>
      </c>
      <c r="B44" s="16"/>
      <c r="C44" s="15" t="str">
        <f t="shared" si="3"/>
        <v>FUT1Y</v>
      </c>
      <c r="D44" s="14" t="str">
        <v>U4</v>
      </c>
      <c r="E44" s="14" t="str">
        <f t="shared" si="2"/>
        <v>EUR_YC1YRH_FUT1YU4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outlineLevel="1" x14ac:dyDescent="0.2">
      <c r="A45" s="15" t="b">
        <v>0</v>
      </c>
      <c r="B45" s="16"/>
      <c r="C45" s="15" t="str">
        <f t="shared" si="3"/>
        <v>FUT1Y</v>
      </c>
      <c r="D45" s="14" t="str">
        <v>V4</v>
      </c>
      <c r="E45" s="14" t="str">
        <f t="shared" si="2"/>
        <v>EUR_YC1YRH_FUT1YV4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outlineLevel="1" x14ac:dyDescent="0.2">
      <c r="A46" s="15" t="b">
        <v>0</v>
      </c>
      <c r="B46" s="16"/>
      <c r="C46" s="15" t="str">
        <f t="shared" si="3"/>
        <v>FUT1Y</v>
      </c>
      <c r="D46" s="14" t="str">
        <v>X4</v>
      </c>
      <c r="E46" s="14" t="str">
        <f t="shared" si="2"/>
        <v>EUR_YC1YRH_FUT1YX4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outlineLevel="1" x14ac:dyDescent="0.2">
      <c r="A47" s="15" t="b">
        <v>0</v>
      </c>
      <c r="B47" s="16"/>
      <c r="C47" s="15" t="str">
        <f t="shared" si="3"/>
        <v>FUT1Y</v>
      </c>
      <c r="D47" s="14" t="str">
        <v>Z4</v>
      </c>
      <c r="E47" s="14" t="str">
        <f t="shared" si="2"/>
        <v>EUR_YC1YRH_FUT1YZ4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outlineLevel="1" x14ac:dyDescent="0.2">
      <c r="A48" s="15" t="b">
        <v>0</v>
      </c>
      <c r="B48" s="16"/>
      <c r="C48" s="15" t="str">
        <f t="shared" si="3"/>
        <v>FUT1Y</v>
      </c>
      <c r="D48" s="14" t="str">
        <v>F5</v>
      </c>
      <c r="E48" s="14" t="str">
        <f t="shared" si="2"/>
        <v>EUR_YC1YRH_FUT1YF5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outlineLevel="1" x14ac:dyDescent="0.2">
      <c r="A49" s="15" t="b">
        <v>0</v>
      </c>
      <c r="B49" s="16"/>
      <c r="C49" s="15" t="str">
        <f t="shared" si="3"/>
        <v>FUT1Y</v>
      </c>
      <c r="D49" s="14" t="str">
        <v>G5</v>
      </c>
      <c r="E49" s="14" t="str">
        <f t="shared" si="2"/>
        <v>EUR_YC1YRH_FUT1YG5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outlineLevel="1" x14ac:dyDescent="0.2">
      <c r="A50" s="15" t="b">
        <v>0</v>
      </c>
      <c r="B50" s="16"/>
      <c r="C50" s="15" t="str">
        <f t="shared" si="3"/>
        <v>FUT1Y</v>
      </c>
      <c r="D50" s="14" t="str">
        <v>H5</v>
      </c>
      <c r="E50" s="14" t="str">
        <f t="shared" si="2"/>
        <v>EUR_YC1YRH_FUT1YH5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outlineLevel="1" x14ac:dyDescent="0.2">
      <c r="A51" s="15" t="b">
        <v>0</v>
      </c>
      <c r="B51" s="16"/>
      <c r="C51" s="15" t="str">
        <f t="shared" si="3"/>
        <v>FUT1Y</v>
      </c>
      <c r="D51" s="14" t="str">
        <v>J5</v>
      </c>
      <c r="E51" s="14" t="str">
        <f t="shared" si="2"/>
        <v>EUR_YC1YRH_FUT1YJ5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outlineLevel="1" x14ac:dyDescent="0.2">
      <c r="A52" s="15" t="b">
        <v>1</v>
      </c>
      <c r="B52" s="16"/>
      <c r="C52" s="15" t="str">
        <f t="shared" si="3"/>
        <v>FUT1Y</v>
      </c>
      <c r="D52" s="14" t="str">
        <v>M5</v>
      </c>
      <c r="E52" s="14" t="str">
        <f t="shared" si="2"/>
        <v>EUR_YC1YRH_FUT1YM5</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outlineLevel="1" x14ac:dyDescent="0.2">
      <c r="A53" s="15" t="b">
        <v>1</v>
      </c>
      <c r="B53" s="16"/>
      <c r="C53" s="15" t="str">
        <f t="shared" si="3"/>
        <v>FUT1Y</v>
      </c>
      <c r="D53" s="14" t="str">
        <v>U5</v>
      </c>
      <c r="E53" s="14" t="str">
        <f t="shared" si="2"/>
        <v>EUR_YC1YRH_FUT1YU5</v>
      </c>
      <c r="F53" s="28" t="e">
        <f>_xll.qlRateHelperQuoteValue($E53,Trigger)</f>
        <v>#NUM!</v>
      </c>
      <c r="G53" s="13" t="e">
        <f>_xll.qlFuturesRateHelperConvexityAdjustment($E53,Trigger)</f>
        <v>#NUM!</v>
      </c>
      <c r="H53" s="12" t="b">
        <v>0</v>
      </c>
      <c r="I53" s="12">
        <v>60</v>
      </c>
      <c r="J53" s="12">
        <v>1</v>
      </c>
      <c r="K53" s="11" t="e">
        <f>_xll.qlRateHelperEarliestDate($E53,Trigger)</f>
        <v>#NUM!</v>
      </c>
      <c r="L53" s="10" t="e">
        <f>_xll.qlRateHelperLatestDate($E53,Trigger)</f>
        <v>#NUM!</v>
      </c>
    </row>
    <row r="54" spans="1:12" outlineLevel="1" x14ac:dyDescent="0.2">
      <c r="A54" s="15" t="b">
        <v>1</v>
      </c>
      <c r="B54" s="16"/>
      <c r="C54" s="15" t="str">
        <f t="shared" si="3"/>
        <v>FUT1Y</v>
      </c>
      <c r="D54" s="14" t="str">
        <v>Z5</v>
      </c>
      <c r="E54" s="14" t="str">
        <f t="shared" si="2"/>
        <v>EUR_YC1YRH_FUT1YZ5</v>
      </c>
      <c r="F54" s="28" t="e">
        <f>_xll.qlRateHelperQuoteValue($E54,Trigger)</f>
        <v>#NUM!</v>
      </c>
      <c r="G54" s="13" t="e">
        <f>_xll.qlFuturesRateHelperConvexityAdjustment($E54,Trigger)</f>
        <v>#NUM!</v>
      </c>
      <c r="H54" s="12" t="b">
        <v>0</v>
      </c>
      <c r="I54" s="12">
        <v>60</v>
      </c>
      <c r="J54" s="12">
        <v>1</v>
      </c>
      <c r="K54" s="11" t="e">
        <f>_xll.qlRateHelperEarliestDate($E54,Trigger)</f>
        <v>#NUM!</v>
      </c>
      <c r="L54" s="10" t="e">
        <f>_xll.qlRateHelperLatestDate($E54,Trigger)</f>
        <v>#NUM!</v>
      </c>
    </row>
    <row r="55" spans="1:12" outlineLevel="1" x14ac:dyDescent="0.2">
      <c r="A55" s="15" t="b">
        <v>1</v>
      </c>
      <c r="B55" s="16"/>
      <c r="C55" s="15" t="str">
        <f t="shared" si="3"/>
        <v>FUT1Y</v>
      </c>
      <c r="D55" s="14" t="str">
        <v>H6</v>
      </c>
      <c r="E55" s="14" t="str">
        <f t="shared" si="2"/>
        <v>EUR_YC1YRH_FUT1YH6</v>
      </c>
      <c r="F55" s="28" t="e">
        <f>_xll.qlRateHelperQuoteValue($E55,Trigger)</f>
        <v>#NUM!</v>
      </c>
      <c r="G55" s="13" t="e">
        <f>_xll.qlFuturesRateHelperConvexityAdjustment($E55,Trigger)</f>
        <v>#NUM!</v>
      </c>
      <c r="H55" s="12" t="b">
        <v>0</v>
      </c>
      <c r="I55" s="12">
        <v>60</v>
      </c>
      <c r="J55" s="12">
        <v>1</v>
      </c>
      <c r="K55" s="11" t="e">
        <f>_xll.qlRateHelperEarliestDate($E55,Trigger)</f>
        <v>#NUM!</v>
      </c>
      <c r="L55" s="10" t="e">
        <f>_xll.qlRateHelperLatestDate($E55,Trigger)</f>
        <v>#NUM!</v>
      </c>
    </row>
    <row r="56" spans="1:12" outlineLevel="1" x14ac:dyDescent="0.2">
      <c r="A56" s="15" t="b">
        <v>1</v>
      </c>
      <c r="B56" s="16"/>
      <c r="C56" s="15" t="str">
        <f t="shared" si="3"/>
        <v>FUT1Y</v>
      </c>
      <c r="D56" s="14" t="str">
        <v>M6</v>
      </c>
      <c r="E56" s="14" t="str">
        <f t="shared" si="2"/>
        <v>EUR_YC1YRH_FUT1YM6</v>
      </c>
      <c r="F56" s="28" t="e">
        <f>_xll.qlRateHelperQuoteValue($E56,Trigger)</f>
        <v>#NUM!</v>
      </c>
      <c r="G56" s="13" t="e">
        <f>_xll.qlFuturesRateHelperConvexityAdjustment($E56,Trigger)</f>
        <v>#NUM!</v>
      </c>
      <c r="H56" s="12" t="b">
        <v>0</v>
      </c>
      <c r="I56" s="12">
        <v>60</v>
      </c>
      <c r="J56" s="12">
        <v>1</v>
      </c>
      <c r="K56" s="11" t="e">
        <f>_xll.qlRateHelperEarliestDate($E56,Trigger)</f>
        <v>#NUM!</v>
      </c>
      <c r="L56" s="10" t="e">
        <f>_xll.qlRateHelperLatestDate($E56,Trigger)</f>
        <v>#NUM!</v>
      </c>
    </row>
    <row r="57" spans="1:12" outlineLevel="1" x14ac:dyDescent="0.2">
      <c r="A57" s="15" t="b">
        <v>1</v>
      </c>
      <c r="B57" s="16"/>
      <c r="C57" s="15" t="str">
        <f t="shared" si="3"/>
        <v>FUT1Y</v>
      </c>
      <c r="D57" s="14" t="str">
        <v>U6</v>
      </c>
      <c r="E57" s="14" t="str">
        <f t="shared" si="2"/>
        <v>EUR_YC1YRH_FUT1YU6</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outlineLevel="1" x14ac:dyDescent="0.2">
      <c r="A58" s="15" t="b">
        <v>1</v>
      </c>
      <c r="B58" s="16"/>
      <c r="C58" s="15" t="str">
        <f t="shared" si="3"/>
        <v>FUT1Y</v>
      </c>
      <c r="D58" s="14" t="str">
        <v>Z6</v>
      </c>
      <c r="E58" s="14" t="str">
        <f t="shared" si="2"/>
        <v>EUR_YC1YRH_FUT1YZ6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outlineLevel="1" x14ac:dyDescent="0.2">
      <c r="A59" s="15" t="b">
        <v>1</v>
      </c>
      <c r="B59" s="16"/>
      <c r="C59" s="15" t="str">
        <f t="shared" si="3"/>
        <v>FUT1Y</v>
      </c>
      <c r="D59" s="14" t="str">
        <v>H7</v>
      </c>
      <c r="E59" s="14" t="str">
        <f t="shared" si="2"/>
        <v>EUR_YC1YRH_FUT1YH7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outlineLevel="1" x14ac:dyDescent="0.2">
      <c r="A60" s="15" t="b">
        <v>1</v>
      </c>
      <c r="B60" s="16"/>
      <c r="C60" s="15" t="str">
        <f t="shared" si="3"/>
        <v>FUT1Y</v>
      </c>
      <c r="D60" s="14" t="str">
        <v>M7</v>
      </c>
      <c r="E60" s="14" t="str">
        <f t="shared" si="2"/>
        <v>EUR_YC1YRH_FUT1YM7</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outlineLevel="1" x14ac:dyDescent="0.2">
      <c r="A61" s="15" t="b">
        <v>1</v>
      </c>
      <c r="B61" s="16"/>
      <c r="C61" s="15" t="str">
        <f t="shared" si="3"/>
        <v>FUT1Y</v>
      </c>
      <c r="D61" s="14" t="str">
        <v>U7</v>
      </c>
      <c r="E61" s="14" t="str">
        <f t="shared" si="2"/>
        <v>EUR_YC1YRH_FUT1YU7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outlineLevel="1" x14ac:dyDescent="0.2">
      <c r="A62" s="15" t="b">
        <v>1</v>
      </c>
      <c r="B62" s="16"/>
      <c r="C62" s="15" t="str">
        <f t="shared" si="3"/>
        <v>FUT1Y</v>
      </c>
      <c r="D62" s="14" t="str">
        <v>Z7</v>
      </c>
      <c r="E62" s="14" t="str">
        <f t="shared" si="2"/>
        <v>EUR_YC1YRH_FUT1YZ7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outlineLevel="1" x14ac:dyDescent="0.2">
      <c r="A63" s="15" t="b">
        <v>1</v>
      </c>
      <c r="B63" s="16"/>
      <c r="C63" s="15" t="str">
        <f t="shared" si="3"/>
        <v>FUT1Y</v>
      </c>
      <c r="D63" s="14" t="str">
        <v>H8</v>
      </c>
      <c r="E63" s="14" t="str">
        <f t="shared" si="2"/>
        <v>EUR_YC1YRH_FUT1YH8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outlineLevel="1" x14ac:dyDescent="0.2">
      <c r="A64" s="15" t="b">
        <v>1</v>
      </c>
      <c r="B64" s="16"/>
      <c r="C64" s="15" t="str">
        <f t="shared" si="3"/>
        <v>FUT1Y</v>
      </c>
      <c r="D64" s="14" t="str">
        <v>M8</v>
      </c>
      <c r="E64" s="14" t="str">
        <f t="shared" si="2"/>
        <v>EUR_YC1YRH_FUT1YM8</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2" outlineLevel="1" x14ac:dyDescent="0.2">
      <c r="A65" s="15" t="b">
        <v>1</v>
      </c>
      <c r="B65" s="16"/>
      <c r="C65" s="15" t="str">
        <f t="shared" si="3"/>
        <v>FUT1Y</v>
      </c>
      <c r="D65" s="14" t="str">
        <v>U8</v>
      </c>
      <c r="E65" s="14" t="str">
        <f t="shared" si="2"/>
        <v>EUR_YC1YRH_FUT1YU8</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2" outlineLevel="1" x14ac:dyDescent="0.2">
      <c r="A66" s="15" t="b">
        <v>1</v>
      </c>
      <c r="B66" s="16"/>
      <c r="C66" s="15" t="str">
        <f t="shared" si="3"/>
        <v>FUT1Y</v>
      </c>
      <c r="D66" s="14" t="str">
        <v>Z8</v>
      </c>
      <c r="E66" s="14" t="str">
        <f t="shared" ref="E66:E97" si="4">RateHelperPrefix&amp;"_"&amp;$B66&amp;$C66&amp;$D66</f>
        <v>EUR_YC1YRH_FUT1YZ8</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2" outlineLevel="1" x14ac:dyDescent="0.2">
      <c r="A67" s="15" t="b">
        <v>1</v>
      </c>
      <c r="B67" s="16"/>
      <c r="C67" s="15" t="str">
        <f t="shared" si="3"/>
        <v>FUT1Y</v>
      </c>
      <c r="D67" s="14" t="str">
        <v>H9</v>
      </c>
      <c r="E67" s="14" t="str">
        <f t="shared" si="4"/>
        <v>EUR_YC1YRH_FUT1YH9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2" outlineLevel="1" x14ac:dyDescent="0.2">
      <c r="A68" s="15" t="b">
        <v>1</v>
      </c>
      <c r="B68" s="16"/>
      <c r="C68" s="15" t="str">
        <f t="shared" si="3"/>
        <v>FUT1Y</v>
      </c>
      <c r="D68" s="14" t="str">
        <v>M9</v>
      </c>
      <c r="E68" s="14" t="str">
        <f t="shared" si="4"/>
        <v>EUR_YC1YRH_FUT1YM9</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2" outlineLevel="1" x14ac:dyDescent="0.2">
      <c r="A69" s="15" t="b">
        <v>1</v>
      </c>
      <c r="B69" s="16"/>
      <c r="C69" s="15" t="str">
        <f t="shared" si="3"/>
        <v>FUT1Y</v>
      </c>
      <c r="D69" s="14" t="str">
        <v>U9</v>
      </c>
      <c r="E69" s="14" t="str">
        <f t="shared" si="4"/>
        <v>EUR_YC1YRH_FUT1YU9</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2" outlineLevel="1" x14ac:dyDescent="0.2">
      <c r="A70" s="15" t="b">
        <v>1</v>
      </c>
      <c r="B70" s="16"/>
      <c r="C70" s="15" t="str">
        <f t="shared" si="3"/>
        <v>FUT1Y</v>
      </c>
      <c r="D70" s="14" t="str">
        <v>Z9</v>
      </c>
      <c r="E70" s="14" t="str">
        <f t="shared" si="4"/>
        <v>EUR_YC1YRH_FUT1YZ9</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2" outlineLevel="1" x14ac:dyDescent="0.2">
      <c r="A71" s="15" t="b">
        <v>1</v>
      </c>
      <c r="B71" s="16"/>
      <c r="C71" s="15" t="str">
        <f t="shared" si="3"/>
        <v>FUT1Y</v>
      </c>
      <c r="D71" s="14" t="str">
        <v>H0</v>
      </c>
      <c r="E71" s="14" t="str">
        <f t="shared" si="4"/>
        <v>EUR_YC1YRH_FUT1YH0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2" outlineLevel="1" x14ac:dyDescent="0.2">
      <c r="A72" s="15" t="b">
        <v>1</v>
      </c>
      <c r="B72" s="16"/>
      <c r="C72" s="15" t="str">
        <f t="shared" si="3"/>
        <v>FUT1Y</v>
      </c>
      <c r="D72" s="14" t="str">
        <v>M0</v>
      </c>
      <c r="E72" s="14" t="str">
        <f t="shared" si="4"/>
        <v>EUR_YC1YRH_FUT1YM0</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2" outlineLevel="1" x14ac:dyDescent="0.2">
      <c r="A73" s="15" t="b">
        <v>1</v>
      </c>
      <c r="B73" s="16"/>
      <c r="C73" s="15" t="str">
        <f t="shared" si="3"/>
        <v>FUT1Y</v>
      </c>
      <c r="D73" s="14" t="str">
        <v>U0</v>
      </c>
      <c r="E73" s="14" t="str">
        <f t="shared" si="4"/>
        <v>EUR_YC1YRH_FUT1YU0</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2" outlineLevel="1" x14ac:dyDescent="0.2">
      <c r="A74" s="15" t="b">
        <v>1</v>
      </c>
      <c r="B74" s="16"/>
      <c r="C74" s="15" t="str">
        <f t="shared" si="3"/>
        <v>FUT1Y</v>
      </c>
      <c r="D74" s="14" t="str">
        <v>Z0</v>
      </c>
      <c r="E74" s="14" t="str">
        <f t="shared" si="4"/>
        <v>EUR_YC1YRH_FUT1YZ0</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2" outlineLevel="1" x14ac:dyDescent="0.2">
      <c r="A75" s="15" t="b">
        <v>1</v>
      </c>
      <c r="B75" s="16"/>
      <c r="C75" s="15" t="str">
        <f t="shared" si="3"/>
        <v>FUT1Y</v>
      </c>
      <c r="D75" s="14" t="str">
        <v>H1</v>
      </c>
      <c r="E75" s="14" t="str">
        <f t="shared" si="4"/>
        <v>EUR_YC1YRH_FUT1YH1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2" outlineLevel="1" x14ac:dyDescent="0.2">
      <c r="A76" s="15" t="b">
        <v>1</v>
      </c>
      <c r="B76" s="16"/>
      <c r="C76" s="15" t="str">
        <f t="shared" si="3"/>
        <v>FUT1Y</v>
      </c>
      <c r="D76" s="14" t="str">
        <v>M1</v>
      </c>
      <c r="E76" s="14" t="str">
        <f t="shared" si="4"/>
        <v>EUR_YC1YRH_FUT1YM1</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2" outlineLevel="1" x14ac:dyDescent="0.2">
      <c r="A77" s="15" t="b">
        <v>1</v>
      </c>
      <c r="B77" s="16"/>
      <c r="C77" s="15" t="str">
        <f t="shared" si="3"/>
        <v>FUT1Y</v>
      </c>
      <c r="D77" s="14" t="str">
        <v>U1</v>
      </c>
      <c r="E77" s="14" t="str">
        <f t="shared" si="4"/>
        <v>EUR_YC1YRH_FUT1YU1</v>
      </c>
      <c r="F77" s="28" t="e">
        <f>_xll.qlRateHelperQuoteValue($E77,Trigger)</f>
        <v>#NUM!</v>
      </c>
      <c r="G77" s="13" t="e">
        <f>_xll.qlFuturesRateHelperConvexityAdjustment($E77,Trigger)</f>
        <v>#NUM!</v>
      </c>
      <c r="H77" s="12" t="b">
        <v>0</v>
      </c>
      <c r="I77" s="12">
        <v>30</v>
      </c>
      <c r="J77" s="12">
        <v>1</v>
      </c>
      <c r="K77" s="11" t="e">
        <f>_xll.qlRateHelperEarliestDate($E77,Trigger)</f>
        <v>#NUM!</v>
      </c>
      <c r="L77" s="10" t="e">
        <f>_xll.qlRateHelperLatestDate($E77,Trigger)</f>
        <v>#NUM!</v>
      </c>
    </row>
    <row r="78" spans="1:12" outlineLevel="1" x14ac:dyDescent="0.2">
      <c r="A78" s="15" t="b">
        <v>1</v>
      </c>
      <c r="B78" s="16"/>
      <c r="C78" s="15" t="str">
        <f t="shared" si="3"/>
        <v>FUT1Y</v>
      </c>
      <c r="D78" s="14" t="str">
        <v>Z1</v>
      </c>
      <c r="E78" s="14" t="str">
        <f t="shared" si="4"/>
        <v>EUR_YC1YRH_FUT1YZ1</v>
      </c>
      <c r="F78" s="28" t="e">
        <f>_xll.qlRateHelperQuoteValue($E78,Trigger)</f>
        <v>#NUM!</v>
      </c>
      <c r="G78" s="13" t="e">
        <f>_xll.qlFuturesRateHelperConvexityAdjustment($E78,Trigger)</f>
        <v>#NUM!</v>
      </c>
      <c r="H78" s="12" t="b">
        <v>0</v>
      </c>
      <c r="I78" s="12">
        <v>30</v>
      </c>
      <c r="J78" s="12">
        <v>1</v>
      </c>
      <c r="K78" s="11" t="e">
        <f>_xll.qlRateHelperEarliestDate($E78,Trigger)</f>
        <v>#NUM!</v>
      </c>
      <c r="L78" s="10" t="e">
        <f>_xll.qlRateHelperLatestDate($E78,Trigger)</f>
        <v>#NUM!</v>
      </c>
    </row>
    <row r="79" spans="1:12" outlineLevel="1" x14ac:dyDescent="0.2">
      <c r="A79" s="15" t="b">
        <v>1</v>
      </c>
      <c r="B79" s="16"/>
      <c r="C79" s="15" t="str">
        <f t="shared" si="3"/>
        <v>FUT1Y</v>
      </c>
      <c r="D79" s="14" t="str">
        <v>H2</v>
      </c>
      <c r="E79" s="14" t="str">
        <f t="shared" si="4"/>
        <v>EUR_YC1YRH_FUT1YH2</v>
      </c>
      <c r="F79" s="28" t="e">
        <f>_xll.qlRateHelperQuoteValue($E79,Trigger)</f>
        <v>#NUM!</v>
      </c>
      <c r="G79" s="13" t="e">
        <f>_xll.qlFuturesRateHelperConvexityAdjustment($E79,Trigger)</f>
        <v>#NUM!</v>
      </c>
      <c r="H79" s="12" t="b">
        <v>0</v>
      </c>
      <c r="I79" s="12">
        <v>30</v>
      </c>
      <c r="J79" s="12">
        <v>1</v>
      </c>
      <c r="K79" s="11" t="e">
        <f>_xll.qlRateHelperEarliestDate($E79,Trigger)</f>
        <v>#NUM!</v>
      </c>
      <c r="L79" s="10" t="e">
        <f>_xll.qlRateHelperLatestDate($E79,Trigger)</f>
        <v>#NUM!</v>
      </c>
    </row>
    <row r="80" spans="1:12" outlineLevel="1" x14ac:dyDescent="0.2">
      <c r="A80" s="15" t="b">
        <v>1</v>
      </c>
      <c r="B80" s="16"/>
      <c r="C80" s="15" t="str">
        <f t="shared" si="3"/>
        <v>FUT1Y</v>
      </c>
      <c r="D80" s="14" t="str">
        <v>M2</v>
      </c>
      <c r="E80" s="14" t="str">
        <f t="shared" si="4"/>
        <v>EUR_YC1YRH_FUT1YM2</v>
      </c>
      <c r="F80" s="28" t="e">
        <f>_xll.qlRateHelperQuoteValue($E80,Trigger)</f>
        <v>#NUM!</v>
      </c>
      <c r="G80" s="13" t="e">
        <f>_xll.qlFuturesRateHelperConvexityAdjustment($E80,Trigger)</f>
        <v>#NUM!</v>
      </c>
      <c r="H80" s="12" t="b">
        <v>0</v>
      </c>
      <c r="I80" s="12">
        <v>30</v>
      </c>
      <c r="J80" s="12">
        <v>1</v>
      </c>
      <c r="K80" s="11" t="e">
        <f>_xll.qlRateHelperEarliestDate($E80,Trigger)</f>
        <v>#NUM!</v>
      </c>
      <c r="L80" s="10" t="e">
        <f>_xll.qlRateHelperLatestDate($E80,Trigger)</f>
        <v>#NUM!</v>
      </c>
    </row>
    <row r="81" spans="1:13" outlineLevel="1" x14ac:dyDescent="0.2">
      <c r="A81" s="8" t="b">
        <v>1</v>
      </c>
      <c r="B81" s="9"/>
      <c r="C81" s="8" t="str">
        <f t="shared" si="3"/>
        <v>FUT1Y</v>
      </c>
      <c r="D81" s="7" t="str">
        <v>U2</v>
      </c>
      <c r="E81" s="7" t="str">
        <f t="shared" si="4"/>
        <v>EUR_YC1YRH_FUT1YU2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outlineLevel="1" x14ac:dyDescent="0.2">
      <c r="B82" s="24">
        <v>2</v>
      </c>
      <c r="C82" s="23"/>
      <c r="D82" s="22" t="s">
        <v>41</v>
      </c>
      <c r="E82" s="22" t="str">
        <f t="shared" si="4"/>
        <v>EUR_YC1YRH_2X1S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outlineLevel="1" x14ac:dyDescent="0.2">
      <c r="B83" s="16">
        <v>3</v>
      </c>
      <c r="C83" s="15"/>
      <c r="D83" s="14" t="s">
        <v>41</v>
      </c>
      <c r="E83" s="14" t="str">
        <f t="shared" si="4"/>
        <v>EUR_YC1YRH_3X1S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outlineLevel="1" x14ac:dyDescent="0.2">
      <c r="B84" s="16">
        <v>4</v>
      </c>
      <c r="C84" s="15"/>
      <c r="D84" s="14" t="s">
        <v>41</v>
      </c>
      <c r="E84" s="14" t="str">
        <f t="shared" si="4"/>
        <v>EUR_YC1YRH_4X1S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outlineLevel="1" x14ac:dyDescent="0.2">
      <c r="B85" s="16">
        <v>5</v>
      </c>
      <c r="C85" s="15"/>
      <c r="D85" s="14" t="s">
        <v>41</v>
      </c>
      <c r="E85" s="14" t="str">
        <f t="shared" si="4"/>
        <v>EUR_YC1YRH_5X1S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outlineLevel="1" x14ac:dyDescent="0.2">
      <c r="B86" s="16">
        <v>6</v>
      </c>
      <c r="C86" s="15"/>
      <c r="D86" s="14" t="s">
        <v>41</v>
      </c>
      <c r="E86" s="14" t="str">
        <f t="shared" si="4"/>
        <v>EUR_YC1YRH_6X1S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outlineLevel="1" x14ac:dyDescent="0.2">
      <c r="B87" s="16">
        <v>7</v>
      </c>
      <c r="C87" s="15"/>
      <c r="D87" s="14" t="s">
        <v>41</v>
      </c>
      <c r="E87" s="14" t="str">
        <f t="shared" si="4"/>
        <v>EUR_YC1YRH_7X1S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outlineLevel="1" x14ac:dyDescent="0.2">
      <c r="B88" s="16">
        <v>8</v>
      </c>
      <c r="C88" s="15"/>
      <c r="D88" s="14" t="s">
        <v>41</v>
      </c>
      <c r="E88" s="14" t="str">
        <f t="shared" si="4"/>
        <v>EUR_YC1YRH_8X1S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outlineLevel="1" x14ac:dyDescent="0.2">
      <c r="B89" s="16">
        <v>9</v>
      </c>
      <c r="C89" s="15"/>
      <c r="D89" s="14" t="s">
        <v>41</v>
      </c>
      <c r="E89" s="14" t="str">
        <f t="shared" si="4"/>
        <v>EUR_YC1YRH_9X1S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outlineLevel="1" x14ac:dyDescent="0.2">
      <c r="B90" s="16">
        <v>10</v>
      </c>
      <c r="C90" s="15"/>
      <c r="D90" s="14" t="s">
        <v>41</v>
      </c>
      <c r="E90" s="14" t="str">
        <f t="shared" si="4"/>
        <v>EUR_YC1YRH_10X1S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outlineLevel="1" x14ac:dyDescent="0.2">
      <c r="B91" s="16">
        <v>11</v>
      </c>
      <c r="C91" s="15"/>
      <c r="D91" s="14" t="s">
        <v>41</v>
      </c>
      <c r="E91" s="14" t="str">
        <f t="shared" si="4"/>
        <v>EUR_YC1YRH_11X1S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outlineLevel="1" x14ac:dyDescent="0.2">
      <c r="B92" s="9">
        <v>12</v>
      </c>
      <c r="C92" s="8"/>
      <c r="D92" s="7" t="s">
        <v>41</v>
      </c>
      <c r="E92" s="7" t="str">
        <f t="shared" si="4"/>
        <v>EUR_YC1YRH_12X1S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outlineLevel="1" x14ac:dyDescent="0.2">
      <c r="B93" s="24" t="s">
        <v>37</v>
      </c>
      <c r="C93" s="23">
        <v>12</v>
      </c>
      <c r="D93" s="22"/>
      <c r="E93" s="22" t="str">
        <f t="shared" si="4"/>
        <v>EUR_YC1YRH_1S12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outlineLevel="1" x14ac:dyDescent="0.2">
      <c r="B94" s="16" t="s">
        <v>38</v>
      </c>
      <c r="C94" s="15">
        <v>12</v>
      </c>
      <c r="D94" s="14"/>
      <c r="E94" s="14" t="str">
        <f t="shared" si="4"/>
        <v>EUR_YC1YRH_2S12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outlineLevel="1" x14ac:dyDescent="0.2">
      <c r="B95" s="16" t="s">
        <v>40</v>
      </c>
      <c r="C95" s="15">
        <v>12</v>
      </c>
      <c r="D95" s="14"/>
      <c r="E95" s="14" t="str">
        <f t="shared" si="4"/>
        <v>EUR_YC1YRH_3S12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outlineLevel="1" x14ac:dyDescent="0.2">
      <c r="B96" s="16" t="s">
        <v>39</v>
      </c>
      <c r="C96" s="15">
        <v>12</v>
      </c>
      <c r="D96" s="14"/>
      <c r="E96" s="14" t="str">
        <f t="shared" si="4"/>
        <v>EUR_YC1YRH_4S12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outlineLevel="1" x14ac:dyDescent="0.2">
      <c r="B97" s="16" t="s">
        <v>37</v>
      </c>
      <c r="C97" s="15">
        <v>24</v>
      </c>
      <c r="D97" s="14"/>
      <c r="E97" s="14" t="str">
        <f t="shared" si="4"/>
        <v>EUR_YC1YRH_1S24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outlineLevel="1" x14ac:dyDescent="0.2">
      <c r="B98" s="16" t="s">
        <v>38</v>
      </c>
      <c r="C98" s="15">
        <v>24</v>
      </c>
      <c r="D98" s="14"/>
      <c r="E98" s="14" t="str">
        <f t="shared" ref="E98:E129" si="5">RateHelperPrefix&amp;"_"&amp;$B98&amp;$C98&amp;$D98</f>
        <v>EUR_YC1YRH_2S24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outlineLevel="1" x14ac:dyDescent="0.2">
      <c r="B99" s="9" t="s">
        <v>37</v>
      </c>
      <c r="C99" s="8">
        <v>36</v>
      </c>
      <c r="D99" s="7"/>
      <c r="E99" s="7" t="str">
        <f t="shared" si="5"/>
        <v>EUR_YC1YRH_1S36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outlineLevel="1" x14ac:dyDescent="0.2">
      <c r="B100" s="16" t="str">
        <f t="shared" ref="B100:B131" si="6">SwapFixedFreq</f>
        <v>AB</v>
      </c>
      <c r="C100" s="15" t="str">
        <f t="shared" ref="C100:C136" si="7">IborType</f>
        <v>12E</v>
      </c>
      <c r="D100" s="14" t="s">
        <v>36</v>
      </c>
      <c r="E100" s="14" t="str">
        <f t="shared" si="5"/>
        <v>EUR_YC1YRH_AB12E1Y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outlineLevel="1" x14ac:dyDescent="0.2">
      <c r="B101" s="16" t="str">
        <f t="shared" si="6"/>
        <v>AB</v>
      </c>
      <c r="C101" s="15" t="str">
        <f t="shared" si="7"/>
        <v>12E</v>
      </c>
      <c r="D101" s="14" t="s">
        <v>35</v>
      </c>
      <c r="E101" s="14" t="str">
        <f t="shared" si="5"/>
        <v>EUR_YC1YRH_AB12E15M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outlineLevel="1" x14ac:dyDescent="0.2">
      <c r="B102" s="16" t="str">
        <f t="shared" si="6"/>
        <v>AB</v>
      </c>
      <c r="C102" s="15" t="str">
        <f t="shared" si="7"/>
        <v>12E</v>
      </c>
      <c r="D102" s="14" t="s">
        <v>34</v>
      </c>
      <c r="E102" s="14" t="str">
        <f t="shared" si="5"/>
        <v>EUR_YC1YRH_AB12E18M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outlineLevel="1" x14ac:dyDescent="0.2">
      <c r="B103" s="16" t="str">
        <f t="shared" si="6"/>
        <v>AB</v>
      </c>
      <c r="C103" s="15" t="str">
        <f t="shared" si="7"/>
        <v>12E</v>
      </c>
      <c r="D103" s="14" t="s">
        <v>33</v>
      </c>
      <c r="E103" s="14" t="str">
        <f t="shared" si="5"/>
        <v>EUR_YC1YRH_AB12E21M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outlineLevel="1" x14ac:dyDescent="0.2">
      <c r="B104" s="16" t="str">
        <f t="shared" si="6"/>
        <v>AB</v>
      </c>
      <c r="C104" s="15" t="str">
        <f t="shared" si="7"/>
        <v>12E</v>
      </c>
      <c r="D104" s="14" t="s">
        <v>32</v>
      </c>
      <c r="E104" s="14" t="str">
        <f t="shared" si="5"/>
        <v>EUR_YC1YRH_AB12E2Y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outlineLevel="1" x14ac:dyDescent="0.2">
      <c r="B105" s="16" t="str">
        <f t="shared" si="6"/>
        <v>AB</v>
      </c>
      <c r="C105" s="15" t="str">
        <f t="shared" si="7"/>
        <v>12E</v>
      </c>
      <c r="D105" s="14" t="s">
        <v>31</v>
      </c>
      <c r="E105" s="14" t="str">
        <f t="shared" si="5"/>
        <v>EUR_YC1YRH_AB12E3Y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17" t="e">
        <f t="shared" si="8"/>
        <v>#NUM!</v>
      </c>
    </row>
    <row r="106" spans="2:14" outlineLevel="1" x14ac:dyDescent="0.2">
      <c r="B106" s="16" t="str">
        <f t="shared" si="6"/>
        <v>AB</v>
      </c>
      <c r="C106" s="15" t="str">
        <f t="shared" si="7"/>
        <v>12E</v>
      </c>
      <c r="D106" s="14" t="s">
        <v>30</v>
      </c>
      <c r="E106" s="14" t="str">
        <f t="shared" si="5"/>
        <v>EUR_YC1YRH_AB12E4Y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17" t="e">
        <f t="shared" si="8"/>
        <v>#NUM!</v>
      </c>
    </row>
    <row r="107" spans="2:14" outlineLevel="1" x14ac:dyDescent="0.2">
      <c r="B107" s="16" t="str">
        <f t="shared" si="6"/>
        <v>AB</v>
      </c>
      <c r="C107" s="15" t="str">
        <f t="shared" si="7"/>
        <v>12E</v>
      </c>
      <c r="D107" s="14" t="s">
        <v>29</v>
      </c>
      <c r="E107" s="14" t="str">
        <f t="shared" si="5"/>
        <v>EUR_YC1YRH_AB12E5Y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17" t="e">
        <f t="shared" si="8"/>
        <v>#NUM!</v>
      </c>
    </row>
    <row r="108" spans="2:14" outlineLevel="1" x14ac:dyDescent="0.2">
      <c r="B108" s="16" t="str">
        <f t="shared" si="6"/>
        <v>AB</v>
      </c>
      <c r="C108" s="15" t="str">
        <f t="shared" si="7"/>
        <v>12E</v>
      </c>
      <c r="D108" s="14" t="s">
        <v>28</v>
      </c>
      <c r="E108" s="14" t="str">
        <f t="shared" si="5"/>
        <v>EUR_YC1YRH_AB12E6Y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17" t="e">
        <f t="shared" si="8"/>
        <v>#NUM!</v>
      </c>
    </row>
    <row r="109" spans="2:14" outlineLevel="1" x14ac:dyDescent="0.2">
      <c r="B109" s="16" t="str">
        <f t="shared" si="6"/>
        <v>AB</v>
      </c>
      <c r="C109" s="15" t="str">
        <f t="shared" si="7"/>
        <v>12E</v>
      </c>
      <c r="D109" s="14" t="s">
        <v>27</v>
      </c>
      <c r="E109" s="14" t="str">
        <f t="shared" si="5"/>
        <v>EUR_YC1YRH_AB12E7Y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17" t="e">
        <f t="shared" si="8"/>
        <v>#NUM!</v>
      </c>
    </row>
    <row r="110" spans="2:14" outlineLevel="1" x14ac:dyDescent="0.2">
      <c r="B110" s="16" t="str">
        <f t="shared" si="6"/>
        <v>AB</v>
      </c>
      <c r="C110" s="15" t="str">
        <f t="shared" si="7"/>
        <v>12E</v>
      </c>
      <c r="D110" s="14" t="s">
        <v>26</v>
      </c>
      <c r="E110" s="14" t="str">
        <f t="shared" si="5"/>
        <v>EUR_YC1YRH_AB12E8Y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17" t="e">
        <f t="shared" si="8"/>
        <v>#NUM!</v>
      </c>
    </row>
    <row r="111" spans="2:14" outlineLevel="1" x14ac:dyDescent="0.2">
      <c r="B111" s="16" t="str">
        <f t="shared" si="6"/>
        <v>AB</v>
      </c>
      <c r="C111" s="15" t="str">
        <f t="shared" si="7"/>
        <v>12E</v>
      </c>
      <c r="D111" s="14" t="s">
        <v>25</v>
      </c>
      <c r="E111" s="14" t="str">
        <f t="shared" si="5"/>
        <v>EUR_YC1YRH_AB12E9Y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17" t="e">
        <f t="shared" si="8"/>
        <v>#NUM!</v>
      </c>
    </row>
    <row r="112" spans="2:14" outlineLevel="1" x14ac:dyDescent="0.2">
      <c r="B112" s="16" t="str">
        <f t="shared" si="6"/>
        <v>AB</v>
      </c>
      <c r="C112" s="15" t="str">
        <f t="shared" si="7"/>
        <v>12E</v>
      </c>
      <c r="D112" s="14" t="s">
        <v>24</v>
      </c>
      <c r="E112" s="14" t="str">
        <f t="shared" si="5"/>
        <v>EUR_YC1YRH_AB12E10Y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17" t="e">
        <f t="shared" si="8"/>
        <v>#NUM!</v>
      </c>
    </row>
    <row r="113" spans="2:14" outlineLevel="1" x14ac:dyDescent="0.2">
      <c r="B113" s="16" t="str">
        <f t="shared" si="6"/>
        <v>AB</v>
      </c>
      <c r="C113" s="15" t="str">
        <f t="shared" si="7"/>
        <v>12E</v>
      </c>
      <c r="D113" s="14" t="s">
        <v>23</v>
      </c>
      <c r="E113" s="14" t="str">
        <f t="shared" si="5"/>
        <v>EUR_YC1YRH_AB12E11Y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17" t="e">
        <f t="shared" si="8"/>
        <v>#NUM!</v>
      </c>
    </row>
    <row r="114" spans="2:14" outlineLevel="1" x14ac:dyDescent="0.2">
      <c r="B114" s="16" t="str">
        <f t="shared" si="6"/>
        <v>AB</v>
      </c>
      <c r="C114" s="15" t="str">
        <f t="shared" si="7"/>
        <v>12E</v>
      </c>
      <c r="D114" s="14" t="s">
        <v>22</v>
      </c>
      <c r="E114" s="14" t="str">
        <f t="shared" si="5"/>
        <v>EUR_YC1YRH_AB12E12Y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17" t="e">
        <f t="shared" si="8"/>
        <v>#NUM!</v>
      </c>
    </row>
    <row r="115" spans="2:14" outlineLevel="1" x14ac:dyDescent="0.2">
      <c r="B115" s="16" t="str">
        <f t="shared" si="6"/>
        <v>AB</v>
      </c>
      <c r="C115" s="15" t="str">
        <f t="shared" si="7"/>
        <v>12E</v>
      </c>
      <c r="D115" s="14" t="s">
        <v>21</v>
      </c>
      <c r="E115" s="14" t="str">
        <f t="shared" si="5"/>
        <v>EUR_YC1YRH_AB12E13Y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17" t="e">
        <f t="shared" si="8"/>
        <v>#NUM!</v>
      </c>
    </row>
    <row r="116" spans="2:14" outlineLevel="1" x14ac:dyDescent="0.2">
      <c r="B116" s="16" t="str">
        <f t="shared" si="6"/>
        <v>AB</v>
      </c>
      <c r="C116" s="15" t="str">
        <f t="shared" si="7"/>
        <v>12E</v>
      </c>
      <c r="D116" s="14" t="s">
        <v>20</v>
      </c>
      <c r="E116" s="14" t="str">
        <f t="shared" si="5"/>
        <v>EUR_YC1YRH_AB12E14Y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17" t="e">
        <f t="shared" si="8"/>
        <v>#NUM!</v>
      </c>
    </row>
    <row r="117" spans="2:14" outlineLevel="1" x14ac:dyDescent="0.2">
      <c r="B117" s="16" t="str">
        <f t="shared" si="6"/>
        <v>AB</v>
      </c>
      <c r="C117" s="15" t="str">
        <f t="shared" si="7"/>
        <v>12E</v>
      </c>
      <c r="D117" s="14" t="s">
        <v>19</v>
      </c>
      <c r="E117" s="14" t="str">
        <f t="shared" si="5"/>
        <v>EUR_YC1YRH_AB12E15Y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17" t="e">
        <f t="shared" si="8"/>
        <v>#NUM!</v>
      </c>
    </row>
    <row r="118" spans="2:14" outlineLevel="1" x14ac:dyDescent="0.2">
      <c r="B118" s="16" t="str">
        <f t="shared" si="6"/>
        <v>AB</v>
      </c>
      <c r="C118" s="15" t="str">
        <f t="shared" si="7"/>
        <v>12E</v>
      </c>
      <c r="D118" s="14" t="s">
        <v>18</v>
      </c>
      <c r="E118" s="14" t="str">
        <f t="shared" si="5"/>
        <v>EUR_YC1YRH_AB12E16Y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17" t="e">
        <f t="shared" si="8"/>
        <v>#NUM!</v>
      </c>
    </row>
    <row r="119" spans="2:14" outlineLevel="1" x14ac:dyDescent="0.2">
      <c r="B119" s="16" t="str">
        <f t="shared" si="6"/>
        <v>AB</v>
      </c>
      <c r="C119" s="15" t="str">
        <f t="shared" si="7"/>
        <v>12E</v>
      </c>
      <c r="D119" s="14" t="s">
        <v>17</v>
      </c>
      <c r="E119" s="14" t="str">
        <f t="shared" si="5"/>
        <v>EUR_YC1YRH_AB12E17Y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17" t="e">
        <f t="shared" si="8"/>
        <v>#NUM!</v>
      </c>
    </row>
    <row r="120" spans="2:14" outlineLevel="1" x14ac:dyDescent="0.2">
      <c r="B120" s="16" t="str">
        <f t="shared" si="6"/>
        <v>AB</v>
      </c>
      <c r="C120" s="15" t="str">
        <f t="shared" si="7"/>
        <v>12E</v>
      </c>
      <c r="D120" s="14" t="s">
        <v>16</v>
      </c>
      <c r="E120" s="14" t="str">
        <f t="shared" si="5"/>
        <v>EUR_YC1YRH_AB12E18Y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17" t="e">
        <f t="shared" si="8"/>
        <v>#NUM!</v>
      </c>
    </row>
    <row r="121" spans="2:14" outlineLevel="1" x14ac:dyDescent="0.2">
      <c r="B121" s="16" t="str">
        <f t="shared" si="6"/>
        <v>AB</v>
      </c>
      <c r="C121" s="15" t="str">
        <f t="shared" si="7"/>
        <v>12E</v>
      </c>
      <c r="D121" s="14" t="s">
        <v>15</v>
      </c>
      <c r="E121" s="14" t="str">
        <f t="shared" si="5"/>
        <v>EUR_YC1YRH_AB12E19Y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17" t="e">
        <f t="shared" si="8"/>
        <v>#NUM!</v>
      </c>
    </row>
    <row r="122" spans="2:14" outlineLevel="1" x14ac:dyDescent="0.2">
      <c r="B122" s="16" t="str">
        <f t="shared" si="6"/>
        <v>AB</v>
      </c>
      <c r="C122" s="15" t="str">
        <f t="shared" si="7"/>
        <v>12E</v>
      </c>
      <c r="D122" s="14" t="s">
        <v>14</v>
      </c>
      <c r="E122" s="14" t="str">
        <f t="shared" si="5"/>
        <v>EUR_YC1YRH_AB12E20Y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17" t="e">
        <f t="shared" si="8"/>
        <v>#NUM!</v>
      </c>
    </row>
    <row r="123" spans="2:14" outlineLevel="1" x14ac:dyDescent="0.2">
      <c r="B123" s="16" t="str">
        <f t="shared" si="6"/>
        <v>AB</v>
      </c>
      <c r="C123" s="15" t="str">
        <f t="shared" si="7"/>
        <v>12E</v>
      </c>
      <c r="D123" s="14" t="s">
        <v>13</v>
      </c>
      <c r="E123" s="14" t="str">
        <f t="shared" si="5"/>
        <v>EUR_YC1YRH_AB12E21Y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17" t="e">
        <f t="shared" si="8"/>
        <v>#NUM!</v>
      </c>
    </row>
    <row r="124" spans="2:14" outlineLevel="1" x14ac:dyDescent="0.2">
      <c r="B124" s="16" t="str">
        <f t="shared" si="6"/>
        <v>AB</v>
      </c>
      <c r="C124" s="15" t="str">
        <f t="shared" si="7"/>
        <v>12E</v>
      </c>
      <c r="D124" s="14" t="s">
        <v>12</v>
      </c>
      <c r="E124" s="14" t="str">
        <f t="shared" si="5"/>
        <v>EUR_YC1YRH_AB12E22Y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17" t="e">
        <f t="shared" si="8"/>
        <v>#NUM!</v>
      </c>
    </row>
    <row r="125" spans="2:14" outlineLevel="1" x14ac:dyDescent="0.2">
      <c r="B125" s="16" t="str">
        <f t="shared" si="6"/>
        <v>AB</v>
      </c>
      <c r="C125" s="15" t="str">
        <f t="shared" si="7"/>
        <v>12E</v>
      </c>
      <c r="D125" s="14" t="s">
        <v>11</v>
      </c>
      <c r="E125" s="14" t="str">
        <f t="shared" si="5"/>
        <v>EUR_YC1YRH_AB12E23Y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17" t="e">
        <f t="shared" si="8"/>
        <v>#NUM!</v>
      </c>
    </row>
    <row r="126" spans="2:14" outlineLevel="1" x14ac:dyDescent="0.2">
      <c r="B126" s="16" t="str">
        <f t="shared" si="6"/>
        <v>AB</v>
      </c>
      <c r="C126" s="15" t="str">
        <f t="shared" si="7"/>
        <v>12E</v>
      </c>
      <c r="D126" s="14" t="s">
        <v>10</v>
      </c>
      <c r="E126" s="14" t="str">
        <f t="shared" si="5"/>
        <v>EUR_YC1YRH_AB12E24Y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17" t="e">
        <f t="shared" si="8"/>
        <v>#NUM!</v>
      </c>
    </row>
    <row r="127" spans="2:14" outlineLevel="1" x14ac:dyDescent="0.2">
      <c r="B127" s="16" t="str">
        <f t="shared" si="6"/>
        <v>AB</v>
      </c>
      <c r="C127" s="15" t="str">
        <f t="shared" si="7"/>
        <v>12E</v>
      </c>
      <c r="D127" s="14" t="s">
        <v>9</v>
      </c>
      <c r="E127" s="14" t="str">
        <f t="shared" si="5"/>
        <v>EUR_YC1YRH_AB12E25Y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17" t="e">
        <f t="shared" si="8"/>
        <v>#NUM!</v>
      </c>
    </row>
    <row r="128" spans="2:14" outlineLevel="1" x14ac:dyDescent="0.2">
      <c r="B128" s="16" t="str">
        <f t="shared" si="6"/>
        <v>AB</v>
      </c>
      <c r="C128" s="15" t="str">
        <f t="shared" si="7"/>
        <v>12E</v>
      </c>
      <c r="D128" s="14" t="s">
        <v>8</v>
      </c>
      <c r="E128" s="14" t="str">
        <f t="shared" si="5"/>
        <v>EUR_YC1YRH_AB12E26Y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17" t="e">
        <f t="shared" si="8"/>
        <v>#NUM!</v>
      </c>
    </row>
    <row r="129" spans="2:14" outlineLevel="1" x14ac:dyDescent="0.2">
      <c r="B129" s="16" t="str">
        <f t="shared" si="6"/>
        <v>AB</v>
      </c>
      <c r="C129" s="15" t="str">
        <f t="shared" si="7"/>
        <v>12E</v>
      </c>
      <c r="D129" s="14" t="s">
        <v>7</v>
      </c>
      <c r="E129" s="14" t="str">
        <f t="shared" si="5"/>
        <v>EUR_YC1YRH_AB12E27Y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17" t="e">
        <f t="shared" si="8"/>
        <v>#NUM!</v>
      </c>
    </row>
    <row r="130" spans="2:14" outlineLevel="1" x14ac:dyDescent="0.2">
      <c r="B130" s="16" t="str">
        <f t="shared" si="6"/>
        <v>AB</v>
      </c>
      <c r="C130" s="15" t="str">
        <f t="shared" si="7"/>
        <v>12E</v>
      </c>
      <c r="D130" s="14" t="s">
        <v>6</v>
      </c>
      <c r="E130" s="14" t="str">
        <f t="shared" ref="E130:E161" si="9">RateHelperPrefix&amp;"_"&amp;$B130&amp;$C130&amp;$D130</f>
        <v>EUR_YC1YRH_AB12E28Y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17" t="e">
        <f t="shared" si="8"/>
        <v>#NUM!</v>
      </c>
    </row>
    <row r="131" spans="2:14" outlineLevel="1" x14ac:dyDescent="0.2">
      <c r="B131" s="16" t="str">
        <f t="shared" si="6"/>
        <v>AB</v>
      </c>
      <c r="C131" s="15" t="str">
        <f t="shared" si="7"/>
        <v>12E</v>
      </c>
      <c r="D131" s="14" t="s">
        <v>5</v>
      </c>
      <c r="E131" s="14" t="str">
        <f t="shared" si="9"/>
        <v>EUR_YC1YRH_AB12E29Y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17" t="e">
        <f t="shared" si="8"/>
        <v>#NUM!</v>
      </c>
    </row>
    <row r="132" spans="2:14" outlineLevel="1" x14ac:dyDescent="0.2">
      <c r="B132" s="16" t="str">
        <f t="shared" ref="B132:B163" si="10">SwapFixedFreq</f>
        <v>AB</v>
      </c>
      <c r="C132" s="15" t="str">
        <f t="shared" si="7"/>
        <v>12E</v>
      </c>
      <c r="D132" s="14" t="s">
        <v>4</v>
      </c>
      <c r="E132" s="14" t="str">
        <f t="shared" si="9"/>
        <v>EUR_YC1YRH_AB12E30Y</v>
      </c>
      <c r="F132" s="13" t="e">
        <f>_xll.qlRateHelperQuoteValue($E132,Trigger)</f>
        <v>#NUM!</v>
      </c>
      <c r="G132" s="13" t="e">
        <f>_xll.qlSwapRateHelperSpread($E132,Trigger)</f>
        <v>#NUM!</v>
      </c>
      <c r="H132" s="12" t="b">
        <v>0</v>
      </c>
      <c r="I132" s="12">
        <v>50</v>
      </c>
      <c r="J132" s="12">
        <v>1</v>
      </c>
      <c r="K132" s="11" t="e">
        <f>_xll.qlRateHelperEarliestDate($E132,Trigger)</f>
        <v>#NUM!</v>
      </c>
      <c r="L132" s="10" t="e">
        <f>_xll.qlRateHelperLatestDate($E132,Trigger)</f>
        <v>#NUM!</v>
      </c>
      <c r="N132" s="17" t="e">
        <f t="shared" si="8"/>
        <v>#NUM!</v>
      </c>
    </row>
    <row r="133" spans="2:14" outlineLevel="1" x14ac:dyDescent="0.2">
      <c r="B133" s="16" t="str">
        <f t="shared" si="10"/>
        <v>AB</v>
      </c>
      <c r="C133" s="15" t="str">
        <f t="shared" si="7"/>
        <v>12E</v>
      </c>
      <c r="D133" s="14" t="s">
        <v>3</v>
      </c>
      <c r="E133" s="14" t="str">
        <f t="shared" si="9"/>
        <v>EUR_YC1YRH_AB12E35Y</v>
      </c>
      <c r="F133" s="13" t="e">
        <f>_xll.qlRateHelperQuoteValue($E133,Trigger)</f>
        <v>#NUM!</v>
      </c>
      <c r="G133" s="13" t="e">
        <f>_xll.qlSwapRateHelperSpread($E133,Trigger)</f>
        <v>#NUM!</v>
      </c>
      <c r="H133" s="12" t="b">
        <v>0</v>
      </c>
      <c r="I133" s="12">
        <v>50</v>
      </c>
      <c r="J133" s="12">
        <v>1</v>
      </c>
      <c r="K133" s="11" t="e">
        <f>_xll.qlRateHelperEarliestDate($E133,Trigger)</f>
        <v>#NUM!</v>
      </c>
      <c r="L133" s="10" t="e">
        <f>_xll.qlRateHelperLatestDate($E133,Trigger)</f>
        <v>#NUM!</v>
      </c>
      <c r="N133" s="17" t="e">
        <f t="shared" si="8"/>
        <v>#NUM!</v>
      </c>
    </row>
    <row r="134" spans="2:14" outlineLevel="1" x14ac:dyDescent="0.2">
      <c r="B134" s="16" t="str">
        <f t="shared" si="10"/>
        <v>AB</v>
      </c>
      <c r="C134" s="15" t="str">
        <f t="shared" si="7"/>
        <v>12E</v>
      </c>
      <c r="D134" s="14" t="s">
        <v>2</v>
      </c>
      <c r="E134" s="14" t="str">
        <f t="shared" si="9"/>
        <v>EUR_YC1YRH_AB12E40Y</v>
      </c>
      <c r="F134" s="13" t="e">
        <f>_xll.qlRateHelperQuoteValue($E134,Trigger)</f>
        <v>#NUM!</v>
      </c>
      <c r="G134" s="13" t="e">
        <f>_xll.qlSwapRateHelperSpread($E134,Trigger)</f>
        <v>#NUM!</v>
      </c>
      <c r="H134" s="12" t="b">
        <v>0</v>
      </c>
      <c r="I134" s="12">
        <v>50</v>
      </c>
      <c r="J134" s="12">
        <v>1</v>
      </c>
      <c r="K134" s="11" t="e">
        <f>_xll.qlRateHelperEarliestDate($E134,Trigger)</f>
        <v>#NUM!</v>
      </c>
      <c r="L134" s="10" t="e">
        <f>_xll.qlRateHelperLatestDate($E134,Trigger)</f>
        <v>#NUM!</v>
      </c>
      <c r="N134" s="17" t="e">
        <f t="shared" si="8"/>
        <v>#NUM!</v>
      </c>
    </row>
    <row r="135" spans="2:14" outlineLevel="1" x14ac:dyDescent="0.2">
      <c r="B135" s="16" t="str">
        <f t="shared" si="10"/>
        <v>AB</v>
      </c>
      <c r="C135" s="15" t="str">
        <f t="shared" si="7"/>
        <v>12E</v>
      </c>
      <c r="D135" s="14" t="s">
        <v>1</v>
      </c>
      <c r="E135" s="14" t="str">
        <f t="shared" si="9"/>
        <v>EUR_YC1YRH_AB12E50Y</v>
      </c>
      <c r="F135" s="13" t="e">
        <f>_xll.qlRateHelperQuoteValue($E135,Trigger)</f>
        <v>#NUM!</v>
      </c>
      <c r="G135" s="13" t="e">
        <f>_xll.qlSwapRateHelperSpread($E135,Trigger)</f>
        <v>#NUM!</v>
      </c>
      <c r="H135" s="12" t="b">
        <v>0</v>
      </c>
      <c r="I135" s="12">
        <v>50</v>
      </c>
      <c r="J135" s="12">
        <v>1</v>
      </c>
      <c r="K135" s="11" t="e">
        <f>_xll.qlRateHelperEarliestDate($E135,Trigger)</f>
        <v>#NUM!</v>
      </c>
      <c r="L135" s="10" t="e">
        <f>_xll.qlRateHelperLatestDate($E135,Trigger)</f>
        <v>#NUM!</v>
      </c>
      <c r="N135" s="17" t="e">
        <f t="shared" si="8"/>
        <v>#NUM!</v>
      </c>
    </row>
    <row r="136" spans="2:14" outlineLevel="1" x14ac:dyDescent="0.2">
      <c r="B136" s="9" t="str">
        <f t="shared" si="10"/>
        <v>AB</v>
      </c>
      <c r="C136" s="8" t="str">
        <f t="shared" si="7"/>
        <v>12E</v>
      </c>
      <c r="D136" s="7" t="s">
        <v>0</v>
      </c>
      <c r="E136" s="7" t="str">
        <f t="shared" si="9"/>
        <v>EUR_YC1YRH_AB12E60Y</v>
      </c>
      <c r="F136" s="6" t="e">
        <f>_xll.qlRateHelperQuoteValue($E136,Trigger)</f>
        <v>#NUM!</v>
      </c>
      <c r="G136" s="6" t="e">
        <f>_xll.qlSwapRateHelperSpread($E136,Trigger)</f>
        <v>#NUM!</v>
      </c>
      <c r="H136" s="5" t="b">
        <v>0</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12EBASIS</v>
      </c>
      <c r="D137" s="14" t="s">
        <v>36</v>
      </c>
      <c r="E137" s="14" t="str">
        <f t="shared" si="9"/>
        <v>EUR_YC1YRH_AB12EBASIS1Y</v>
      </c>
      <c r="F137" s="13">
        <f>_xll.qlRateHelperQuoteValue($E137,Trigger)</f>
        <v>6.0699999999999999E-3</v>
      </c>
      <c r="G137" s="13">
        <f>_xll.qlSwapRateHelperSpread($E137,Trigger)</f>
        <v>0</v>
      </c>
      <c r="H137" s="12" t="b">
        <v>0</v>
      </c>
      <c r="I137" s="12">
        <v>40</v>
      </c>
      <c r="J137" s="12">
        <v>1</v>
      </c>
      <c r="K137" s="11">
        <f>_xll.qlRateHelperEarliestDate($E137,Trigger)</f>
        <v>41753</v>
      </c>
      <c r="L137" s="10">
        <f>_xll.qlRateHelperLatestDate($E137,Trigger)</f>
        <v>42118</v>
      </c>
    </row>
    <row r="138" spans="2:14" x14ac:dyDescent="0.2">
      <c r="B138" s="16" t="str">
        <f t="shared" si="10"/>
        <v>AB</v>
      </c>
      <c r="C138" s="15" t="str">
        <f t="shared" si="11"/>
        <v>12EBASIS</v>
      </c>
      <c r="D138" s="14" t="s">
        <v>35</v>
      </c>
      <c r="E138" s="14" t="str">
        <f t="shared" si="9"/>
        <v>EUR_YC1YRH_AB12EBASIS15M</v>
      </c>
      <c r="F138" s="13" t="e">
        <f>_xll.qlRateHelperQuoteValue($E138,Trigger)</f>
        <v>#NUM!</v>
      </c>
      <c r="G138" s="13">
        <f>_xll.qlSwapRateHelperSpread($E138,Trigger)</f>
        <v>0</v>
      </c>
      <c r="H138" s="12" t="b">
        <v>0</v>
      </c>
      <c r="I138" s="12">
        <v>40</v>
      </c>
      <c r="J138" s="12">
        <v>1</v>
      </c>
      <c r="K138" s="11">
        <f>_xll.qlRateHelperEarliestDate($E138,Trigger)</f>
        <v>41753</v>
      </c>
      <c r="L138" s="10">
        <f>_xll.qlRateHelperLatestDate($E138,Trigger)</f>
        <v>42209</v>
      </c>
    </row>
    <row r="139" spans="2:14" x14ac:dyDescent="0.2">
      <c r="B139" s="16" t="str">
        <f t="shared" si="10"/>
        <v>AB</v>
      </c>
      <c r="C139" s="15" t="str">
        <f t="shared" si="11"/>
        <v>12EBASIS</v>
      </c>
      <c r="D139" s="14" t="s">
        <v>34</v>
      </c>
      <c r="E139" s="14" t="str">
        <f t="shared" si="9"/>
        <v>EUR_YC1YRH_AB12EBASIS18M</v>
      </c>
      <c r="F139" s="13">
        <f>_xll.qlRateHelperQuoteValue($E139,Trigger)</f>
        <v>5.5599999999999998E-3</v>
      </c>
      <c r="G139" s="13">
        <f>_xll.qlSwapRateHelperSpread($E139,Trigger)</f>
        <v>0</v>
      </c>
      <c r="H139" s="12" t="b">
        <v>0</v>
      </c>
      <c r="I139" s="12">
        <v>40</v>
      </c>
      <c r="J139" s="12">
        <v>1</v>
      </c>
      <c r="K139" s="11">
        <f>_xll.qlRateHelperEarliestDate($E139,Trigger)</f>
        <v>41753</v>
      </c>
      <c r="L139" s="10">
        <f>_xll.qlRateHelperLatestDate($E139,Trigger)</f>
        <v>42303</v>
      </c>
    </row>
    <row r="140" spans="2:14" x14ac:dyDescent="0.2">
      <c r="B140" s="16" t="str">
        <f t="shared" si="10"/>
        <v>AB</v>
      </c>
      <c r="C140" s="15" t="str">
        <f t="shared" si="11"/>
        <v>12EBASIS</v>
      </c>
      <c r="D140" s="14" t="s">
        <v>33</v>
      </c>
      <c r="E140" s="14" t="str">
        <f t="shared" si="9"/>
        <v>EUR_YC1YRH_AB12EBASIS21M</v>
      </c>
      <c r="F140" s="13" t="e">
        <f>_xll.qlRateHelperQuoteValue($E140,Trigger)</f>
        <v>#NUM!</v>
      </c>
      <c r="G140" s="13">
        <f>_xll.qlSwapRateHelperSpread($E140,Trigger)</f>
        <v>0</v>
      </c>
      <c r="H140" s="12" t="b">
        <v>0</v>
      </c>
      <c r="I140" s="12">
        <v>40</v>
      </c>
      <c r="J140" s="12">
        <v>1</v>
      </c>
      <c r="K140" s="11">
        <f>_xll.qlRateHelperEarliestDate($E140,Trigger)</f>
        <v>41753</v>
      </c>
      <c r="L140" s="10">
        <f>_xll.qlRateHelperLatestDate($E140,Trigger)</f>
        <v>42394</v>
      </c>
    </row>
    <row r="141" spans="2:14" x14ac:dyDescent="0.2">
      <c r="B141" s="16" t="str">
        <f t="shared" si="10"/>
        <v>AB</v>
      </c>
      <c r="C141" s="15" t="str">
        <f t="shared" si="11"/>
        <v>12EBASIS</v>
      </c>
      <c r="D141" s="14" t="s">
        <v>32</v>
      </c>
      <c r="E141" s="14" t="str">
        <f t="shared" si="9"/>
        <v>EUR_YC1YRH_AB12EBASIS2Y</v>
      </c>
      <c r="F141" s="13">
        <f>_xll.qlRateHelperQuoteValue($E141,Trigger)</f>
        <v>6.3599999999999993E-3</v>
      </c>
      <c r="G141" s="13">
        <f>_xll.qlSwapRateHelperSpread($E141,Trigger)</f>
        <v>0</v>
      </c>
      <c r="H141" s="12" t="b">
        <v>0</v>
      </c>
      <c r="I141" s="12">
        <v>40</v>
      </c>
      <c r="J141" s="12">
        <v>1</v>
      </c>
      <c r="K141" s="11">
        <f>_xll.qlRateHelperEarliestDate($E141,Trigger)</f>
        <v>41753</v>
      </c>
      <c r="L141" s="10">
        <f>_xll.qlRateHelperLatestDate($E141,Trigger)</f>
        <v>42485</v>
      </c>
    </row>
    <row r="142" spans="2:14" x14ac:dyDescent="0.2">
      <c r="B142" s="16" t="str">
        <f t="shared" si="10"/>
        <v>AB</v>
      </c>
      <c r="C142" s="15" t="str">
        <f t="shared" si="11"/>
        <v>12EBASIS</v>
      </c>
      <c r="D142" s="14" t="s">
        <v>31</v>
      </c>
      <c r="E142" s="14" t="str">
        <f t="shared" si="9"/>
        <v>EUR_YC1YRH_AB12EBASIS3Y</v>
      </c>
      <c r="F142" s="13">
        <f>_xll.qlRateHelperQuoteValue($E142,Trigger)</f>
        <v>7.4699999999999992E-3</v>
      </c>
      <c r="G142" s="13">
        <f>_xll.qlSwapRateHelperSpread($E142,Trigger)</f>
        <v>0</v>
      </c>
      <c r="H142" s="12" t="b">
        <v>1</v>
      </c>
      <c r="I142" s="12">
        <v>40</v>
      </c>
      <c r="J142" s="12">
        <v>1</v>
      </c>
      <c r="K142" s="11">
        <f>_xll.qlRateHelperEarliestDate($E142,Trigger)</f>
        <v>41753</v>
      </c>
      <c r="L142" s="10">
        <f>_xll.qlRateHelperLatestDate($E142,Trigger)</f>
        <v>42849</v>
      </c>
    </row>
    <row r="143" spans="2:14" x14ac:dyDescent="0.2">
      <c r="B143" s="16" t="str">
        <f t="shared" si="10"/>
        <v>AB</v>
      </c>
      <c r="C143" s="15" t="str">
        <f t="shared" si="11"/>
        <v>12EBASIS</v>
      </c>
      <c r="D143" s="14" t="s">
        <v>30</v>
      </c>
      <c r="E143" s="14" t="str">
        <f t="shared" si="9"/>
        <v>EUR_YC1YRH_AB12EBASIS4Y</v>
      </c>
      <c r="F143" s="13">
        <f>_xll.qlRateHelperQuoteValue($E143,Trigger)</f>
        <v>9.2200000000000008E-3</v>
      </c>
      <c r="G143" s="13">
        <f>_xll.qlSwapRateHelperSpread($E143,Trigger)</f>
        <v>0</v>
      </c>
      <c r="H143" s="12" t="b">
        <v>1</v>
      </c>
      <c r="I143" s="12">
        <v>40</v>
      </c>
      <c r="J143" s="12">
        <v>1</v>
      </c>
      <c r="K143" s="11">
        <f>_xll.qlRateHelperEarliestDate($E143,Trigger)</f>
        <v>41753</v>
      </c>
      <c r="L143" s="10">
        <f>_xll.qlRateHelperLatestDate($E143,Trigger)</f>
        <v>43214</v>
      </c>
    </row>
    <row r="144" spans="2:14" x14ac:dyDescent="0.2">
      <c r="B144" s="16" t="str">
        <f t="shared" si="10"/>
        <v>AB</v>
      </c>
      <c r="C144" s="15" t="str">
        <f t="shared" si="11"/>
        <v>12EBASIS</v>
      </c>
      <c r="D144" s="14" t="s">
        <v>29</v>
      </c>
      <c r="E144" s="14" t="str">
        <f t="shared" si="9"/>
        <v>EUR_YC1YRH_AB12EBASIS5Y</v>
      </c>
      <c r="F144" s="13">
        <f>_xll.qlRateHelperQuoteValue($E144,Trigger)</f>
        <v>1.1129999999999999E-2</v>
      </c>
      <c r="G144" s="13">
        <f>_xll.qlSwapRateHelperSpread($E144,Trigger)</f>
        <v>0</v>
      </c>
      <c r="H144" s="12" t="b">
        <v>1</v>
      </c>
      <c r="I144" s="12">
        <v>40</v>
      </c>
      <c r="J144" s="12">
        <v>1</v>
      </c>
      <c r="K144" s="11">
        <f>_xll.qlRateHelperEarliestDate($E144,Trigger)</f>
        <v>41753</v>
      </c>
      <c r="L144" s="10">
        <f>_xll.qlRateHelperLatestDate($E144,Trigger)</f>
        <v>43579</v>
      </c>
    </row>
    <row r="145" spans="2:12" x14ac:dyDescent="0.2">
      <c r="B145" s="16" t="str">
        <f t="shared" si="10"/>
        <v>AB</v>
      </c>
      <c r="C145" s="15" t="str">
        <f t="shared" si="11"/>
        <v>12EBASIS</v>
      </c>
      <c r="D145" s="14" t="s">
        <v>28</v>
      </c>
      <c r="E145" s="14" t="str">
        <f t="shared" si="9"/>
        <v>EUR_YC1YRH_AB12EBASIS6Y</v>
      </c>
      <c r="F145" s="13">
        <f>_xll.qlRateHelperQuoteValue($E145,Trigger)</f>
        <v>1.2959999999999999E-2</v>
      </c>
      <c r="G145" s="13">
        <f>_xll.qlSwapRateHelperSpread($E145,Trigger)</f>
        <v>0</v>
      </c>
      <c r="H145" s="12" t="b">
        <v>1</v>
      </c>
      <c r="I145" s="12">
        <v>40</v>
      </c>
      <c r="J145" s="12">
        <v>1</v>
      </c>
      <c r="K145" s="11">
        <f>_xll.qlRateHelperEarliestDate($E145,Trigger)</f>
        <v>41753</v>
      </c>
      <c r="L145" s="10">
        <f>_xll.qlRateHelperLatestDate($E145,Trigger)</f>
        <v>43945</v>
      </c>
    </row>
    <row r="146" spans="2:12" x14ac:dyDescent="0.2">
      <c r="B146" s="16" t="str">
        <f t="shared" si="10"/>
        <v>AB</v>
      </c>
      <c r="C146" s="15" t="str">
        <f t="shared" si="11"/>
        <v>12EBASIS</v>
      </c>
      <c r="D146" s="14" t="s">
        <v>27</v>
      </c>
      <c r="E146" s="14" t="str">
        <f t="shared" si="9"/>
        <v>EUR_YC1YRH_AB12EBASIS7Y</v>
      </c>
      <c r="F146" s="13">
        <f>_xll.qlRateHelperQuoteValue($E146,Trigger)</f>
        <v>1.4700000000000001E-2</v>
      </c>
      <c r="G146" s="13">
        <f>_xll.qlSwapRateHelperSpread($E146,Trigger)</f>
        <v>0</v>
      </c>
      <c r="H146" s="12" t="b">
        <v>1</v>
      </c>
      <c r="I146" s="12">
        <v>40</v>
      </c>
      <c r="J146" s="12">
        <v>1</v>
      </c>
      <c r="K146" s="11">
        <f>_xll.qlRateHelperEarliestDate($E146,Trigger)</f>
        <v>41753</v>
      </c>
      <c r="L146" s="10">
        <f>_xll.qlRateHelperLatestDate($E146,Trigger)</f>
        <v>44312</v>
      </c>
    </row>
    <row r="147" spans="2:12" x14ac:dyDescent="0.2">
      <c r="B147" s="16" t="str">
        <f t="shared" si="10"/>
        <v>AB</v>
      </c>
      <c r="C147" s="15" t="str">
        <f t="shared" si="11"/>
        <v>12EBASIS</v>
      </c>
      <c r="D147" s="14" t="s">
        <v>26</v>
      </c>
      <c r="E147" s="14" t="str">
        <f t="shared" si="9"/>
        <v>EUR_YC1YRH_AB12EBASIS8Y</v>
      </c>
      <c r="F147" s="13">
        <f>_xll.qlRateHelperQuoteValue($E147,Trigger)</f>
        <v>1.6310000000000002E-2</v>
      </c>
      <c r="G147" s="13">
        <f>_xll.qlSwapRateHelperSpread($E147,Trigger)</f>
        <v>0</v>
      </c>
      <c r="H147" s="12" t="b">
        <v>1</v>
      </c>
      <c r="I147" s="12">
        <v>40</v>
      </c>
      <c r="J147" s="12">
        <v>1</v>
      </c>
      <c r="K147" s="11">
        <f>_xll.qlRateHelperEarliestDate($E147,Trigger)</f>
        <v>41753</v>
      </c>
      <c r="L147" s="10">
        <f>_xll.qlRateHelperLatestDate($E147,Trigger)</f>
        <v>44676</v>
      </c>
    </row>
    <row r="148" spans="2:12" x14ac:dyDescent="0.2">
      <c r="B148" s="16" t="str">
        <f t="shared" si="10"/>
        <v>AB</v>
      </c>
      <c r="C148" s="15" t="str">
        <f t="shared" si="11"/>
        <v>12EBASIS</v>
      </c>
      <c r="D148" s="14" t="s">
        <v>25</v>
      </c>
      <c r="E148" s="14" t="str">
        <f t="shared" si="9"/>
        <v>EUR_YC1YRH_AB12EBASIS9Y</v>
      </c>
      <c r="F148" s="13">
        <f>_xll.qlRateHelperQuoteValue($E148,Trigger)</f>
        <v>1.7770000000000001E-2</v>
      </c>
      <c r="G148" s="13">
        <f>_xll.qlSwapRateHelperSpread($E148,Trigger)</f>
        <v>0</v>
      </c>
      <c r="H148" s="12" t="b">
        <v>1</v>
      </c>
      <c r="I148" s="12">
        <v>40</v>
      </c>
      <c r="J148" s="12">
        <v>1</v>
      </c>
      <c r="K148" s="11">
        <f>_xll.qlRateHelperEarliestDate($E148,Trigger)</f>
        <v>41753</v>
      </c>
      <c r="L148" s="10">
        <f>_xll.qlRateHelperLatestDate($E148,Trigger)</f>
        <v>45040</v>
      </c>
    </row>
    <row r="149" spans="2:12" x14ac:dyDescent="0.2">
      <c r="B149" s="16" t="str">
        <f t="shared" si="10"/>
        <v>AB</v>
      </c>
      <c r="C149" s="15" t="str">
        <f t="shared" si="11"/>
        <v>12EBASIS</v>
      </c>
      <c r="D149" s="14" t="s">
        <v>24</v>
      </c>
      <c r="E149" s="14" t="str">
        <f t="shared" si="9"/>
        <v>EUR_YC1YRH_AB12EBASIS10Y</v>
      </c>
      <c r="F149" s="13">
        <f>_xll.qlRateHelperQuoteValue($E149,Trigger)</f>
        <v>1.908E-2</v>
      </c>
      <c r="G149" s="13">
        <f>_xll.qlSwapRateHelperSpread($E149,Trigger)</f>
        <v>0</v>
      </c>
      <c r="H149" s="12" t="b">
        <v>1</v>
      </c>
      <c r="I149" s="12">
        <v>40</v>
      </c>
      <c r="J149" s="12">
        <v>1</v>
      </c>
      <c r="K149" s="11">
        <f>_xll.qlRateHelperEarliestDate($E149,Trigger)</f>
        <v>41753</v>
      </c>
      <c r="L149" s="10">
        <f>_xll.qlRateHelperLatestDate($E149,Trigger)</f>
        <v>45406</v>
      </c>
    </row>
    <row r="150" spans="2:12" x14ac:dyDescent="0.2">
      <c r="B150" s="16" t="str">
        <f t="shared" si="10"/>
        <v>AB</v>
      </c>
      <c r="C150" s="15" t="str">
        <f t="shared" si="11"/>
        <v>12EBASIS</v>
      </c>
      <c r="D150" s="14" t="s">
        <v>23</v>
      </c>
      <c r="E150" s="14" t="str">
        <f t="shared" si="9"/>
        <v>EUR_YC1YRH_AB12EBASIS11Y</v>
      </c>
      <c r="F150" s="13">
        <f>_xll.qlRateHelperQuoteValue($E150,Trigger)</f>
        <v>2.0210000000000002E-2</v>
      </c>
      <c r="G150" s="13">
        <f>_xll.qlSwapRateHelperSpread($E150,Trigger)</f>
        <v>0</v>
      </c>
      <c r="H150" s="12" t="b">
        <v>0</v>
      </c>
      <c r="I150" s="12">
        <v>40</v>
      </c>
      <c r="J150" s="12">
        <v>1</v>
      </c>
      <c r="K150" s="11">
        <f>_xll.qlRateHelperEarliestDate($E150,Trigger)</f>
        <v>41753</v>
      </c>
      <c r="L150" s="10">
        <f>_xll.qlRateHelperLatestDate($E150,Trigger)</f>
        <v>45771</v>
      </c>
    </row>
    <row r="151" spans="2:12" x14ac:dyDescent="0.2">
      <c r="B151" s="16" t="str">
        <f t="shared" si="10"/>
        <v>AB</v>
      </c>
      <c r="C151" s="15" t="str">
        <f t="shared" si="11"/>
        <v>12EBASIS</v>
      </c>
      <c r="D151" s="14" t="s">
        <v>22</v>
      </c>
      <c r="E151" s="14" t="str">
        <f t="shared" si="9"/>
        <v>EUR_YC1YRH_AB12EBASIS12Y</v>
      </c>
      <c r="F151" s="13">
        <f>_xll.qlRateHelperQuoteValue($E151,Trigger)</f>
        <v>2.1179999999999997E-2</v>
      </c>
      <c r="G151" s="13">
        <f>_xll.qlSwapRateHelperSpread($E151,Trigger)</f>
        <v>0</v>
      </c>
      <c r="H151" s="12" t="b">
        <v>1</v>
      </c>
      <c r="I151" s="12">
        <v>40</v>
      </c>
      <c r="J151" s="12">
        <v>1</v>
      </c>
      <c r="K151" s="11">
        <f>_xll.qlRateHelperEarliestDate($E151,Trigger)</f>
        <v>41753</v>
      </c>
      <c r="L151" s="10">
        <f>_xll.qlRateHelperLatestDate($E151,Trigger)</f>
        <v>46136</v>
      </c>
    </row>
    <row r="152" spans="2:12" x14ac:dyDescent="0.2">
      <c r="B152" s="16" t="str">
        <f t="shared" si="10"/>
        <v>AB</v>
      </c>
      <c r="C152" s="15" t="str">
        <f t="shared" si="11"/>
        <v>12EBASIS</v>
      </c>
      <c r="D152" s="14" t="s">
        <v>21</v>
      </c>
      <c r="E152" s="14" t="str">
        <f t="shared" si="9"/>
        <v>EUR_YC1YRH_AB12EBASIS13Y</v>
      </c>
      <c r="F152" s="13" t="e">
        <f>_xll.qlRateHelperQuoteValue($E152,Trigger)</f>
        <v>#NUM!</v>
      </c>
      <c r="G152" s="13">
        <f>_xll.qlSwapRateHelperSpread($E152,Trigger)</f>
        <v>0</v>
      </c>
      <c r="H152" s="12" t="b">
        <v>0</v>
      </c>
      <c r="I152" s="12">
        <v>40</v>
      </c>
      <c r="J152" s="12">
        <v>1</v>
      </c>
      <c r="K152" s="11">
        <f>_xll.qlRateHelperEarliestDate($E152,Trigger)</f>
        <v>41753</v>
      </c>
      <c r="L152" s="10">
        <f>_xll.qlRateHelperLatestDate($E152,Trigger)</f>
        <v>46503</v>
      </c>
    </row>
    <row r="153" spans="2:12" x14ac:dyDescent="0.2">
      <c r="B153" s="16" t="str">
        <f t="shared" si="10"/>
        <v>AB</v>
      </c>
      <c r="C153" s="15" t="str">
        <f t="shared" si="11"/>
        <v>12EBASIS</v>
      </c>
      <c r="D153" s="14" t="s">
        <v>20</v>
      </c>
      <c r="E153" s="14" t="str">
        <f t="shared" si="9"/>
        <v>EUR_YC1YRH_AB12EBASIS14Y</v>
      </c>
      <c r="F153" s="13" t="e">
        <f>_xll.qlRateHelperQuoteValue($E153,Trigger)</f>
        <v>#NUM!</v>
      </c>
      <c r="G153" s="13">
        <f>_xll.qlSwapRateHelperSpread($E153,Trigger)</f>
        <v>0</v>
      </c>
      <c r="H153" s="12" t="b">
        <v>0</v>
      </c>
      <c r="I153" s="12">
        <v>40</v>
      </c>
      <c r="J153" s="12">
        <v>1</v>
      </c>
      <c r="K153" s="11">
        <f>_xll.qlRateHelperEarliestDate($E153,Trigger)</f>
        <v>41753</v>
      </c>
      <c r="L153" s="10">
        <f>_xll.qlRateHelperLatestDate($E153,Trigger)</f>
        <v>46867</v>
      </c>
    </row>
    <row r="154" spans="2:12" x14ac:dyDescent="0.2">
      <c r="B154" s="16" t="str">
        <f t="shared" si="10"/>
        <v>AB</v>
      </c>
      <c r="C154" s="15" t="str">
        <f t="shared" si="11"/>
        <v>12EBASIS</v>
      </c>
      <c r="D154" s="14" t="s">
        <v>19</v>
      </c>
      <c r="E154" s="14" t="str">
        <f t="shared" si="9"/>
        <v>EUR_YC1YRH_AB12EBASIS15Y</v>
      </c>
      <c r="F154" s="13">
        <f>_xll.qlRateHelperQuoteValue($E154,Trigger)</f>
        <v>2.3279999999999999E-2</v>
      </c>
      <c r="G154" s="13">
        <f>_xll.qlSwapRateHelperSpread($E154,Trigger)</f>
        <v>0</v>
      </c>
      <c r="H154" s="12" t="b">
        <v>1</v>
      </c>
      <c r="I154" s="12">
        <v>40</v>
      </c>
      <c r="J154" s="12">
        <v>1</v>
      </c>
      <c r="K154" s="11">
        <f>_xll.qlRateHelperEarliestDate($E154,Trigger)</f>
        <v>41753</v>
      </c>
      <c r="L154" s="10">
        <f>_xll.qlRateHelperLatestDate($E154,Trigger)</f>
        <v>47232</v>
      </c>
    </row>
    <row r="155" spans="2:12" x14ac:dyDescent="0.2">
      <c r="B155" s="16" t="str">
        <f t="shared" si="10"/>
        <v>AB</v>
      </c>
      <c r="C155" s="15" t="str">
        <f t="shared" si="11"/>
        <v>12EBASIS</v>
      </c>
      <c r="D155" s="14" t="s">
        <v>18</v>
      </c>
      <c r="E155" s="14" t="str">
        <f t="shared" si="9"/>
        <v>EUR_YC1YRH_AB12EBASIS16Y</v>
      </c>
      <c r="F155" s="13" t="e">
        <f>_xll.qlRateHelperQuoteValue($E155,Trigger)</f>
        <v>#NUM!</v>
      </c>
      <c r="G155" s="13">
        <f>_xll.qlSwapRateHelperSpread($E155,Trigger)</f>
        <v>0</v>
      </c>
      <c r="H155" s="12" t="b">
        <v>0</v>
      </c>
      <c r="I155" s="12">
        <v>40</v>
      </c>
      <c r="J155" s="12">
        <v>1</v>
      </c>
      <c r="K155" s="11">
        <f>_xll.qlRateHelperEarliestDate($E155,Trigger)</f>
        <v>41753</v>
      </c>
      <c r="L155" s="10">
        <f>_xll.qlRateHelperLatestDate($E155,Trigger)</f>
        <v>47597</v>
      </c>
    </row>
    <row r="156" spans="2:12" x14ac:dyDescent="0.2">
      <c r="B156" s="16" t="str">
        <f t="shared" si="10"/>
        <v>AB</v>
      </c>
      <c r="C156" s="15" t="str">
        <f t="shared" si="11"/>
        <v>12EBASIS</v>
      </c>
      <c r="D156" s="14" t="s">
        <v>17</v>
      </c>
      <c r="E156" s="14" t="str">
        <f t="shared" si="9"/>
        <v>EUR_YC1YRH_AB12EBASIS17Y</v>
      </c>
      <c r="F156" s="13" t="e">
        <f>_xll.qlRateHelperQuoteValue($E156,Trigger)</f>
        <v>#NUM!</v>
      </c>
      <c r="G156" s="13">
        <f>_xll.qlSwapRateHelperSpread($E156,Trigger)</f>
        <v>0</v>
      </c>
      <c r="H156" s="12" t="b">
        <v>0</v>
      </c>
      <c r="I156" s="12">
        <v>40</v>
      </c>
      <c r="J156" s="12">
        <v>1</v>
      </c>
      <c r="K156" s="11">
        <f>_xll.qlRateHelperEarliestDate($E156,Trigger)</f>
        <v>41753</v>
      </c>
      <c r="L156" s="10">
        <f>_xll.qlRateHelperLatestDate($E156,Trigger)</f>
        <v>47962</v>
      </c>
    </row>
    <row r="157" spans="2:12" x14ac:dyDescent="0.2">
      <c r="B157" s="16" t="str">
        <f t="shared" si="10"/>
        <v>AB</v>
      </c>
      <c r="C157" s="15" t="str">
        <f t="shared" si="11"/>
        <v>12EBASIS</v>
      </c>
      <c r="D157" s="14" t="s">
        <v>16</v>
      </c>
      <c r="E157" s="14" t="str">
        <f t="shared" si="9"/>
        <v>EUR_YC1YRH_AB12EBASIS18Y</v>
      </c>
      <c r="F157" s="13" t="e">
        <f>_xll.qlRateHelperQuoteValue($E157,Trigger)</f>
        <v>#NUM!</v>
      </c>
      <c r="G157" s="13">
        <f>_xll.qlSwapRateHelperSpread($E157,Trigger)</f>
        <v>0</v>
      </c>
      <c r="H157" s="12" t="b">
        <v>0</v>
      </c>
      <c r="I157" s="12">
        <v>40</v>
      </c>
      <c r="J157" s="12">
        <v>1</v>
      </c>
      <c r="K157" s="11">
        <f>_xll.qlRateHelperEarliestDate($E157,Trigger)</f>
        <v>41753</v>
      </c>
      <c r="L157" s="10">
        <f>_xll.qlRateHelperLatestDate($E157,Trigger)</f>
        <v>48330</v>
      </c>
    </row>
    <row r="158" spans="2:12" x14ac:dyDescent="0.2">
      <c r="B158" s="16" t="str">
        <f t="shared" si="10"/>
        <v>AB</v>
      </c>
      <c r="C158" s="15" t="str">
        <f t="shared" si="11"/>
        <v>12EBASIS</v>
      </c>
      <c r="D158" s="14" t="s">
        <v>15</v>
      </c>
      <c r="E158" s="14" t="str">
        <f t="shared" si="9"/>
        <v>EUR_YC1YRH_AB12EBASIS19Y</v>
      </c>
      <c r="F158" s="13" t="e">
        <f>_xll.qlRateHelperQuoteValue($E158,Trigger)</f>
        <v>#NUM!</v>
      </c>
      <c r="G158" s="13">
        <f>_xll.qlSwapRateHelperSpread($E158,Trigger)</f>
        <v>0</v>
      </c>
      <c r="H158" s="12" t="b">
        <v>0</v>
      </c>
      <c r="I158" s="12">
        <v>40</v>
      </c>
      <c r="J158" s="12">
        <v>1</v>
      </c>
      <c r="K158" s="11">
        <f>_xll.qlRateHelperEarliestDate($E158,Trigger)</f>
        <v>41753</v>
      </c>
      <c r="L158" s="10">
        <f>_xll.qlRateHelperLatestDate($E158,Trigger)</f>
        <v>48694</v>
      </c>
    </row>
    <row r="159" spans="2:12" x14ac:dyDescent="0.2">
      <c r="B159" s="16" t="str">
        <f t="shared" si="10"/>
        <v>AB</v>
      </c>
      <c r="C159" s="15" t="str">
        <f t="shared" si="11"/>
        <v>12EBASIS</v>
      </c>
      <c r="D159" s="14" t="s">
        <v>14</v>
      </c>
      <c r="E159" s="14" t="str">
        <f t="shared" si="9"/>
        <v>EUR_YC1YRH_AB12EBASIS20Y</v>
      </c>
      <c r="F159" s="13">
        <f>_xll.qlRateHelperQuoteValue($E159,Trigger)</f>
        <v>2.4800000000000003E-2</v>
      </c>
      <c r="G159" s="13">
        <f>_xll.qlSwapRateHelperSpread($E159,Trigger)</f>
        <v>0</v>
      </c>
      <c r="H159" s="12" t="b">
        <v>1</v>
      </c>
      <c r="I159" s="12">
        <v>40</v>
      </c>
      <c r="J159" s="12">
        <v>1</v>
      </c>
      <c r="K159" s="11">
        <f>_xll.qlRateHelperEarliestDate($E159,Trigger)</f>
        <v>41753</v>
      </c>
      <c r="L159" s="10">
        <f>_xll.qlRateHelperLatestDate($E159,Trigger)</f>
        <v>49058</v>
      </c>
    </row>
    <row r="160" spans="2:12" x14ac:dyDescent="0.2">
      <c r="B160" s="16" t="str">
        <f t="shared" si="10"/>
        <v>AB</v>
      </c>
      <c r="C160" s="15" t="str">
        <f t="shared" si="11"/>
        <v>12EBASIS</v>
      </c>
      <c r="D160" s="14" t="s">
        <v>13</v>
      </c>
      <c r="E160" s="14" t="str">
        <f t="shared" si="9"/>
        <v>EUR_YC1YRH_AB12EBASIS21Y</v>
      </c>
      <c r="F160" s="13" t="e">
        <f>_xll.qlRateHelperQuoteValue($E160,Trigger)</f>
        <v>#NUM!</v>
      </c>
      <c r="G160" s="13">
        <f>_xll.qlSwapRateHelperSpread($E160,Trigger)</f>
        <v>0</v>
      </c>
      <c r="H160" s="12" t="b">
        <v>0</v>
      </c>
      <c r="I160" s="12">
        <v>40</v>
      </c>
      <c r="J160" s="12">
        <v>1</v>
      </c>
      <c r="K160" s="11">
        <f>_xll.qlRateHelperEarliestDate($E160,Trigger)</f>
        <v>41753</v>
      </c>
      <c r="L160" s="10">
        <f>_xll.qlRateHelperLatestDate($E160,Trigger)</f>
        <v>49423</v>
      </c>
    </row>
    <row r="161" spans="2:12" x14ac:dyDescent="0.2">
      <c r="B161" s="16" t="str">
        <f t="shared" si="10"/>
        <v>AB</v>
      </c>
      <c r="C161" s="15" t="str">
        <f t="shared" si="11"/>
        <v>12EBASIS</v>
      </c>
      <c r="D161" s="14" t="s">
        <v>12</v>
      </c>
      <c r="E161" s="14" t="str">
        <f t="shared" si="9"/>
        <v>EUR_YC1YRH_AB12EBASIS22Y</v>
      </c>
      <c r="F161" s="13" t="e">
        <f>_xll.qlRateHelperQuoteValue($E161,Trigger)</f>
        <v>#NUM!</v>
      </c>
      <c r="G161" s="13">
        <f>_xll.qlSwapRateHelperSpread($E161,Trigger)</f>
        <v>0</v>
      </c>
      <c r="H161" s="12" t="b">
        <v>0</v>
      </c>
      <c r="I161" s="12">
        <v>40</v>
      </c>
      <c r="J161" s="12">
        <v>1</v>
      </c>
      <c r="K161" s="11">
        <f>_xll.qlRateHelperEarliestDate($E161,Trigger)</f>
        <v>41753</v>
      </c>
      <c r="L161" s="10">
        <f>_xll.qlRateHelperLatestDate($E161,Trigger)</f>
        <v>49789</v>
      </c>
    </row>
    <row r="162" spans="2:12" x14ac:dyDescent="0.2">
      <c r="B162" s="16" t="str">
        <f t="shared" si="10"/>
        <v>AB</v>
      </c>
      <c r="C162" s="15" t="str">
        <f t="shared" si="11"/>
        <v>12EBASIS</v>
      </c>
      <c r="D162" s="14" t="s">
        <v>11</v>
      </c>
      <c r="E162" s="14" t="str">
        <f t="shared" ref="E162:E173" si="12">RateHelperPrefix&amp;"_"&amp;$B162&amp;$C162&amp;$D162</f>
        <v>EUR_YC1YRH_AB12EBASIS23Y</v>
      </c>
      <c r="F162" s="13" t="e">
        <f>_xll.qlRateHelperQuoteValue($E162,Trigger)</f>
        <v>#NUM!</v>
      </c>
      <c r="G162" s="13">
        <f>_xll.qlSwapRateHelperSpread($E162,Trigger)</f>
        <v>0</v>
      </c>
      <c r="H162" s="12" t="b">
        <v>0</v>
      </c>
      <c r="I162" s="12">
        <v>40</v>
      </c>
      <c r="J162" s="12">
        <v>1</v>
      </c>
      <c r="K162" s="11">
        <f>_xll.qlRateHelperEarliestDate($E162,Trigger)</f>
        <v>41753</v>
      </c>
      <c r="L162" s="10">
        <f>_xll.qlRateHelperLatestDate($E162,Trigger)</f>
        <v>50154</v>
      </c>
    </row>
    <row r="163" spans="2:12" x14ac:dyDescent="0.2">
      <c r="B163" s="16" t="str">
        <f t="shared" si="10"/>
        <v>AB</v>
      </c>
      <c r="C163" s="15" t="str">
        <f t="shared" si="11"/>
        <v>12EBASIS</v>
      </c>
      <c r="D163" s="14" t="s">
        <v>10</v>
      </c>
      <c r="E163" s="14" t="str">
        <f t="shared" si="12"/>
        <v>EUR_YC1YRH_AB12EBASIS24Y</v>
      </c>
      <c r="F163" s="13" t="e">
        <f>_xll.qlRateHelperQuoteValue($E163,Trigger)</f>
        <v>#NUM!</v>
      </c>
      <c r="G163" s="13">
        <f>_xll.qlSwapRateHelperSpread($E163,Trigger)</f>
        <v>0</v>
      </c>
      <c r="H163" s="12" t="b">
        <v>0</v>
      </c>
      <c r="I163" s="12">
        <v>40</v>
      </c>
      <c r="J163" s="12">
        <v>1</v>
      </c>
      <c r="K163" s="11">
        <f>_xll.qlRateHelperEarliestDate($E163,Trigger)</f>
        <v>41753</v>
      </c>
      <c r="L163" s="10">
        <f>_xll.qlRateHelperLatestDate($E163,Trigger)</f>
        <v>50522</v>
      </c>
    </row>
    <row r="164" spans="2:12" x14ac:dyDescent="0.2">
      <c r="B164" s="16" t="str">
        <f t="shared" ref="B164:B173" si="13">SwapFixedFreq</f>
        <v>AB</v>
      </c>
      <c r="C164" s="15" t="str">
        <f t="shared" si="11"/>
        <v>12EBASIS</v>
      </c>
      <c r="D164" s="14" t="s">
        <v>9</v>
      </c>
      <c r="E164" s="14" t="str">
        <f t="shared" si="12"/>
        <v>EUR_YC1YRH_AB12EBASIS25Y</v>
      </c>
      <c r="F164" s="13">
        <f>_xll.qlRateHelperQuoteValue($E164,Trigger)</f>
        <v>2.5239999999999999E-2</v>
      </c>
      <c r="G164" s="13">
        <f>_xll.qlSwapRateHelperSpread($E164,Trigger)</f>
        <v>0</v>
      </c>
      <c r="H164" s="12" t="b">
        <v>1</v>
      </c>
      <c r="I164" s="12">
        <v>40</v>
      </c>
      <c r="J164" s="12">
        <v>1</v>
      </c>
      <c r="K164" s="11">
        <f>_xll.qlRateHelperEarliestDate($E164,Trigger)</f>
        <v>41753</v>
      </c>
      <c r="L164" s="10">
        <f>_xll.qlRateHelperLatestDate($E164,Trigger)</f>
        <v>50885</v>
      </c>
    </row>
    <row r="165" spans="2:12" x14ac:dyDescent="0.2">
      <c r="B165" s="16" t="str">
        <f t="shared" si="13"/>
        <v>AB</v>
      </c>
      <c r="C165" s="15" t="str">
        <f t="shared" si="11"/>
        <v>12EBASIS</v>
      </c>
      <c r="D165" s="14" t="s">
        <v>8</v>
      </c>
      <c r="E165" s="14" t="str">
        <f t="shared" si="12"/>
        <v>EUR_YC1YRH_AB12EBASIS26Y</v>
      </c>
      <c r="F165" s="13" t="e">
        <f>_xll.qlRateHelperQuoteValue($E165,Trigger)</f>
        <v>#NUM!</v>
      </c>
      <c r="G165" s="13">
        <f>_xll.qlSwapRateHelperSpread($E165,Trigger)</f>
        <v>0</v>
      </c>
      <c r="H165" s="12" t="b">
        <v>0</v>
      </c>
      <c r="I165" s="12">
        <v>40</v>
      </c>
      <c r="J165" s="12">
        <v>1</v>
      </c>
      <c r="K165" s="11">
        <f>_xll.qlRateHelperEarliestDate($E165,Trigger)</f>
        <v>41753</v>
      </c>
      <c r="L165" s="10">
        <f>_xll.qlRateHelperLatestDate($E165,Trigger)</f>
        <v>51250</v>
      </c>
    </row>
    <row r="166" spans="2:12" x14ac:dyDescent="0.2">
      <c r="B166" s="16" t="str">
        <f t="shared" si="13"/>
        <v>AB</v>
      </c>
      <c r="C166" s="15" t="str">
        <f t="shared" si="11"/>
        <v>12EBASIS</v>
      </c>
      <c r="D166" s="14" t="s">
        <v>7</v>
      </c>
      <c r="E166" s="14" t="str">
        <f t="shared" si="12"/>
        <v>EUR_YC1YRH_AB12EBASIS27Y</v>
      </c>
      <c r="F166" s="13" t="e">
        <f>_xll.qlRateHelperQuoteValue($E166,Trigger)</f>
        <v>#NUM!</v>
      </c>
      <c r="G166" s="13">
        <f>_xll.qlSwapRateHelperSpread($E166,Trigger)</f>
        <v>0</v>
      </c>
      <c r="H166" s="12" t="b">
        <v>0</v>
      </c>
      <c r="I166" s="12">
        <v>40</v>
      </c>
      <c r="J166" s="12">
        <v>1</v>
      </c>
      <c r="K166" s="11">
        <f>_xll.qlRateHelperEarliestDate($E166,Trigger)</f>
        <v>41753</v>
      </c>
      <c r="L166" s="10">
        <f>_xll.qlRateHelperLatestDate($E166,Trigger)</f>
        <v>51615</v>
      </c>
    </row>
    <row r="167" spans="2:12" x14ac:dyDescent="0.2">
      <c r="B167" s="16" t="str">
        <f t="shared" si="13"/>
        <v>AB</v>
      </c>
      <c r="C167" s="15" t="str">
        <f t="shared" si="11"/>
        <v>12EBASIS</v>
      </c>
      <c r="D167" s="14" t="s">
        <v>6</v>
      </c>
      <c r="E167" s="14" t="str">
        <f t="shared" si="12"/>
        <v>EUR_YC1YRH_AB12EBASIS28Y</v>
      </c>
      <c r="F167" s="13" t="e">
        <f>_xll.qlRateHelperQuoteValue($E167,Trigger)</f>
        <v>#NUM!</v>
      </c>
      <c r="G167" s="13">
        <f>_xll.qlSwapRateHelperSpread($E167,Trigger)</f>
        <v>0</v>
      </c>
      <c r="H167" s="12" t="b">
        <v>0</v>
      </c>
      <c r="I167" s="12">
        <v>40</v>
      </c>
      <c r="J167" s="12">
        <v>1</v>
      </c>
      <c r="K167" s="11">
        <f>_xll.qlRateHelperEarliestDate($E167,Trigger)</f>
        <v>41753</v>
      </c>
      <c r="L167" s="10">
        <f>_xll.qlRateHelperLatestDate($E167,Trigger)</f>
        <v>51980</v>
      </c>
    </row>
    <row r="168" spans="2:12" x14ac:dyDescent="0.2">
      <c r="B168" s="16" t="str">
        <f t="shared" si="13"/>
        <v>AB</v>
      </c>
      <c r="C168" s="15" t="str">
        <f t="shared" si="11"/>
        <v>12EBASIS</v>
      </c>
      <c r="D168" s="14" t="s">
        <v>5</v>
      </c>
      <c r="E168" s="14" t="str">
        <f t="shared" si="12"/>
        <v>EUR_YC1YRH_AB12EBASIS29Y</v>
      </c>
      <c r="F168" s="13" t="e">
        <f>_xll.qlRateHelperQuoteValue($E168,Trigger)</f>
        <v>#NUM!</v>
      </c>
      <c r="G168" s="13">
        <f>_xll.qlSwapRateHelperSpread($E168,Trigger)</f>
        <v>0</v>
      </c>
      <c r="H168" s="12" t="b">
        <v>0</v>
      </c>
      <c r="I168" s="12">
        <v>40</v>
      </c>
      <c r="J168" s="12">
        <v>1</v>
      </c>
      <c r="K168" s="11">
        <f>_xll.qlRateHelperEarliestDate($E168,Trigger)</f>
        <v>41753</v>
      </c>
      <c r="L168" s="10">
        <f>_xll.qlRateHelperLatestDate($E168,Trigger)</f>
        <v>52345</v>
      </c>
    </row>
    <row r="169" spans="2:12" x14ac:dyDescent="0.2">
      <c r="B169" s="16" t="str">
        <f t="shared" si="13"/>
        <v>AB</v>
      </c>
      <c r="C169" s="15" t="str">
        <f t="shared" si="11"/>
        <v>12EBASIS</v>
      </c>
      <c r="D169" s="14" t="s">
        <v>4</v>
      </c>
      <c r="E169" s="14" t="str">
        <f t="shared" si="12"/>
        <v>EUR_YC1YRH_AB12EBASIS30Y</v>
      </c>
      <c r="F169" s="13">
        <f>_xll.qlRateHelperQuoteValue($E169,Trigger)</f>
        <v>2.5290000000000003E-2</v>
      </c>
      <c r="G169" s="13">
        <f>_xll.qlSwapRateHelperSpread($E169,Trigger)</f>
        <v>0</v>
      </c>
      <c r="H169" s="12" t="b">
        <v>1</v>
      </c>
      <c r="I169" s="12">
        <v>40</v>
      </c>
      <c r="J169" s="12">
        <v>1</v>
      </c>
      <c r="K169" s="11">
        <f>_xll.qlRateHelperEarliestDate($E169,Trigger)</f>
        <v>41753</v>
      </c>
      <c r="L169" s="10">
        <f>_xll.qlRateHelperLatestDate($E169,Trigger)</f>
        <v>52712</v>
      </c>
    </row>
    <row r="170" spans="2:12" x14ac:dyDescent="0.2">
      <c r="B170" s="16" t="str">
        <f t="shared" si="13"/>
        <v>AB</v>
      </c>
      <c r="C170" s="15" t="str">
        <f t="shared" si="11"/>
        <v>12EBASIS</v>
      </c>
      <c r="D170" s="14" t="s">
        <v>3</v>
      </c>
      <c r="E170" s="14" t="str">
        <f t="shared" si="12"/>
        <v>EUR_YC1YRH_AB12EBASIS35Y</v>
      </c>
      <c r="F170" s="13" t="e">
        <f>_xll.qlRateHelperQuoteValue($E170,Trigger)</f>
        <v>#NUM!</v>
      </c>
      <c r="G170" s="13">
        <f>_xll.qlSwapRateHelperSpread($E170,Trigger)</f>
        <v>0</v>
      </c>
      <c r="H170" s="12" t="b">
        <v>0</v>
      </c>
      <c r="I170" s="12">
        <v>40</v>
      </c>
      <c r="J170" s="12">
        <v>1</v>
      </c>
      <c r="K170" s="11">
        <f>_xll.qlRateHelperEarliestDate($E170,Trigger)</f>
        <v>41753</v>
      </c>
      <c r="L170" s="10">
        <f>_xll.qlRateHelperLatestDate($E170,Trigger)</f>
        <v>54539</v>
      </c>
    </row>
    <row r="171" spans="2:12" x14ac:dyDescent="0.2">
      <c r="B171" s="16" t="str">
        <f t="shared" si="13"/>
        <v>AB</v>
      </c>
      <c r="C171" s="15" t="str">
        <f t="shared" si="11"/>
        <v>12EBASIS</v>
      </c>
      <c r="D171" s="14" t="s">
        <v>2</v>
      </c>
      <c r="E171" s="14" t="str">
        <f t="shared" si="12"/>
        <v>EUR_YC1YRH_AB12EBASIS40Y</v>
      </c>
      <c r="F171" s="13">
        <f>_xll.qlRateHelperQuoteValue($E171,Trigger)</f>
        <v>2.547E-2</v>
      </c>
      <c r="G171" s="13">
        <f>_xll.qlSwapRateHelperSpread($E171,Trigger)</f>
        <v>0</v>
      </c>
      <c r="H171" s="12" t="b">
        <v>1</v>
      </c>
      <c r="I171" s="12">
        <v>40</v>
      </c>
      <c r="J171" s="12">
        <v>1</v>
      </c>
      <c r="K171" s="11">
        <f>_xll.qlRateHelperEarliestDate($E171,Trigger)</f>
        <v>41753</v>
      </c>
      <c r="L171" s="10">
        <f>_xll.qlRateHelperLatestDate($E171,Trigger)</f>
        <v>56363</v>
      </c>
    </row>
    <row r="172" spans="2:12" x14ac:dyDescent="0.2">
      <c r="B172" s="16" t="str">
        <f t="shared" si="13"/>
        <v>AB</v>
      </c>
      <c r="C172" s="15" t="str">
        <f t="shared" si="11"/>
        <v>12EBASIS</v>
      </c>
      <c r="D172" s="14" t="s">
        <v>1</v>
      </c>
      <c r="E172" s="14" t="str">
        <f t="shared" si="12"/>
        <v>EUR_YC1YRH_AB12EBASIS50Y</v>
      </c>
      <c r="F172" s="13">
        <f>_xll.qlRateHelperQuoteValue($E172,Trigger)</f>
        <v>2.5539999999999997E-2</v>
      </c>
      <c r="G172" s="13">
        <f>_xll.qlSwapRateHelperSpread($E172,Trigger)</f>
        <v>0</v>
      </c>
      <c r="H172" s="12" t="b">
        <v>1</v>
      </c>
      <c r="I172" s="12">
        <v>40</v>
      </c>
      <c r="J172" s="12">
        <v>1</v>
      </c>
      <c r="K172" s="11">
        <f>_xll.qlRateHelperEarliestDate($E172,Trigger)</f>
        <v>41753</v>
      </c>
      <c r="L172" s="10">
        <f>_xll.qlRateHelperLatestDate($E172,Trigger)</f>
        <v>60016</v>
      </c>
    </row>
    <row r="173" spans="2:12" x14ac:dyDescent="0.2">
      <c r="B173" s="9" t="str">
        <f t="shared" si="13"/>
        <v>AB</v>
      </c>
      <c r="C173" s="8" t="str">
        <f t="shared" si="11"/>
        <v>12EBASIS</v>
      </c>
      <c r="D173" s="7" t="s">
        <v>0</v>
      </c>
      <c r="E173" s="7" t="str">
        <f t="shared" si="12"/>
        <v>EUR_YC1YRH_AB12EBASIS60Y</v>
      </c>
      <c r="F173" s="6">
        <f>_xll.qlRateHelperQuoteValue($E173,Trigger)</f>
        <v>2.5640000000000003E-2</v>
      </c>
      <c r="G173" s="6">
        <f>_xll.qlSwapRateHelperSpread($E173,Trigger)</f>
        <v>0</v>
      </c>
      <c r="H173" s="5" t="b">
        <v>1</v>
      </c>
      <c r="I173" s="5">
        <v>40</v>
      </c>
      <c r="J173" s="5">
        <v>1</v>
      </c>
      <c r="K173" s="4">
        <f>_xll.qlRateHelperEarliestDate($E173,Trigger)</f>
        <v>41753</v>
      </c>
      <c r="L173" s="3">
        <f>_xll.qlRateHelperLatestDate($E173,Trigger)</f>
        <v>63668</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126"/>
  <sheetViews>
    <sheetView tabSelected="1" workbookViewId="0">
      <selection activeCell="F1" sqref="F1"/>
    </sheetView>
  </sheetViews>
  <sheetFormatPr defaultRowHeight="11.25" x14ac:dyDescent="0.2"/>
  <cols>
    <col min="1" max="1" width="36.85546875" style="32" bestFit="1" customWidth="1"/>
    <col min="2" max="2" width="9" style="32" bestFit="1" customWidth="1"/>
    <col min="3" max="3" width="2.85546875" style="32" customWidth="1"/>
    <col min="4" max="4" width="25.5703125" style="33" bestFit="1" customWidth="1"/>
    <col min="5" max="5" width="8" style="33" customWidth="1"/>
    <col min="6" max="6" width="8" style="33" bestFit="1" customWidth="1"/>
    <col min="7" max="8" width="17.28515625" style="33" bestFit="1" customWidth="1"/>
    <col min="9" max="9" width="12" style="32" bestFit="1" customWidth="1"/>
    <col min="10" max="10" width="2.85546875" style="32" customWidth="1"/>
    <col min="11" max="16384" width="9.140625" style="32"/>
  </cols>
  <sheetData>
    <row r="1" spans="1:9" ht="12" thickBot="1" x14ac:dyDescent="0.25">
      <c r="A1" s="207" t="s">
        <v>88</v>
      </c>
      <c r="B1" s="208"/>
      <c r="D1" s="53" t="s">
        <v>87</v>
      </c>
      <c r="E1" s="52" t="s">
        <v>86</v>
      </c>
      <c r="F1" s="52"/>
      <c r="G1" s="52" t="s">
        <v>72</v>
      </c>
      <c r="H1" s="51" t="s">
        <v>71</v>
      </c>
      <c r="I1" s="34">
        <f t="array" ref="I1:I126">_xll.qlPiecewiseYieldCurveData(YieldCurve)</f>
        <v>1</v>
      </c>
    </row>
    <row r="2" spans="1:9" x14ac:dyDescent="0.2">
      <c r="A2" s="50" t="s">
        <v>85</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EUR_YC1YRH_1MD</v>
      </c>
      <c r="E2" s="41">
        <f>_xll.qlRateHelperRate($D2)</f>
        <v>6.6360000000000004E-3</v>
      </c>
      <c r="F2" s="41" t="str">
        <f>IF(ISERROR(_xll.qlSwapRateHelperSpread($D2)),IF(ISERROR(_xll.qlFuturesRateHelperConvexityAdjustment($D2)),"--",_xll.qlFuturesRateHelperConvexityAdjustment($D2)),_xll.qlSwapRateHelperSpread($D2))</f>
        <v>--</v>
      </c>
      <c r="G2" s="40">
        <f>_xll.qlRateHelperEarliestDate($D2)</f>
        <v>41753</v>
      </c>
      <c r="H2" s="39">
        <f>_xll.qlRateHelperLatestDate($D2)</f>
        <v>41785</v>
      </c>
      <c r="I2" s="34">
        <v>0.9993918900339398</v>
      </c>
    </row>
    <row r="3" spans="1:9" x14ac:dyDescent="0.2">
      <c r="A3" s="46" t="s">
        <v>84</v>
      </c>
      <c r="B3" s="48">
        <v>1</v>
      </c>
      <c r="D3" s="42" t="str">
        <v>EUR_YC1YRH_3MD</v>
      </c>
      <c r="E3" s="41">
        <f>_xll.qlRateHelperRate($D3)</f>
        <v>6.391E-3</v>
      </c>
      <c r="F3" s="41" t="str">
        <f>IF(ISERROR(_xll.qlSwapRateHelperSpread($D3)),IF(ISERROR(_xll.qlFuturesRateHelperConvexityAdjustment($D3)),"--",_xll.qlFuturesRateHelperConvexityAdjustment($D3)),_xll.qlSwapRateHelperSpread($D3))</f>
        <v>--</v>
      </c>
      <c r="G3" s="40">
        <f>_xll.qlRateHelperEarliestDate($D3)</f>
        <v>41753</v>
      </c>
      <c r="H3" s="39">
        <f>_xll.qlRateHelperLatestDate($D3)</f>
        <v>41844</v>
      </c>
      <c r="I3" s="34">
        <v>0.99836853086199262</v>
      </c>
    </row>
    <row r="4" spans="1:9" x14ac:dyDescent="0.2">
      <c r="A4" s="46" t="s">
        <v>83</v>
      </c>
      <c r="B4" s="48">
        <v>2</v>
      </c>
      <c r="D4" s="42" t="str">
        <v>EUR_YC1YRH_6MD</v>
      </c>
      <c r="E4" s="41">
        <f>_xll.qlRateHelperRate($D4)</f>
        <v>6.149E-3</v>
      </c>
      <c r="F4" s="41" t="str">
        <f>IF(ISERROR(_xll.qlSwapRateHelperSpread($D4)),IF(ISERROR(_xll.qlFuturesRateHelperConvexityAdjustment($D4)),"--",_xll.qlFuturesRateHelperConvexityAdjustment($D4)),_xll.qlSwapRateHelperSpread($D4))</f>
        <v>--</v>
      </c>
      <c r="G4" s="40">
        <f>_xll.qlRateHelperEarliestDate($D4)</f>
        <v>41753</v>
      </c>
      <c r="H4" s="39">
        <f>_xll.qlRateHelperLatestDate($D4)</f>
        <v>41936</v>
      </c>
      <c r="I4" s="34">
        <v>0.99686545411019645</v>
      </c>
    </row>
    <row r="5" spans="1:9" x14ac:dyDescent="0.2">
      <c r="A5" s="46" t="s">
        <v>82</v>
      </c>
      <c r="B5" s="47" t="s">
        <v>81</v>
      </c>
      <c r="D5" s="42" t="str">
        <v>EUR_YC1YRH_9MD</v>
      </c>
      <c r="E5" s="41">
        <f>_xll.qlRateHelperRate($D5)</f>
        <v>6.0299999999999998E-3</v>
      </c>
      <c r="F5" s="41" t="str">
        <f>IF(ISERROR(_xll.qlSwapRateHelperSpread($D5)),IF(ISERROR(_xll.qlFuturesRateHelperConvexityAdjustment($D5)),"--",_xll.qlFuturesRateHelperConvexityAdjustment($D5)),_xll.qlSwapRateHelperSpread($D5))</f>
        <v>--</v>
      </c>
      <c r="G5" s="40">
        <f>_xll.qlRateHelperEarliestDate($D5)</f>
        <v>41753</v>
      </c>
      <c r="H5" s="39">
        <f>_xll.qlRateHelperLatestDate($D5)</f>
        <v>42030</v>
      </c>
      <c r="I5" s="34">
        <v>0.9953631617670361</v>
      </c>
    </row>
    <row r="6" spans="1:9" x14ac:dyDescent="0.2">
      <c r="A6" s="46" t="s">
        <v>80</v>
      </c>
      <c r="B6" s="45" t="str">
        <f>_xll.ohRangeRetrieveError(Selected!D2)</f>
        <v/>
      </c>
      <c r="D6" s="42" t="str">
        <v>EUR_YC1YRH_1YD</v>
      </c>
      <c r="E6" s="41">
        <f>_xll.qlRateHelperRate($D6)</f>
        <v>5.9899999999999997E-3</v>
      </c>
      <c r="F6" s="41" t="str">
        <f>IF(ISERROR(_xll.qlSwapRateHelperSpread($D6)),IF(ISERROR(_xll.qlFuturesRateHelperConvexityAdjustment($D6)),"--",_xll.qlFuturesRateHelperConvexityAdjustment($D6)),_xll.qlSwapRateHelperSpread($D6))</f>
        <v>--</v>
      </c>
      <c r="G6" s="40">
        <f>_xll.qlRateHelperEarliestDate($D6)</f>
        <v>41753</v>
      </c>
      <c r="H6" s="39">
        <f>_xll.qlRateHelperLatestDate($D6)</f>
        <v>42118</v>
      </c>
      <c r="I6" s="34">
        <v>0.99394497688539574</v>
      </c>
    </row>
    <row r="7" spans="1:9" ht="12" thickBot="1" x14ac:dyDescent="0.25">
      <c r="A7" s="44" t="str">
        <f>_xll.ohGroup(RateHelperPrefix&amp;"_RateHelpersSelected",_xll.ohPack(Selected!D2:D126),TRUE,,ObjectOverwrite)</f>
        <v>EUR_YC1YRH_RateHelpersSelected#0002</v>
      </c>
      <c r="B7" s="43" t="str">
        <f>_xll.ohRangeRetrieveError(RateHelpersSelected)</f>
        <v/>
      </c>
      <c r="D7" s="42" t="str">
        <v>EUR_YC1YRH_3x15F</v>
      </c>
      <c r="E7" s="41">
        <f>_xll.qlRateHelperRate($D7)</f>
        <v>5.8799999999999998E-3</v>
      </c>
      <c r="F7" s="41" t="str">
        <f>IF(ISERROR(_xll.qlSwapRateHelperSpread($D7)),IF(ISERROR(_xll.qlFuturesRateHelperConvexityAdjustment($D7)),"--",_xll.qlFuturesRateHelperConvexityAdjustment($D7)),_xll.qlSwapRateHelperSpread($D7))</f>
        <v>--</v>
      </c>
      <c r="G7" s="40">
        <f>_xll.qlRateHelperEarliestDate($D7)</f>
        <v>41844</v>
      </c>
      <c r="H7" s="39">
        <f>_xll.qlRateHelperLatestDate($D7)</f>
        <v>42209</v>
      </c>
      <c r="I7" s="34">
        <v>0.99245186366809135</v>
      </c>
    </row>
    <row r="8" spans="1:9" x14ac:dyDescent="0.2">
      <c r="D8" s="42" t="str">
        <v>EUR_YC1YRH_6x18F</v>
      </c>
      <c r="E8" s="41">
        <f>_xll.qlRateHelperRate($D8)</f>
        <v>5.9420000000000002E-3</v>
      </c>
      <c r="F8" s="41" t="str">
        <f>IF(ISERROR(_xll.qlSwapRateHelperSpread($D8)),IF(ISERROR(_xll.qlFuturesRateHelperConvexityAdjustment($D8)),"--",_xll.qlFuturesRateHelperConvexityAdjustment($D8)),_xll.qlSwapRateHelperSpread($D8))</f>
        <v>--</v>
      </c>
      <c r="G8" s="40">
        <f>_xll.qlRateHelperEarliestDate($D8)</f>
        <v>41936</v>
      </c>
      <c r="H8" s="39">
        <f>_xll.qlRateHelperLatestDate($D8)</f>
        <v>42303</v>
      </c>
      <c r="I8" s="34">
        <v>0.99086326137113312</v>
      </c>
    </row>
    <row r="9" spans="1:9" x14ac:dyDescent="0.2">
      <c r="D9" s="42" t="str">
        <v>EUR_YC1YRH_9x21F</v>
      </c>
      <c r="E9" s="41">
        <f>_xll.qlRateHelperRate($D9)</f>
        <v>6.1789999999999996E-3</v>
      </c>
      <c r="F9" s="41" t="str">
        <f>IF(ISERROR(_xll.qlSwapRateHelperSpread($D9)),IF(ISERROR(_xll.qlFuturesRateHelperConvexityAdjustment($D9)),"--",_xll.qlFuturesRateHelperConvexityAdjustment($D9)),_xll.qlSwapRateHelperSpread($D9))</f>
        <v>--</v>
      </c>
      <c r="G9" s="40">
        <f>_xll.qlRateHelperEarliestDate($D9)</f>
        <v>42030</v>
      </c>
      <c r="H9" s="39">
        <f>_xll.qlRateHelperLatestDate($D9)</f>
        <v>42395</v>
      </c>
      <c r="I9" s="34">
        <v>0.9891662140355586</v>
      </c>
    </row>
    <row r="10" spans="1:9" x14ac:dyDescent="0.2">
      <c r="D10" s="42" t="str">
        <v>EUR_YC1YRH_12x24F</v>
      </c>
      <c r="E10" s="41">
        <f>_xll.qlRateHelperRate($D10)</f>
        <v>6.5400000000000007E-3</v>
      </c>
      <c r="F10" s="41" t="str">
        <f>IF(ISERROR(_xll.qlSwapRateHelperSpread($D10)),IF(ISERROR(_xll.qlFuturesRateHelperConvexityAdjustment($D10)),"--",_xll.qlFuturesRateHelperConvexityAdjustment($D10)),_xll.qlSwapRateHelperSpread($D10))</f>
        <v>--</v>
      </c>
      <c r="G10" s="40">
        <f>_xll.qlRateHelperEarliestDate($D10)</f>
        <v>42118</v>
      </c>
      <c r="H10" s="39">
        <f>_xll.qlRateHelperLatestDate($D10)</f>
        <v>42485</v>
      </c>
      <c r="I10" s="34">
        <v>0.98736206940863547</v>
      </c>
    </row>
    <row r="11" spans="1:9" x14ac:dyDescent="0.2">
      <c r="D11" s="42" t="str">
        <v>EUR_YC1YRH_15x27F</v>
      </c>
      <c r="E11" s="41">
        <f>_xll.qlRateHelperRate($D11)</f>
        <v>7.0419999999999996E-3</v>
      </c>
      <c r="F11" s="41" t="str">
        <f>IF(ISERROR(_xll.qlSwapRateHelperSpread($D11)),IF(ISERROR(_xll.qlFuturesRateHelperConvexityAdjustment($D11)),"--",_xll.qlFuturesRateHelperConvexityAdjustment($D11)),_xll.qlSwapRateHelperSpread($D11))</f>
        <v>--</v>
      </c>
      <c r="G11" s="40">
        <f>_xll.qlRateHelperEarliestDate($D11)</f>
        <v>42209</v>
      </c>
      <c r="H11" s="39">
        <f>_xll.qlRateHelperLatestDate($D11)</f>
        <v>42576</v>
      </c>
      <c r="I11" s="34">
        <v>0.98537790684106152</v>
      </c>
    </row>
    <row r="12" spans="1:9" x14ac:dyDescent="0.2">
      <c r="D12" s="42" t="str">
        <v>EUR_YC1YRH_18x30F</v>
      </c>
      <c r="E12" s="41">
        <f>_xll.qlRateHelperRate($D12)</f>
        <v>7.7409999999999996E-3</v>
      </c>
      <c r="F12" s="41" t="str">
        <f>IF(ISERROR(_xll.qlSwapRateHelperSpread($D12)),IF(ISERROR(_xll.qlFuturesRateHelperConvexityAdjustment($D12)),"--",_xll.qlFuturesRateHelperConvexityAdjustment($D12)),_xll.qlSwapRateHelperSpread($D12))</f>
        <v>--</v>
      </c>
      <c r="G12" s="40">
        <f>_xll.qlRateHelperEarliestDate($D12)</f>
        <v>42303</v>
      </c>
      <c r="H12" s="39">
        <f>_xll.qlRateHelperLatestDate($D12)</f>
        <v>42669</v>
      </c>
      <c r="I12" s="34">
        <v>0.9831260430274098</v>
      </c>
    </row>
    <row r="13" spans="1:9" x14ac:dyDescent="0.2">
      <c r="D13" s="42" t="str">
        <v>EUR_YC1YRH_AB12EBASIS3Y</v>
      </c>
      <c r="E13" s="41">
        <f>_xll.qlRateHelperRate($D13)</f>
        <v>7.4699999999999992E-3</v>
      </c>
      <c r="F13" s="41">
        <f>IF(ISERROR(_xll.qlSwapRateHelperSpread($D13)),IF(ISERROR(_xll.qlFuturesRateHelperConvexityAdjustment($D13)),"--",_xll.qlFuturesRateHelperConvexityAdjustment($D13)),_xll.qlSwapRateHelperSpread($D13))</f>
        <v>0</v>
      </c>
      <c r="G13" s="40">
        <f>_xll.qlRateHelperEarliestDate($D13)</f>
        <v>41753</v>
      </c>
      <c r="H13" s="39">
        <f>_xll.qlRateHelperLatestDate($D13)</f>
        <v>42849</v>
      </c>
      <c r="I13" s="34">
        <v>0.97789233604432491</v>
      </c>
    </row>
    <row r="14" spans="1:9" x14ac:dyDescent="0.2">
      <c r="D14" s="42" t="str">
        <v>EUR_YC1YRH_AB12EBASIS4Y</v>
      </c>
      <c r="E14" s="41">
        <f>_xll.qlRateHelperRate($D14)</f>
        <v>9.2200000000000008E-3</v>
      </c>
      <c r="F14" s="41">
        <f>IF(ISERROR(_xll.qlSwapRateHelperSpread($D14)),IF(ISERROR(_xll.qlFuturesRateHelperConvexityAdjustment($D14)),"--",_xll.qlFuturesRateHelperConvexityAdjustment($D14)),_xll.qlSwapRateHelperSpread($D14))</f>
        <v>0</v>
      </c>
      <c r="G14" s="40">
        <f>_xll.qlRateHelperEarliestDate($D14)</f>
        <v>41753</v>
      </c>
      <c r="H14" s="39">
        <f>_xll.qlRateHelperLatestDate($D14)</f>
        <v>43214</v>
      </c>
      <c r="I14" s="34">
        <v>0.96387724236697969</v>
      </c>
    </row>
    <row r="15" spans="1:9" x14ac:dyDescent="0.2">
      <c r="D15" s="42" t="str">
        <v>EUR_YC1YRH_AB12EBASIS5Y</v>
      </c>
      <c r="E15" s="41">
        <f>_xll.qlRateHelperRate($D15)</f>
        <v>1.1129999999999999E-2</v>
      </c>
      <c r="F15" s="41">
        <f>IF(ISERROR(_xll.qlSwapRateHelperSpread($D15)),IF(ISERROR(_xll.qlFuturesRateHelperConvexityAdjustment($D15)),"--",_xll.qlFuturesRateHelperConvexityAdjustment($D15)),_xll.qlSwapRateHelperSpread($D15))</f>
        <v>0</v>
      </c>
      <c r="G15" s="40">
        <f>_xll.qlRateHelperEarliestDate($D15)</f>
        <v>41753</v>
      </c>
      <c r="H15" s="39">
        <f>_xll.qlRateHelperLatestDate($D15)</f>
        <v>43579</v>
      </c>
      <c r="I15" s="34">
        <v>0.94594928575289772</v>
      </c>
    </row>
    <row r="16" spans="1:9" x14ac:dyDescent="0.2">
      <c r="D16" s="42" t="str">
        <v>EUR_YC1YRH_AB12EBASIS6Y</v>
      </c>
      <c r="E16" s="41">
        <f>_xll.qlRateHelperRate($D16)</f>
        <v>1.2959999999999999E-2</v>
      </c>
      <c r="F16" s="41">
        <f>IF(ISERROR(_xll.qlSwapRateHelperSpread($D16)),IF(ISERROR(_xll.qlFuturesRateHelperConvexityAdjustment($D16)),"--",_xll.qlFuturesRateHelperConvexityAdjustment($D16)),_xll.qlSwapRateHelperSpread($D16))</f>
        <v>0</v>
      </c>
      <c r="G16" s="40">
        <f>_xll.qlRateHelperEarliestDate($D16)</f>
        <v>41753</v>
      </c>
      <c r="H16" s="39">
        <f>_xll.qlRateHelperLatestDate($D16)</f>
        <v>43945</v>
      </c>
      <c r="I16" s="34">
        <v>0.92518060510554823</v>
      </c>
    </row>
    <row r="17" spans="4:9" x14ac:dyDescent="0.2">
      <c r="D17" s="42" t="str">
        <v>EUR_YC1YRH_AB12EBASIS7Y</v>
      </c>
      <c r="E17" s="41">
        <f>_xll.qlRateHelperRate($D17)</f>
        <v>1.4700000000000001E-2</v>
      </c>
      <c r="F17" s="41">
        <f>IF(ISERROR(_xll.qlSwapRateHelperSpread($D17)),IF(ISERROR(_xll.qlFuturesRateHelperConvexityAdjustment($D17)),"--",_xll.qlFuturesRateHelperConvexityAdjustment($D17)),_xll.qlSwapRateHelperSpread($D17))</f>
        <v>0</v>
      </c>
      <c r="G17" s="40">
        <f>_xll.qlRateHelperEarliestDate($D17)</f>
        <v>41753</v>
      </c>
      <c r="H17" s="39">
        <f>_xll.qlRateHelperLatestDate($D17)</f>
        <v>44312</v>
      </c>
      <c r="I17" s="34">
        <v>0.90193764808638999</v>
      </c>
    </row>
    <row r="18" spans="4:9" x14ac:dyDescent="0.2">
      <c r="D18" s="42" t="str">
        <v>EUR_YC1YRH_AB12EBASIS8Y</v>
      </c>
      <c r="E18" s="41">
        <f>_xll.qlRateHelperRate($D18)</f>
        <v>1.6310000000000002E-2</v>
      </c>
      <c r="F18" s="41">
        <f>IF(ISERROR(_xll.qlSwapRateHelperSpread($D18)),IF(ISERROR(_xll.qlFuturesRateHelperConvexityAdjustment($D18)),"--",_xll.qlFuturesRateHelperConvexityAdjustment($D18)),_xll.qlSwapRateHelperSpread($D18))</f>
        <v>0</v>
      </c>
      <c r="G18" s="40">
        <f>_xll.qlRateHelperEarliestDate($D18)</f>
        <v>41753</v>
      </c>
      <c r="H18" s="39">
        <f>_xll.qlRateHelperLatestDate($D18)</f>
        <v>44676</v>
      </c>
      <c r="I18" s="34">
        <v>0.87708578962446249</v>
      </c>
    </row>
    <row r="19" spans="4:9" x14ac:dyDescent="0.2">
      <c r="D19" s="42" t="str">
        <v>EUR_YC1YRH_AB12EBASIS9Y</v>
      </c>
      <c r="E19" s="41">
        <f>_xll.qlRateHelperRate($D19)</f>
        <v>1.7770000000000001E-2</v>
      </c>
      <c r="F19" s="41">
        <f>IF(ISERROR(_xll.qlSwapRateHelperSpread($D19)),IF(ISERROR(_xll.qlFuturesRateHelperConvexityAdjustment($D19)),"--",_xll.qlFuturesRateHelperConvexityAdjustment($D19)),_xll.qlSwapRateHelperSpread($D19))</f>
        <v>0</v>
      </c>
      <c r="G19" s="40">
        <f>_xll.qlRateHelperEarliestDate($D19)</f>
        <v>41753</v>
      </c>
      <c r="H19" s="39">
        <f>_xll.qlRateHelperLatestDate($D19)</f>
        <v>45040</v>
      </c>
      <c r="I19" s="34">
        <v>0.85116633583907242</v>
      </c>
    </row>
    <row r="20" spans="4:9" x14ac:dyDescent="0.2">
      <c r="D20" s="42" t="str">
        <v>EUR_YC1YRH_AB12EBASIS10Y</v>
      </c>
      <c r="E20" s="41">
        <f>_xll.qlRateHelperRate($D20)</f>
        <v>1.908E-2</v>
      </c>
      <c r="F20" s="41">
        <f>IF(ISERROR(_xll.qlSwapRateHelperSpread($D20)),IF(ISERROR(_xll.qlFuturesRateHelperConvexityAdjustment($D20)),"--",_xll.qlFuturesRateHelperConvexityAdjustment($D20)),_xll.qlSwapRateHelperSpread($D20))</f>
        <v>0</v>
      </c>
      <c r="G20" s="40">
        <f>_xll.qlRateHelperEarliestDate($D20)</f>
        <v>41753</v>
      </c>
      <c r="H20" s="39">
        <f>_xll.qlRateHelperLatestDate($D20)</f>
        <v>45406</v>
      </c>
      <c r="I20" s="34">
        <v>0.82463461048044395</v>
      </c>
    </row>
    <row r="21" spans="4:9" x14ac:dyDescent="0.2">
      <c r="D21" s="42" t="str">
        <v>EUR_YC1YRH_AB12EBASIS12Y</v>
      </c>
      <c r="E21" s="41">
        <f>_xll.qlRateHelperRate($D21)</f>
        <v>2.1179999999999997E-2</v>
      </c>
      <c r="F21" s="41">
        <f>IF(ISERROR(_xll.qlSwapRateHelperSpread($D21)),IF(ISERROR(_xll.qlFuturesRateHelperConvexityAdjustment($D21)),"--",_xll.qlFuturesRateHelperConvexityAdjustment($D21)),_xll.qlSwapRateHelperSpread($D21))</f>
        <v>0</v>
      </c>
      <c r="G21" s="40">
        <f>_xll.qlRateHelperEarliestDate($D21)</f>
        <v>41753</v>
      </c>
      <c r="H21" s="39">
        <f>_xll.qlRateHelperLatestDate($D21)</f>
        <v>46136</v>
      </c>
      <c r="I21" s="34">
        <v>0.77239924014170014</v>
      </c>
    </row>
    <row r="22" spans="4:9" x14ac:dyDescent="0.2">
      <c r="D22" s="42" t="str">
        <v>EUR_YC1YRH_AB12EBASIS15Y</v>
      </c>
      <c r="E22" s="41">
        <f>_xll.qlRateHelperRate($D22)</f>
        <v>2.3279999999999999E-2</v>
      </c>
      <c r="F22" s="41">
        <f>IF(ISERROR(_xll.qlSwapRateHelperSpread($D22)),IF(ISERROR(_xll.qlFuturesRateHelperConvexityAdjustment($D22)),"--",_xll.qlFuturesRateHelperConvexityAdjustment($D22)),_xll.qlSwapRateHelperSpread($D22))</f>
        <v>0</v>
      </c>
      <c r="G22" s="40">
        <f>_xll.qlRateHelperEarliestDate($D22)</f>
        <v>41753</v>
      </c>
      <c r="H22" s="39">
        <f>_xll.qlRateHelperLatestDate($D22)</f>
        <v>47232</v>
      </c>
      <c r="I22" s="34">
        <v>0.69970909699331596</v>
      </c>
    </row>
    <row r="23" spans="4:9" x14ac:dyDescent="0.2">
      <c r="D23" s="42" t="str">
        <v>EUR_YC1YRH_AB12EBASIS20Y</v>
      </c>
      <c r="E23" s="41">
        <f>_xll.qlRateHelperRate($D23)</f>
        <v>2.4800000000000003E-2</v>
      </c>
      <c r="F23" s="41">
        <f>IF(ISERROR(_xll.qlSwapRateHelperSpread($D23)),IF(ISERROR(_xll.qlFuturesRateHelperConvexityAdjustment($D23)),"--",_xll.qlFuturesRateHelperConvexityAdjustment($D23)),_xll.qlSwapRateHelperSpread($D23))</f>
        <v>0</v>
      </c>
      <c r="G23" s="40">
        <f>_xll.qlRateHelperEarliestDate($D23)</f>
        <v>41753</v>
      </c>
      <c r="H23" s="39">
        <f>_xll.qlRateHelperLatestDate($D23)</f>
        <v>49058</v>
      </c>
      <c r="I23" s="34">
        <v>0.60126176606801374</v>
      </c>
    </row>
    <row r="24" spans="4:9" x14ac:dyDescent="0.2">
      <c r="D24" s="42" t="str">
        <v>EUR_YC1YRH_AB12EBASIS25Y</v>
      </c>
      <c r="E24" s="41">
        <f>_xll.qlRateHelperRate($D24)</f>
        <v>2.5239999999999999E-2</v>
      </c>
      <c r="F24" s="41">
        <f>IF(ISERROR(_xll.qlSwapRateHelperSpread($D24)),IF(ISERROR(_xll.qlFuturesRateHelperConvexityAdjustment($D24)),"--",_xll.qlFuturesRateHelperConvexityAdjustment($D24)),_xll.qlSwapRateHelperSpread($D24))</f>
        <v>0</v>
      </c>
      <c r="G24" s="40">
        <f>_xll.qlRateHelperEarliestDate($D24)</f>
        <v>41753</v>
      </c>
      <c r="H24" s="39">
        <f>_xll.qlRateHelperLatestDate($D24)</f>
        <v>50885</v>
      </c>
      <c r="I24" s="34">
        <v>0.52439896198311753</v>
      </c>
    </row>
    <row r="25" spans="4:9" x14ac:dyDescent="0.2">
      <c r="D25" s="42" t="str">
        <v>EUR_YC1YRH_AB12EBASIS30Y</v>
      </c>
      <c r="E25" s="41">
        <f>_xll.qlRateHelperRate($D25)</f>
        <v>2.5290000000000003E-2</v>
      </c>
      <c r="F25" s="41">
        <f>IF(ISERROR(_xll.qlSwapRateHelperSpread($D25)),IF(ISERROR(_xll.qlFuturesRateHelperConvexityAdjustment($D25)),"--",_xll.qlFuturesRateHelperConvexityAdjustment($D25)),_xll.qlSwapRateHelperSpread($D25))</f>
        <v>0</v>
      </c>
      <c r="G25" s="40">
        <f>_xll.qlRateHelperEarliestDate($D25)</f>
        <v>41753</v>
      </c>
      <c r="H25" s="39">
        <f>_xll.qlRateHelperLatestDate($D25)</f>
        <v>52712</v>
      </c>
      <c r="I25" s="34">
        <v>0.46199453522485001</v>
      </c>
    </row>
    <row r="26" spans="4:9" x14ac:dyDescent="0.2">
      <c r="D26" s="42" t="str">
        <v>EUR_YC1YRH_AB12EBASIS40Y</v>
      </c>
      <c r="E26" s="41">
        <f>_xll.qlRateHelperRate($D26)</f>
        <v>2.547E-2</v>
      </c>
      <c r="F26" s="41">
        <f>IF(ISERROR(_xll.qlSwapRateHelperSpread($D26)),IF(ISERROR(_xll.qlFuturesRateHelperConvexityAdjustment($D26)),"--",_xll.qlFuturesRateHelperConvexityAdjustment($D26)),_xll.qlSwapRateHelperSpread($D26))</f>
        <v>0</v>
      </c>
      <c r="G26" s="40">
        <f>_xll.qlRateHelperEarliestDate($D26)</f>
        <v>41753</v>
      </c>
      <c r="H26" s="39">
        <f>_xll.qlRateHelperLatestDate($D26)</f>
        <v>56363</v>
      </c>
      <c r="I26" s="34">
        <v>0.35597935058342661</v>
      </c>
    </row>
    <row r="27" spans="4:9" x14ac:dyDescent="0.2">
      <c r="D27" s="42" t="str">
        <v>EUR_YC1YRH_AB12EBASIS50Y</v>
      </c>
      <c r="E27" s="41">
        <f>_xll.qlRateHelperRate($D27)</f>
        <v>2.5539999999999997E-2</v>
      </c>
      <c r="F27" s="41">
        <f>IF(ISERROR(_xll.qlSwapRateHelperSpread($D27)),IF(ISERROR(_xll.qlFuturesRateHelperConvexityAdjustment($D27)),"--",_xll.qlFuturesRateHelperConvexityAdjustment($D27)),_xll.qlSwapRateHelperSpread($D27))</f>
        <v>0</v>
      </c>
      <c r="G27" s="40">
        <f>_xll.qlRateHelperEarliestDate($D27)</f>
        <v>41753</v>
      </c>
      <c r="H27" s="39">
        <f>_xll.qlRateHelperLatestDate($D27)</f>
        <v>60016</v>
      </c>
      <c r="I27" s="34">
        <v>0.27513197093378672</v>
      </c>
    </row>
    <row r="28" spans="4:9" x14ac:dyDescent="0.2">
      <c r="D28" s="42" t="str">
        <v>EUR_YC1YRH_AB12EBASIS60Y</v>
      </c>
      <c r="E28" s="41">
        <f>_xll.qlRateHelperRate($D28)</f>
        <v>2.5640000000000003E-2</v>
      </c>
      <c r="F28" s="41">
        <f>IF(ISERROR(_xll.qlSwapRateHelperSpread($D28)),IF(ISERROR(_xll.qlFuturesRateHelperConvexityAdjustment($D28)),"--",_xll.qlFuturesRateHelperConvexityAdjustment($D28)),_xll.qlSwapRateHelperSpread($D28))</f>
        <v>0</v>
      </c>
      <c r="G28" s="40">
        <f>_xll.qlRateHelperEarliestDate($D28)</f>
        <v>41753</v>
      </c>
      <c r="H28" s="39">
        <f>_xll.qlRateHelperLatestDate($D28)</f>
        <v>63668</v>
      </c>
      <c r="I28" s="34">
        <v>0.21116215171174843</v>
      </c>
    </row>
    <row r="29" spans="4:9" x14ac:dyDescent="0.2">
      <c r="D29" s="42" t="e">
        <v>#N/A</v>
      </c>
      <c r="E29" s="41" t="e">
        <f>_xll.qlRateHelperRate($D29)</f>
        <v>#VALUE!</v>
      </c>
      <c r="F29" s="41" t="str">
        <f>IF(ISERROR(_xll.qlSwapRateHelperSpread($D29)),IF(ISERROR(_xll.qlFuturesRateHelperConvexityAdjustment($D29)),"--",_xll.qlFuturesRateHelperConvexityAdjustment($D29)),_xll.qlSwapRateHelperSpread($D29))</f>
        <v>--</v>
      </c>
      <c r="G29" s="40" t="e">
        <f>_xll.qlRateHelperEarliestDate($D29)</f>
        <v>#VALUE!</v>
      </c>
      <c r="H29" s="39" t="e">
        <f>_xll.qlRateHelperLatestDate($D29)</f>
        <v>#VALUE!</v>
      </c>
      <c r="I29" s="34" t="e">
        <v>#N/A</v>
      </c>
    </row>
    <row r="30" spans="4:9" x14ac:dyDescent="0.2">
      <c r="D30" s="42" t="e">
        <v>#N/A</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#N/A</v>
      </c>
    </row>
    <row r="31" spans="4:9"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9"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
  <sheetViews>
    <sheetView workbookViewId="0">
      <selection activeCell="F2" sqref="F2"/>
    </sheetView>
  </sheetViews>
  <sheetFormatPr defaultRowHeight="12.75" x14ac:dyDescent="0.2"/>
  <cols>
    <col min="1" max="1" width="3" style="84" customWidth="1"/>
    <col min="2" max="2" width="4.140625" style="84" bestFit="1" customWidth="1"/>
    <col min="3" max="3" width="10" style="84" bestFit="1" customWidth="1"/>
    <col min="4" max="4" width="20.42578125" style="84" bestFit="1" customWidth="1"/>
    <col min="5" max="5" width="21.42578125" style="84" bestFit="1" customWidth="1"/>
    <col min="6" max="6" width="19.7109375" style="84" bestFit="1" customWidth="1"/>
    <col min="7" max="7" width="23.5703125" style="84" customWidth="1"/>
    <col min="8" max="8" width="4.7109375" style="84" customWidth="1"/>
    <col min="9" max="16384" width="9.140625" style="84"/>
  </cols>
  <sheetData>
    <row r="1" spans="1:8" x14ac:dyDescent="0.2">
      <c r="A1" s="106" t="s">
        <v>153</v>
      </c>
      <c r="B1" s="105"/>
      <c r="C1" s="105"/>
      <c r="D1" s="12" t="s">
        <v>36</v>
      </c>
      <c r="E1" s="104" t="str">
        <f>Currency&amp;"_YC"&amp;$D$1&amp;"RH"</f>
        <v>EUR_YC1YRH</v>
      </c>
      <c r="F1" s="103"/>
      <c r="G1" s="103"/>
      <c r="H1" s="88"/>
    </row>
    <row r="2" spans="1:8" ht="23.25" customHeight="1" x14ac:dyDescent="0.2">
      <c r="A2" s="95"/>
      <c r="B2" s="102"/>
      <c r="C2" s="102" t="s">
        <v>126</v>
      </c>
      <c r="D2" s="102" t="s">
        <v>125</v>
      </c>
      <c r="E2" s="101" t="str">
        <f>$E$1&amp;"_Deposits.xml"</f>
        <v>EUR_YC1YRH_Deposits.xml</v>
      </c>
      <c r="F2" s="100" t="str">
        <f>IF(Serialize,_xll.ohObjectSave(F3:F11,SerializationPath&amp;E2,FileOverwrite,Serialize),"---")</f>
        <v>---</v>
      </c>
      <c r="G2" s="99" t="str">
        <f>_xll.ohRangeRetrieveError(F2)</f>
        <v/>
      </c>
      <c r="H2" s="88"/>
    </row>
    <row r="3" spans="1:8" x14ac:dyDescent="0.2">
      <c r="A3" s="95"/>
      <c r="B3" s="98" t="s">
        <v>124</v>
      </c>
      <c r="C3" s="97"/>
      <c r="D3" s="92" t="str">
        <f t="shared" ref="D3:D11" si="0">Currency&amp;B3&amp;"D_SYNTH"&amp;$D$1&amp;QuoteSuffix</f>
        <v>EURSND_SYNTH1Y_Quote</v>
      </c>
      <c r="E3" s="91" t="str">
        <f t="shared" ref="E3:E11" si="1">$E$1&amp;"_"&amp;$B3&amp;"D"</f>
        <v>EUR_YC1YRH_SND</v>
      </c>
      <c r="F3" s="96" t="str">
        <f>_xll.qlDepositRateHelper2(E3,D3,"1d",2,"target","following",FALSE,"act/360",Permanent,Trigger,ObjectOverwrite)</f>
        <v>EUR_YC1YRH_SND#0001</v>
      </c>
      <c r="G3" s="89" t="str">
        <f>_xll.ohRangeRetrieveError(F3)</f>
        <v/>
      </c>
      <c r="H3" s="88"/>
    </row>
    <row r="4" spans="1:8" x14ac:dyDescent="0.2">
      <c r="A4" s="95"/>
      <c r="B4" s="94" t="s">
        <v>123</v>
      </c>
      <c r="C4" s="93" t="str">
        <f t="shared" ref="C4:C11" si="2">PROPER(Currency)&amp;FamilyName&amp;$B4</f>
        <v>EuriborSW</v>
      </c>
      <c r="D4" s="92" t="str">
        <f t="shared" si="0"/>
        <v>EURSWD_SYNTH1Y_Quote</v>
      </c>
      <c r="E4" s="91" t="str">
        <f t="shared" si="1"/>
        <v>EUR_YC1YRH_SWD</v>
      </c>
      <c r="F4" s="90" t="str">
        <f>_xll.qlDepositRateHelper(E4,D4,C4,Permanent,Trigger,ObjectOverwrite)</f>
        <v>EUR_YC1YRH_SWD#0001</v>
      </c>
      <c r="G4" s="89" t="str">
        <f>_xll.ohRangeRetrieveError(F4)</f>
        <v/>
      </c>
      <c r="H4" s="88"/>
    </row>
    <row r="5" spans="1:8" x14ac:dyDescent="0.2">
      <c r="A5" s="95"/>
      <c r="B5" s="94" t="s">
        <v>122</v>
      </c>
      <c r="C5" s="93" t="str">
        <f t="shared" si="2"/>
        <v>Euribor2W</v>
      </c>
      <c r="D5" s="92" t="str">
        <f t="shared" si="0"/>
        <v>EUR2WD_SYNTH1Y_Quote</v>
      </c>
      <c r="E5" s="91" t="str">
        <f t="shared" si="1"/>
        <v>EUR_YC1YRH_2WD</v>
      </c>
      <c r="F5" s="90" t="str">
        <f>_xll.qlDepositRateHelper(E5,D5,C5,Permanent,Trigger,ObjectOverwrite)</f>
        <v>EUR_YC1YRH_2WD#0001</v>
      </c>
      <c r="G5" s="89" t="str">
        <f>_xll.ohRangeRetrieveError(F5)</f>
        <v/>
      </c>
      <c r="H5" s="88"/>
    </row>
    <row r="6" spans="1:8" x14ac:dyDescent="0.2">
      <c r="A6" s="95"/>
      <c r="B6" s="94" t="s">
        <v>121</v>
      </c>
      <c r="C6" s="93" t="str">
        <f t="shared" si="2"/>
        <v>Euribor1M</v>
      </c>
      <c r="D6" s="92" t="str">
        <f t="shared" si="0"/>
        <v>EUR1MD_SYNTH1Y_Quote</v>
      </c>
      <c r="E6" s="91" t="str">
        <f t="shared" si="1"/>
        <v>EUR_YC1YRH_1MD</v>
      </c>
      <c r="F6" s="90" t="str">
        <f>_xll.qlDepositRateHelper(E6,D6,C6,Permanent,Trigger,ObjectOverwrite)</f>
        <v>EUR_YC1YRH_1MD#0001</v>
      </c>
      <c r="G6" s="89" t="str">
        <f>_xll.ohRangeRetrieveError(F6)</f>
        <v/>
      </c>
      <c r="H6" s="88"/>
    </row>
    <row r="7" spans="1:8" x14ac:dyDescent="0.2">
      <c r="A7" s="95"/>
      <c r="B7" s="94" t="s">
        <v>120</v>
      </c>
      <c r="C7" s="93" t="str">
        <f t="shared" si="2"/>
        <v>Euribor2M</v>
      </c>
      <c r="D7" s="92" t="str">
        <f t="shared" si="0"/>
        <v>EUR2MD_SYNTH1Y_Quote</v>
      </c>
      <c r="E7" s="91" t="str">
        <f t="shared" si="1"/>
        <v>EUR_YC1YRH_2MD</v>
      </c>
      <c r="F7" s="90" t="str">
        <f>_xll.qlDepositRateHelper(E7,D7,C7,Permanent,Trigger,ObjectOverwrite)</f>
        <v>EUR_YC1YRH_2MD#0001</v>
      </c>
      <c r="G7" s="89" t="str">
        <f>_xll.ohRangeRetrieveError(F7)</f>
        <v/>
      </c>
      <c r="H7" s="88"/>
    </row>
    <row r="8" spans="1:8" x14ac:dyDescent="0.2">
      <c r="A8" s="95"/>
      <c r="B8" s="94" t="s">
        <v>119</v>
      </c>
      <c r="C8" s="93" t="str">
        <f t="shared" si="2"/>
        <v>Euribor3M</v>
      </c>
      <c r="D8" s="92" t="str">
        <f t="shared" si="0"/>
        <v>EUR3MD_SYNTH1Y_Quote</v>
      </c>
      <c r="E8" s="91" t="str">
        <f t="shared" si="1"/>
        <v>EUR_YC1YRH_3MD</v>
      </c>
      <c r="F8" s="90" t="str">
        <f>_xll.qlDepositRateHelper(E8,D8,C8,Permanent,Trigger,ObjectOverwrite)</f>
        <v>EUR_YC1YRH_3MD#0001</v>
      </c>
      <c r="G8" s="89" t="str">
        <f>_xll.ohRangeRetrieveError(F8)</f>
        <v/>
      </c>
      <c r="H8" s="88"/>
    </row>
    <row r="9" spans="1:8" x14ac:dyDescent="0.2">
      <c r="A9" s="95"/>
      <c r="B9" s="94" t="s">
        <v>118</v>
      </c>
      <c r="C9" s="93" t="str">
        <f t="shared" si="2"/>
        <v>Euribor6M</v>
      </c>
      <c r="D9" s="92" t="str">
        <f t="shared" si="0"/>
        <v>EUR6MD_SYNTH1Y_Quote</v>
      </c>
      <c r="E9" s="91" t="str">
        <f t="shared" si="1"/>
        <v>EUR_YC1YRH_6MD</v>
      </c>
      <c r="F9" s="90" t="str">
        <f>_xll.qlDepositRateHelper(E9,D9,C9,Permanent,Trigger,ObjectOverwrite)</f>
        <v>EUR_YC1YRH_6MD#0001</v>
      </c>
      <c r="G9" s="89" t="str">
        <f>_xll.ohRangeRetrieveError(F9)</f>
        <v/>
      </c>
      <c r="H9" s="88"/>
    </row>
    <row r="10" spans="1:8" x14ac:dyDescent="0.2">
      <c r="A10" s="95"/>
      <c r="B10" s="94" t="s">
        <v>117</v>
      </c>
      <c r="C10" s="93" t="str">
        <f t="shared" si="2"/>
        <v>Euribor9M</v>
      </c>
      <c r="D10" s="92" t="str">
        <f t="shared" si="0"/>
        <v>EUR9MD_SYNTH1Y_Quote</v>
      </c>
      <c r="E10" s="91" t="str">
        <f t="shared" si="1"/>
        <v>EUR_YC1YRH_9MD</v>
      </c>
      <c r="F10" s="90" t="str">
        <f>_xll.qlDepositRateHelper(E10,D10,C10,Permanent,Trigger,ObjectOverwrite)</f>
        <v>EUR_YC1YRH_9MD#0001</v>
      </c>
      <c r="G10" s="89" t="str">
        <f>_xll.ohRangeRetrieveError(F10)</f>
        <v/>
      </c>
      <c r="H10" s="88"/>
    </row>
    <row r="11" spans="1:8" x14ac:dyDescent="0.2">
      <c r="A11" s="95"/>
      <c r="B11" s="94" t="s">
        <v>36</v>
      </c>
      <c r="C11" s="93" t="str">
        <f t="shared" si="2"/>
        <v>Euribor1Y</v>
      </c>
      <c r="D11" s="92" t="str">
        <f t="shared" si="0"/>
        <v>EUR1YD_SYNTH1Y_Quote</v>
      </c>
      <c r="E11" s="91" t="str">
        <f t="shared" si="1"/>
        <v>EUR_YC1YRH_1YD</v>
      </c>
      <c r="F11" s="90" t="str">
        <f>_xll.qlDepositRateHelper(E11,D11,C11,Permanent,Trigger,ObjectOverwrite)</f>
        <v>EUR_YC1YRH_1YD#0001</v>
      </c>
      <c r="G11" s="89" t="str">
        <f>_xll.ohRangeRetrieveError(F11)</f>
        <v/>
      </c>
      <c r="H11" s="88"/>
    </row>
    <row r="12" spans="1:8" ht="13.5" thickBot="1" x14ac:dyDescent="0.25">
      <c r="A12" s="87"/>
      <c r="B12" s="86"/>
      <c r="C12" s="86"/>
      <c r="D12" s="86"/>
      <c r="E12" s="86"/>
      <c r="F12" s="86"/>
      <c r="G12" s="86"/>
      <c r="H12" s="8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52"/>
  <sheetViews>
    <sheetView workbookViewId="0">
      <selection activeCell="I2" sqref="I2"/>
    </sheetView>
  </sheetViews>
  <sheetFormatPr defaultRowHeight="11.25" x14ac:dyDescent="0.2"/>
  <cols>
    <col min="1" max="2" width="3.7109375" style="103" customWidth="1"/>
    <col min="3" max="3" width="5.85546875" style="103" bestFit="1" customWidth="1"/>
    <col min="4" max="4" width="4.42578125" style="1" bestFit="1" customWidth="1"/>
    <col min="5" max="5" width="7.85546875" style="1" bestFit="1" customWidth="1"/>
    <col min="6" max="6" width="8.28515625" style="1" bestFit="1" customWidth="1"/>
    <col min="7" max="7" width="22.28515625" style="103" bestFit="1" customWidth="1"/>
    <col min="8" max="8" width="19.5703125" style="103" bestFit="1" customWidth="1"/>
    <col min="9" max="9" width="23" style="125" bestFit="1" customWidth="1"/>
    <col min="10" max="10" width="38.28515625" style="103" customWidth="1"/>
    <col min="11" max="11" width="3" style="103" customWidth="1"/>
    <col min="12" max="16384" width="9.140625" style="103"/>
  </cols>
  <sheetData>
    <row r="1" spans="1:11" x14ac:dyDescent="0.2">
      <c r="A1" s="184" t="s">
        <v>154</v>
      </c>
      <c r="B1" s="159"/>
      <c r="C1" s="160"/>
      <c r="D1" s="160">
        <v>12</v>
      </c>
      <c r="E1" s="159" t="str">
        <f>_xll.qlPeriodEquivalent(D1&amp;"M")</f>
        <v>1Y</v>
      </c>
      <c r="F1" s="12"/>
      <c r="H1" s="158" t="str">
        <f>Currency&amp;"_YC"&amp;$E$1&amp;"RH"</f>
        <v>EUR_YC1YRH</v>
      </c>
      <c r="I1" s="157"/>
      <c r="J1" s="156"/>
      <c r="K1" s="155"/>
    </row>
    <row r="2" spans="1:11" ht="23.25" customHeight="1" x14ac:dyDescent="0.2">
      <c r="A2" s="95"/>
      <c r="B2" s="154"/>
      <c r="C2" s="153"/>
      <c r="D2" s="152"/>
      <c r="E2" s="151" t="s">
        <v>126</v>
      </c>
      <c r="F2" s="151" t="s">
        <v>138</v>
      </c>
      <c r="G2" s="151" t="s">
        <v>125</v>
      </c>
      <c r="H2" s="150" t="str">
        <f>$H$1&amp;"_FRAs.xml"</f>
        <v>EUR_YC1YRH_FRAs.xml</v>
      </c>
      <c r="I2" s="149" t="str">
        <f>IF(Serialize,_xll.ohObjectSave(I3:I49,SerializationPath&amp;H2,FileOverwrite,Serialize),"---")</f>
        <v>---</v>
      </c>
      <c r="J2" s="148" t="str">
        <f>_xll.ohRangeRetrieveError(I2)</f>
        <v/>
      </c>
      <c r="K2" s="88"/>
    </row>
    <row r="3" spans="1:11" x14ac:dyDescent="0.2">
      <c r="A3" s="95"/>
      <c r="B3" s="137" t="s">
        <v>137</v>
      </c>
      <c r="C3" s="140" t="str">
        <f>"T"&amp;D1</f>
        <v>T12</v>
      </c>
      <c r="D3" s="139" t="s">
        <v>43</v>
      </c>
      <c r="E3" s="137" t="str">
        <f t="shared" ref="E3:E49" si="0">PROPER(Currency)&amp;FamilyName&amp;$E$1</f>
        <v>Euribor1Y</v>
      </c>
      <c r="F3" s="138" t="b">
        <v>0</v>
      </c>
      <c r="G3" s="137" t="str">
        <f t="shared" ref="G3:G49" si="1">Currency&amp;C3&amp;D3&amp;IF(F3,"_SYNTH"&amp;$E$1,"")&amp;"_Quote"</f>
        <v>EURT12F1_Quote</v>
      </c>
      <c r="H3" s="137" t="str">
        <f t="shared" ref="H3:H49" si="2">$H$1&amp;"_"&amp;$C3&amp;$D3</f>
        <v>EUR_YC1YRH_T12F1</v>
      </c>
      <c r="I3" s="137" t="str">
        <f>_xll.qlFraRateHelper(H3,G3,B3,E3,Permanent,Trigger,ObjectOverwrite)</f>
        <v>EUR_YC1YRH_T12F1#0001</v>
      </c>
      <c r="J3" s="147" t="str">
        <f>_xll.ohRangeRetrieveError(I3)</f>
        <v/>
      </c>
      <c r="K3" s="88"/>
    </row>
    <row r="4" spans="1:11" x14ac:dyDescent="0.2">
      <c r="A4" s="95"/>
      <c r="B4" s="128" t="s">
        <v>136</v>
      </c>
      <c r="C4" s="130" t="str">
        <f>"TOM"&amp;D1</f>
        <v>TOM12</v>
      </c>
      <c r="D4" s="90" t="s">
        <v>43</v>
      </c>
      <c r="E4" s="128" t="str">
        <f t="shared" si="0"/>
        <v>Euribor1Y</v>
      </c>
      <c r="F4" s="129" t="b">
        <v>0</v>
      </c>
      <c r="G4" s="128" t="str">
        <f t="shared" si="1"/>
        <v>EURTOM12F1_Quote</v>
      </c>
      <c r="H4" s="128" t="str">
        <f t="shared" si="2"/>
        <v>EUR_YC1YRH_TOM12F1</v>
      </c>
      <c r="I4" s="128" t="str">
        <f>_xll.qlFraRateHelper(H4,G4,B4,E4,Permanent,Trigger,ObjectOverwrite)</f>
        <v>EUR_YC1YRH_TOM12F1#0001</v>
      </c>
      <c r="J4" s="146" t="str">
        <f>_xll.ohRangeRetrieveError(I4)</f>
        <v/>
      </c>
      <c r="K4" s="88"/>
    </row>
    <row r="5" spans="1:11" x14ac:dyDescent="0.2">
      <c r="A5" s="95"/>
      <c r="B5" s="132" t="str">
        <f t="shared" ref="B5:B49" si="3">C5&amp;"M"</f>
        <v>1M</v>
      </c>
      <c r="C5" s="135">
        <v>1</v>
      </c>
      <c r="D5" s="134" t="str">
        <f t="shared" ref="D5:D49" si="4">"x"&amp;C5+$D$1&amp;"F"</f>
        <v>x13F</v>
      </c>
      <c r="E5" s="132" t="str">
        <f t="shared" si="0"/>
        <v>Euribor1Y</v>
      </c>
      <c r="F5" s="133" t="b">
        <v>1</v>
      </c>
      <c r="G5" s="132" t="str">
        <f t="shared" si="1"/>
        <v>EUR1x13F_SYNTH1Y_Quote</v>
      </c>
      <c r="H5" s="132" t="str">
        <f t="shared" si="2"/>
        <v>EUR_YC1YRH_1x13F</v>
      </c>
      <c r="I5" s="132" t="str">
        <f>_xll.qlFraRateHelper(H5,G5,B5,E5,Permanent,Trigger,ObjectOverwrite)</f>
        <v>EUR_YC1YRH_1x13F#0001</v>
      </c>
      <c r="J5" s="131" t="str">
        <f>_xll.ohRangeRetrieveError(I5)</f>
        <v/>
      </c>
      <c r="K5" s="88"/>
    </row>
    <row r="6" spans="1:11" x14ac:dyDescent="0.2">
      <c r="A6" s="95"/>
      <c r="B6" s="132" t="str">
        <f t="shared" si="3"/>
        <v>2M</v>
      </c>
      <c r="C6" s="135">
        <v>2</v>
      </c>
      <c r="D6" s="134" t="str">
        <f t="shared" si="4"/>
        <v>x14F</v>
      </c>
      <c r="E6" s="132" t="str">
        <f t="shared" si="0"/>
        <v>Euribor1Y</v>
      </c>
      <c r="F6" s="133" t="b">
        <v>1</v>
      </c>
      <c r="G6" s="132" t="str">
        <f t="shared" si="1"/>
        <v>EUR2x14F_SYNTH1Y_Quote</v>
      </c>
      <c r="H6" s="132" t="str">
        <f t="shared" si="2"/>
        <v>EUR_YC1YRH_2x14F</v>
      </c>
      <c r="I6" s="132" t="str">
        <f>_xll.qlFraRateHelper(H6,G6,B6,E6,Permanent,Trigger,ObjectOverwrite)</f>
        <v>EUR_YC1YRH_2x14F#0001</v>
      </c>
      <c r="J6" s="131" t="str">
        <f>_xll.ohRangeRetrieveError(I6)</f>
        <v/>
      </c>
      <c r="K6" s="88"/>
    </row>
    <row r="7" spans="1:11" x14ac:dyDescent="0.2">
      <c r="A7" s="95"/>
      <c r="B7" s="132" t="str">
        <f t="shared" si="3"/>
        <v>3M</v>
      </c>
      <c r="C7" s="135">
        <v>3</v>
      </c>
      <c r="D7" s="134" t="str">
        <f t="shared" si="4"/>
        <v>x15F</v>
      </c>
      <c r="E7" s="132" t="str">
        <f t="shared" si="0"/>
        <v>Euribor1Y</v>
      </c>
      <c r="F7" s="133" t="b">
        <v>1</v>
      </c>
      <c r="G7" s="132" t="str">
        <f t="shared" si="1"/>
        <v>EUR3x15F_SYNTH1Y_Quote</v>
      </c>
      <c r="H7" s="132" t="str">
        <f t="shared" si="2"/>
        <v>EUR_YC1YRH_3x15F</v>
      </c>
      <c r="I7" s="132" t="str">
        <f>_xll.qlFraRateHelper(H7,G7,B7,E7,Permanent,Trigger,ObjectOverwrite)</f>
        <v>EUR_YC1YRH_3x15F#0001</v>
      </c>
      <c r="J7" s="131" t="str">
        <f>_xll.ohRangeRetrieveError(I7)</f>
        <v/>
      </c>
      <c r="K7" s="88"/>
    </row>
    <row r="8" spans="1:11" x14ac:dyDescent="0.2">
      <c r="A8" s="95"/>
      <c r="B8" s="132" t="str">
        <f t="shared" si="3"/>
        <v>4M</v>
      </c>
      <c r="C8" s="135">
        <v>4</v>
      </c>
      <c r="D8" s="134" t="str">
        <f t="shared" si="4"/>
        <v>x16F</v>
      </c>
      <c r="E8" s="132" t="str">
        <f t="shared" si="0"/>
        <v>Euribor1Y</v>
      </c>
      <c r="F8" s="133" t="b">
        <v>1</v>
      </c>
      <c r="G8" s="132" t="str">
        <f t="shared" si="1"/>
        <v>EUR4x16F_SYNTH1Y_Quote</v>
      </c>
      <c r="H8" s="132" t="str">
        <f t="shared" si="2"/>
        <v>EUR_YC1YRH_4x16F</v>
      </c>
      <c r="I8" s="132" t="str">
        <f>_xll.qlFraRateHelper(H8,G8,B8,E8,Permanent,Trigger,ObjectOverwrite)</f>
        <v>EUR_YC1YRH_4x16F#0001</v>
      </c>
      <c r="J8" s="131" t="str">
        <f>_xll.ohRangeRetrieveError(I8)</f>
        <v/>
      </c>
      <c r="K8" s="88"/>
    </row>
    <row r="9" spans="1:11" x14ac:dyDescent="0.2">
      <c r="A9" s="95"/>
      <c r="B9" s="132" t="str">
        <f t="shared" si="3"/>
        <v>5M</v>
      </c>
      <c r="C9" s="135">
        <v>5</v>
      </c>
      <c r="D9" s="134" t="str">
        <f t="shared" si="4"/>
        <v>x17F</v>
      </c>
      <c r="E9" s="132" t="str">
        <f t="shared" si="0"/>
        <v>Euribor1Y</v>
      </c>
      <c r="F9" s="133" t="b">
        <v>1</v>
      </c>
      <c r="G9" s="132" t="str">
        <f t="shared" si="1"/>
        <v>EUR5x17F_SYNTH1Y_Quote</v>
      </c>
      <c r="H9" s="132" t="str">
        <f t="shared" si="2"/>
        <v>EUR_YC1YRH_5x17F</v>
      </c>
      <c r="I9" s="132" t="str">
        <f>_xll.qlFraRateHelper(H9,G9,B9,E9,Permanent,Trigger,ObjectOverwrite)</f>
        <v>EUR_YC1YRH_5x17F#0001</v>
      </c>
      <c r="J9" s="131" t="str">
        <f>_xll.ohRangeRetrieveError(I9)</f>
        <v/>
      </c>
      <c r="K9" s="88"/>
    </row>
    <row r="10" spans="1:11" x14ac:dyDescent="0.2">
      <c r="A10" s="95"/>
      <c r="B10" s="132" t="str">
        <f t="shared" si="3"/>
        <v>6M</v>
      </c>
      <c r="C10" s="135">
        <v>6</v>
      </c>
      <c r="D10" s="134" t="str">
        <f t="shared" si="4"/>
        <v>x18F</v>
      </c>
      <c r="E10" s="132" t="str">
        <f t="shared" si="0"/>
        <v>Euribor1Y</v>
      </c>
      <c r="F10" s="133" t="b">
        <v>1</v>
      </c>
      <c r="G10" s="132" t="str">
        <f t="shared" si="1"/>
        <v>EUR6x18F_SYNTH1Y_Quote</v>
      </c>
      <c r="H10" s="132" t="str">
        <f t="shared" si="2"/>
        <v>EUR_YC1YRH_6x18F</v>
      </c>
      <c r="I10" s="132" t="str">
        <f>_xll.qlFraRateHelper(H10,G10,B10,E10,Permanent,Trigger,ObjectOverwrite)</f>
        <v>EUR_YC1YRH_6x18F#0001</v>
      </c>
      <c r="J10" s="131" t="str">
        <f>_xll.ohRangeRetrieveError(I10)</f>
        <v/>
      </c>
      <c r="K10" s="88"/>
    </row>
    <row r="11" spans="1:11" x14ac:dyDescent="0.2">
      <c r="A11" s="95"/>
      <c r="B11" s="132" t="str">
        <f t="shared" si="3"/>
        <v>7M</v>
      </c>
      <c r="C11" s="135">
        <v>7</v>
      </c>
      <c r="D11" s="134" t="str">
        <f t="shared" si="4"/>
        <v>x19F</v>
      </c>
      <c r="E11" s="132" t="str">
        <f t="shared" si="0"/>
        <v>Euribor1Y</v>
      </c>
      <c r="F11" s="133" t="b">
        <v>1</v>
      </c>
      <c r="G11" s="132" t="str">
        <f t="shared" si="1"/>
        <v>EUR7x19F_SYNTH1Y_Quote</v>
      </c>
      <c r="H11" s="132" t="str">
        <f t="shared" si="2"/>
        <v>EUR_YC1YRH_7x19F</v>
      </c>
      <c r="I11" s="132" t="str">
        <f>_xll.qlFraRateHelper(H11,G11,B11,E11,Permanent,Trigger,ObjectOverwrite)</f>
        <v>EUR_YC1YRH_7x19F#0001</v>
      </c>
      <c r="J11" s="131" t="str">
        <f>_xll.ohRangeRetrieveError(I11)</f>
        <v/>
      </c>
      <c r="K11" s="88"/>
    </row>
    <row r="12" spans="1:11" x14ac:dyDescent="0.2">
      <c r="A12" s="95"/>
      <c r="B12" s="132" t="str">
        <f t="shared" si="3"/>
        <v>8M</v>
      </c>
      <c r="C12" s="135">
        <v>8</v>
      </c>
      <c r="D12" s="134" t="str">
        <f t="shared" si="4"/>
        <v>x20F</v>
      </c>
      <c r="E12" s="132" t="str">
        <f t="shared" si="0"/>
        <v>Euribor1Y</v>
      </c>
      <c r="F12" s="133" t="b">
        <v>1</v>
      </c>
      <c r="G12" s="132" t="str">
        <f t="shared" si="1"/>
        <v>EUR8x20F_SYNTH1Y_Quote</v>
      </c>
      <c r="H12" s="132" t="str">
        <f t="shared" si="2"/>
        <v>EUR_YC1YRH_8x20F</v>
      </c>
      <c r="I12" s="132" t="str">
        <f>_xll.qlFraRateHelper(H12,G12,B12,E12,Permanent,Trigger,ObjectOverwrite)</f>
        <v>EUR_YC1YRH_8x20F#0001</v>
      </c>
      <c r="J12" s="131" t="str">
        <f>_xll.ohRangeRetrieveError(I12)</f>
        <v/>
      </c>
      <c r="K12" s="88"/>
    </row>
    <row r="13" spans="1:11" x14ac:dyDescent="0.2">
      <c r="A13" s="95"/>
      <c r="B13" s="132" t="str">
        <f t="shared" si="3"/>
        <v>9M</v>
      </c>
      <c r="C13" s="135">
        <v>9</v>
      </c>
      <c r="D13" s="134" t="str">
        <f t="shared" si="4"/>
        <v>x21F</v>
      </c>
      <c r="E13" s="132" t="str">
        <f t="shared" si="0"/>
        <v>Euribor1Y</v>
      </c>
      <c r="F13" s="133" t="b">
        <v>1</v>
      </c>
      <c r="G13" s="132" t="str">
        <f t="shared" si="1"/>
        <v>EUR9x21F_SYNTH1Y_Quote</v>
      </c>
      <c r="H13" s="132" t="str">
        <f t="shared" si="2"/>
        <v>EUR_YC1YRH_9x21F</v>
      </c>
      <c r="I13" s="132" t="str">
        <f>_xll.qlFraRateHelper(H13,G13,B13,E13,Permanent,Trigger,ObjectOverwrite)</f>
        <v>EUR_YC1YRH_9x21F#0001</v>
      </c>
      <c r="J13" s="131" t="str">
        <f>_xll.ohRangeRetrieveError(I13)</f>
        <v/>
      </c>
      <c r="K13" s="88"/>
    </row>
    <row r="14" spans="1:11" x14ac:dyDescent="0.2">
      <c r="A14" s="95"/>
      <c r="B14" s="132" t="str">
        <f t="shared" si="3"/>
        <v>10M</v>
      </c>
      <c r="C14" s="135">
        <v>10</v>
      </c>
      <c r="D14" s="134" t="str">
        <f t="shared" si="4"/>
        <v>x22F</v>
      </c>
      <c r="E14" s="132" t="str">
        <f t="shared" si="0"/>
        <v>Euribor1Y</v>
      </c>
      <c r="F14" s="133" t="b">
        <v>1</v>
      </c>
      <c r="G14" s="132" t="str">
        <f t="shared" si="1"/>
        <v>EUR10x22F_SYNTH1Y_Quote</v>
      </c>
      <c r="H14" s="132" t="str">
        <f t="shared" si="2"/>
        <v>EUR_YC1YRH_10x22F</v>
      </c>
      <c r="I14" s="132" t="str">
        <f>_xll.qlFraRateHelper(H14,G14,B14,E14,Permanent,Trigger,ObjectOverwrite)</f>
        <v>EUR_YC1YRH_10x22F#0001</v>
      </c>
      <c r="J14" s="131" t="str">
        <f>_xll.ohRangeRetrieveError(I14)</f>
        <v/>
      </c>
      <c r="K14" s="88"/>
    </row>
    <row r="15" spans="1:11" x14ac:dyDescent="0.2">
      <c r="A15" s="95"/>
      <c r="B15" s="132" t="str">
        <f t="shared" si="3"/>
        <v>11M</v>
      </c>
      <c r="C15" s="135">
        <v>11</v>
      </c>
      <c r="D15" s="134" t="str">
        <f t="shared" si="4"/>
        <v>x23F</v>
      </c>
      <c r="E15" s="132" t="str">
        <f t="shared" si="0"/>
        <v>Euribor1Y</v>
      </c>
      <c r="F15" s="133" t="b">
        <v>1</v>
      </c>
      <c r="G15" s="132" t="str">
        <f t="shared" si="1"/>
        <v>EUR11x23F_SYNTH1Y_Quote</v>
      </c>
      <c r="H15" s="132" t="str">
        <f t="shared" si="2"/>
        <v>EUR_YC1YRH_11x23F</v>
      </c>
      <c r="I15" s="132" t="str">
        <f>_xll.qlFraRateHelper(H15,G15,B15,E15,Permanent,Trigger,ObjectOverwrite)</f>
        <v>EUR_YC1YRH_11x23F#0001</v>
      </c>
      <c r="J15" s="131" t="str">
        <f>_xll.ohRangeRetrieveError(I15)</f>
        <v/>
      </c>
      <c r="K15" s="88"/>
    </row>
    <row r="16" spans="1:11" x14ac:dyDescent="0.2">
      <c r="A16" s="95"/>
      <c r="B16" s="142" t="str">
        <f t="shared" si="3"/>
        <v>12M</v>
      </c>
      <c r="C16" s="145">
        <v>12</v>
      </c>
      <c r="D16" s="144" t="str">
        <f t="shared" si="4"/>
        <v>x24F</v>
      </c>
      <c r="E16" s="142" t="str">
        <f t="shared" si="0"/>
        <v>Euribor1Y</v>
      </c>
      <c r="F16" s="143" t="b">
        <v>0</v>
      </c>
      <c r="G16" s="142" t="str">
        <f t="shared" si="1"/>
        <v>EUR12x24F_Quote</v>
      </c>
      <c r="H16" s="142" t="str">
        <f t="shared" si="2"/>
        <v>EUR_YC1YRH_12x24F</v>
      </c>
      <c r="I16" s="142" t="str">
        <f>_xll.qlFraRateHelper(H16,G16,B16,E16,Permanent,Trigger,ObjectOverwrite)</f>
        <v>EUR_YC1YRH_12x24F#0001</v>
      </c>
      <c r="J16" s="141" t="str">
        <f>_xll.ohRangeRetrieveError(I16)</f>
        <v/>
      </c>
      <c r="K16" s="88"/>
    </row>
    <row r="17" spans="1:11" x14ac:dyDescent="0.2">
      <c r="A17" s="95"/>
      <c r="B17" s="137" t="str">
        <f t="shared" si="3"/>
        <v>13M</v>
      </c>
      <c r="C17" s="140">
        <v>13</v>
      </c>
      <c r="D17" s="139" t="str">
        <f t="shared" si="4"/>
        <v>x25F</v>
      </c>
      <c r="E17" s="137" t="str">
        <f t="shared" si="0"/>
        <v>Euribor1Y</v>
      </c>
      <c r="F17" s="138" t="b">
        <v>1</v>
      </c>
      <c r="G17" s="137" t="str">
        <f t="shared" si="1"/>
        <v>EUR13x25F_SYNTH1Y_Quote</v>
      </c>
      <c r="H17" s="137" t="str">
        <f t="shared" si="2"/>
        <v>EUR_YC1YRH_13x25F</v>
      </c>
      <c r="I17" s="137" t="str">
        <f>_xll.qlFraRateHelper(H17,G17,B17,E17,Permanent,Trigger,ObjectOverwrite)</f>
        <v>EUR_YC1YRH_13x25F#0001</v>
      </c>
      <c r="J17" s="136" t="str">
        <f>_xll.ohRangeRetrieveError(I17)</f>
        <v/>
      </c>
      <c r="K17" s="88"/>
    </row>
    <row r="18" spans="1:11" x14ac:dyDescent="0.2">
      <c r="A18" s="95"/>
      <c r="B18" s="132" t="str">
        <f t="shared" si="3"/>
        <v>14M</v>
      </c>
      <c r="C18" s="135">
        <v>14</v>
      </c>
      <c r="D18" s="134" t="str">
        <f t="shared" si="4"/>
        <v>x26F</v>
      </c>
      <c r="E18" s="132" t="str">
        <f t="shared" si="0"/>
        <v>Euribor1Y</v>
      </c>
      <c r="F18" s="133" t="b">
        <v>1</v>
      </c>
      <c r="G18" s="132" t="str">
        <f t="shared" si="1"/>
        <v>EUR14x26F_SYNTH1Y_Quote</v>
      </c>
      <c r="H18" s="132" t="str">
        <f t="shared" si="2"/>
        <v>EUR_YC1YRH_14x26F</v>
      </c>
      <c r="I18" s="132" t="str">
        <f>_xll.qlFraRateHelper(H18,G18,B18,E18,Permanent,Trigger,ObjectOverwrite)</f>
        <v>EUR_YC1YRH_14x26F#0001</v>
      </c>
      <c r="J18" s="131" t="str">
        <f>_xll.ohRangeRetrieveError(I18)</f>
        <v/>
      </c>
      <c r="K18" s="88"/>
    </row>
    <row r="19" spans="1:11" x14ac:dyDescent="0.2">
      <c r="A19" s="95"/>
      <c r="B19" s="132" t="str">
        <f t="shared" si="3"/>
        <v>15M</v>
      </c>
      <c r="C19" s="135">
        <v>15</v>
      </c>
      <c r="D19" s="134" t="str">
        <f t="shared" si="4"/>
        <v>x27F</v>
      </c>
      <c r="E19" s="132" t="str">
        <f t="shared" si="0"/>
        <v>Euribor1Y</v>
      </c>
      <c r="F19" s="133" t="b">
        <v>1</v>
      </c>
      <c r="G19" s="132" t="str">
        <f t="shared" si="1"/>
        <v>EUR15x27F_SYNTH1Y_Quote</v>
      </c>
      <c r="H19" s="132" t="str">
        <f t="shared" si="2"/>
        <v>EUR_YC1YRH_15x27F</v>
      </c>
      <c r="I19" s="132" t="str">
        <f>_xll.qlFraRateHelper(H19,G19,B19,E19,Permanent,Trigger,ObjectOverwrite)</f>
        <v>EUR_YC1YRH_15x27F#0001</v>
      </c>
      <c r="J19" s="131" t="str">
        <f>_xll.ohRangeRetrieveError(I19)</f>
        <v/>
      </c>
      <c r="K19" s="88"/>
    </row>
    <row r="20" spans="1:11" x14ac:dyDescent="0.2">
      <c r="A20" s="95"/>
      <c r="B20" s="132" t="str">
        <f t="shared" si="3"/>
        <v>16M</v>
      </c>
      <c r="C20" s="135">
        <v>16</v>
      </c>
      <c r="D20" s="134" t="str">
        <f t="shared" si="4"/>
        <v>x28F</v>
      </c>
      <c r="E20" s="132" t="str">
        <f t="shared" si="0"/>
        <v>Euribor1Y</v>
      </c>
      <c r="F20" s="133" t="b">
        <v>1</v>
      </c>
      <c r="G20" s="132" t="str">
        <f t="shared" si="1"/>
        <v>EUR16x28F_SYNTH1Y_Quote</v>
      </c>
      <c r="H20" s="132" t="str">
        <f t="shared" si="2"/>
        <v>EUR_YC1YRH_16x28F</v>
      </c>
      <c r="I20" s="132" t="str">
        <f>_xll.qlFraRateHelper(H20,G20,B20,E20,Permanent,Trigger,ObjectOverwrite)</f>
        <v>EUR_YC1YRH_16x28F#0001</v>
      </c>
      <c r="J20" s="131" t="str">
        <f>_xll.ohRangeRetrieveError(I20)</f>
        <v/>
      </c>
      <c r="K20" s="88"/>
    </row>
    <row r="21" spans="1:11" x14ac:dyDescent="0.2">
      <c r="A21" s="95"/>
      <c r="B21" s="132" t="str">
        <f t="shared" si="3"/>
        <v>17M</v>
      </c>
      <c r="C21" s="135">
        <v>17</v>
      </c>
      <c r="D21" s="134" t="str">
        <f t="shared" si="4"/>
        <v>x29F</v>
      </c>
      <c r="E21" s="132" t="str">
        <f t="shared" si="0"/>
        <v>Euribor1Y</v>
      </c>
      <c r="F21" s="133" t="b">
        <v>1</v>
      </c>
      <c r="G21" s="132" t="str">
        <f t="shared" si="1"/>
        <v>EUR17x29F_SYNTH1Y_Quote</v>
      </c>
      <c r="H21" s="132" t="str">
        <f t="shared" si="2"/>
        <v>EUR_YC1YRH_17x29F</v>
      </c>
      <c r="I21" s="132" t="str">
        <f>_xll.qlFraRateHelper(H21,G21,B21,E21,Permanent,Trigger,ObjectOverwrite)</f>
        <v>EUR_YC1YRH_17x29F#0001</v>
      </c>
      <c r="J21" s="131" t="str">
        <f>_xll.ohRangeRetrieveError(I21)</f>
        <v/>
      </c>
      <c r="K21" s="88"/>
    </row>
    <row r="22" spans="1:11" x14ac:dyDescent="0.2">
      <c r="A22" s="95"/>
      <c r="B22" s="132" t="str">
        <f t="shared" si="3"/>
        <v>18M</v>
      </c>
      <c r="C22" s="135">
        <v>18</v>
      </c>
      <c r="D22" s="134" t="str">
        <f t="shared" si="4"/>
        <v>x30F</v>
      </c>
      <c r="E22" s="132" t="str">
        <f t="shared" si="0"/>
        <v>Euribor1Y</v>
      </c>
      <c r="F22" s="133" t="b">
        <v>1</v>
      </c>
      <c r="G22" s="132" t="str">
        <f t="shared" si="1"/>
        <v>EUR18x30F_SYNTH1Y_Quote</v>
      </c>
      <c r="H22" s="132" t="str">
        <f t="shared" si="2"/>
        <v>EUR_YC1YRH_18x30F</v>
      </c>
      <c r="I22" s="132" t="str">
        <f>_xll.qlFraRateHelper(H22,G22,B22,E22,Permanent,Trigger,ObjectOverwrite)</f>
        <v>EUR_YC1YRH_18x30F#0001</v>
      </c>
      <c r="J22" s="131" t="str">
        <f>_xll.ohRangeRetrieveError(I22)</f>
        <v/>
      </c>
      <c r="K22" s="88"/>
    </row>
    <row r="23" spans="1:11" x14ac:dyDescent="0.2">
      <c r="A23" s="95"/>
      <c r="B23" s="132" t="str">
        <f t="shared" si="3"/>
        <v>19M</v>
      </c>
      <c r="C23" s="135">
        <v>19</v>
      </c>
      <c r="D23" s="134" t="str">
        <f t="shared" si="4"/>
        <v>x31F</v>
      </c>
      <c r="E23" s="132" t="str">
        <f t="shared" si="0"/>
        <v>Euribor1Y</v>
      </c>
      <c r="F23" s="133" t="b">
        <v>1</v>
      </c>
      <c r="G23" s="132" t="str">
        <f t="shared" si="1"/>
        <v>EUR19x31F_SYNTH1Y_Quote</v>
      </c>
      <c r="H23" s="132" t="str">
        <f t="shared" si="2"/>
        <v>EUR_YC1YRH_19x31F</v>
      </c>
      <c r="I23" s="132" t="str">
        <f>_xll.qlFraRateHelper(H23,G23,B23,E23,Permanent,Trigger,ObjectOverwrite)</f>
        <v>EUR_YC1YRH_19x31F#0001</v>
      </c>
      <c r="J23" s="131" t="str">
        <f>_xll.ohRangeRetrieveError(I23)</f>
        <v/>
      </c>
      <c r="K23" s="88"/>
    </row>
    <row r="24" spans="1:11" x14ac:dyDescent="0.2">
      <c r="A24" s="95"/>
      <c r="B24" s="132" t="str">
        <f t="shared" si="3"/>
        <v>20M</v>
      </c>
      <c r="C24" s="135">
        <v>20</v>
      </c>
      <c r="D24" s="134" t="str">
        <f t="shared" si="4"/>
        <v>x32F</v>
      </c>
      <c r="E24" s="132" t="str">
        <f t="shared" si="0"/>
        <v>Euribor1Y</v>
      </c>
      <c r="F24" s="133" t="b">
        <v>1</v>
      </c>
      <c r="G24" s="132" t="str">
        <f t="shared" si="1"/>
        <v>EUR20x32F_SYNTH1Y_Quote</v>
      </c>
      <c r="H24" s="132" t="str">
        <f t="shared" si="2"/>
        <v>EUR_YC1YRH_20x32F</v>
      </c>
      <c r="I24" s="132" t="str">
        <f>_xll.qlFraRateHelper(H24,G24,B24,E24,Permanent,Trigger,ObjectOverwrite)</f>
        <v>EUR_YC1YRH_20x32F#0001</v>
      </c>
      <c r="J24" s="131" t="str">
        <f>_xll.ohRangeRetrieveError(I24)</f>
        <v/>
      </c>
      <c r="K24" s="88"/>
    </row>
    <row r="25" spans="1:11" x14ac:dyDescent="0.2">
      <c r="A25" s="95"/>
      <c r="B25" s="132" t="str">
        <f t="shared" si="3"/>
        <v>21M</v>
      </c>
      <c r="C25" s="135">
        <v>21</v>
      </c>
      <c r="D25" s="134" t="str">
        <f t="shared" si="4"/>
        <v>x33F</v>
      </c>
      <c r="E25" s="132" t="str">
        <f t="shared" si="0"/>
        <v>Euribor1Y</v>
      </c>
      <c r="F25" s="133" t="b">
        <v>1</v>
      </c>
      <c r="G25" s="132" t="str">
        <f t="shared" si="1"/>
        <v>EUR21x33F_SYNTH1Y_Quote</v>
      </c>
      <c r="H25" s="132" t="str">
        <f t="shared" si="2"/>
        <v>EUR_YC1YRH_21x33F</v>
      </c>
      <c r="I25" s="132" t="str">
        <f>_xll.qlFraRateHelper(H25,G25,B25,E25,Permanent,Trigger,ObjectOverwrite)</f>
        <v>EUR_YC1YRH_21x33F#0001</v>
      </c>
      <c r="J25" s="131" t="str">
        <f>_xll.ohRangeRetrieveError(I25)</f>
        <v/>
      </c>
      <c r="K25" s="88"/>
    </row>
    <row r="26" spans="1:11" x14ac:dyDescent="0.2">
      <c r="A26" s="95"/>
      <c r="B26" s="132" t="str">
        <f t="shared" si="3"/>
        <v>22M</v>
      </c>
      <c r="C26" s="135">
        <v>22</v>
      </c>
      <c r="D26" s="134" t="str">
        <f t="shared" si="4"/>
        <v>x34F</v>
      </c>
      <c r="E26" s="132" t="str">
        <f t="shared" si="0"/>
        <v>Euribor1Y</v>
      </c>
      <c r="F26" s="133" t="b">
        <v>1</v>
      </c>
      <c r="G26" s="132" t="str">
        <f t="shared" si="1"/>
        <v>EUR22x34F_SYNTH1Y_Quote</v>
      </c>
      <c r="H26" s="132" t="str">
        <f t="shared" si="2"/>
        <v>EUR_YC1YRH_22x34F</v>
      </c>
      <c r="I26" s="132" t="str">
        <f>_xll.qlFraRateHelper(H26,G26,B26,E26,Permanent,Trigger,ObjectOverwrite)</f>
        <v>EUR_YC1YRH_22x34F#0001</v>
      </c>
      <c r="J26" s="131" t="str">
        <f>_xll.ohRangeRetrieveError(I26)</f>
        <v/>
      </c>
      <c r="K26" s="88"/>
    </row>
    <row r="27" spans="1:11" x14ac:dyDescent="0.2">
      <c r="A27" s="95"/>
      <c r="B27" s="128" t="str">
        <f t="shared" si="3"/>
        <v>23M</v>
      </c>
      <c r="C27" s="130">
        <v>23</v>
      </c>
      <c r="D27" s="90" t="str">
        <f t="shared" si="4"/>
        <v>x35F</v>
      </c>
      <c r="E27" s="128" t="str">
        <f t="shared" si="0"/>
        <v>Euribor1Y</v>
      </c>
      <c r="F27" s="129" t="b">
        <v>1</v>
      </c>
      <c r="G27" s="128" t="str">
        <f t="shared" si="1"/>
        <v>EUR23x35F_SYNTH1Y_Quote</v>
      </c>
      <c r="H27" s="128" t="str">
        <f t="shared" si="2"/>
        <v>EUR_YC1YRH_23x35F</v>
      </c>
      <c r="I27" s="128" t="str">
        <f>_xll.qlFraRateHelper(H27,G27,B27,E27,Permanent,Trigger,ObjectOverwrite)</f>
        <v>EUR_YC1YRH_23x35F#0001</v>
      </c>
      <c r="J27" s="127" t="str">
        <f>_xll.ohRangeRetrieveError(I27)</f>
        <v/>
      </c>
      <c r="K27" s="88"/>
    </row>
    <row r="28" spans="1:11" x14ac:dyDescent="0.2">
      <c r="A28" s="95"/>
      <c r="B28" s="137" t="str">
        <f t="shared" si="3"/>
        <v>25M</v>
      </c>
      <c r="C28" s="140">
        <v>25</v>
      </c>
      <c r="D28" s="139" t="str">
        <f t="shared" si="4"/>
        <v>x37F</v>
      </c>
      <c r="E28" s="137" t="str">
        <f t="shared" si="0"/>
        <v>Euribor1Y</v>
      </c>
      <c r="F28" s="138" t="b">
        <v>1</v>
      </c>
      <c r="G28" s="137" t="str">
        <f t="shared" si="1"/>
        <v>EUR25x37F_SYNTH1Y_Quote</v>
      </c>
      <c r="H28" s="137" t="str">
        <f t="shared" si="2"/>
        <v>EUR_YC1YRH_25x37F</v>
      </c>
      <c r="I28" s="137" t="str">
        <f>_xll.qlFraRateHelper(H28,G28,B28,E28,Permanent,Trigger,ObjectOverwrite)</f>
        <v>EUR_YC1YRH_25x37F#0001</v>
      </c>
      <c r="J28" s="136" t="str">
        <f>_xll.ohRangeRetrieveError(I28)</f>
        <v/>
      </c>
      <c r="K28" s="88"/>
    </row>
    <row r="29" spans="1:11" x14ac:dyDescent="0.2">
      <c r="A29" s="95"/>
      <c r="B29" s="132" t="str">
        <f t="shared" si="3"/>
        <v>26M</v>
      </c>
      <c r="C29" s="135">
        <v>26</v>
      </c>
      <c r="D29" s="134" t="str">
        <f t="shared" si="4"/>
        <v>x38F</v>
      </c>
      <c r="E29" s="132" t="str">
        <f t="shared" si="0"/>
        <v>Euribor1Y</v>
      </c>
      <c r="F29" s="133" t="b">
        <v>1</v>
      </c>
      <c r="G29" s="132" t="str">
        <f t="shared" si="1"/>
        <v>EUR26x38F_SYNTH1Y_Quote</v>
      </c>
      <c r="H29" s="132" t="str">
        <f t="shared" si="2"/>
        <v>EUR_YC1YRH_26x38F</v>
      </c>
      <c r="I29" s="132" t="str">
        <f>_xll.qlFraRateHelper(H29,G29,B29,E29,Permanent,Trigger,ObjectOverwrite)</f>
        <v>EUR_YC1YRH_26x38F#0001</v>
      </c>
      <c r="J29" s="131" t="str">
        <f>_xll.ohRangeRetrieveError(I29)</f>
        <v/>
      </c>
      <c r="K29" s="88"/>
    </row>
    <row r="30" spans="1:11" x14ac:dyDescent="0.2">
      <c r="A30" s="95"/>
      <c r="B30" s="132" t="str">
        <f t="shared" si="3"/>
        <v>27M</v>
      </c>
      <c r="C30" s="135">
        <v>27</v>
      </c>
      <c r="D30" s="134" t="str">
        <f t="shared" si="4"/>
        <v>x39F</v>
      </c>
      <c r="E30" s="132" t="str">
        <f t="shared" si="0"/>
        <v>Euribor1Y</v>
      </c>
      <c r="F30" s="133" t="b">
        <v>1</v>
      </c>
      <c r="G30" s="132" t="str">
        <f t="shared" si="1"/>
        <v>EUR27x39F_SYNTH1Y_Quote</v>
      </c>
      <c r="H30" s="132" t="str">
        <f t="shared" si="2"/>
        <v>EUR_YC1YRH_27x39F</v>
      </c>
      <c r="I30" s="132" t="str">
        <f>_xll.qlFraRateHelper(H30,G30,B30,E30,Permanent,Trigger,ObjectOverwrite)</f>
        <v>EUR_YC1YRH_27x39F#0001</v>
      </c>
      <c r="J30" s="131" t="str">
        <f>_xll.ohRangeRetrieveError(I30)</f>
        <v/>
      </c>
      <c r="K30" s="88"/>
    </row>
    <row r="31" spans="1:11" x14ac:dyDescent="0.2">
      <c r="A31" s="95"/>
      <c r="B31" s="132" t="str">
        <f t="shared" si="3"/>
        <v>28M</v>
      </c>
      <c r="C31" s="135">
        <v>28</v>
      </c>
      <c r="D31" s="134" t="str">
        <f t="shared" si="4"/>
        <v>x40F</v>
      </c>
      <c r="E31" s="132" t="str">
        <f t="shared" si="0"/>
        <v>Euribor1Y</v>
      </c>
      <c r="F31" s="133" t="b">
        <v>1</v>
      </c>
      <c r="G31" s="132" t="str">
        <f t="shared" si="1"/>
        <v>EUR28x40F_SYNTH1Y_Quote</v>
      </c>
      <c r="H31" s="132" t="str">
        <f t="shared" si="2"/>
        <v>EUR_YC1YRH_28x40F</v>
      </c>
      <c r="I31" s="132" t="str">
        <f>_xll.qlFraRateHelper(H31,G31,B31,E31,Permanent,Trigger,ObjectOverwrite)</f>
        <v>EUR_YC1YRH_28x40F#0001</v>
      </c>
      <c r="J31" s="131" t="str">
        <f>_xll.ohRangeRetrieveError(I31)</f>
        <v/>
      </c>
      <c r="K31" s="88"/>
    </row>
    <row r="32" spans="1:11" x14ac:dyDescent="0.2">
      <c r="A32" s="95"/>
      <c r="B32" s="132" t="str">
        <f t="shared" si="3"/>
        <v>29M</v>
      </c>
      <c r="C32" s="135">
        <v>29</v>
      </c>
      <c r="D32" s="134" t="str">
        <f t="shared" si="4"/>
        <v>x41F</v>
      </c>
      <c r="E32" s="132" t="str">
        <f t="shared" si="0"/>
        <v>Euribor1Y</v>
      </c>
      <c r="F32" s="133" t="b">
        <v>1</v>
      </c>
      <c r="G32" s="132" t="str">
        <f t="shared" si="1"/>
        <v>EUR29x41F_SYNTH1Y_Quote</v>
      </c>
      <c r="H32" s="132" t="str">
        <f t="shared" si="2"/>
        <v>EUR_YC1YRH_29x41F</v>
      </c>
      <c r="I32" s="132" t="str">
        <f>_xll.qlFraRateHelper(H32,G32,B32,E32,Permanent,Trigger,ObjectOverwrite)</f>
        <v>EUR_YC1YRH_29x41F#0001</v>
      </c>
      <c r="J32" s="131" t="str">
        <f>_xll.ohRangeRetrieveError(I32)</f>
        <v/>
      </c>
      <c r="K32" s="88"/>
    </row>
    <row r="33" spans="1:11" x14ac:dyDescent="0.2">
      <c r="A33" s="95"/>
      <c r="B33" s="132" t="str">
        <f t="shared" si="3"/>
        <v>30M</v>
      </c>
      <c r="C33" s="135">
        <v>30</v>
      </c>
      <c r="D33" s="134" t="str">
        <f t="shared" si="4"/>
        <v>x42F</v>
      </c>
      <c r="E33" s="132" t="str">
        <f t="shared" si="0"/>
        <v>Euribor1Y</v>
      </c>
      <c r="F33" s="133" t="b">
        <v>1</v>
      </c>
      <c r="G33" s="132" t="str">
        <f t="shared" si="1"/>
        <v>EUR30x42F_SYNTH1Y_Quote</v>
      </c>
      <c r="H33" s="132" t="str">
        <f t="shared" si="2"/>
        <v>EUR_YC1YRH_30x42F</v>
      </c>
      <c r="I33" s="132" t="str">
        <f>_xll.qlFraRateHelper(H33,G33,B33,E33,Permanent,Trigger,ObjectOverwrite)</f>
        <v>EUR_YC1YRH_30x42F#0001</v>
      </c>
      <c r="J33" s="131" t="str">
        <f>_xll.ohRangeRetrieveError(I33)</f>
        <v/>
      </c>
      <c r="K33" s="88"/>
    </row>
    <row r="34" spans="1:11" x14ac:dyDescent="0.2">
      <c r="A34" s="95"/>
      <c r="B34" s="132" t="str">
        <f t="shared" si="3"/>
        <v>31M</v>
      </c>
      <c r="C34" s="135">
        <v>31</v>
      </c>
      <c r="D34" s="134" t="str">
        <f t="shared" si="4"/>
        <v>x43F</v>
      </c>
      <c r="E34" s="132" t="str">
        <f t="shared" si="0"/>
        <v>Euribor1Y</v>
      </c>
      <c r="F34" s="133" t="b">
        <v>1</v>
      </c>
      <c r="G34" s="132" t="str">
        <f t="shared" si="1"/>
        <v>EUR31x43F_SYNTH1Y_Quote</v>
      </c>
      <c r="H34" s="132" t="str">
        <f t="shared" si="2"/>
        <v>EUR_YC1YRH_31x43F</v>
      </c>
      <c r="I34" s="132" t="str">
        <f>_xll.qlFraRateHelper(H34,G34,B34,E34,Permanent,Trigger,ObjectOverwrite)</f>
        <v>EUR_YC1YRH_31x43F#0001</v>
      </c>
      <c r="J34" s="131" t="str">
        <f>_xll.ohRangeRetrieveError(I34)</f>
        <v/>
      </c>
      <c r="K34" s="88"/>
    </row>
    <row r="35" spans="1:11" x14ac:dyDescent="0.2">
      <c r="A35" s="95"/>
      <c r="B35" s="132" t="str">
        <f t="shared" si="3"/>
        <v>32M</v>
      </c>
      <c r="C35" s="135">
        <v>32</v>
      </c>
      <c r="D35" s="134" t="str">
        <f t="shared" si="4"/>
        <v>x44F</v>
      </c>
      <c r="E35" s="132" t="str">
        <f t="shared" si="0"/>
        <v>Euribor1Y</v>
      </c>
      <c r="F35" s="133" t="b">
        <v>1</v>
      </c>
      <c r="G35" s="132" t="str">
        <f t="shared" si="1"/>
        <v>EUR32x44F_SYNTH1Y_Quote</v>
      </c>
      <c r="H35" s="132" t="str">
        <f t="shared" si="2"/>
        <v>EUR_YC1YRH_32x44F</v>
      </c>
      <c r="I35" s="132" t="str">
        <f>_xll.qlFraRateHelper(H35,G35,B35,E35,Permanent,Trigger,ObjectOverwrite)</f>
        <v>EUR_YC1YRH_32x44F#0001</v>
      </c>
      <c r="J35" s="131" t="str">
        <f>_xll.ohRangeRetrieveError(I35)</f>
        <v/>
      </c>
      <c r="K35" s="88"/>
    </row>
    <row r="36" spans="1:11" x14ac:dyDescent="0.2">
      <c r="A36" s="95"/>
      <c r="B36" s="132" t="str">
        <f t="shared" si="3"/>
        <v>33M</v>
      </c>
      <c r="C36" s="135">
        <v>33</v>
      </c>
      <c r="D36" s="134" t="str">
        <f t="shared" si="4"/>
        <v>x45F</v>
      </c>
      <c r="E36" s="132" t="str">
        <f t="shared" si="0"/>
        <v>Euribor1Y</v>
      </c>
      <c r="F36" s="133" t="b">
        <v>1</v>
      </c>
      <c r="G36" s="132" t="str">
        <f t="shared" si="1"/>
        <v>EUR33x45F_SYNTH1Y_Quote</v>
      </c>
      <c r="H36" s="132" t="str">
        <f t="shared" si="2"/>
        <v>EUR_YC1YRH_33x45F</v>
      </c>
      <c r="I36" s="132" t="str">
        <f>_xll.qlFraRateHelper(H36,G36,B36,E36,Permanent,Trigger,ObjectOverwrite)</f>
        <v>EUR_YC1YRH_33x45F#0001</v>
      </c>
      <c r="J36" s="131" t="str">
        <f>_xll.ohRangeRetrieveError(I36)</f>
        <v/>
      </c>
      <c r="K36" s="88"/>
    </row>
    <row r="37" spans="1:11" x14ac:dyDescent="0.2">
      <c r="A37" s="95"/>
      <c r="B37" s="132" t="str">
        <f t="shared" si="3"/>
        <v>34M</v>
      </c>
      <c r="C37" s="135">
        <v>34</v>
      </c>
      <c r="D37" s="134" t="str">
        <f t="shared" si="4"/>
        <v>x46F</v>
      </c>
      <c r="E37" s="132" t="str">
        <f t="shared" si="0"/>
        <v>Euribor1Y</v>
      </c>
      <c r="F37" s="133" t="b">
        <v>1</v>
      </c>
      <c r="G37" s="132" t="str">
        <f t="shared" si="1"/>
        <v>EUR34x46F_SYNTH1Y_Quote</v>
      </c>
      <c r="H37" s="132" t="str">
        <f t="shared" si="2"/>
        <v>EUR_YC1YRH_34x46F</v>
      </c>
      <c r="I37" s="132" t="str">
        <f>_xll.qlFraRateHelper(H37,G37,B37,E37,Permanent,Trigger,ObjectOverwrite)</f>
        <v>EUR_YC1YRH_34x46F#0001</v>
      </c>
      <c r="J37" s="131" t="str">
        <f>_xll.ohRangeRetrieveError(I37)</f>
        <v/>
      </c>
      <c r="K37" s="88"/>
    </row>
    <row r="38" spans="1:11" x14ac:dyDescent="0.2">
      <c r="A38" s="95"/>
      <c r="B38" s="128" t="str">
        <f t="shared" si="3"/>
        <v>35M</v>
      </c>
      <c r="C38" s="130">
        <v>35</v>
      </c>
      <c r="D38" s="90" t="str">
        <f t="shared" si="4"/>
        <v>x47F</v>
      </c>
      <c r="E38" s="128" t="str">
        <f t="shared" si="0"/>
        <v>Euribor1Y</v>
      </c>
      <c r="F38" s="129" t="b">
        <v>1</v>
      </c>
      <c r="G38" s="128" t="str">
        <f t="shared" si="1"/>
        <v>EUR35x47F_SYNTH1Y_Quote</v>
      </c>
      <c r="H38" s="128" t="str">
        <f t="shared" si="2"/>
        <v>EUR_YC1YRH_35x47F</v>
      </c>
      <c r="I38" s="128" t="str">
        <f>_xll.qlFraRateHelper(H38,G38,B38,E38,Permanent,Trigger,ObjectOverwrite)</f>
        <v>EUR_YC1YRH_35x47F#0001</v>
      </c>
      <c r="J38" s="127" t="str">
        <f>_xll.ohRangeRetrieveError(I38)</f>
        <v/>
      </c>
      <c r="K38" s="88"/>
    </row>
    <row r="39" spans="1:11" x14ac:dyDescent="0.2">
      <c r="A39" s="95"/>
      <c r="B39" s="132" t="str">
        <f t="shared" si="3"/>
        <v>37M</v>
      </c>
      <c r="C39" s="135">
        <v>37</v>
      </c>
      <c r="D39" s="134" t="str">
        <f t="shared" si="4"/>
        <v>x49F</v>
      </c>
      <c r="E39" s="132" t="str">
        <f t="shared" si="0"/>
        <v>Euribor1Y</v>
      </c>
      <c r="F39" s="133" t="b">
        <v>1</v>
      </c>
      <c r="G39" s="132" t="str">
        <f t="shared" si="1"/>
        <v>EUR37x49F_SYNTH1Y_Quote</v>
      </c>
      <c r="H39" s="132" t="str">
        <f t="shared" si="2"/>
        <v>EUR_YC1YRH_37x49F</v>
      </c>
      <c r="I39" s="132" t="str">
        <f>_xll.qlFraRateHelper(H39,G39,B39,E39,Permanent,Trigger,ObjectOverwrite)</f>
        <v>EUR_YC1YRH_37x49F#0001</v>
      </c>
      <c r="J39" s="131" t="str">
        <f>_xll.ohRangeRetrieveError(I39)</f>
        <v/>
      </c>
      <c r="K39" s="88"/>
    </row>
    <row r="40" spans="1:11" x14ac:dyDescent="0.2">
      <c r="A40" s="95"/>
      <c r="B40" s="132" t="str">
        <f t="shared" si="3"/>
        <v>38M</v>
      </c>
      <c r="C40" s="135">
        <v>38</v>
      </c>
      <c r="D40" s="134" t="str">
        <f t="shared" si="4"/>
        <v>x50F</v>
      </c>
      <c r="E40" s="132" t="str">
        <f t="shared" si="0"/>
        <v>Euribor1Y</v>
      </c>
      <c r="F40" s="133" t="b">
        <v>1</v>
      </c>
      <c r="G40" s="132" t="str">
        <f t="shared" si="1"/>
        <v>EUR38x50F_SYNTH1Y_Quote</v>
      </c>
      <c r="H40" s="132" t="str">
        <f t="shared" si="2"/>
        <v>EUR_YC1YRH_38x50F</v>
      </c>
      <c r="I40" s="132" t="str">
        <f>_xll.qlFraRateHelper(H40,G40,B40,E40,Permanent,Trigger,ObjectOverwrite)</f>
        <v>EUR_YC1YRH_38x50F#0001</v>
      </c>
      <c r="J40" s="131" t="str">
        <f>_xll.ohRangeRetrieveError(I40)</f>
        <v/>
      </c>
      <c r="K40" s="88"/>
    </row>
    <row r="41" spans="1:11" x14ac:dyDescent="0.2">
      <c r="A41" s="95"/>
      <c r="B41" s="132" t="str">
        <f t="shared" si="3"/>
        <v>39M</v>
      </c>
      <c r="C41" s="135">
        <v>39</v>
      </c>
      <c r="D41" s="134" t="str">
        <f t="shared" si="4"/>
        <v>x51F</v>
      </c>
      <c r="E41" s="132" t="str">
        <f t="shared" si="0"/>
        <v>Euribor1Y</v>
      </c>
      <c r="F41" s="133" t="b">
        <v>1</v>
      </c>
      <c r="G41" s="132" t="str">
        <f t="shared" si="1"/>
        <v>EUR39x51F_SYNTH1Y_Quote</v>
      </c>
      <c r="H41" s="132" t="str">
        <f t="shared" si="2"/>
        <v>EUR_YC1YRH_39x51F</v>
      </c>
      <c r="I41" s="132" t="str">
        <f>_xll.qlFraRateHelper(H41,G41,B41,E41,Permanent,Trigger,ObjectOverwrite)</f>
        <v>EUR_YC1YRH_39x51F#0001</v>
      </c>
      <c r="J41" s="131" t="str">
        <f>_xll.ohRangeRetrieveError(I41)</f>
        <v/>
      </c>
      <c r="K41" s="88"/>
    </row>
    <row r="42" spans="1:11" x14ac:dyDescent="0.2">
      <c r="A42" s="95"/>
      <c r="B42" s="132" t="str">
        <f t="shared" si="3"/>
        <v>40M</v>
      </c>
      <c r="C42" s="135">
        <v>40</v>
      </c>
      <c r="D42" s="134" t="str">
        <f t="shared" si="4"/>
        <v>x52F</v>
      </c>
      <c r="E42" s="132" t="str">
        <f t="shared" si="0"/>
        <v>Euribor1Y</v>
      </c>
      <c r="F42" s="133" t="b">
        <v>1</v>
      </c>
      <c r="G42" s="132" t="str">
        <f t="shared" si="1"/>
        <v>EUR40x52F_SYNTH1Y_Quote</v>
      </c>
      <c r="H42" s="132" t="str">
        <f t="shared" si="2"/>
        <v>EUR_YC1YRH_40x52F</v>
      </c>
      <c r="I42" s="132" t="str">
        <f>_xll.qlFraRateHelper(H42,G42,B42,E42,Permanent,Trigger,ObjectOverwrite)</f>
        <v>EUR_YC1YRH_40x52F#0001</v>
      </c>
      <c r="J42" s="131" t="str">
        <f>_xll.ohRangeRetrieveError(I42)</f>
        <v/>
      </c>
      <c r="K42" s="88"/>
    </row>
    <row r="43" spans="1:11" x14ac:dyDescent="0.2">
      <c r="A43" s="95"/>
      <c r="B43" s="132" t="str">
        <f t="shared" si="3"/>
        <v>41M</v>
      </c>
      <c r="C43" s="135">
        <v>41</v>
      </c>
      <c r="D43" s="134" t="str">
        <f t="shared" si="4"/>
        <v>x53F</v>
      </c>
      <c r="E43" s="132" t="str">
        <f t="shared" si="0"/>
        <v>Euribor1Y</v>
      </c>
      <c r="F43" s="133" t="b">
        <v>1</v>
      </c>
      <c r="G43" s="132" t="str">
        <f t="shared" si="1"/>
        <v>EUR41x53F_SYNTH1Y_Quote</v>
      </c>
      <c r="H43" s="132" t="str">
        <f t="shared" si="2"/>
        <v>EUR_YC1YRH_41x53F</v>
      </c>
      <c r="I43" s="132" t="str">
        <f>_xll.qlFraRateHelper(H43,G43,B43,E43,Permanent,Trigger,ObjectOverwrite)</f>
        <v>EUR_YC1YRH_41x53F#0001</v>
      </c>
      <c r="J43" s="131" t="str">
        <f>_xll.ohRangeRetrieveError(I43)</f>
        <v/>
      </c>
      <c r="K43" s="88"/>
    </row>
    <row r="44" spans="1:11" x14ac:dyDescent="0.2">
      <c r="A44" s="95"/>
      <c r="B44" s="132" t="str">
        <f t="shared" si="3"/>
        <v>42M</v>
      </c>
      <c r="C44" s="135">
        <v>42</v>
      </c>
      <c r="D44" s="134" t="str">
        <f t="shared" si="4"/>
        <v>x54F</v>
      </c>
      <c r="E44" s="132" t="str">
        <f t="shared" si="0"/>
        <v>Euribor1Y</v>
      </c>
      <c r="F44" s="133" t="b">
        <v>1</v>
      </c>
      <c r="G44" s="132" t="str">
        <f t="shared" si="1"/>
        <v>EUR42x54F_SYNTH1Y_Quote</v>
      </c>
      <c r="H44" s="132" t="str">
        <f t="shared" si="2"/>
        <v>EUR_YC1YRH_42x54F</v>
      </c>
      <c r="I44" s="132" t="str">
        <f>_xll.qlFraRateHelper(H44,G44,B44,E44,Permanent,Trigger,ObjectOverwrite)</f>
        <v>EUR_YC1YRH_42x54F#0001</v>
      </c>
      <c r="J44" s="131" t="str">
        <f>_xll.ohRangeRetrieveError(I44)</f>
        <v/>
      </c>
      <c r="K44" s="88"/>
    </row>
    <row r="45" spans="1:11" x14ac:dyDescent="0.2">
      <c r="A45" s="95"/>
      <c r="B45" s="132" t="str">
        <f t="shared" si="3"/>
        <v>43M</v>
      </c>
      <c r="C45" s="135">
        <v>43</v>
      </c>
      <c r="D45" s="134" t="str">
        <f t="shared" si="4"/>
        <v>x55F</v>
      </c>
      <c r="E45" s="132" t="str">
        <f t="shared" si="0"/>
        <v>Euribor1Y</v>
      </c>
      <c r="F45" s="133" t="b">
        <v>1</v>
      </c>
      <c r="G45" s="132" t="str">
        <f t="shared" si="1"/>
        <v>EUR43x55F_SYNTH1Y_Quote</v>
      </c>
      <c r="H45" s="132" t="str">
        <f t="shared" si="2"/>
        <v>EUR_YC1YRH_43x55F</v>
      </c>
      <c r="I45" s="132" t="str">
        <f>_xll.qlFraRateHelper(H45,G45,B45,E45,Permanent,Trigger,ObjectOverwrite)</f>
        <v>EUR_YC1YRH_43x55F#0001</v>
      </c>
      <c r="J45" s="131" t="str">
        <f>_xll.ohRangeRetrieveError(I45)</f>
        <v/>
      </c>
      <c r="K45" s="88"/>
    </row>
    <row r="46" spans="1:11" x14ac:dyDescent="0.2">
      <c r="A46" s="95"/>
      <c r="B46" s="132" t="str">
        <f t="shared" si="3"/>
        <v>44M</v>
      </c>
      <c r="C46" s="135">
        <v>44</v>
      </c>
      <c r="D46" s="134" t="str">
        <f t="shared" si="4"/>
        <v>x56F</v>
      </c>
      <c r="E46" s="132" t="str">
        <f t="shared" si="0"/>
        <v>Euribor1Y</v>
      </c>
      <c r="F46" s="133" t="b">
        <v>1</v>
      </c>
      <c r="G46" s="132" t="str">
        <f t="shared" si="1"/>
        <v>EUR44x56F_SYNTH1Y_Quote</v>
      </c>
      <c r="H46" s="132" t="str">
        <f t="shared" si="2"/>
        <v>EUR_YC1YRH_44x56F</v>
      </c>
      <c r="I46" s="132" t="str">
        <f>_xll.qlFraRateHelper(H46,G46,B46,E46,Permanent,Trigger,ObjectOverwrite)</f>
        <v>EUR_YC1YRH_44x56F#0001</v>
      </c>
      <c r="J46" s="131" t="str">
        <f>_xll.ohRangeRetrieveError(I46)</f>
        <v/>
      </c>
      <c r="K46" s="88"/>
    </row>
    <row r="47" spans="1:11" x14ac:dyDescent="0.2">
      <c r="A47" s="95"/>
      <c r="B47" s="132" t="str">
        <f t="shared" si="3"/>
        <v>45M</v>
      </c>
      <c r="C47" s="135">
        <v>45</v>
      </c>
      <c r="D47" s="134" t="str">
        <f t="shared" si="4"/>
        <v>x57F</v>
      </c>
      <c r="E47" s="132" t="str">
        <f t="shared" si="0"/>
        <v>Euribor1Y</v>
      </c>
      <c r="F47" s="133" t="b">
        <v>1</v>
      </c>
      <c r="G47" s="132" t="str">
        <f t="shared" si="1"/>
        <v>EUR45x57F_SYNTH1Y_Quote</v>
      </c>
      <c r="H47" s="132" t="str">
        <f t="shared" si="2"/>
        <v>EUR_YC1YRH_45x57F</v>
      </c>
      <c r="I47" s="132" t="str">
        <f>_xll.qlFraRateHelper(H47,G47,B47,E47,Permanent,Trigger,ObjectOverwrite)</f>
        <v>EUR_YC1YRH_45x57F#0001</v>
      </c>
      <c r="J47" s="131" t="str">
        <f>_xll.ohRangeRetrieveError(I47)</f>
        <v/>
      </c>
      <c r="K47" s="88"/>
    </row>
    <row r="48" spans="1:11" x14ac:dyDescent="0.2">
      <c r="A48" s="95"/>
      <c r="B48" s="132" t="str">
        <f t="shared" si="3"/>
        <v>46M</v>
      </c>
      <c r="C48" s="135">
        <v>46</v>
      </c>
      <c r="D48" s="134" t="str">
        <f t="shared" si="4"/>
        <v>x58F</v>
      </c>
      <c r="E48" s="132" t="str">
        <f t="shared" si="0"/>
        <v>Euribor1Y</v>
      </c>
      <c r="F48" s="133" t="b">
        <v>1</v>
      </c>
      <c r="G48" s="132" t="str">
        <f t="shared" si="1"/>
        <v>EUR46x58F_SYNTH1Y_Quote</v>
      </c>
      <c r="H48" s="132" t="str">
        <f t="shared" si="2"/>
        <v>EUR_YC1YRH_46x58F</v>
      </c>
      <c r="I48" s="132" t="str">
        <f>_xll.qlFraRateHelper(H48,G48,B48,E48,Permanent,Trigger,ObjectOverwrite)</f>
        <v>EUR_YC1YRH_46x58F#0001</v>
      </c>
      <c r="J48" s="131" t="str">
        <f>_xll.ohRangeRetrieveError(I48)</f>
        <v/>
      </c>
      <c r="K48" s="88"/>
    </row>
    <row r="49" spans="1:11" x14ac:dyDescent="0.2">
      <c r="A49" s="95"/>
      <c r="B49" s="128" t="str">
        <f t="shared" si="3"/>
        <v>47M</v>
      </c>
      <c r="C49" s="130">
        <v>47</v>
      </c>
      <c r="D49" s="90" t="str">
        <f t="shared" si="4"/>
        <v>x59F</v>
      </c>
      <c r="E49" s="128" t="str">
        <f t="shared" si="0"/>
        <v>Euribor1Y</v>
      </c>
      <c r="F49" s="129" t="b">
        <v>1</v>
      </c>
      <c r="G49" s="128" t="str">
        <f t="shared" si="1"/>
        <v>EUR47x59F_SYNTH1Y_Quote</v>
      </c>
      <c r="H49" s="128" t="str">
        <f t="shared" si="2"/>
        <v>EUR_YC1YRH_47x59F</v>
      </c>
      <c r="I49" s="128" t="str">
        <f>_xll.qlFraRateHelper(H49,G49,B49,E49,Permanent,Trigger,ObjectOverwrite)</f>
        <v>EUR_YC1YRH_47x59F#0001</v>
      </c>
      <c r="J49" s="127" t="str">
        <f>_xll.ohRangeRetrieveError(I49)</f>
        <v/>
      </c>
      <c r="K49" s="88"/>
    </row>
    <row r="50" spans="1:11" ht="12" thickBot="1" x14ac:dyDescent="0.25">
      <c r="A50" s="87"/>
      <c r="B50" s="86"/>
      <c r="C50" s="86"/>
      <c r="D50" s="86"/>
      <c r="E50" s="86"/>
      <c r="F50" s="86"/>
      <c r="G50" s="86"/>
      <c r="H50" s="86"/>
      <c r="I50" s="126"/>
      <c r="J50" s="126"/>
      <c r="K50" s="85"/>
    </row>
    <row r="52" spans="1:11" x14ac:dyDescent="0.2">
      <c r="D52" s="103"/>
      <c r="E52" s="103"/>
      <c r="F52" s="103"/>
      <c r="I52" s="10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43"/>
  <sheetViews>
    <sheetView workbookViewId="0">
      <selection activeCell="L3" sqref="L3"/>
    </sheetView>
  </sheetViews>
  <sheetFormatPr defaultRowHeight="11.25" x14ac:dyDescent="0.2"/>
  <cols>
    <col min="1" max="1" width="1.7109375" style="103" customWidth="1"/>
    <col min="2" max="2" width="4.7109375" style="103" bestFit="1" customWidth="1"/>
    <col min="3" max="3" width="3.85546875" style="103" bestFit="1" customWidth="1"/>
    <col min="4" max="4" width="3.140625" style="103" bestFit="1" customWidth="1"/>
    <col min="5" max="5" width="3.570312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21.140625" style="103" bestFit="1" customWidth="1"/>
    <col min="11" max="11" width="27.28515625" style="103" bestFit="1" customWidth="1"/>
    <col min="12" max="12" width="31.28515625" style="125" bestFit="1" customWidth="1"/>
    <col min="13" max="13" width="16.5703125" style="103" customWidth="1"/>
    <col min="14" max="14" width="3.85546875" style="103" customWidth="1"/>
    <col min="15" max="15" width="2.5703125" style="103" customWidth="1"/>
    <col min="16" max="16" width="4" style="103" bestFit="1" customWidth="1"/>
    <col min="17" max="17" width="3.28515625" style="103" bestFit="1" customWidth="1"/>
    <col min="18" max="18" width="3.5703125" style="103" bestFit="1" customWidth="1"/>
    <col min="19" max="16384" width="9.140625" style="103"/>
  </cols>
  <sheetData>
    <row r="1" spans="1:20" x14ac:dyDescent="0.2">
      <c r="A1" s="184" t="s">
        <v>155</v>
      </c>
      <c r="B1" s="160"/>
      <c r="C1" s="160"/>
      <c r="D1" s="160"/>
      <c r="E1" s="160"/>
      <c r="F1" s="160"/>
      <c r="G1" s="160"/>
      <c r="H1" s="160"/>
      <c r="I1" s="160"/>
      <c r="J1" s="160"/>
      <c r="K1" s="159"/>
      <c r="L1" s="160"/>
      <c r="M1" s="160"/>
      <c r="N1" s="183"/>
    </row>
    <row r="2" spans="1:20" x14ac:dyDescent="0.2">
      <c r="A2" s="95"/>
      <c r="B2" s="105"/>
      <c r="C2" s="105"/>
      <c r="D2" s="105"/>
      <c r="E2" s="105"/>
      <c r="F2" s="105"/>
      <c r="G2" s="105"/>
      <c r="H2" s="105"/>
      <c r="I2" s="12"/>
      <c r="J2" s="12" t="s">
        <v>36</v>
      </c>
      <c r="K2" s="12" t="str">
        <f>Currency&amp;"_YC"&amp;$J$2&amp;"RH"</f>
        <v>EUR_YC1YRH</v>
      </c>
      <c r="L2" s="12" t="str">
        <f>Discounting</f>
        <v>EurON</v>
      </c>
      <c r="M2" s="105"/>
      <c r="N2" s="162"/>
    </row>
    <row r="3" spans="1:20" ht="22.5" x14ac:dyDescent="0.2">
      <c r="A3" s="95"/>
      <c r="B3" s="102" t="s">
        <v>147</v>
      </c>
      <c r="C3" s="102"/>
      <c r="D3" s="102"/>
      <c r="E3" s="102"/>
      <c r="F3" s="102" t="s">
        <v>146</v>
      </c>
      <c r="G3" s="102" t="s">
        <v>145</v>
      </c>
      <c r="H3" s="102" t="s">
        <v>144</v>
      </c>
      <c r="I3" s="102" t="s">
        <v>143</v>
      </c>
      <c r="J3" s="102" t="s">
        <v>125</v>
      </c>
      <c r="K3" s="182" t="str">
        <f>K2&amp;"_SwapsFromBasis.xml"</f>
        <v>EUR_YC1YRH_SwapsFromBasis.xml</v>
      </c>
      <c r="L3" s="181" t="str">
        <f>IF(Serialize,_xll.ohObjectSave(L4:L42,SerializationPath&amp;K3,FileOverwrite,Serialize),"---")</f>
        <v>---</v>
      </c>
      <c r="M3" s="163" t="str">
        <f>_xll.ohRangeRetrieveError(L3)</f>
        <v/>
      </c>
      <c r="N3" s="162"/>
    </row>
    <row r="4" spans="1:20" x14ac:dyDescent="0.2">
      <c r="A4" s="106"/>
      <c r="B4" s="105"/>
      <c r="C4" s="105"/>
      <c r="D4" s="105"/>
      <c r="E4" s="105"/>
      <c r="F4" s="105"/>
      <c r="G4" s="105"/>
      <c r="H4" s="105"/>
      <c r="I4" s="105"/>
      <c r="J4" s="105"/>
      <c r="K4" s="180" t="str">
        <f>$K$2&amp;"_"&amp;$D6&amp;$E6&amp;"BASIS_"&amp;FamilyName&amp;$J$2</f>
        <v>EUR_YC1YRH_AB12EBASIS_ibor1Y</v>
      </c>
      <c r="L4" s="179" t="str">
        <f>IF(UPPER(FamilyName)="IBOR",_xll.qlEuribor($K4,$J$2,,Permanent,Trigger,ObjectOverwrite),IF(UPPER(FamilyName)="LIBOR",_xll.qlLibor($K4,Currency,$J$2,,Permanent,Trigger,ObjectOverwrite),"--"))</f>
        <v>EUR_YC1YRH_AB12EBASIS_ibor1Y#0001</v>
      </c>
      <c r="M4" s="178" t="str">
        <f>_xll.ohRangeRetrieveError(L4)</f>
        <v/>
      </c>
      <c r="N4" s="162"/>
    </row>
    <row r="5" spans="1:20" x14ac:dyDescent="0.2">
      <c r="A5" s="106"/>
      <c r="B5" s="105"/>
      <c r="C5" s="105"/>
      <c r="D5" s="105"/>
      <c r="E5" s="105"/>
      <c r="F5" s="105"/>
      <c r="G5" s="105"/>
      <c r="H5" s="105"/>
      <c r="I5" s="105"/>
      <c r="J5" s="105"/>
      <c r="K5" s="105"/>
      <c r="L5" s="105"/>
      <c r="M5" s="105"/>
      <c r="N5" s="162"/>
    </row>
    <row r="6" spans="1:20" x14ac:dyDescent="0.2">
      <c r="A6" s="95"/>
      <c r="B6" s="177" t="s">
        <v>137</v>
      </c>
      <c r="C6" s="143" t="s">
        <v>36</v>
      </c>
      <c r="D6" s="177" t="str">
        <f>VLOOKUP(Currency,Swap1YConventions,2)</f>
        <v>AB</v>
      </c>
      <c r="E6" s="177" t="str">
        <f>VLOOKUP(Currency,Swap1YConventions,3)</f>
        <v>12E</v>
      </c>
      <c r="F6" s="176" t="str">
        <f t="shared" ref="F6:F42" si="0">IF(UPPER(LEFT($D6))="A","Annual",IF(UPPER(LEFT($D6))="S","Semiannual","--"))</f>
        <v>Annual</v>
      </c>
      <c r="G6" s="176" t="s">
        <v>139</v>
      </c>
      <c r="H6" s="176" t="str">
        <f t="shared" ref="H6:H42" si="1">IF(UPPER(RIGHT($D6))="B",BondBasisDayCounter,IF(UPPER(RIGHT($D6))="M",MoneyMarketDayCounter,"--"))</f>
        <v>30/360 (Bond Basis)</v>
      </c>
      <c r="I6" s="166">
        <v>0</v>
      </c>
      <c r="J6" s="165" t="str">
        <f t="shared" ref="J6:J42" si="2">Currency&amp;$D6&amp;$E6&amp;"BASIS"&amp;$C6&amp;QuoteSuffix</f>
        <v>EURAB12EBASIS1Y_Quote</v>
      </c>
      <c r="K6" s="165" t="str">
        <f t="shared" ref="K6:K42" si="3">$K$2&amp;"_"&amp;$D6&amp;$E6&amp;"BASIS"&amp;$C6</f>
        <v>EUR_YC1YRH_AB12EBASIS1Y</v>
      </c>
      <c r="L6" s="164" t="str">
        <f>_xll.qlSwapRateHelper2(K6,$J6,$C6,Calendar,$F6,$G6,$H6,$L$4,$I6,B6,DiscountingCurve,Permanent,,ObjectOverwrite)</f>
        <v>EUR_YC1YRH_AB12EBASIS1Y#0001</v>
      </c>
      <c r="M6" s="163" t="str">
        <f>_xll.ohRangeRetrieveError(L6)</f>
        <v/>
      </c>
      <c r="N6" s="162"/>
      <c r="T6" s="103" t="str">
        <f>_xll.ohObjectCallerAddress(J6)</f>
        <v>'[EUR_Market.xlsx]1Y (3)'!R3C10</v>
      </c>
    </row>
    <row r="7" spans="1:20" x14ac:dyDescent="0.2">
      <c r="A7" s="95"/>
      <c r="B7" s="143" t="str">
        <f t="shared" ref="B7:B42" si="4">B6</f>
        <v>0D</v>
      </c>
      <c r="C7" s="143" t="s">
        <v>35</v>
      </c>
      <c r="D7" s="143" t="str">
        <f t="shared" ref="D7:D42" si="5">D6</f>
        <v>AB</v>
      </c>
      <c r="E7" s="143" t="str">
        <f t="shared" ref="E7:E42" si="6">E6</f>
        <v>12E</v>
      </c>
      <c r="F7" s="167" t="str">
        <f t="shared" si="0"/>
        <v>Annual</v>
      </c>
      <c r="G7" s="167" t="s">
        <v>139</v>
      </c>
      <c r="H7" s="167" t="str">
        <f t="shared" si="1"/>
        <v>30/360 (Bond Basis)</v>
      </c>
      <c r="I7" s="166">
        <v>0</v>
      </c>
      <c r="J7" s="165" t="str">
        <f t="shared" si="2"/>
        <v>EURAB12EBASIS15M_Quote</v>
      </c>
      <c r="K7" s="165" t="str">
        <f t="shared" si="3"/>
        <v>EUR_YC1YRH_AB12EBASIS15M</v>
      </c>
      <c r="L7" s="164" t="str">
        <f>_xll.qlSwapRateHelper2(K7,$J7,$C7,Calendar,$F7,$G7,$H7,$L$4,$I7,B7,DiscountingCurve,Permanent,,ObjectOverwrite)</f>
        <v>EUR_YC1YRH_AB12EBASIS15M#0001</v>
      </c>
      <c r="M7" s="163" t="str">
        <f>_xll.ohRangeRetrieveError(L7)</f>
        <v/>
      </c>
      <c r="N7" s="162"/>
    </row>
    <row r="8" spans="1:20" x14ac:dyDescent="0.2">
      <c r="A8" s="95"/>
      <c r="B8" s="143" t="str">
        <f t="shared" si="4"/>
        <v>0D</v>
      </c>
      <c r="C8" s="143" t="s">
        <v>34</v>
      </c>
      <c r="D8" s="143" t="str">
        <f t="shared" si="5"/>
        <v>AB</v>
      </c>
      <c r="E8" s="143" t="str">
        <f t="shared" si="6"/>
        <v>12E</v>
      </c>
      <c r="F8" s="167" t="str">
        <f t="shared" si="0"/>
        <v>Annual</v>
      </c>
      <c r="G8" s="167" t="s">
        <v>139</v>
      </c>
      <c r="H8" s="167" t="str">
        <f t="shared" si="1"/>
        <v>30/360 (Bond Basis)</v>
      </c>
      <c r="I8" s="166">
        <v>0</v>
      </c>
      <c r="J8" s="165" t="str">
        <f t="shared" si="2"/>
        <v>EURAB12EBASIS18M_Quote</v>
      </c>
      <c r="K8" s="165" t="str">
        <f t="shared" si="3"/>
        <v>EUR_YC1YRH_AB12EBASIS18M</v>
      </c>
      <c r="L8" s="164" t="str">
        <f>_xll.qlSwapRateHelper2(K8,$J8,$C8,Calendar,$F8,$G8,$H8,$L$4,$I8,B8,DiscountingCurve,Permanent,,ObjectOverwrite)</f>
        <v>EUR_YC1YRH_AB12EBASIS18M#0001</v>
      </c>
      <c r="M8" s="163" t="str">
        <f>_xll.ohRangeRetrieveError(L8)</f>
        <v/>
      </c>
      <c r="N8" s="162"/>
    </row>
    <row r="9" spans="1:20" ht="12" thickBot="1" x14ac:dyDescent="0.25">
      <c r="A9" s="95"/>
      <c r="B9" s="143" t="str">
        <f t="shared" si="4"/>
        <v>0D</v>
      </c>
      <c r="C9" s="143" t="s">
        <v>33</v>
      </c>
      <c r="D9" s="143" t="str">
        <f t="shared" si="5"/>
        <v>AB</v>
      </c>
      <c r="E9" s="143" t="str">
        <f t="shared" si="6"/>
        <v>12E</v>
      </c>
      <c r="F9" s="167" t="str">
        <f t="shared" si="0"/>
        <v>Annual</v>
      </c>
      <c r="G9" s="167" t="s">
        <v>139</v>
      </c>
      <c r="H9" s="167" t="str">
        <f t="shared" si="1"/>
        <v>30/360 (Bond Basis)</v>
      </c>
      <c r="I9" s="166">
        <v>0</v>
      </c>
      <c r="J9" s="165" t="str">
        <f t="shared" si="2"/>
        <v>EURAB12EBASIS21M_Quote</v>
      </c>
      <c r="K9" s="165" t="str">
        <f t="shared" si="3"/>
        <v>EUR_YC1YRH_AB12EBASIS21M</v>
      </c>
      <c r="L9" s="164" t="str">
        <f>_xll.qlSwapRateHelper2(K9,$J9,$C9,Calendar,$F9,$G9,$H9,$L$4,$I9,B9,DiscountingCurve,Permanent,,ObjectOverwrite)</f>
        <v>EUR_YC1YRH_AB12EBASIS21M#0001</v>
      </c>
      <c r="M9" s="163" t="str">
        <f>_xll.ohRangeRetrieveError(L9)</f>
        <v/>
      </c>
      <c r="N9" s="162"/>
    </row>
    <row r="10" spans="1:20" x14ac:dyDescent="0.2">
      <c r="A10" s="95"/>
      <c r="B10" s="143" t="str">
        <f t="shared" si="4"/>
        <v>0D</v>
      </c>
      <c r="C10" s="143" t="s">
        <v>32</v>
      </c>
      <c r="D10" s="143" t="str">
        <f t="shared" si="5"/>
        <v>AB</v>
      </c>
      <c r="E10" s="143" t="str">
        <f t="shared" si="6"/>
        <v>12E</v>
      </c>
      <c r="F10" s="167" t="str">
        <f t="shared" si="0"/>
        <v>Annual</v>
      </c>
      <c r="G10" s="167" t="s">
        <v>139</v>
      </c>
      <c r="H10" s="167" t="str">
        <f t="shared" si="1"/>
        <v>30/360 (Bond Basis)</v>
      </c>
      <c r="I10" s="166">
        <v>0</v>
      </c>
      <c r="J10" s="165" t="str">
        <f t="shared" si="2"/>
        <v>EURAB12EBASIS2Y_Quote</v>
      </c>
      <c r="K10" s="165" t="str">
        <f t="shared" si="3"/>
        <v>EUR_YC1YRH_AB12EBASIS2Y</v>
      </c>
      <c r="L10" s="164" t="str">
        <f>_xll.qlSwapRateHelper2(K10,$J10,$C10,Calendar,$F10,$G10,$H10,$L$4,$I10,B10,DiscountingCurve,Permanent,,ObjectOverwrite)</f>
        <v>EUR_YC1YRH_AB12EBASIS2Y#0001</v>
      </c>
      <c r="M10" s="163" t="str">
        <f>_xll.ohRangeRetrieveError(L10)</f>
        <v/>
      </c>
      <c r="N10" s="162"/>
      <c r="P10" s="175" t="s">
        <v>114</v>
      </c>
      <c r="Q10" s="156" t="s">
        <v>111</v>
      </c>
      <c r="R10" s="174" t="s">
        <v>140</v>
      </c>
    </row>
    <row r="11" spans="1:20" x14ac:dyDescent="0.2">
      <c r="A11" s="95"/>
      <c r="B11" s="143" t="str">
        <f t="shared" si="4"/>
        <v>0D</v>
      </c>
      <c r="C11" s="143" t="s">
        <v>31</v>
      </c>
      <c r="D11" s="143" t="str">
        <f t="shared" si="5"/>
        <v>AB</v>
      </c>
      <c r="E11" s="143" t="str">
        <f t="shared" si="6"/>
        <v>12E</v>
      </c>
      <c r="F11" s="167" t="str">
        <f t="shared" si="0"/>
        <v>Annual</v>
      </c>
      <c r="G11" s="167" t="s">
        <v>139</v>
      </c>
      <c r="H11" s="167" t="str">
        <f t="shared" si="1"/>
        <v>30/360 (Bond Basis)</v>
      </c>
      <c r="I11" s="166">
        <v>0</v>
      </c>
      <c r="J11" s="165" t="str">
        <f t="shared" si="2"/>
        <v>EURAB12EBASIS3Y_Quote</v>
      </c>
      <c r="K11" s="165" t="str">
        <f t="shared" si="3"/>
        <v>EUR_YC1YRH_AB12EBASIS3Y</v>
      </c>
      <c r="L11" s="164" t="str">
        <f>_xll.qlSwapRateHelper2(K11,$J11,$C11,Calendar,$F11,$G11,$H11,$L$4,$I11,B11,DiscountingCurve,Permanent,,ObjectOverwrite)</f>
        <v>EUR_YC1YRH_AB12EBASIS3Y#0001</v>
      </c>
      <c r="M11" s="163" t="str">
        <f>_xll.ohRangeRetrieveError(L11)</f>
        <v/>
      </c>
      <c r="N11" s="162"/>
      <c r="P11" s="173" t="s">
        <v>112</v>
      </c>
      <c r="Q11" s="168" t="s">
        <v>111</v>
      </c>
      <c r="R11" s="172" t="s">
        <v>142</v>
      </c>
    </row>
    <row r="12" spans="1:20" x14ac:dyDescent="0.2">
      <c r="A12" s="95"/>
      <c r="B12" s="143" t="str">
        <f t="shared" si="4"/>
        <v>0D</v>
      </c>
      <c r="C12" s="143" t="s">
        <v>30</v>
      </c>
      <c r="D12" s="143" t="str">
        <f t="shared" si="5"/>
        <v>AB</v>
      </c>
      <c r="E12" s="143" t="str">
        <f t="shared" si="6"/>
        <v>12E</v>
      </c>
      <c r="F12" s="167" t="str">
        <f t="shared" si="0"/>
        <v>Annual</v>
      </c>
      <c r="G12" s="167" t="s">
        <v>139</v>
      </c>
      <c r="H12" s="167" t="str">
        <f t="shared" si="1"/>
        <v>30/360 (Bond Basis)</v>
      </c>
      <c r="I12" s="166">
        <v>0</v>
      </c>
      <c r="J12" s="165" t="str">
        <f t="shared" si="2"/>
        <v>EURAB12EBASIS4Y_Quote</v>
      </c>
      <c r="K12" s="165" t="str">
        <f t="shared" si="3"/>
        <v>EUR_YC1YRH_AB12EBASIS4Y</v>
      </c>
      <c r="L12" s="164" t="str">
        <f>_xll.qlSwapRateHelper2(K12,$J12,$C12,Calendar,$F12,$G12,$H12,$L$4,$I12,B12,DiscountingCurve,Permanent,,ObjectOverwrite)</f>
        <v>EUR_YC1YRH_AB12EBASIS4Y#0001</v>
      </c>
      <c r="M12" s="163" t="str">
        <f>_xll.ohRangeRetrieveError(L12)</f>
        <v/>
      </c>
      <c r="N12" s="162"/>
      <c r="P12" s="173" t="s">
        <v>109</v>
      </c>
      <c r="Q12" s="168" t="s">
        <v>141</v>
      </c>
      <c r="R12" s="172" t="s">
        <v>140</v>
      </c>
    </row>
    <row r="13" spans="1:20" x14ac:dyDescent="0.2">
      <c r="A13" s="95"/>
      <c r="B13" s="143" t="str">
        <f t="shared" si="4"/>
        <v>0D</v>
      </c>
      <c r="C13" s="143" t="s">
        <v>29</v>
      </c>
      <c r="D13" s="143" t="str">
        <f t="shared" si="5"/>
        <v>AB</v>
      </c>
      <c r="E13" s="143" t="str">
        <f t="shared" si="6"/>
        <v>12E</v>
      </c>
      <c r="F13" s="167" t="str">
        <f t="shared" si="0"/>
        <v>Annual</v>
      </c>
      <c r="G13" s="167" t="s">
        <v>139</v>
      </c>
      <c r="H13" s="167" t="str">
        <f t="shared" si="1"/>
        <v>30/360 (Bond Basis)</v>
      </c>
      <c r="I13" s="166">
        <v>0</v>
      </c>
      <c r="J13" s="165" t="str">
        <f t="shared" si="2"/>
        <v>EURAB12EBASIS5Y_Quote</v>
      </c>
      <c r="K13" s="165" t="str">
        <f t="shared" si="3"/>
        <v>EUR_YC1YRH_AB12EBASIS5Y</v>
      </c>
      <c r="L13" s="164" t="str">
        <f>_xll.qlSwapRateHelper2(K13,$J13,$C13,Calendar,$F13,$G13,$H13,$L$4,$I13,B13,DiscountingCurve,Permanent,,ObjectOverwrite)</f>
        <v>EUR_YC1YRH_AB12EBASIS5Y#0001</v>
      </c>
      <c r="M13" s="163" t="str">
        <f>_xll.ohRangeRetrieveError(L13)</f>
        <v/>
      </c>
      <c r="N13" s="162"/>
      <c r="P13" s="173" t="s">
        <v>107</v>
      </c>
      <c r="Q13" s="168" t="s">
        <v>141</v>
      </c>
      <c r="R13" s="172" t="s">
        <v>140</v>
      </c>
    </row>
    <row r="14" spans="1:20" ht="12" thickBot="1" x14ac:dyDescent="0.25">
      <c r="A14" s="95"/>
      <c r="B14" s="143" t="str">
        <f t="shared" si="4"/>
        <v>0D</v>
      </c>
      <c r="C14" s="143" t="s">
        <v>28</v>
      </c>
      <c r="D14" s="143" t="str">
        <f t="shared" si="5"/>
        <v>AB</v>
      </c>
      <c r="E14" s="143" t="str">
        <f t="shared" si="6"/>
        <v>12E</v>
      </c>
      <c r="F14" s="167" t="str">
        <f t="shared" si="0"/>
        <v>Annual</v>
      </c>
      <c r="G14" s="167" t="s">
        <v>139</v>
      </c>
      <c r="H14" s="167" t="str">
        <f t="shared" si="1"/>
        <v>30/360 (Bond Basis)</v>
      </c>
      <c r="I14" s="166">
        <v>0</v>
      </c>
      <c r="J14" s="165" t="str">
        <f t="shared" si="2"/>
        <v>EURAB12EBASIS6Y_Quote</v>
      </c>
      <c r="K14" s="165" t="str">
        <f t="shared" si="3"/>
        <v>EUR_YC1YRH_AB12EBASIS6Y</v>
      </c>
      <c r="L14" s="164" t="str">
        <f>_xll.qlSwapRateHelper2(K14,$J14,$C14,Calendar,$F14,$G14,$H14,$L$4,$I14,B14,DiscountingCurve,Permanent,,ObjectOverwrite)</f>
        <v>EUR_YC1YRH_AB12EBASIS6Y#0001</v>
      </c>
      <c r="M14" s="163" t="str">
        <f>_xll.ohRangeRetrieveError(L14)</f>
        <v/>
      </c>
      <c r="N14" s="162"/>
      <c r="P14" s="171" t="s">
        <v>105</v>
      </c>
      <c r="Q14" s="170" t="s">
        <v>104</v>
      </c>
      <c r="R14" s="169" t="s">
        <v>140</v>
      </c>
    </row>
    <row r="15" spans="1:20" x14ac:dyDescent="0.2">
      <c r="A15" s="95"/>
      <c r="B15" s="143" t="str">
        <f t="shared" si="4"/>
        <v>0D</v>
      </c>
      <c r="C15" s="143" t="s">
        <v>27</v>
      </c>
      <c r="D15" s="143" t="str">
        <f t="shared" si="5"/>
        <v>AB</v>
      </c>
      <c r="E15" s="143" t="str">
        <f t="shared" si="6"/>
        <v>12E</v>
      </c>
      <c r="F15" s="167" t="str">
        <f t="shared" si="0"/>
        <v>Annual</v>
      </c>
      <c r="G15" s="167" t="s">
        <v>139</v>
      </c>
      <c r="H15" s="167" t="str">
        <f t="shared" si="1"/>
        <v>30/360 (Bond Basis)</v>
      </c>
      <c r="I15" s="166">
        <v>0</v>
      </c>
      <c r="J15" s="165" t="str">
        <f t="shared" si="2"/>
        <v>EURAB12EBASIS7Y_Quote</v>
      </c>
      <c r="K15" s="165" t="str">
        <f t="shared" si="3"/>
        <v>EUR_YC1YRH_AB12EBASIS7Y</v>
      </c>
      <c r="L15" s="164" t="str">
        <f>_xll.qlSwapRateHelper2(K15,$J15,$C15,Calendar,$F15,$G15,$H15,$L$4,$I15,B15,DiscountingCurve,Permanent,,ObjectOverwrite)</f>
        <v>EUR_YC1YRH_AB12EBASIS7Y#0001</v>
      </c>
      <c r="M15" s="163" t="str">
        <f>_xll.ohRangeRetrieveError(L15)</f>
        <v/>
      </c>
      <c r="N15" s="162"/>
      <c r="P15" s="168"/>
      <c r="Q15" s="168"/>
      <c r="R15" s="168"/>
    </row>
    <row r="16" spans="1:20" x14ac:dyDescent="0.2">
      <c r="A16" s="95"/>
      <c r="B16" s="143" t="str">
        <f t="shared" si="4"/>
        <v>0D</v>
      </c>
      <c r="C16" s="143" t="s">
        <v>26</v>
      </c>
      <c r="D16" s="143" t="str">
        <f t="shared" si="5"/>
        <v>AB</v>
      </c>
      <c r="E16" s="143" t="str">
        <f t="shared" si="6"/>
        <v>12E</v>
      </c>
      <c r="F16" s="167" t="str">
        <f t="shared" si="0"/>
        <v>Annual</v>
      </c>
      <c r="G16" s="167" t="s">
        <v>139</v>
      </c>
      <c r="H16" s="167" t="str">
        <f t="shared" si="1"/>
        <v>30/360 (Bond Basis)</v>
      </c>
      <c r="I16" s="166">
        <v>0</v>
      </c>
      <c r="J16" s="165" t="str">
        <f t="shared" si="2"/>
        <v>EURAB12EBASIS8Y_Quote</v>
      </c>
      <c r="K16" s="165" t="str">
        <f t="shared" si="3"/>
        <v>EUR_YC1YRH_AB12EBASIS8Y</v>
      </c>
      <c r="L16" s="164" t="str">
        <f>_xll.qlSwapRateHelper2(K16,$J16,$C16,Calendar,$F16,$G16,$H16,$L$4,$I16,B16,DiscountingCurve,Permanent,,ObjectOverwrite)</f>
        <v>EUR_YC1YRH_AB12EBASIS8Y#0001</v>
      </c>
      <c r="M16" s="163" t="str">
        <f>_xll.ohRangeRetrieveError(L16)</f>
        <v/>
      </c>
      <c r="N16" s="162"/>
    </row>
    <row r="17" spans="1:14" x14ac:dyDescent="0.2">
      <c r="A17" s="95"/>
      <c r="B17" s="143" t="str">
        <f t="shared" si="4"/>
        <v>0D</v>
      </c>
      <c r="C17" s="143" t="s">
        <v>25</v>
      </c>
      <c r="D17" s="143" t="str">
        <f t="shared" si="5"/>
        <v>AB</v>
      </c>
      <c r="E17" s="143" t="str">
        <f t="shared" si="6"/>
        <v>12E</v>
      </c>
      <c r="F17" s="167" t="str">
        <f t="shared" si="0"/>
        <v>Annual</v>
      </c>
      <c r="G17" s="167" t="s">
        <v>139</v>
      </c>
      <c r="H17" s="167" t="str">
        <f t="shared" si="1"/>
        <v>30/360 (Bond Basis)</v>
      </c>
      <c r="I17" s="166">
        <v>0</v>
      </c>
      <c r="J17" s="165" t="str">
        <f t="shared" si="2"/>
        <v>EURAB12EBASIS9Y_Quote</v>
      </c>
      <c r="K17" s="165" t="str">
        <f t="shared" si="3"/>
        <v>EUR_YC1YRH_AB12EBASIS9Y</v>
      </c>
      <c r="L17" s="164" t="str">
        <f>_xll.qlSwapRateHelper2(K17,$J17,$C17,Calendar,$F17,$G17,$H17,$L$4,$I17,B17,DiscountingCurve,Permanent,,ObjectOverwrite)</f>
        <v>EUR_YC1YRH_AB12EBASIS9Y#0001</v>
      </c>
      <c r="M17" s="163" t="str">
        <f>_xll.ohRangeRetrieveError(L17)</f>
        <v/>
      </c>
      <c r="N17" s="162"/>
    </row>
    <row r="18" spans="1:14" x14ac:dyDescent="0.2">
      <c r="A18" s="95"/>
      <c r="B18" s="143" t="str">
        <f t="shared" si="4"/>
        <v>0D</v>
      </c>
      <c r="C18" s="143" t="s">
        <v>24</v>
      </c>
      <c r="D18" s="143" t="str">
        <f t="shared" si="5"/>
        <v>AB</v>
      </c>
      <c r="E18" s="143" t="str">
        <f t="shared" si="6"/>
        <v>12E</v>
      </c>
      <c r="F18" s="167" t="str">
        <f t="shared" si="0"/>
        <v>Annual</v>
      </c>
      <c r="G18" s="167" t="s">
        <v>139</v>
      </c>
      <c r="H18" s="167" t="str">
        <f t="shared" si="1"/>
        <v>30/360 (Bond Basis)</v>
      </c>
      <c r="I18" s="166">
        <v>0</v>
      </c>
      <c r="J18" s="165" t="str">
        <f t="shared" si="2"/>
        <v>EURAB12EBASIS10Y_Quote</v>
      </c>
      <c r="K18" s="165" t="str">
        <f t="shared" si="3"/>
        <v>EUR_YC1YRH_AB12EBASIS10Y</v>
      </c>
      <c r="L18" s="164" t="str">
        <f>_xll.qlSwapRateHelper2(K18,$J18,$C18,Calendar,$F18,$G18,$H18,$L$4,$I18,B18,DiscountingCurve,Permanent,,ObjectOverwrite)</f>
        <v>EUR_YC1YRH_AB12EBASIS10Y#0001</v>
      </c>
      <c r="M18" s="163" t="str">
        <f>_xll.ohRangeRetrieveError(L18)</f>
        <v/>
      </c>
      <c r="N18" s="162"/>
    </row>
    <row r="19" spans="1:14" x14ac:dyDescent="0.2">
      <c r="A19" s="95"/>
      <c r="B19" s="143" t="str">
        <f t="shared" si="4"/>
        <v>0D</v>
      </c>
      <c r="C19" s="143" t="s">
        <v>23</v>
      </c>
      <c r="D19" s="143" t="str">
        <f t="shared" si="5"/>
        <v>AB</v>
      </c>
      <c r="E19" s="143" t="str">
        <f t="shared" si="6"/>
        <v>12E</v>
      </c>
      <c r="F19" s="167" t="str">
        <f t="shared" si="0"/>
        <v>Annual</v>
      </c>
      <c r="G19" s="167" t="s">
        <v>139</v>
      </c>
      <c r="H19" s="167" t="str">
        <f t="shared" si="1"/>
        <v>30/360 (Bond Basis)</v>
      </c>
      <c r="I19" s="166">
        <v>0</v>
      </c>
      <c r="J19" s="165" t="str">
        <f t="shared" si="2"/>
        <v>EURAB12EBASIS11Y_Quote</v>
      </c>
      <c r="K19" s="165" t="str">
        <f t="shared" si="3"/>
        <v>EUR_YC1YRH_AB12EBASIS11Y</v>
      </c>
      <c r="L19" s="164" t="str">
        <f>_xll.qlSwapRateHelper2(K19,$J19,$C19,Calendar,$F19,$G19,$H19,$L$4,$I19,B19,DiscountingCurve,Permanent,,ObjectOverwrite)</f>
        <v>EUR_YC1YRH_AB12EBASIS11Y#0001</v>
      </c>
      <c r="M19" s="163" t="str">
        <f>_xll.ohRangeRetrieveError(L19)</f>
        <v/>
      </c>
      <c r="N19" s="162"/>
    </row>
    <row r="20" spans="1:14" x14ac:dyDescent="0.2">
      <c r="A20" s="95"/>
      <c r="B20" s="143" t="str">
        <f t="shared" si="4"/>
        <v>0D</v>
      </c>
      <c r="C20" s="143" t="s">
        <v>22</v>
      </c>
      <c r="D20" s="143" t="str">
        <f t="shared" si="5"/>
        <v>AB</v>
      </c>
      <c r="E20" s="143" t="str">
        <f t="shared" si="6"/>
        <v>12E</v>
      </c>
      <c r="F20" s="167" t="str">
        <f t="shared" si="0"/>
        <v>Annual</v>
      </c>
      <c r="G20" s="167" t="s">
        <v>139</v>
      </c>
      <c r="H20" s="167" t="str">
        <f t="shared" si="1"/>
        <v>30/360 (Bond Basis)</v>
      </c>
      <c r="I20" s="166">
        <v>0</v>
      </c>
      <c r="J20" s="165" t="str">
        <f t="shared" si="2"/>
        <v>EURAB12EBASIS12Y_Quote</v>
      </c>
      <c r="K20" s="165" t="str">
        <f t="shared" si="3"/>
        <v>EUR_YC1YRH_AB12EBASIS12Y</v>
      </c>
      <c r="L20" s="164" t="str">
        <f>_xll.qlSwapRateHelper2(K20,$J20,$C20,Calendar,$F20,$G20,$H20,$L$4,$I20,B20,DiscountingCurve,Permanent,,ObjectOverwrite)</f>
        <v>EUR_YC1YRH_AB12EBASIS12Y#0001</v>
      </c>
      <c r="M20" s="163" t="str">
        <f>_xll.ohRangeRetrieveError(L20)</f>
        <v/>
      </c>
      <c r="N20" s="162"/>
    </row>
    <row r="21" spans="1:14" x14ac:dyDescent="0.2">
      <c r="A21" s="95"/>
      <c r="B21" s="143" t="str">
        <f t="shared" si="4"/>
        <v>0D</v>
      </c>
      <c r="C21" s="143" t="s">
        <v>21</v>
      </c>
      <c r="D21" s="143" t="str">
        <f t="shared" si="5"/>
        <v>AB</v>
      </c>
      <c r="E21" s="143" t="str">
        <f t="shared" si="6"/>
        <v>12E</v>
      </c>
      <c r="F21" s="167" t="str">
        <f t="shared" si="0"/>
        <v>Annual</v>
      </c>
      <c r="G21" s="167" t="s">
        <v>139</v>
      </c>
      <c r="H21" s="167" t="str">
        <f t="shared" si="1"/>
        <v>30/360 (Bond Basis)</v>
      </c>
      <c r="I21" s="166">
        <v>0</v>
      </c>
      <c r="J21" s="165" t="str">
        <f t="shared" si="2"/>
        <v>EURAB12EBASIS13Y_Quote</v>
      </c>
      <c r="K21" s="165" t="str">
        <f t="shared" si="3"/>
        <v>EUR_YC1YRH_AB12EBASIS13Y</v>
      </c>
      <c r="L21" s="164" t="str">
        <f>_xll.qlSwapRateHelper2(K21,$J21,$C21,Calendar,$F21,$G21,$H21,$L$4,$I21,B21,DiscountingCurve,Permanent,,ObjectOverwrite)</f>
        <v>EUR_YC1YRH_AB12EBASIS13Y#0001</v>
      </c>
      <c r="M21" s="163" t="str">
        <f>_xll.ohRangeRetrieveError(L21)</f>
        <v/>
      </c>
      <c r="N21" s="162"/>
    </row>
    <row r="22" spans="1:14" x14ac:dyDescent="0.2">
      <c r="A22" s="95"/>
      <c r="B22" s="143" t="str">
        <f t="shared" si="4"/>
        <v>0D</v>
      </c>
      <c r="C22" s="143" t="s">
        <v>20</v>
      </c>
      <c r="D22" s="143" t="str">
        <f t="shared" si="5"/>
        <v>AB</v>
      </c>
      <c r="E22" s="143" t="str">
        <f t="shared" si="6"/>
        <v>12E</v>
      </c>
      <c r="F22" s="167" t="str">
        <f t="shared" si="0"/>
        <v>Annual</v>
      </c>
      <c r="G22" s="167" t="s">
        <v>139</v>
      </c>
      <c r="H22" s="167" t="str">
        <f t="shared" si="1"/>
        <v>30/360 (Bond Basis)</v>
      </c>
      <c r="I22" s="166">
        <v>0</v>
      </c>
      <c r="J22" s="165" t="str">
        <f t="shared" si="2"/>
        <v>EURAB12EBASIS14Y_Quote</v>
      </c>
      <c r="K22" s="165" t="str">
        <f t="shared" si="3"/>
        <v>EUR_YC1YRH_AB12EBASIS14Y</v>
      </c>
      <c r="L22" s="164" t="str">
        <f>_xll.qlSwapRateHelper2(K22,$J22,$C22,Calendar,$F22,$G22,$H22,$L$4,$I22,B22,DiscountingCurve,Permanent,,ObjectOverwrite)</f>
        <v>EUR_YC1YRH_AB12EBASIS14Y#0001</v>
      </c>
      <c r="M22" s="163" t="str">
        <f>_xll.ohRangeRetrieveError(L22)</f>
        <v/>
      </c>
      <c r="N22" s="162"/>
    </row>
    <row r="23" spans="1:14" x14ac:dyDescent="0.2">
      <c r="A23" s="95"/>
      <c r="B23" s="143" t="str">
        <f t="shared" si="4"/>
        <v>0D</v>
      </c>
      <c r="C23" s="143" t="s">
        <v>19</v>
      </c>
      <c r="D23" s="143" t="str">
        <f t="shared" si="5"/>
        <v>AB</v>
      </c>
      <c r="E23" s="143" t="str">
        <f t="shared" si="6"/>
        <v>12E</v>
      </c>
      <c r="F23" s="167" t="str">
        <f t="shared" si="0"/>
        <v>Annual</v>
      </c>
      <c r="G23" s="167" t="s">
        <v>139</v>
      </c>
      <c r="H23" s="167" t="str">
        <f t="shared" si="1"/>
        <v>30/360 (Bond Basis)</v>
      </c>
      <c r="I23" s="166">
        <v>0</v>
      </c>
      <c r="J23" s="165" t="str">
        <f t="shared" si="2"/>
        <v>EURAB12EBASIS15Y_Quote</v>
      </c>
      <c r="K23" s="165" t="str">
        <f t="shared" si="3"/>
        <v>EUR_YC1YRH_AB12EBASIS15Y</v>
      </c>
      <c r="L23" s="164" t="str">
        <f>_xll.qlSwapRateHelper2(K23,$J23,$C23,Calendar,$F23,$G23,$H23,$L$4,$I23,B23,DiscountingCurve,Permanent,,ObjectOverwrite)</f>
        <v>EUR_YC1YRH_AB12EBASIS15Y#0001</v>
      </c>
      <c r="M23" s="163" t="str">
        <f>_xll.ohRangeRetrieveError(L23)</f>
        <v/>
      </c>
      <c r="N23" s="162"/>
    </row>
    <row r="24" spans="1:14" x14ac:dyDescent="0.2">
      <c r="A24" s="95"/>
      <c r="B24" s="143" t="str">
        <f t="shared" si="4"/>
        <v>0D</v>
      </c>
      <c r="C24" s="143" t="s">
        <v>18</v>
      </c>
      <c r="D24" s="143" t="str">
        <f t="shared" si="5"/>
        <v>AB</v>
      </c>
      <c r="E24" s="143" t="str">
        <f t="shared" si="6"/>
        <v>12E</v>
      </c>
      <c r="F24" s="167" t="str">
        <f t="shared" si="0"/>
        <v>Annual</v>
      </c>
      <c r="G24" s="167" t="s">
        <v>139</v>
      </c>
      <c r="H24" s="167" t="str">
        <f t="shared" si="1"/>
        <v>30/360 (Bond Basis)</v>
      </c>
      <c r="I24" s="166">
        <v>0</v>
      </c>
      <c r="J24" s="165" t="str">
        <f t="shared" si="2"/>
        <v>EURAB12EBASIS16Y_Quote</v>
      </c>
      <c r="K24" s="165" t="str">
        <f t="shared" si="3"/>
        <v>EUR_YC1YRH_AB12EBASIS16Y</v>
      </c>
      <c r="L24" s="164" t="str">
        <f>_xll.qlSwapRateHelper2(K24,$J24,$C24,Calendar,$F24,$G24,$H24,$L$4,$I24,B24,DiscountingCurve,Permanent,,ObjectOverwrite)</f>
        <v>EUR_YC1YRH_AB12EBASIS16Y#0001</v>
      </c>
      <c r="M24" s="163" t="str">
        <f>_xll.ohRangeRetrieveError(L24)</f>
        <v/>
      </c>
      <c r="N24" s="162"/>
    </row>
    <row r="25" spans="1:14" x14ac:dyDescent="0.2">
      <c r="A25" s="95"/>
      <c r="B25" s="143" t="str">
        <f t="shared" si="4"/>
        <v>0D</v>
      </c>
      <c r="C25" s="143" t="s">
        <v>17</v>
      </c>
      <c r="D25" s="143" t="str">
        <f t="shared" si="5"/>
        <v>AB</v>
      </c>
      <c r="E25" s="143" t="str">
        <f t="shared" si="6"/>
        <v>12E</v>
      </c>
      <c r="F25" s="167" t="str">
        <f t="shared" si="0"/>
        <v>Annual</v>
      </c>
      <c r="G25" s="167" t="s">
        <v>139</v>
      </c>
      <c r="H25" s="167" t="str">
        <f t="shared" si="1"/>
        <v>30/360 (Bond Basis)</v>
      </c>
      <c r="I25" s="166">
        <v>0</v>
      </c>
      <c r="J25" s="165" t="str">
        <f t="shared" si="2"/>
        <v>EURAB12EBASIS17Y_Quote</v>
      </c>
      <c r="K25" s="165" t="str">
        <f t="shared" si="3"/>
        <v>EUR_YC1YRH_AB12EBASIS17Y</v>
      </c>
      <c r="L25" s="164" t="str">
        <f>_xll.qlSwapRateHelper2(K25,$J25,$C25,Calendar,$F25,$G25,$H25,$L$4,$I25,B25,DiscountingCurve,Permanent,,ObjectOverwrite)</f>
        <v>EUR_YC1YRH_AB12EBASIS17Y#0001</v>
      </c>
      <c r="M25" s="163" t="str">
        <f>_xll.ohRangeRetrieveError(L25)</f>
        <v/>
      </c>
      <c r="N25" s="162"/>
    </row>
    <row r="26" spans="1:14" x14ac:dyDescent="0.2">
      <c r="A26" s="95"/>
      <c r="B26" s="143" t="str">
        <f t="shared" si="4"/>
        <v>0D</v>
      </c>
      <c r="C26" s="143" t="s">
        <v>16</v>
      </c>
      <c r="D26" s="143" t="str">
        <f t="shared" si="5"/>
        <v>AB</v>
      </c>
      <c r="E26" s="143" t="str">
        <f t="shared" si="6"/>
        <v>12E</v>
      </c>
      <c r="F26" s="167" t="str">
        <f t="shared" si="0"/>
        <v>Annual</v>
      </c>
      <c r="G26" s="167" t="s">
        <v>139</v>
      </c>
      <c r="H26" s="167" t="str">
        <f t="shared" si="1"/>
        <v>30/360 (Bond Basis)</v>
      </c>
      <c r="I26" s="166">
        <v>0</v>
      </c>
      <c r="J26" s="165" t="str">
        <f t="shared" si="2"/>
        <v>EURAB12EBASIS18Y_Quote</v>
      </c>
      <c r="K26" s="165" t="str">
        <f t="shared" si="3"/>
        <v>EUR_YC1YRH_AB12EBASIS18Y</v>
      </c>
      <c r="L26" s="164" t="str">
        <f>_xll.qlSwapRateHelper2(K26,$J26,$C26,Calendar,$F26,$G26,$H26,$L$4,$I26,B26,DiscountingCurve,Permanent,,ObjectOverwrite)</f>
        <v>EUR_YC1YRH_AB12EBASIS18Y#0001</v>
      </c>
      <c r="M26" s="163" t="str">
        <f>_xll.ohRangeRetrieveError(L26)</f>
        <v/>
      </c>
      <c r="N26" s="162"/>
    </row>
    <row r="27" spans="1:14" x14ac:dyDescent="0.2">
      <c r="A27" s="95"/>
      <c r="B27" s="143" t="str">
        <f t="shared" si="4"/>
        <v>0D</v>
      </c>
      <c r="C27" s="143" t="s">
        <v>15</v>
      </c>
      <c r="D27" s="143" t="str">
        <f t="shared" si="5"/>
        <v>AB</v>
      </c>
      <c r="E27" s="143" t="str">
        <f t="shared" si="6"/>
        <v>12E</v>
      </c>
      <c r="F27" s="167" t="str">
        <f t="shared" si="0"/>
        <v>Annual</v>
      </c>
      <c r="G27" s="167" t="s">
        <v>139</v>
      </c>
      <c r="H27" s="167" t="str">
        <f t="shared" si="1"/>
        <v>30/360 (Bond Basis)</v>
      </c>
      <c r="I27" s="166">
        <v>0</v>
      </c>
      <c r="J27" s="165" t="str">
        <f t="shared" si="2"/>
        <v>EURAB12EBASIS19Y_Quote</v>
      </c>
      <c r="K27" s="165" t="str">
        <f t="shared" si="3"/>
        <v>EUR_YC1YRH_AB12EBASIS19Y</v>
      </c>
      <c r="L27" s="164" t="str">
        <f>_xll.qlSwapRateHelper2(K27,$J27,$C27,Calendar,$F27,$G27,$H27,$L$4,$I27,B27,DiscountingCurve,Permanent,,ObjectOverwrite)</f>
        <v>EUR_YC1YRH_AB12EBASIS19Y#0001</v>
      </c>
      <c r="M27" s="163" t="str">
        <f>_xll.ohRangeRetrieveError(L27)</f>
        <v/>
      </c>
      <c r="N27" s="162"/>
    </row>
    <row r="28" spans="1:14" x14ac:dyDescent="0.2">
      <c r="A28" s="95"/>
      <c r="B28" s="143" t="str">
        <f t="shared" si="4"/>
        <v>0D</v>
      </c>
      <c r="C28" s="143" t="s">
        <v>14</v>
      </c>
      <c r="D28" s="143" t="str">
        <f t="shared" si="5"/>
        <v>AB</v>
      </c>
      <c r="E28" s="143" t="str">
        <f t="shared" si="6"/>
        <v>12E</v>
      </c>
      <c r="F28" s="167" t="str">
        <f t="shared" si="0"/>
        <v>Annual</v>
      </c>
      <c r="G28" s="167" t="s">
        <v>139</v>
      </c>
      <c r="H28" s="167" t="str">
        <f t="shared" si="1"/>
        <v>30/360 (Bond Basis)</v>
      </c>
      <c r="I28" s="166">
        <v>0</v>
      </c>
      <c r="J28" s="165" t="str">
        <f t="shared" si="2"/>
        <v>EURAB12EBASIS20Y_Quote</v>
      </c>
      <c r="K28" s="165" t="str">
        <f t="shared" si="3"/>
        <v>EUR_YC1YRH_AB12EBASIS20Y</v>
      </c>
      <c r="L28" s="164" t="str">
        <f>_xll.qlSwapRateHelper2(K28,$J28,$C28,Calendar,$F28,$G28,$H28,$L$4,$I28,B28,DiscountingCurve,Permanent,,ObjectOverwrite)</f>
        <v>EUR_YC1YRH_AB12EBASIS20Y#0001</v>
      </c>
      <c r="M28" s="163" t="str">
        <f>_xll.ohRangeRetrieveError(L28)</f>
        <v/>
      </c>
      <c r="N28" s="162"/>
    </row>
    <row r="29" spans="1:14" x14ac:dyDescent="0.2">
      <c r="A29" s="95"/>
      <c r="B29" s="143" t="str">
        <f t="shared" si="4"/>
        <v>0D</v>
      </c>
      <c r="C29" s="143" t="s">
        <v>13</v>
      </c>
      <c r="D29" s="143" t="str">
        <f t="shared" si="5"/>
        <v>AB</v>
      </c>
      <c r="E29" s="143" t="str">
        <f t="shared" si="6"/>
        <v>12E</v>
      </c>
      <c r="F29" s="167" t="str">
        <f t="shared" si="0"/>
        <v>Annual</v>
      </c>
      <c r="G29" s="167" t="s">
        <v>139</v>
      </c>
      <c r="H29" s="167" t="str">
        <f t="shared" si="1"/>
        <v>30/360 (Bond Basis)</v>
      </c>
      <c r="I29" s="166">
        <v>0</v>
      </c>
      <c r="J29" s="165" t="str">
        <f t="shared" si="2"/>
        <v>EURAB12EBASIS21Y_Quote</v>
      </c>
      <c r="K29" s="165" t="str">
        <f t="shared" si="3"/>
        <v>EUR_YC1YRH_AB12EBASIS21Y</v>
      </c>
      <c r="L29" s="164" t="str">
        <f>_xll.qlSwapRateHelper2(K29,$J29,$C29,Calendar,$F29,$G29,$H29,$L$4,$I29,B29,DiscountingCurve,Permanent,,ObjectOverwrite)</f>
        <v>EUR_YC1YRH_AB12EBASIS21Y#0001</v>
      </c>
      <c r="M29" s="163" t="str">
        <f>_xll.ohRangeRetrieveError(L29)</f>
        <v/>
      </c>
      <c r="N29" s="162"/>
    </row>
    <row r="30" spans="1:14" x14ac:dyDescent="0.2">
      <c r="A30" s="95"/>
      <c r="B30" s="143" t="str">
        <f t="shared" si="4"/>
        <v>0D</v>
      </c>
      <c r="C30" s="143" t="s">
        <v>12</v>
      </c>
      <c r="D30" s="143" t="str">
        <f t="shared" si="5"/>
        <v>AB</v>
      </c>
      <c r="E30" s="143" t="str">
        <f t="shared" si="6"/>
        <v>12E</v>
      </c>
      <c r="F30" s="167" t="str">
        <f t="shared" si="0"/>
        <v>Annual</v>
      </c>
      <c r="G30" s="167" t="s">
        <v>139</v>
      </c>
      <c r="H30" s="167" t="str">
        <f t="shared" si="1"/>
        <v>30/360 (Bond Basis)</v>
      </c>
      <c r="I30" s="166">
        <v>0</v>
      </c>
      <c r="J30" s="165" t="str">
        <f t="shared" si="2"/>
        <v>EURAB12EBASIS22Y_Quote</v>
      </c>
      <c r="K30" s="165" t="str">
        <f t="shared" si="3"/>
        <v>EUR_YC1YRH_AB12EBASIS22Y</v>
      </c>
      <c r="L30" s="164" t="str">
        <f>_xll.qlSwapRateHelper2(K30,$J30,$C30,Calendar,$F30,$G30,$H30,$L$4,$I30,B30,DiscountingCurve,Permanent,,ObjectOverwrite)</f>
        <v>EUR_YC1YRH_AB12EBASIS22Y#0001</v>
      </c>
      <c r="M30" s="163" t="str">
        <f>_xll.ohRangeRetrieveError(L30)</f>
        <v/>
      </c>
      <c r="N30" s="162"/>
    </row>
    <row r="31" spans="1:14" x14ac:dyDescent="0.2">
      <c r="A31" s="95"/>
      <c r="B31" s="143" t="str">
        <f t="shared" si="4"/>
        <v>0D</v>
      </c>
      <c r="C31" s="143" t="s">
        <v>11</v>
      </c>
      <c r="D31" s="143" t="str">
        <f t="shared" si="5"/>
        <v>AB</v>
      </c>
      <c r="E31" s="143" t="str">
        <f t="shared" si="6"/>
        <v>12E</v>
      </c>
      <c r="F31" s="167" t="str">
        <f t="shared" si="0"/>
        <v>Annual</v>
      </c>
      <c r="G31" s="167" t="s">
        <v>139</v>
      </c>
      <c r="H31" s="167" t="str">
        <f t="shared" si="1"/>
        <v>30/360 (Bond Basis)</v>
      </c>
      <c r="I31" s="166">
        <v>0</v>
      </c>
      <c r="J31" s="165" t="str">
        <f t="shared" si="2"/>
        <v>EURAB12EBASIS23Y_Quote</v>
      </c>
      <c r="K31" s="165" t="str">
        <f t="shared" si="3"/>
        <v>EUR_YC1YRH_AB12EBASIS23Y</v>
      </c>
      <c r="L31" s="164" t="str">
        <f>_xll.qlSwapRateHelper2(K31,$J31,$C31,Calendar,$F31,$G31,$H31,$L$4,$I31,B31,DiscountingCurve,Permanent,,ObjectOverwrite)</f>
        <v>EUR_YC1YRH_AB12EBASIS23Y#0001</v>
      </c>
      <c r="M31" s="163" t="str">
        <f>_xll.ohRangeRetrieveError(L31)</f>
        <v/>
      </c>
      <c r="N31" s="162"/>
    </row>
    <row r="32" spans="1:14" x14ac:dyDescent="0.2">
      <c r="A32" s="95"/>
      <c r="B32" s="143" t="str">
        <f t="shared" si="4"/>
        <v>0D</v>
      </c>
      <c r="C32" s="143" t="s">
        <v>10</v>
      </c>
      <c r="D32" s="143" t="str">
        <f t="shared" si="5"/>
        <v>AB</v>
      </c>
      <c r="E32" s="143" t="str">
        <f t="shared" si="6"/>
        <v>12E</v>
      </c>
      <c r="F32" s="167" t="str">
        <f t="shared" si="0"/>
        <v>Annual</v>
      </c>
      <c r="G32" s="167" t="s">
        <v>139</v>
      </c>
      <c r="H32" s="167" t="str">
        <f t="shared" si="1"/>
        <v>30/360 (Bond Basis)</v>
      </c>
      <c r="I32" s="166">
        <v>0</v>
      </c>
      <c r="J32" s="165" t="str">
        <f t="shared" si="2"/>
        <v>EURAB12EBASIS24Y_Quote</v>
      </c>
      <c r="K32" s="165" t="str">
        <f t="shared" si="3"/>
        <v>EUR_YC1YRH_AB12EBASIS24Y</v>
      </c>
      <c r="L32" s="164" t="str">
        <f>_xll.qlSwapRateHelper2(K32,$J32,$C32,Calendar,$F32,$G32,$H32,$L$4,$I32,B32,DiscountingCurve,Permanent,,ObjectOverwrite)</f>
        <v>EUR_YC1YRH_AB12EBASIS24Y#0001</v>
      </c>
      <c r="M32" s="163" t="str">
        <f>_xll.ohRangeRetrieveError(L32)</f>
        <v/>
      </c>
      <c r="N32" s="162"/>
    </row>
    <row r="33" spans="1:14" x14ac:dyDescent="0.2">
      <c r="A33" s="95"/>
      <c r="B33" s="143" t="str">
        <f t="shared" si="4"/>
        <v>0D</v>
      </c>
      <c r="C33" s="143" t="s">
        <v>9</v>
      </c>
      <c r="D33" s="143" t="str">
        <f t="shared" si="5"/>
        <v>AB</v>
      </c>
      <c r="E33" s="143" t="str">
        <f t="shared" si="6"/>
        <v>12E</v>
      </c>
      <c r="F33" s="167" t="str">
        <f t="shared" si="0"/>
        <v>Annual</v>
      </c>
      <c r="G33" s="167" t="s">
        <v>139</v>
      </c>
      <c r="H33" s="167" t="str">
        <f t="shared" si="1"/>
        <v>30/360 (Bond Basis)</v>
      </c>
      <c r="I33" s="166">
        <v>0</v>
      </c>
      <c r="J33" s="165" t="str">
        <f t="shared" si="2"/>
        <v>EURAB12EBASIS25Y_Quote</v>
      </c>
      <c r="K33" s="165" t="str">
        <f t="shared" si="3"/>
        <v>EUR_YC1YRH_AB12EBASIS25Y</v>
      </c>
      <c r="L33" s="164" t="str">
        <f>_xll.qlSwapRateHelper2(K33,$J33,$C33,Calendar,$F33,$G33,$H33,$L$4,$I33,B33,DiscountingCurve,Permanent,,ObjectOverwrite)</f>
        <v>EUR_YC1YRH_AB12EBASIS25Y#0001</v>
      </c>
      <c r="M33" s="163" t="str">
        <f>_xll.ohRangeRetrieveError(L33)</f>
        <v/>
      </c>
      <c r="N33" s="162"/>
    </row>
    <row r="34" spans="1:14" x14ac:dyDescent="0.2">
      <c r="A34" s="95"/>
      <c r="B34" s="143" t="str">
        <f t="shared" si="4"/>
        <v>0D</v>
      </c>
      <c r="C34" s="143" t="s">
        <v>8</v>
      </c>
      <c r="D34" s="143" t="str">
        <f t="shared" si="5"/>
        <v>AB</v>
      </c>
      <c r="E34" s="143" t="str">
        <f t="shared" si="6"/>
        <v>12E</v>
      </c>
      <c r="F34" s="167" t="str">
        <f t="shared" si="0"/>
        <v>Annual</v>
      </c>
      <c r="G34" s="167" t="s">
        <v>139</v>
      </c>
      <c r="H34" s="167" t="str">
        <f t="shared" si="1"/>
        <v>30/360 (Bond Basis)</v>
      </c>
      <c r="I34" s="166">
        <v>0</v>
      </c>
      <c r="J34" s="165" t="str">
        <f t="shared" si="2"/>
        <v>EURAB12EBASIS26Y_Quote</v>
      </c>
      <c r="K34" s="165" t="str">
        <f t="shared" si="3"/>
        <v>EUR_YC1YRH_AB12EBASIS26Y</v>
      </c>
      <c r="L34" s="164" t="str">
        <f>_xll.qlSwapRateHelper2(K34,$J34,$C34,Calendar,$F34,$G34,$H34,$L$4,$I34,B34,DiscountingCurve,Permanent,,ObjectOverwrite)</f>
        <v>EUR_YC1YRH_AB12EBASIS26Y#0001</v>
      </c>
      <c r="M34" s="163" t="str">
        <f>_xll.ohRangeRetrieveError(L34)</f>
        <v/>
      </c>
      <c r="N34" s="162"/>
    </row>
    <row r="35" spans="1:14" x14ac:dyDescent="0.2">
      <c r="A35" s="95"/>
      <c r="B35" s="143" t="str">
        <f t="shared" si="4"/>
        <v>0D</v>
      </c>
      <c r="C35" s="143" t="s">
        <v>7</v>
      </c>
      <c r="D35" s="143" t="str">
        <f t="shared" si="5"/>
        <v>AB</v>
      </c>
      <c r="E35" s="143" t="str">
        <f t="shared" si="6"/>
        <v>12E</v>
      </c>
      <c r="F35" s="167" t="str">
        <f t="shared" si="0"/>
        <v>Annual</v>
      </c>
      <c r="G35" s="167" t="s">
        <v>139</v>
      </c>
      <c r="H35" s="167" t="str">
        <f t="shared" si="1"/>
        <v>30/360 (Bond Basis)</v>
      </c>
      <c r="I35" s="166">
        <v>0</v>
      </c>
      <c r="J35" s="165" t="str">
        <f t="shared" si="2"/>
        <v>EURAB12EBASIS27Y_Quote</v>
      </c>
      <c r="K35" s="165" t="str">
        <f t="shared" si="3"/>
        <v>EUR_YC1YRH_AB12EBASIS27Y</v>
      </c>
      <c r="L35" s="164" t="str">
        <f>_xll.qlSwapRateHelper2(K35,$J35,$C35,Calendar,$F35,$G35,$H35,$L$4,$I35,B35,DiscountingCurve,Permanent,,ObjectOverwrite)</f>
        <v>EUR_YC1YRH_AB12EBASIS27Y#0001</v>
      </c>
      <c r="M35" s="163" t="str">
        <f>_xll.ohRangeRetrieveError(L35)</f>
        <v/>
      </c>
      <c r="N35" s="162"/>
    </row>
    <row r="36" spans="1:14" x14ac:dyDescent="0.2">
      <c r="A36" s="95"/>
      <c r="B36" s="143" t="str">
        <f t="shared" si="4"/>
        <v>0D</v>
      </c>
      <c r="C36" s="143" t="s">
        <v>6</v>
      </c>
      <c r="D36" s="143" t="str">
        <f t="shared" si="5"/>
        <v>AB</v>
      </c>
      <c r="E36" s="143" t="str">
        <f t="shared" si="6"/>
        <v>12E</v>
      </c>
      <c r="F36" s="167" t="str">
        <f t="shared" si="0"/>
        <v>Annual</v>
      </c>
      <c r="G36" s="167" t="s">
        <v>139</v>
      </c>
      <c r="H36" s="167" t="str">
        <f t="shared" si="1"/>
        <v>30/360 (Bond Basis)</v>
      </c>
      <c r="I36" s="166">
        <v>0</v>
      </c>
      <c r="J36" s="165" t="str">
        <f t="shared" si="2"/>
        <v>EURAB12EBASIS28Y_Quote</v>
      </c>
      <c r="K36" s="165" t="str">
        <f t="shared" si="3"/>
        <v>EUR_YC1YRH_AB12EBASIS28Y</v>
      </c>
      <c r="L36" s="164" t="str">
        <f>_xll.qlSwapRateHelper2(K36,$J36,$C36,Calendar,$F36,$G36,$H36,$L$4,$I36,B36,DiscountingCurve,Permanent,,ObjectOverwrite)</f>
        <v>EUR_YC1YRH_AB12EBASIS28Y#0001</v>
      </c>
      <c r="M36" s="163" t="str">
        <f>_xll.ohRangeRetrieveError(L36)</f>
        <v/>
      </c>
      <c r="N36" s="162"/>
    </row>
    <row r="37" spans="1:14" x14ac:dyDescent="0.2">
      <c r="A37" s="95"/>
      <c r="B37" s="143" t="str">
        <f t="shared" si="4"/>
        <v>0D</v>
      </c>
      <c r="C37" s="143" t="s">
        <v>5</v>
      </c>
      <c r="D37" s="143" t="str">
        <f t="shared" si="5"/>
        <v>AB</v>
      </c>
      <c r="E37" s="143" t="str">
        <f t="shared" si="6"/>
        <v>12E</v>
      </c>
      <c r="F37" s="167" t="str">
        <f t="shared" si="0"/>
        <v>Annual</v>
      </c>
      <c r="G37" s="167" t="s">
        <v>139</v>
      </c>
      <c r="H37" s="167" t="str">
        <f t="shared" si="1"/>
        <v>30/360 (Bond Basis)</v>
      </c>
      <c r="I37" s="166">
        <v>0</v>
      </c>
      <c r="J37" s="165" t="str">
        <f t="shared" si="2"/>
        <v>EURAB12EBASIS29Y_Quote</v>
      </c>
      <c r="K37" s="165" t="str">
        <f t="shared" si="3"/>
        <v>EUR_YC1YRH_AB12EBASIS29Y</v>
      </c>
      <c r="L37" s="164" t="str">
        <f>_xll.qlSwapRateHelper2(K37,$J37,$C37,Calendar,$F37,$G37,$H37,$L$4,$I37,B37,DiscountingCurve,Permanent,,ObjectOverwrite)</f>
        <v>EUR_YC1YRH_AB12EBASIS29Y#0001</v>
      </c>
      <c r="M37" s="163" t="str">
        <f>_xll.ohRangeRetrieveError(L37)</f>
        <v/>
      </c>
      <c r="N37" s="162"/>
    </row>
    <row r="38" spans="1:14" x14ac:dyDescent="0.2">
      <c r="A38" s="95"/>
      <c r="B38" s="143" t="str">
        <f t="shared" si="4"/>
        <v>0D</v>
      </c>
      <c r="C38" s="143" t="s">
        <v>4</v>
      </c>
      <c r="D38" s="143" t="str">
        <f t="shared" si="5"/>
        <v>AB</v>
      </c>
      <c r="E38" s="143" t="str">
        <f t="shared" si="6"/>
        <v>12E</v>
      </c>
      <c r="F38" s="167" t="str">
        <f t="shared" si="0"/>
        <v>Annual</v>
      </c>
      <c r="G38" s="167" t="s">
        <v>139</v>
      </c>
      <c r="H38" s="167" t="str">
        <f t="shared" si="1"/>
        <v>30/360 (Bond Basis)</v>
      </c>
      <c r="I38" s="166">
        <v>0</v>
      </c>
      <c r="J38" s="165" t="str">
        <f t="shared" si="2"/>
        <v>EURAB12EBASIS30Y_Quote</v>
      </c>
      <c r="K38" s="165" t="str">
        <f t="shared" si="3"/>
        <v>EUR_YC1YRH_AB12EBASIS30Y</v>
      </c>
      <c r="L38" s="164" t="str">
        <f>_xll.qlSwapRateHelper2(K38,$J38,$C38,Calendar,$F38,$G38,$H38,$L$4,$I38,B38,DiscountingCurve,Permanent,,ObjectOverwrite)</f>
        <v>EUR_YC1YRH_AB12EBASIS30Y#0001</v>
      </c>
      <c r="M38" s="163" t="str">
        <f>_xll.ohRangeRetrieveError(L38)</f>
        <v/>
      </c>
      <c r="N38" s="162"/>
    </row>
    <row r="39" spans="1:14" x14ac:dyDescent="0.2">
      <c r="A39" s="95"/>
      <c r="B39" s="143" t="str">
        <f t="shared" si="4"/>
        <v>0D</v>
      </c>
      <c r="C39" s="143" t="s">
        <v>3</v>
      </c>
      <c r="D39" s="143" t="str">
        <f t="shared" si="5"/>
        <v>AB</v>
      </c>
      <c r="E39" s="143" t="str">
        <f t="shared" si="6"/>
        <v>12E</v>
      </c>
      <c r="F39" s="167" t="str">
        <f t="shared" si="0"/>
        <v>Annual</v>
      </c>
      <c r="G39" s="167" t="s">
        <v>139</v>
      </c>
      <c r="H39" s="167" t="str">
        <f t="shared" si="1"/>
        <v>30/360 (Bond Basis)</v>
      </c>
      <c r="I39" s="166">
        <v>0</v>
      </c>
      <c r="J39" s="165" t="str">
        <f t="shared" si="2"/>
        <v>EURAB12EBASIS35Y_Quote</v>
      </c>
      <c r="K39" s="165" t="str">
        <f t="shared" si="3"/>
        <v>EUR_YC1YRH_AB12EBASIS35Y</v>
      </c>
      <c r="L39" s="164" t="str">
        <f>_xll.qlSwapRateHelper2(K39,$J39,$C39,Calendar,$F39,$G39,$H39,$L$4,$I39,B39,DiscountingCurve,Permanent,,ObjectOverwrite)</f>
        <v>EUR_YC1YRH_AB12EBASIS35Y#0001</v>
      </c>
      <c r="M39" s="163" t="str">
        <f>_xll.ohRangeRetrieveError(L39)</f>
        <v/>
      </c>
      <c r="N39" s="162"/>
    </row>
    <row r="40" spans="1:14" x14ac:dyDescent="0.2">
      <c r="A40" s="95"/>
      <c r="B40" s="143" t="str">
        <f t="shared" si="4"/>
        <v>0D</v>
      </c>
      <c r="C40" s="143" t="s">
        <v>2</v>
      </c>
      <c r="D40" s="143" t="str">
        <f t="shared" si="5"/>
        <v>AB</v>
      </c>
      <c r="E40" s="143" t="str">
        <f t="shared" si="6"/>
        <v>12E</v>
      </c>
      <c r="F40" s="167" t="str">
        <f t="shared" si="0"/>
        <v>Annual</v>
      </c>
      <c r="G40" s="167" t="s">
        <v>139</v>
      </c>
      <c r="H40" s="167" t="str">
        <f t="shared" si="1"/>
        <v>30/360 (Bond Basis)</v>
      </c>
      <c r="I40" s="166">
        <v>0</v>
      </c>
      <c r="J40" s="165" t="str">
        <f t="shared" si="2"/>
        <v>EURAB12EBASIS40Y_Quote</v>
      </c>
      <c r="K40" s="165" t="str">
        <f t="shared" si="3"/>
        <v>EUR_YC1YRH_AB12EBASIS40Y</v>
      </c>
      <c r="L40" s="164" t="str">
        <f>_xll.qlSwapRateHelper2(K40,$J40,$C40,Calendar,$F40,$G40,$H40,$L$4,$I40,B40,DiscountingCurve,Permanent,,ObjectOverwrite)</f>
        <v>EUR_YC1YRH_AB12EBASIS40Y#0001</v>
      </c>
      <c r="M40" s="163" t="str">
        <f>_xll.ohRangeRetrieveError(L40)</f>
        <v/>
      </c>
      <c r="N40" s="162"/>
    </row>
    <row r="41" spans="1:14" x14ac:dyDescent="0.2">
      <c r="A41" s="95"/>
      <c r="B41" s="143" t="str">
        <f t="shared" si="4"/>
        <v>0D</v>
      </c>
      <c r="C41" s="143" t="s">
        <v>1</v>
      </c>
      <c r="D41" s="143" t="str">
        <f t="shared" si="5"/>
        <v>AB</v>
      </c>
      <c r="E41" s="143" t="str">
        <f t="shared" si="6"/>
        <v>12E</v>
      </c>
      <c r="F41" s="167" t="str">
        <f t="shared" si="0"/>
        <v>Annual</v>
      </c>
      <c r="G41" s="167" t="s">
        <v>139</v>
      </c>
      <c r="H41" s="167" t="str">
        <f t="shared" si="1"/>
        <v>30/360 (Bond Basis)</v>
      </c>
      <c r="I41" s="166">
        <v>0</v>
      </c>
      <c r="J41" s="165" t="str">
        <f t="shared" si="2"/>
        <v>EURAB12EBASIS50Y_Quote</v>
      </c>
      <c r="K41" s="165" t="str">
        <f t="shared" si="3"/>
        <v>EUR_YC1YRH_AB12EBASIS50Y</v>
      </c>
      <c r="L41" s="164" t="str">
        <f>_xll.qlSwapRateHelper2(K41,$J41,$C41,Calendar,$F41,$G41,$H41,$L$4,$I41,B41,DiscountingCurve,Permanent,,ObjectOverwrite)</f>
        <v>EUR_YC1YRH_AB12EBASIS50Y#0001</v>
      </c>
      <c r="M41" s="163" t="str">
        <f>_xll.ohRangeRetrieveError(L41)</f>
        <v/>
      </c>
      <c r="N41" s="162"/>
    </row>
    <row r="42" spans="1:14" x14ac:dyDescent="0.2">
      <c r="A42" s="95"/>
      <c r="B42" s="143" t="str">
        <f t="shared" si="4"/>
        <v>0D</v>
      </c>
      <c r="C42" s="143" t="s">
        <v>0</v>
      </c>
      <c r="D42" s="143" t="str">
        <f t="shared" si="5"/>
        <v>AB</v>
      </c>
      <c r="E42" s="143" t="str">
        <f t="shared" si="6"/>
        <v>12E</v>
      </c>
      <c r="F42" s="167" t="str">
        <f t="shared" si="0"/>
        <v>Annual</v>
      </c>
      <c r="G42" s="167" t="s">
        <v>139</v>
      </c>
      <c r="H42" s="167" t="str">
        <f t="shared" si="1"/>
        <v>30/360 (Bond Basis)</v>
      </c>
      <c r="I42" s="166">
        <v>0</v>
      </c>
      <c r="J42" s="165" t="str">
        <f t="shared" si="2"/>
        <v>EURAB12EBASIS60Y_Quote</v>
      </c>
      <c r="K42" s="165" t="str">
        <f t="shared" si="3"/>
        <v>EUR_YC1YRH_AB12EBASIS60Y</v>
      </c>
      <c r="L42" s="164" t="str">
        <f>_xll.qlSwapRateHelper2(K42,$J42,$C42,Calendar,$F42,$G42,$H42,$L$4,$I42,B42,DiscountingCurve,Permanent,,ObjectOverwrite)</f>
        <v>EUR_YC1YRH_AB12EBASIS60Y#0001</v>
      </c>
      <c r="M42" s="163" t="str">
        <f>_xll.ohRangeRetrieveError(L42)</f>
        <v/>
      </c>
      <c r="N42" s="162"/>
    </row>
    <row r="43" spans="1:14" ht="12" thickBot="1" x14ac:dyDescent="0.25">
      <c r="A43" s="87"/>
      <c r="B43" s="86"/>
      <c r="C43" s="86"/>
      <c r="D43" s="86"/>
      <c r="E43" s="86"/>
      <c r="F43" s="86"/>
      <c r="G43" s="86"/>
      <c r="H43" s="86"/>
      <c r="I43" s="86"/>
      <c r="J43" s="86"/>
      <c r="K43" s="86"/>
      <c r="L43" s="126"/>
      <c r="M43" s="126"/>
      <c r="N43" s="16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1Y_Deposits</vt:lpstr>
      <vt:lpstr>1Y_FRAs</vt:lpstr>
      <vt:lpstr>1Y_SwapsFromBasis</vt:lpstr>
      <vt:lpstr>Accuracy</vt:lpstr>
      <vt:lpstr>BondBasisDayCounter</vt:lpstr>
      <vt:lpstr>Calendar</vt:lpstr>
      <vt:lpstr>Currency</vt:lpstr>
      <vt:lpstr>DayCounter</vt:lpstr>
      <vt:lpstr>DepoInclusionCriteria</vt:lpstr>
      <vt:lpstr>Discounting</vt:lpstr>
      <vt:lpstr>'1Y_SwapsFromBasis'!DiscountingCurve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Swap1YConventions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2014-01-13T11:05:04Z</dcterms:created>
  <dcterms:modified xsi:type="dcterms:W3CDTF">2014-04-18T16:13:18Z</dcterms:modified>
</cp:coreProperties>
</file>