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15210" yWindow="-15" windowWidth="15270" windowHeight="7950"/>
  </bookViews>
  <sheets>
    <sheet name="Triggers" sheetId="2" r:id="rId1"/>
    <sheet name="Indexes" sheetId="4" r:id="rId2"/>
    <sheet name="Pricing" sheetId="1" r:id="rId3"/>
    <sheet name="Contribution" sheetId="5" r:id="rId4"/>
    <sheet name="Secondary Contribution" sheetId="6" r:id="rId5"/>
  </sheets>
  <externalReferences>
    <externalReference r:id="rId6"/>
  </externalReferences>
  <definedNames>
    <definedName name="AllTriggers">Triggers!$D$16:$D$16</definedName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 localSheetId="4">'Secondary Contribution'!$D$2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D2" i="4" l="1"/>
  <c r="B2" i="4"/>
  <c r="D12" i="2"/>
  <c r="C1" i="4" l="1"/>
  <c r="E1" i="4"/>
  <c r="B1" i="4"/>
  <c r="E2" i="4"/>
  <c r="C2" i="4" l="1"/>
  <c r="C4" i="1" l="1"/>
  <c r="D4" i="1"/>
  <c r="E4" i="1"/>
  <c r="B4" i="1"/>
  <c r="D1" i="4"/>
  <c r="B11" i="4"/>
  <c r="E136" i="6" l="1"/>
  <c r="D136" i="6"/>
  <c r="C136" i="6"/>
  <c r="B136" i="6"/>
  <c r="E135" i="6"/>
  <c r="D135" i="6"/>
  <c r="C135" i="6"/>
  <c r="B135" i="6"/>
  <c r="E134" i="6"/>
  <c r="D134" i="6"/>
  <c r="C134" i="6"/>
  <c r="B134" i="6"/>
  <c r="E133" i="6"/>
  <c r="D133" i="6"/>
  <c r="C133" i="6"/>
  <c r="B133" i="6"/>
  <c r="E132" i="6"/>
  <c r="D132" i="6"/>
  <c r="C132" i="6"/>
  <c r="B132" i="6"/>
  <c r="E131" i="6"/>
  <c r="D131" i="6"/>
  <c r="C131" i="6"/>
  <c r="B131" i="6"/>
  <c r="E130" i="6"/>
  <c r="D130" i="6"/>
  <c r="C130" i="6"/>
  <c r="B130" i="6"/>
  <c r="E129" i="6"/>
  <c r="D129" i="6"/>
  <c r="C129" i="6"/>
  <c r="B129" i="6"/>
  <c r="E128" i="6"/>
  <c r="D128" i="6"/>
  <c r="C128" i="6"/>
  <c r="B128" i="6"/>
  <c r="E127" i="6"/>
  <c r="D127" i="6"/>
  <c r="C127" i="6"/>
  <c r="B127" i="6"/>
  <c r="E126" i="6"/>
  <c r="D126" i="6"/>
  <c r="C126" i="6"/>
  <c r="B126" i="6"/>
  <c r="E125" i="6"/>
  <c r="D125" i="6"/>
  <c r="C125" i="6"/>
  <c r="B125" i="6"/>
  <c r="E124" i="6"/>
  <c r="D124" i="6"/>
  <c r="C124" i="6"/>
  <c r="B124" i="6"/>
  <c r="E123" i="6"/>
  <c r="D123" i="6"/>
  <c r="C123" i="6"/>
  <c r="B123" i="6"/>
  <c r="E122" i="6"/>
  <c r="D122" i="6"/>
  <c r="C122" i="6"/>
  <c r="B122" i="6"/>
  <c r="E121" i="6"/>
  <c r="D121" i="6"/>
  <c r="C121" i="6"/>
  <c r="B121" i="6"/>
  <c r="E120" i="6"/>
  <c r="D120" i="6"/>
  <c r="C120" i="6"/>
  <c r="B120" i="6"/>
  <c r="E119" i="6"/>
  <c r="D119" i="6"/>
  <c r="C119" i="6"/>
  <c r="B119" i="6"/>
  <c r="E118" i="6"/>
  <c r="D118" i="6"/>
  <c r="C118" i="6"/>
  <c r="B118" i="6"/>
  <c r="E117" i="6"/>
  <c r="D117" i="6"/>
  <c r="C117" i="6"/>
  <c r="B117" i="6"/>
  <c r="E116" i="6"/>
  <c r="D116" i="6"/>
  <c r="C116" i="6"/>
  <c r="B116" i="6"/>
  <c r="E115" i="6"/>
  <c r="D115" i="6"/>
  <c r="C115" i="6"/>
  <c r="B115" i="6"/>
  <c r="E114" i="6"/>
  <c r="D114" i="6"/>
  <c r="C114" i="6"/>
  <c r="B114" i="6"/>
  <c r="E113" i="6"/>
  <c r="D113" i="6"/>
  <c r="C113" i="6"/>
  <c r="B113" i="6"/>
  <c r="E112" i="6"/>
  <c r="D112" i="6"/>
  <c r="C112" i="6"/>
  <c r="B112" i="6"/>
  <c r="E111" i="6"/>
  <c r="D111" i="6"/>
  <c r="C111" i="6"/>
  <c r="B111" i="6"/>
  <c r="E110" i="6"/>
  <c r="D110" i="6"/>
  <c r="C110" i="6"/>
  <c r="B110" i="6"/>
  <c r="E109" i="6"/>
  <c r="D109" i="6"/>
  <c r="C109" i="6"/>
  <c r="B109" i="6"/>
  <c r="E108" i="6"/>
  <c r="D108" i="6"/>
  <c r="C108" i="6"/>
  <c r="B108" i="6"/>
  <c r="E107" i="6"/>
  <c r="D107" i="6"/>
  <c r="C107" i="6"/>
  <c r="B107" i="6"/>
  <c r="E106" i="6"/>
  <c r="D106" i="6"/>
  <c r="C106" i="6"/>
  <c r="B106" i="6"/>
  <c r="E105" i="6"/>
  <c r="D105" i="6"/>
  <c r="C105" i="6"/>
  <c r="B105" i="6"/>
  <c r="E104" i="6"/>
  <c r="D104" i="6"/>
  <c r="C104" i="6"/>
  <c r="B104" i="6"/>
  <c r="E103" i="6"/>
  <c r="D103" i="6"/>
  <c r="C103" i="6"/>
  <c r="B103" i="6"/>
  <c r="E102" i="6"/>
  <c r="D102" i="6"/>
  <c r="C102" i="6"/>
  <c r="B102" i="6"/>
  <c r="E101" i="6"/>
  <c r="D101" i="6"/>
  <c r="C101" i="6"/>
  <c r="B101" i="6"/>
  <c r="E100" i="6"/>
  <c r="D100" i="6"/>
  <c r="C100" i="6"/>
  <c r="B100" i="6"/>
  <c r="E99" i="6"/>
  <c r="D99" i="6"/>
  <c r="C99" i="6"/>
  <c r="B99" i="6"/>
  <c r="E98" i="6"/>
  <c r="D98" i="6"/>
  <c r="C98" i="6"/>
  <c r="B98" i="6"/>
  <c r="E97" i="6"/>
  <c r="D97" i="6"/>
  <c r="C97" i="6"/>
  <c r="B97" i="6"/>
  <c r="E96" i="6"/>
  <c r="D96" i="6"/>
  <c r="C96" i="6"/>
  <c r="B96" i="6"/>
  <c r="E95" i="6"/>
  <c r="D95" i="6"/>
  <c r="C95" i="6"/>
  <c r="B95" i="6"/>
  <c r="E94" i="6"/>
  <c r="D94" i="6"/>
  <c r="C94" i="6"/>
  <c r="B94" i="6"/>
  <c r="E93" i="6"/>
  <c r="D93" i="6"/>
  <c r="C93" i="6"/>
  <c r="B93" i="6"/>
  <c r="E92" i="6"/>
  <c r="D92" i="6"/>
  <c r="C92" i="6"/>
  <c r="B92" i="6"/>
  <c r="E91" i="6"/>
  <c r="D91" i="6"/>
  <c r="C91" i="6"/>
  <c r="B91" i="6"/>
  <c r="E90" i="6"/>
  <c r="D90" i="6"/>
  <c r="C90" i="6"/>
  <c r="B90" i="6"/>
  <c r="E89" i="6"/>
  <c r="D89" i="6"/>
  <c r="C89" i="6"/>
  <c r="B89" i="6"/>
  <c r="E88" i="6"/>
  <c r="D88" i="6"/>
  <c r="C88" i="6"/>
  <c r="B88" i="6"/>
  <c r="E87" i="6"/>
  <c r="D87" i="6"/>
  <c r="C87" i="6"/>
  <c r="B87" i="6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E82" i="6"/>
  <c r="D82" i="6"/>
  <c r="C82" i="6"/>
  <c r="B82" i="6"/>
  <c r="E81" i="6"/>
  <c r="D81" i="6"/>
  <c r="C81" i="6"/>
  <c r="B81" i="6"/>
  <c r="E80" i="6"/>
  <c r="D80" i="6"/>
  <c r="C80" i="6"/>
  <c r="B80" i="6"/>
  <c r="E79" i="6"/>
  <c r="D79" i="6"/>
  <c r="C79" i="6"/>
  <c r="B79" i="6"/>
  <c r="C78" i="6"/>
  <c r="B78" i="6"/>
  <c r="D77" i="6"/>
  <c r="C77" i="6"/>
  <c r="B77" i="6"/>
  <c r="C76" i="6"/>
  <c r="B76" i="6"/>
  <c r="E75" i="6"/>
  <c r="D75" i="6"/>
  <c r="C75" i="6"/>
  <c r="B75" i="6"/>
  <c r="C74" i="6"/>
  <c r="B74" i="6"/>
  <c r="D73" i="6"/>
  <c r="C73" i="6"/>
  <c r="B73" i="6"/>
  <c r="C72" i="6"/>
  <c r="B72" i="6"/>
  <c r="E71" i="6"/>
  <c r="D71" i="6"/>
  <c r="C71" i="6"/>
  <c r="B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D52" i="6"/>
  <c r="C52" i="6"/>
  <c r="D51" i="6"/>
  <c r="C51" i="6"/>
  <c r="C50" i="6"/>
  <c r="C49" i="6"/>
  <c r="C48" i="6"/>
  <c r="C47" i="6"/>
  <c r="C46" i="6"/>
  <c r="C45" i="6"/>
  <c r="C44" i="6"/>
  <c r="C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E22" i="6"/>
  <c r="B22" i="6"/>
  <c r="E21" i="6"/>
  <c r="B21" i="6"/>
  <c r="E20" i="6"/>
  <c r="B20" i="6"/>
  <c r="E19" i="6"/>
  <c r="B19" i="6"/>
  <c r="E18" i="6"/>
  <c r="B18" i="6"/>
  <c r="E17" i="6"/>
  <c r="B17" i="6"/>
  <c r="E16" i="6"/>
  <c r="D16" i="6"/>
  <c r="B16" i="6"/>
  <c r="E15" i="6"/>
  <c r="D15" i="6"/>
  <c r="B15" i="6"/>
  <c r="E14" i="6"/>
  <c r="D14" i="6"/>
  <c r="B14" i="6"/>
  <c r="E13" i="6"/>
  <c r="D13" i="6"/>
  <c r="C13" i="6"/>
  <c r="B13" i="6"/>
  <c r="E12" i="6"/>
  <c r="D12" i="6"/>
  <c r="C12" i="6"/>
  <c r="B12" i="6"/>
  <c r="E11" i="6"/>
  <c r="D11" i="6"/>
  <c r="C11" i="6"/>
  <c r="B11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C78" i="5"/>
  <c r="B78" i="5"/>
  <c r="D77" i="5"/>
  <c r="C77" i="5"/>
  <c r="B77" i="5"/>
  <c r="C76" i="5"/>
  <c r="B76" i="5"/>
  <c r="E75" i="5"/>
  <c r="D75" i="5"/>
  <c r="C75" i="5"/>
  <c r="B75" i="5"/>
  <c r="C74" i="5"/>
  <c r="B74" i="5"/>
  <c r="D73" i="5"/>
  <c r="C73" i="5"/>
  <c r="B73" i="5"/>
  <c r="C72" i="5"/>
  <c r="B72" i="5"/>
  <c r="E71" i="5"/>
  <c r="D71" i="5"/>
  <c r="C71" i="5"/>
  <c r="B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D52" i="5"/>
  <c r="C52" i="5"/>
  <c r="D51" i="5"/>
  <c r="C51" i="5"/>
  <c r="C50" i="5"/>
  <c r="C49" i="5"/>
  <c r="C48" i="5"/>
  <c r="C47" i="5"/>
  <c r="C46" i="5"/>
  <c r="C45" i="5"/>
  <c r="C44" i="5"/>
  <c r="C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E22" i="5"/>
  <c r="B22" i="5"/>
  <c r="E21" i="5"/>
  <c r="B21" i="5"/>
  <c r="E20" i="5"/>
  <c r="B20" i="5"/>
  <c r="E19" i="5"/>
  <c r="B19" i="5"/>
  <c r="E18" i="5"/>
  <c r="B18" i="5"/>
  <c r="E17" i="5"/>
  <c r="B17" i="5"/>
  <c r="E16" i="5"/>
  <c r="D16" i="5"/>
  <c r="B16" i="5"/>
  <c r="E15" i="5"/>
  <c r="D15" i="5"/>
  <c r="B15" i="5"/>
  <c r="E14" i="5"/>
  <c r="D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D5" i="2"/>
  <c r="I53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A5" i="1"/>
  <c r="A5" i="6"/>
  <c r="A6" i="1"/>
  <c r="A6" i="6"/>
  <c r="A7" i="1"/>
  <c r="A7" i="5"/>
  <c r="A8" i="1"/>
  <c r="A8" i="6"/>
  <c r="A9" i="1"/>
  <c r="A9" i="6"/>
  <c r="A10" i="1"/>
  <c r="A10" i="6"/>
  <c r="A11" i="1"/>
  <c r="A11" i="6"/>
  <c r="A12" i="1"/>
  <c r="A12" i="6"/>
  <c r="A13" i="1"/>
  <c r="A13" i="5"/>
  <c r="A13" i="6"/>
  <c r="A14" i="1"/>
  <c r="A14" i="6"/>
  <c r="A15" i="1"/>
  <c r="A16" i="1"/>
  <c r="A16" i="6"/>
  <c r="A17" i="1"/>
  <c r="A17" i="6"/>
  <c r="A18" i="1"/>
  <c r="A19" i="1"/>
  <c r="A19" i="6"/>
  <c r="A20" i="1"/>
  <c r="A20" i="6"/>
  <c r="A21" i="1"/>
  <c r="A21" i="6"/>
  <c r="A22" i="1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1"/>
  <c r="A71" i="6"/>
  <c r="A72" i="1"/>
  <c r="A72" i="6"/>
  <c r="A73" i="1"/>
  <c r="A74" i="1"/>
  <c r="A74" i="6"/>
  <c r="A75" i="1"/>
  <c r="A75" i="6"/>
  <c r="A76" i="1"/>
  <c r="A77" i="1"/>
  <c r="A77" i="5"/>
  <c r="A77" i="6"/>
  <c r="A78" i="1"/>
  <c r="A78" i="6"/>
  <c r="A79" i="1"/>
  <c r="A79" i="6"/>
  <c r="A80" i="1"/>
  <c r="A80" i="5"/>
  <c r="A80" i="6"/>
  <c r="A81" i="1"/>
  <c r="A81" i="6"/>
  <c r="A82" i="1"/>
  <c r="A82" i="5"/>
  <c r="A82" i="6"/>
  <c r="A83" i="1"/>
  <c r="A83" i="5"/>
  <c r="A83" i="6"/>
  <c r="A84" i="1"/>
  <c r="A84" i="6"/>
  <c r="A85" i="1"/>
  <c r="A86" i="1"/>
  <c r="A86" i="5"/>
  <c r="A86" i="6"/>
  <c r="A87" i="1"/>
  <c r="A87" i="6"/>
  <c r="A88" i="1"/>
  <c r="A88" i="5"/>
  <c r="A88" i="6"/>
  <c r="A89" i="1"/>
  <c r="A89" i="6"/>
  <c r="A90" i="1"/>
  <c r="A90" i="6"/>
  <c r="A91" i="1"/>
  <c r="A91" i="5"/>
  <c r="A91" i="6"/>
  <c r="A92" i="1"/>
  <c r="A92" i="6"/>
  <c r="A93" i="1"/>
  <c r="A93" i="5"/>
  <c r="A94" i="1"/>
  <c r="A94" i="6"/>
  <c r="A95" i="1"/>
  <c r="A95" i="5"/>
  <c r="A95" i="6"/>
  <c r="A96" i="1"/>
  <c r="A96" i="5"/>
  <c r="A96" i="6"/>
  <c r="A97" i="1"/>
  <c r="A98" i="1"/>
  <c r="A98" i="6"/>
  <c r="A99" i="1"/>
  <c r="A99" i="6"/>
  <c r="A100" i="1"/>
  <c r="A100" i="6"/>
  <c r="A101" i="1"/>
  <c r="A102" i="1"/>
  <c r="A102" i="6"/>
  <c r="A103" i="1"/>
  <c r="A103" i="5"/>
  <c r="A103" i="6"/>
  <c r="A104" i="1"/>
  <c r="A104" i="5"/>
  <c r="A104" i="6"/>
  <c r="A105" i="1"/>
  <c r="A106" i="1"/>
  <c r="A106" i="6"/>
  <c r="A107" i="1"/>
  <c r="A108" i="1"/>
  <c r="A108" i="6"/>
  <c r="A109" i="1"/>
  <c r="A110" i="1"/>
  <c r="A110" i="6"/>
  <c r="A111" i="1"/>
  <c r="A111" i="5"/>
  <c r="A111" i="6"/>
  <c r="A112" i="1"/>
  <c r="A112" i="5"/>
  <c r="A113" i="1"/>
  <c r="A113" i="6"/>
  <c r="A114" i="1"/>
  <c r="A114" i="6"/>
  <c r="A115" i="1"/>
  <c r="A115" i="6"/>
  <c r="A116" i="1"/>
  <c r="A116" i="6"/>
  <c r="A117" i="1"/>
  <c r="A118" i="1"/>
  <c r="A119" i="1"/>
  <c r="A119" i="5"/>
  <c r="A119" i="6"/>
  <c r="A120" i="1"/>
  <c r="A120" i="5"/>
  <c r="A121" i="1"/>
  <c r="A122" i="1"/>
  <c r="A122" i="6"/>
  <c r="A123" i="1"/>
  <c r="A123" i="6"/>
  <c r="A124" i="1"/>
  <c r="A124" i="6"/>
  <c r="A125" i="1"/>
  <c r="A126" i="1"/>
  <c r="A126" i="6"/>
  <c r="A127" i="1"/>
  <c r="A127" i="5"/>
  <c r="A127" i="6"/>
  <c r="A128" i="1"/>
  <c r="A129" i="1"/>
  <c r="A129" i="6"/>
  <c r="A130" i="1"/>
  <c r="A130" i="6"/>
  <c r="A131" i="1"/>
  <c r="A131" i="6"/>
  <c r="A132" i="1"/>
  <c r="A132" i="6"/>
  <c r="A133" i="1"/>
  <c r="A133" i="6"/>
  <c r="A134" i="1"/>
  <c r="A134" i="6"/>
  <c r="A135" i="1"/>
  <c r="A135" i="5"/>
  <c r="A135" i="6"/>
  <c r="A136" i="1"/>
  <c r="A136" i="6"/>
  <c r="A136" i="5"/>
  <c r="A134" i="5"/>
  <c r="A133" i="5"/>
  <c r="A132" i="5"/>
  <c r="A131" i="5"/>
  <c r="A130" i="5"/>
  <c r="A126" i="5"/>
  <c r="A124" i="5"/>
  <c r="A123" i="5"/>
  <c r="A122" i="5"/>
  <c r="A116" i="5"/>
  <c r="A115" i="5"/>
  <c r="A114" i="5"/>
  <c r="A113" i="5"/>
  <c r="A110" i="5"/>
  <c r="A108" i="5"/>
  <c r="A106" i="5"/>
  <c r="A102" i="5"/>
  <c r="A100" i="5"/>
  <c r="A99" i="5"/>
  <c r="A98" i="5"/>
  <c r="A94" i="5"/>
  <c r="A92" i="5"/>
  <c r="A90" i="5"/>
  <c r="A89" i="5"/>
  <c r="A87" i="5"/>
  <c r="A84" i="5"/>
  <c r="A81" i="5"/>
  <c r="A79" i="5"/>
  <c r="A75" i="5"/>
  <c r="A78" i="5"/>
  <c r="A74" i="5"/>
  <c r="A72" i="5"/>
  <c r="A71" i="5"/>
  <c r="A21" i="5"/>
  <c r="A20" i="5"/>
  <c r="A19" i="5"/>
  <c r="A17" i="5"/>
  <c r="A16" i="5"/>
  <c r="A14" i="5"/>
  <c r="A12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A11" i="5"/>
  <c r="A10" i="5"/>
  <c r="A9" i="5"/>
  <c r="A8" i="5"/>
  <c r="A6" i="5"/>
  <c r="A5" i="5"/>
  <c r="A76" i="5"/>
  <c r="A76" i="6"/>
  <c r="A121" i="6"/>
  <c r="A121" i="5"/>
  <c r="A97" i="6"/>
  <c r="A97" i="5"/>
  <c r="A128" i="5"/>
  <c r="A128" i="6"/>
  <c r="A107" i="5"/>
  <c r="A107" i="6"/>
  <c r="A101" i="6"/>
  <c r="A101" i="5"/>
  <c r="A117" i="5"/>
  <c r="A117" i="6"/>
  <c r="A85" i="5"/>
  <c r="A85" i="6"/>
  <c r="A109" i="6"/>
  <c r="A109" i="5"/>
  <c r="A15" i="5"/>
  <c r="A15" i="6"/>
  <c r="A125" i="6"/>
  <c r="A125" i="5"/>
  <c r="A112" i="6"/>
  <c r="A93" i="6"/>
  <c r="A7" i="6"/>
  <c r="A120" i="6"/>
  <c r="A73" i="6"/>
  <c r="A73" i="5"/>
  <c r="A105" i="6"/>
  <c r="A105" i="5"/>
  <c r="A18" i="6"/>
  <c r="A18" i="5"/>
  <c r="A118" i="6"/>
  <c r="A118" i="5"/>
  <c r="A22" i="5"/>
  <c r="A22" i="6"/>
  <c r="A129" i="5"/>
  <c r="J4" i="6"/>
  <c r="P4" i="5"/>
  <c r="M4" i="5"/>
  <c r="D6" i="2"/>
  <c r="J4" i="5"/>
  <c r="G4" i="6"/>
  <c r="M4" i="6"/>
  <c r="B1" i="2"/>
  <c r="P4" i="6"/>
  <c r="G4" i="5"/>
  <c r="E11" i="4"/>
  <c r="C7" i="4"/>
  <c r="D15" i="2"/>
  <c r="E21" i="4"/>
  <c r="E20" i="4"/>
  <c r="O51" i="4"/>
  <c r="E10" i="4"/>
  <c r="V80" i="1"/>
  <c r="E13" i="4"/>
  <c r="C9" i="4"/>
  <c r="A31" i="4" a="1"/>
  <c r="E18" i="4"/>
  <c r="C10" i="4"/>
  <c r="C13" i="4"/>
  <c r="E14" i="4"/>
  <c r="E8" i="4"/>
  <c r="H28" i="4"/>
  <c r="D13" i="2"/>
  <c r="K54" i="4"/>
  <c r="H24" i="4"/>
  <c r="E7" i="4"/>
  <c r="C12" i="4"/>
  <c r="H26" i="4"/>
  <c r="E19" i="4"/>
  <c r="C11" i="4"/>
  <c r="H25" i="4"/>
  <c r="K68" i="4"/>
  <c r="E9" i="4"/>
  <c r="C8" i="4"/>
  <c r="E12" i="4"/>
  <c r="E22" i="4"/>
  <c r="K67" i="4"/>
  <c r="K61" i="4"/>
  <c r="H23" i="4"/>
  <c r="K60" i="4"/>
  <c r="E17" i="4"/>
  <c r="H30" i="4"/>
  <c r="K59" i="4"/>
  <c r="E16" i="4"/>
  <c r="E15" i="4"/>
  <c r="D12" i="4"/>
  <c r="D7" i="4"/>
  <c r="D16" i="4"/>
  <c r="D10" i="4"/>
  <c r="D13" i="4"/>
  <c r="D11" i="4"/>
  <c r="D8" i="4"/>
  <c r="D9" i="4"/>
  <c r="D15" i="4"/>
  <c r="D14" i="4"/>
  <c r="B10" i="4"/>
  <c r="B9" i="4"/>
  <c r="B19" i="4"/>
  <c r="B21" i="4"/>
  <c r="B15" i="4"/>
  <c r="B8" i="4"/>
  <c r="B14" i="4"/>
  <c r="B22" i="4"/>
  <c r="B16" i="4"/>
  <c r="B20" i="4"/>
  <c r="B18" i="4"/>
  <c r="B17" i="4"/>
  <c r="B7" i="4"/>
  <c r="B13" i="4"/>
  <c r="B12" i="4"/>
  <c r="K62" i="4"/>
  <c r="K51" i="4"/>
  <c r="K56" i="4"/>
  <c r="K65" i="4"/>
  <c r="K63" i="4"/>
  <c r="K52" i="4"/>
  <c r="K55" i="4"/>
  <c r="K70" i="4"/>
  <c r="K53" i="4"/>
  <c r="H29" i="4"/>
  <c r="K58" i="4"/>
  <c r="K69" i="4"/>
  <c r="K66" i="4"/>
  <c r="K64" i="4"/>
  <c r="H27" i="4"/>
  <c r="K57" i="4"/>
  <c r="J10" i="6" l="1"/>
  <c r="J129" i="6"/>
  <c r="C4" i="6"/>
  <c r="J111" i="6"/>
  <c r="J133" i="6"/>
  <c r="J71" i="6"/>
  <c r="J12" i="6"/>
  <c r="J106" i="6"/>
  <c r="J87" i="6"/>
  <c r="J95" i="6"/>
  <c r="J134" i="6"/>
  <c r="J92" i="6"/>
  <c r="J103" i="6"/>
  <c r="J91" i="6"/>
  <c r="J93" i="6"/>
  <c r="J58" i="6"/>
  <c r="J122" i="6"/>
  <c r="J77" i="6"/>
  <c r="J85" i="6"/>
  <c r="J7" i="6"/>
  <c r="J74" i="6"/>
  <c r="J131" i="6"/>
  <c r="J5" i="6"/>
  <c r="J117" i="6"/>
  <c r="J53" i="6"/>
  <c r="J82" i="6"/>
  <c r="J84" i="6"/>
  <c r="J6" i="6"/>
  <c r="J120" i="6"/>
  <c r="J75" i="6"/>
  <c r="J98" i="6"/>
  <c r="J135" i="6"/>
  <c r="J136" i="6"/>
  <c r="J76" i="6"/>
  <c r="J125" i="6"/>
  <c r="J113" i="6"/>
  <c r="J79" i="6"/>
  <c r="J8" i="6"/>
  <c r="J105" i="6"/>
  <c r="J121" i="6"/>
  <c r="J119" i="6"/>
  <c r="J116" i="6"/>
  <c r="J11" i="6"/>
  <c r="J88" i="6"/>
  <c r="J114" i="6"/>
  <c r="J118" i="6"/>
  <c r="J13" i="6"/>
  <c r="J99" i="6"/>
  <c r="J109" i="6"/>
  <c r="J115" i="6"/>
  <c r="J55" i="6"/>
  <c r="J51" i="6"/>
  <c r="J56" i="6"/>
  <c r="J104" i="6"/>
  <c r="J73" i="6"/>
  <c r="J124" i="6"/>
  <c r="J101" i="6"/>
  <c r="J108" i="6"/>
  <c r="J80" i="6"/>
  <c r="J86" i="6"/>
  <c r="J110" i="6"/>
  <c r="J94" i="6"/>
  <c r="J102" i="6"/>
  <c r="J100" i="6"/>
  <c r="J52" i="6"/>
  <c r="J130" i="6"/>
  <c r="J112" i="6"/>
  <c r="J9" i="6"/>
  <c r="J90" i="6"/>
  <c r="J126" i="6"/>
  <c r="J132" i="6"/>
  <c r="J128" i="6"/>
  <c r="J54" i="6"/>
  <c r="J96" i="6"/>
  <c r="J57" i="6"/>
  <c r="J89" i="6"/>
  <c r="J78" i="6"/>
  <c r="J123" i="6"/>
  <c r="J97" i="6"/>
  <c r="J81" i="6"/>
  <c r="J72" i="6"/>
  <c r="J127" i="6"/>
  <c r="J83" i="6"/>
  <c r="J107" i="6"/>
  <c r="G124" i="6"/>
  <c r="G19" i="6"/>
  <c r="G11" i="6"/>
  <c r="G95" i="6"/>
  <c r="G5" i="6"/>
  <c r="G132" i="6"/>
  <c r="G110" i="6"/>
  <c r="G20" i="6"/>
  <c r="G103" i="6"/>
  <c r="G75" i="6"/>
  <c r="G102" i="6"/>
  <c r="G13" i="6"/>
  <c r="G17" i="6"/>
  <c r="G79" i="6"/>
  <c r="G83" i="6"/>
  <c r="G84" i="6"/>
  <c r="G99" i="6"/>
  <c r="G107" i="6"/>
  <c r="G111" i="6"/>
  <c r="G21" i="6"/>
  <c r="G6" i="6"/>
  <c r="G117" i="6"/>
  <c r="G92" i="6"/>
  <c r="G106" i="6"/>
  <c r="G86" i="6"/>
  <c r="G133" i="6"/>
  <c r="G109" i="6"/>
  <c r="G121" i="6"/>
  <c r="G93" i="6"/>
  <c r="G12" i="6"/>
  <c r="G98" i="6"/>
  <c r="G134" i="6"/>
  <c r="G130" i="6"/>
  <c r="G81" i="6"/>
  <c r="G10" i="6"/>
  <c r="G16" i="6"/>
  <c r="G97" i="6"/>
  <c r="G77" i="6"/>
  <c r="G91" i="6"/>
  <c r="G105" i="6"/>
  <c r="G128" i="6"/>
  <c r="G89" i="6"/>
  <c r="G72" i="6"/>
  <c r="G9" i="6"/>
  <c r="G123" i="6"/>
  <c r="G71" i="6"/>
  <c r="B4" i="6"/>
  <c r="G8" i="6"/>
  <c r="G85" i="6"/>
  <c r="G113" i="6"/>
  <c r="G129" i="6"/>
  <c r="G127" i="6"/>
  <c r="G122" i="6"/>
  <c r="G15" i="6"/>
  <c r="G100" i="6"/>
  <c r="G90" i="6"/>
  <c r="G131" i="6"/>
  <c r="G125" i="6"/>
  <c r="G108" i="6"/>
  <c r="G120" i="6"/>
  <c r="G94" i="6"/>
  <c r="G96" i="6"/>
  <c r="G126" i="6"/>
  <c r="G115" i="6"/>
  <c r="G116" i="6"/>
  <c r="G135" i="6"/>
  <c r="G88" i="6"/>
  <c r="G74" i="6"/>
  <c r="G101" i="6"/>
  <c r="G82" i="6"/>
  <c r="G18" i="6"/>
  <c r="G112" i="6"/>
  <c r="G119" i="6"/>
  <c r="G87" i="6"/>
  <c r="G80" i="6"/>
  <c r="G14" i="6"/>
  <c r="G22" i="6"/>
  <c r="G114" i="6"/>
  <c r="G73" i="6"/>
  <c r="G7" i="6"/>
  <c r="G136" i="6"/>
  <c r="G118" i="6"/>
  <c r="G76" i="6"/>
  <c r="G104" i="6"/>
  <c r="G78" i="6"/>
  <c r="J92" i="5"/>
  <c r="J8" i="5"/>
  <c r="J136" i="5"/>
  <c r="J113" i="5"/>
  <c r="J13" i="5"/>
  <c r="J77" i="5"/>
  <c r="J130" i="5"/>
  <c r="J100" i="5"/>
  <c r="J110" i="5"/>
  <c r="J73" i="5"/>
  <c r="J116" i="5"/>
  <c r="J129" i="5"/>
  <c r="J112" i="5"/>
  <c r="J122" i="5"/>
  <c r="J97" i="5"/>
  <c r="J109" i="5"/>
  <c r="J71" i="5"/>
  <c r="J104" i="5"/>
  <c r="J119" i="5"/>
  <c r="J128" i="5"/>
  <c r="J134" i="5"/>
  <c r="J82" i="5"/>
  <c r="J91" i="5"/>
  <c r="J53" i="5"/>
  <c r="J115" i="5"/>
  <c r="J57" i="5"/>
  <c r="J52" i="5"/>
  <c r="J80" i="5"/>
  <c r="J95" i="5"/>
  <c r="J58" i="5"/>
  <c r="J74" i="5"/>
  <c r="J102" i="5"/>
  <c r="J96" i="5"/>
  <c r="J10" i="5"/>
  <c r="J126" i="5"/>
  <c r="J133" i="5"/>
  <c r="J105" i="5"/>
  <c r="J72" i="5"/>
  <c r="J123" i="5"/>
  <c r="J114" i="5"/>
  <c r="J88" i="5"/>
  <c r="J118" i="5"/>
  <c r="J6" i="5"/>
  <c r="J55" i="5"/>
  <c r="J127" i="5"/>
  <c r="J111" i="5"/>
  <c r="J94" i="5"/>
  <c r="J132" i="5"/>
  <c r="J87" i="5"/>
  <c r="J75" i="5"/>
  <c r="J99" i="5"/>
  <c r="J86" i="5"/>
  <c r="J76" i="5"/>
  <c r="J131" i="5"/>
  <c r="J84" i="5"/>
  <c r="J117" i="5"/>
  <c r="J54" i="5"/>
  <c r="J83" i="5"/>
  <c r="J106" i="5"/>
  <c r="J90" i="5"/>
  <c r="J101" i="5"/>
  <c r="J89" i="5"/>
  <c r="J51" i="5"/>
  <c r="J12" i="5"/>
  <c r="J5" i="5"/>
  <c r="J135" i="5"/>
  <c r="J7" i="5"/>
  <c r="C4" i="5"/>
  <c r="J93" i="5"/>
  <c r="J78" i="5"/>
  <c r="J108" i="5"/>
  <c r="J103" i="5"/>
  <c r="J107" i="5"/>
  <c r="J121" i="5"/>
  <c r="J81" i="5"/>
  <c r="J98" i="5"/>
  <c r="J9" i="5"/>
  <c r="J79" i="5"/>
  <c r="J125" i="5"/>
  <c r="J56" i="5"/>
  <c r="J11" i="5"/>
  <c r="J120" i="5"/>
  <c r="J85" i="5"/>
  <c r="J124" i="5"/>
  <c r="M67" i="6"/>
  <c r="M115" i="6"/>
  <c r="M106" i="6"/>
  <c r="M107" i="6"/>
  <c r="M77" i="6"/>
  <c r="M85" i="6"/>
  <c r="M5" i="6"/>
  <c r="M122" i="6"/>
  <c r="M51" i="6"/>
  <c r="M66" i="6"/>
  <c r="M100" i="6"/>
  <c r="M89" i="6"/>
  <c r="M119" i="6"/>
  <c r="M131" i="6"/>
  <c r="M69" i="6"/>
  <c r="M118" i="6"/>
  <c r="M105" i="6"/>
  <c r="M59" i="6"/>
  <c r="M80" i="6"/>
  <c r="M99" i="6"/>
  <c r="M125" i="6"/>
  <c r="M61" i="6"/>
  <c r="M121" i="6"/>
  <c r="M101" i="6"/>
  <c r="M84" i="6"/>
  <c r="M123" i="6"/>
  <c r="M126" i="6"/>
  <c r="M95" i="6"/>
  <c r="M73" i="6"/>
  <c r="M14" i="6"/>
  <c r="M136" i="6"/>
  <c r="M10" i="6"/>
  <c r="M112" i="6"/>
  <c r="M87" i="6"/>
  <c r="M63" i="6"/>
  <c r="M53" i="6"/>
  <c r="M93" i="6"/>
  <c r="M8" i="6"/>
  <c r="M75" i="6"/>
  <c r="M96" i="6"/>
  <c r="M135" i="6"/>
  <c r="M9" i="6"/>
  <c r="M7" i="6"/>
  <c r="M57" i="6"/>
  <c r="M114" i="6"/>
  <c r="M11" i="6"/>
  <c r="M109" i="6"/>
  <c r="M65" i="6"/>
  <c r="M91" i="6"/>
  <c r="M111" i="6"/>
  <c r="M116" i="6"/>
  <c r="M70" i="6"/>
  <c r="M117" i="6"/>
  <c r="M62" i="6"/>
  <c r="M130" i="6"/>
  <c r="M12" i="6"/>
  <c r="M54" i="6"/>
  <c r="M97" i="6"/>
  <c r="M81" i="6"/>
  <c r="D4" i="6"/>
  <c r="M90" i="6"/>
  <c r="M113" i="6"/>
  <c r="M98" i="6"/>
  <c r="M79" i="6"/>
  <c r="M71" i="6"/>
  <c r="M132" i="6"/>
  <c r="M104" i="6"/>
  <c r="M52" i="6"/>
  <c r="M129" i="6"/>
  <c r="M56" i="6"/>
  <c r="M83" i="6"/>
  <c r="M103" i="6"/>
  <c r="M88" i="6"/>
  <c r="M16" i="6"/>
  <c r="M64" i="6"/>
  <c r="M13" i="6"/>
  <c r="M102" i="6"/>
  <c r="M120" i="6"/>
  <c r="M92" i="6"/>
  <c r="M127" i="6"/>
  <c r="M124" i="6"/>
  <c r="M86" i="6"/>
  <c r="M128" i="6"/>
  <c r="M110" i="6"/>
  <c r="M134" i="6"/>
  <c r="M58" i="6"/>
  <c r="M108" i="6"/>
  <c r="M55" i="6"/>
  <c r="M6" i="6"/>
  <c r="M94" i="6"/>
  <c r="M82" i="6"/>
  <c r="M68" i="6"/>
  <c r="M15" i="6"/>
  <c r="M133" i="6"/>
  <c r="M60" i="6"/>
  <c r="G114" i="5"/>
  <c r="G129" i="5"/>
  <c r="G80" i="5"/>
  <c r="G119" i="5"/>
  <c r="G113" i="5"/>
  <c r="G98" i="5"/>
  <c r="G104" i="5"/>
  <c r="G110" i="5"/>
  <c r="G12" i="5"/>
  <c r="G121" i="5"/>
  <c r="G117" i="5"/>
  <c r="G130" i="5"/>
  <c r="G16" i="5"/>
  <c r="G19" i="5"/>
  <c r="G96" i="5"/>
  <c r="G103" i="5"/>
  <c r="G108" i="5"/>
  <c r="G95" i="5"/>
  <c r="G21" i="5"/>
  <c r="G78" i="5"/>
  <c r="G72" i="5"/>
  <c r="G94" i="5"/>
  <c r="G82" i="5"/>
  <c r="G13" i="5"/>
  <c r="G127" i="5"/>
  <c r="G136" i="5"/>
  <c r="G92" i="5"/>
  <c r="G87" i="5"/>
  <c r="G100" i="5"/>
  <c r="G122" i="5"/>
  <c r="G109" i="5"/>
  <c r="G105" i="5"/>
  <c r="G120" i="5"/>
  <c r="G22" i="5"/>
  <c r="G85" i="5"/>
  <c r="G76" i="5"/>
  <c r="G86" i="5"/>
  <c r="G81" i="5"/>
  <c r="G79" i="5"/>
  <c r="G132" i="5"/>
  <c r="G91" i="5"/>
  <c r="G10" i="5"/>
  <c r="G133" i="5"/>
  <c r="G123" i="5"/>
  <c r="G107" i="5"/>
  <c r="G15" i="5"/>
  <c r="G131" i="5"/>
  <c r="G102" i="5"/>
  <c r="G14" i="5"/>
  <c r="G101" i="5"/>
  <c r="G115" i="5"/>
  <c r="G77" i="5"/>
  <c r="G134" i="5"/>
  <c r="G18" i="5"/>
  <c r="G99" i="5"/>
  <c r="G6" i="5"/>
  <c r="G116" i="5"/>
  <c r="B4" i="5"/>
  <c r="G112" i="5"/>
  <c r="G71" i="5"/>
  <c r="G126" i="5"/>
  <c r="G83" i="5"/>
  <c r="G11" i="5"/>
  <c r="G111" i="5"/>
  <c r="G118" i="5"/>
  <c r="G90" i="5"/>
  <c r="G125" i="5"/>
  <c r="G17" i="5"/>
  <c r="G88" i="5"/>
  <c r="G89" i="5"/>
  <c r="G128" i="5"/>
  <c r="G8" i="5"/>
  <c r="G106" i="5"/>
  <c r="G97" i="5"/>
  <c r="G20" i="5"/>
  <c r="G73" i="5"/>
  <c r="G84" i="5"/>
  <c r="G75" i="5"/>
  <c r="G5" i="5"/>
  <c r="G135" i="5"/>
  <c r="G7" i="5"/>
  <c r="G9" i="5"/>
  <c r="G93" i="5"/>
  <c r="G124" i="5"/>
  <c r="G74" i="5"/>
  <c r="P94" i="6"/>
  <c r="P122" i="6"/>
  <c r="P58" i="6"/>
  <c r="P90" i="6"/>
  <c r="P60" i="6"/>
  <c r="P102" i="6"/>
  <c r="P81" i="6"/>
  <c r="P14" i="6"/>
  <c r="P54" i="6"/>
  <c r="P123" i="6"/>
  <c r="P70" i="6"/>
  <c r="P65" i="6"/>
  <c r="P124" i="6"/>
  <c r="P20" i="6"/>
  <c r="P101" i="6"/>
  <c r="P131" i="6"/>
  <c r="P88" i="6"/>
  <c r="P10" i="6"/>
  <c r="P82" i="6"/>
  <c r="P118" i="6"/>
  <c r="P61" i="6"/>
  <c r="P95" i="6"/>
  <c r="P106" i="6"/>
  <c r="P55" i="6"/>
  <c r="E4" i="6"/>
  <c r="P71" i="6"/>
  <c r="P129" i="6"/>
  <c r="P119" i="6"/>
  <c r="P104" i="6"/>
  <c r="P56" i="6"/>
  <c r="P62" i="6"/>
  <c r="P12" i="6"/>
  <c r="P135" i="6"/>
  <c r="P68" i="6"/>
  <c r="P15" i="6"/>
  <c r="P105" i="6"/>
  <c r="P134" i="6"/>
  <c r="P80" i="6"/>
  <c r="P63" i="6"/>
  <c r="P128" i="6"/>
  <c r="P114" i="6"/>
  <c r="P83" i="6"/>
  <c r="P120" i="6"/>
  <c r="P91" i="6"/>
  <c r="P67" i="6"/>
  <c r="P100" i="6"/>
  <c r="P84" i="6"/>
  <c r="P130" i="6"/>
  <c r="P8" i="6"/>
  <c r="P66" i="6"/>
  <c r="P98" i="6"/>
  <c r="P96" i="6"/>
  <c r="P16" i="6"/>
  <c r="P116" i="6"/>
  <c r="P69" i="6"/>
  <c r="P103" i="6"/>
  <c r="P11" i="6"/>
  <c r="P21" i="6"/>
  <c r="P75" i="6"/>
  <c r="P18" i="6"/>
  <c r="P19" i="6"/>
  <c r="P112" i="6"/>
  <c r="P136" i="6"/>
  <c r="P125" i="6"/>
  <c r="P132" i="6"/>
  <c r="P99" i="6"/>
  <c r="P64" i="6"/>
  <c r="P113" i="6"/>
  <c r="P9" i="6"/>
  <c r="P79" i="6"/>
  <c r="P13" i="6"/>
  <c r="P5" i="6"/>
  <c r="P17" i="6"/>
  <c r="P59" i="6"/>
  <c r="P93" i="6"/>
  <c r="P121" i="6"/>
  <c r="P53" i="6"/>
  <c r="P108" i="6"/>
  <c r="P126" i="6"/>
  <c r="P109" i="6"/>
  <c r="P85" i="6"/>
  <c r="P22" i="6"/>
  <c r="P97" i="6"/>
  <c r="P92" i="6"/>
  <c r="P117" i="6"/>
  <c r="P89" i="6"/>
  <c r="P111" i="6"/>
  <c r="P133" i="6"/>
  <c r="P7" i="6"/>
  <c r="P6" i="6"/>
  <c r="P86" i="6"/>
  <c r="P110" i="6"/>
  <c r="P57" i="6"/>
  <c r="P127" i="6"/>
  <c r="P87" i="6"/>
  <c r="P107" i="6"/>
  <c r="P115" i="6"/>
  <c r="M79" i="5"/>
  <c r="M87" i="5"/>
  <c r="M92" i="5"/>
  <c r="M127" i="5"/>
  <c r="M80" i="5"/>
  <c r="M8" i="5"/>
  <c r="M105" i="5"/>
  <c r="M101" i="5"/>
  <c r="M71" i="5"/>
  <c r="M54" i="5"/>
  <c r="M55" i="5"/>
  <c r="M81" i="5"/>
  <c r="M16" i="5"/>
  <c r="M52" i="5"/>
  <c r="M107" i="5"/>
  <c r="M12" i="5"/>
  <c r="M84" i="5"/>
  <c r="M64" i="5"/>
  <c r="M15" i="5"/>
  <c r="M91" i="5"/>
  <c r="M113" i="5"/>
  <c r="M124" i="5"/>
  <c r="M130" i="5"/>
  <c r="M95" i="5"/>
  <c r="M106" i="5"/>
  <c r="M86" i="5"/>
  <c r="M102" i="5"/>
  <c r="M94" i="5"/>
  <c r="M66" i="5"/>
  <c r="M118" i="5"/>
  <c r="M120" i="5"/>
  <c r="M116" i="5"/>
  <c r="M99" i="5"/>
  <c r="M68" i="5"/>
  <c r="M111" i="5"/>
  <c r="M100" i="5"/>
  <c r="M135" i="5"/>
  <c r="M110" i="5"/>
  <c r="M57" i="5"/>
  <c r="M112" i="5"/>
  <c r="M97" i="5"/>
  <c r="M77" i="5"/>
  <c r="M65" i="5"/>
  <c r="M9" i="5"/>
  <c r="M133" i="5"/>
  <c r="M69" i="5"/>
  <c r="M70" i="5"/>
  <c r="M67" i="5"/>
  <c r="M7" i="5"/>
  <c r="M96" i="5"/>
  <c r="M63" i="5"/>
  <c r="M53" i="5"/>
  <c r="M117" i="5"/>
  <c r="M6" i="5"/>
  <c r="M11" i="5"/>
  <c r="M132" i="5"/>
  <c r="M103" i="5"/>
  <c r="M123" i="5"/>
  <c r="M129" i="5"/>
  <c r="M98" i="5"/>
  <c r="M128" i="5"/>
  <c r="M13" i="5"/>
  <c r="M136" i="5"/>
  <c r="M122" i="5"/>
  <c r="M93" i="5"/>
  <c r="M56" i="5"/>
  <c r="M90" i="5"/>
  <c r="M10" i="5"/>
  <c r="M5" i="5"/>
  <c r="M14" i="5"/>
  <c r="M125" i="5"/>
  <c r="M89" i="5"/>
  <c r="M62" i="5"/>
  <c r="M115" i="5"/>
  <c r="M104" i="5"/>
  <c r="M51" i="5"/>
  <c r="M88" i="5"/>
  <c r="M75" i="5"/>
  <c r="M126" i="5"/>
  <c r="M109" i="5"/>
  <c r="M119" i="5"/>
  <c r="M121" i="5"/>
  <c r="M61" i="5"/>
  <c r="M114" i="5"/>
  <c r="M73" i="5"/>
  <c r="M60" i="5"/>
  <c r="M58" i="5"/>
  <c r="M131" i="5"/>
  <c r="M59" i="5"/>
  <c r="M134" i="5"/>
  <c r="M85" i="5"/>
  <c r="D4" i="5"/>
  <c r="M83" i="5"/>
  <c r="M82" i="5"/>
  <c r="M108" i="5"/>
  <c r="P95" i="5"/>
  <c r="P16" i="5"/>
  <c r="P7" i="5"/>
  <c r="P102" i="5"/>
  <c r="P58" i="5"/>
  <c r="P97" i="5"/>
  <c r="P87" i="5"/>
  <c r="P122" i="5"/>
  <c r="P113" i="5"/>
  <c r="P21" i="5"/>
  <c r="P134" i="5"/>
  <c r="P80" i="5"/>
  <c r="P129" i="5"/>
  <c r="P54" i="5"/>
  <c r="P124" i="5"/>
  <c r="P99" i="5"/>
  <c r="P107" i="5"/>
  <c r="P5" i="5"/>
  <c r="P79" i="5"/>
  <c r="P135" i="5"/>
  <c r="P84" i="5"/>
  <c r="P119" i="5"/>
  <c r="E4" i="5"/>
  <c r="P110" i="5"/>
  <c r="P60" i="5"/>
  <c r="P90" i="5"/>
  <c r="P109" i="5"/>
  <c r="P136" i="5"/>
  <c r="P108" i="5"/>
  <c r="P55" i="5"/>
  <c r="P12" i="5"/>
  <c r="P100" i="5"/>
  <c r="P125" i="5"/>
  <c r="P88" i="5"/>
  <c r="P93" i="5"/>
  <c r="P75" i="5"/>
  <c r="P131" i="5"/>
  <c r="P82" i="5"/>
  <c r="P66" i="5"/>
  <c r="P91" i="5"/>
  <c r="P15" i="5"/>
  <c r="P56" i="5"/>
  <c r="P83" i="5"/>
  <c r="P127" i="5"/>
  <c r="P65" i="5"/>
  <c r="P126" i="5"/>
  <c r="P71" i="5"/>
  <c r="P18" i="5"/>
  <c r="P123" i="5"/>
  <c r="P81" i="5"/>
  <c r="P111" i="5"/>
  <c r="P116" i="5"/>
  <c r="P121" i="5"/>
  <c r="P8" i="5"/>
  <c r="P118" i="5"/>
  <c r="P62" i="5"/>
  <c r="P19" i="5"/>
  <c r="P103" i="5"/>
  <c r="P9" i="5"/>
  <c r="P105" i="5"/>
  <c r="P63" i="5"/>
  <c r="P64" i="5"/>
  <c r="P106" i="5"/>
  <c r="P98" i="5"/>
  <c r="P89" i="5"/>
  <c r="P92" i="5"/>
  <c r="P22" i="5"/>
  <c r="P130" i="5"/>
  <c r="P132" i="5"/>
  <c r="P20" i="5"/>
  <c r="P59" i="5"/>
  <c r="P86" i="5"/>
  <c r="P13" i="5"/>
  <c r="P128" i="5"/>
  <c r="P69" i="5"/>
  <c r="P120" i="5"/>
  <c r="P11" i="5"/>
  <c r="P94" i="5"/>
  <c r="P67" i="5"/>
  <c r="P112" i="5"/>
  <c r="P68" i="5"/>
  <c r="P6" i="5"/>
  <c r="P17" i="5"/>
  <c r="P61" i="5"/>
  <c r="P10" i="5"/>
  <c r="P133" i="5"/>
  <c r="P104" i="5"/>
  <c r="P114" i="5"/>
  <c r="P85" i="5"/>
  <c r="P53" i="5"/>
  <c r="P57" i="5"/>
  <c r="P117" i="5"/>
  <c r="P96" i="5"/>
  <c r="P115" i="5"/>
  <c r="P70" i="5"/>
  <c r="P101" i="5"/>
  <c r="P14" i="5"/>
  <c r="C4" i="4"/>
  <c r="A41" i="4"/>
  <c r="A42" i="4"/>
  <c r="A43" i="4"/>
  <c r="A36" i="4"/>
  <c r="A38" i="4"/>
  <c r="A39" i="4"/>
  <c r="A44" i="4"/>
  <c r="A37" i="4"/>
  <c r="A33" i="4"/>
  <c r="A48" i="4"/>
  <c r="A45" i="4"/>
  <c r="A31" i="4"/>
  <c r="A35" i="4"/>
  <c r="A46" i="4"/>
  <c r="A47" i="4"/>
  <c r="A32" i="4"/>
  <c r="A34" i="4"/>
  <c r="A40" i="4"/>
  <c r="A49" i="4"/>
  <c r="A50" i="4"/>
  <c r="D4" i="4"/>
  <c r="B4" i="4"/>
  <c r="E4" i="4"/>
  <c r="N41" i="4"/>
  <c r="N67" i="4"/>
  <c r="C134" i="4"/>
  <c r="C85" i="4"/>
  <c r="C113" i="4"/>
  <c r="C98" i="4"/>
  <c r="E83" i="4"/>
  <c r="E113" i="4"/>
  <c r="E106" i="4"/>
  <c r="E100" i="4"/>
  <c r="C102" i="4"/>
  <c r="E133" i="4"/>
  <c r="C80" i="4"/>
  <c r="E117" i="4"/>
  <c r="N45" i="4"/>
  <c r="C90" i="4"/>
  <c r="E111" i="4"/>
  <c r="N53" i="4"/>
  <c r="E130" i="4"/>
  <c r="C126" i="4"/>
  <c r="E112" i="4"/>
  <c r="C97" i="4"/>
  <c r="E91" i="4"/>
  <c r="N33" i="4"/>
  <c r="N51" i="4"/>
  <c r="C72" i="4"/>
  <c r="C71" i="4"/>
  <c r="C120" i="4"/>
  <c r="C101" i="4"/>
  <c r="E102" i="4"/>
  <c r="E134" i="4"/>
  <c r="E89" i="4"/>
  <c r="E79" i="4"/>
  <c r="N66" i="4"/>
  <c r="C95" i="4"/>
  <c r="E104" i="4"/>
  <c r="C96" i="4"/>
  <c r="E84" i="4"/>
  <c r="E97" i="4"/>
  <c r="N35" i="4"/>
  <c r="C111" i="4"/>
  <c r="N56" i="4"/>
  <c r="E80" i="4"/>
  <c r="E129" i="4"/>
  <c r="E122" i="4"/>
  <c r="N42" i="4"/>
  <c r="N55" i="4"/>
  <c r="N65" i="4"/>
  <c r="C124" i="4"/>
  <c r="C132" i="4"/>
  <c r="C77" i="4"/>
  <c r="C76" i="4"/>
  <c r="E118" i="4"/>
  <c r="E81" i="4"/>
  <c r="E96" i="4"/>
  <c r="E125" i="4"/>
  <c r="N32" i="4"/>
  <c r="C86" i="4"/>
  <c r="E120" i="4"/>
  <c r="C119" i="4"/>
  <c r="N70" i="4"/>
  <c r="C91" i="4"/>
  <c r="N58" i="4"/>
  <c r="C123" i="4"/>
  <c r="N43" i="4"/>
  <c r="C105" i="4"/>
  <c r="E94" i="4"/>
  <c r="C135" i="4"/>
  <c r="A24" i="4"/>
  <c r="N37" i="4"/>
  <c r="N57" i="4"/>
  <c r="N52" i="4"/>
  <c r="C131" i="4"/>
  <c r="C121" i="4"/>
  <c r="C82" i="4"/>
  <c r="C136" i="4"/>
  <c r="E124" i="4"/>
  <c r="E101" i="4"/>
  <c r="E115" i="4"/>
  <c r="E109" i="4"/>
  <c r="E82" i="4"/>
  <c r="E119" i="4"/>
  <c r="C116" i="4"/>
  <c r="E128" i="4"/>
  <c r="E98" i="4"/>
  <c r="C133" i="4"/>
  <c r="C114" i="4"/>
  <c r="C104" i="4"/>
  <c r="C78" i="4"/>
  <c r="N34" i="4"/>
  <c r="N68" i="4"/>
  <c r="I24" i="4"/>
  <c r="C107" i="4"/>
  <c r="C103" i="4"/>
  <c r="C93" i="4"/>
  <c r="C122" i="4"/>
  <c r="E85" i="4"/>
  <c r="E90" i="4"/>
  <c r="N60" i="4"/>
  <c r="E105" i="4"/>
  <c r="E127" i="4"/>
  <c r="E132" i="4"/>
  <c r="C106" i="4"/>
  <c r="C94" i="4"/>
  <c r="N49" i="4"/>
  <c r="N69" i="4"/>
  <c r="N62" i="4"/>
  <c r="C109" i="4"/>
  <c r="C112" i="4"/>
  <c r="C75" i="4"/>
  <c r="C129" i="4"/>
  <c r="E99" i="4"/>
  <c r="E75" i="4"/>
  <c r="E103" i="4"/>
  <c r="E86" i="4"/>
  <c r="N36" i="4"/>
  <c r="N59" i="4"/>
  <c r="N54" i="4"/>
  <c r="C92" i="4"/>
  <c r="C117" i="4"/>
  <c r="E126" i="4"/>
  <c r="N48" i="4"/>
  <c r="C115" i="4"/>
  <c r="C74" i="4"/>
  <c r="E121" i="4"/>
  <c r="C110" i="4"/>
  <c r="E87" i="4"/>
  <c r="C83" i="4"/>
  <c r="E114" i="4"/>
  <c r="E107" i="4"/>
  <c r="N50" i="4"/>
  <c r="N44" i="4"/>
  <c r="N63" i="4"/>
  <c r="C99" i="4"/>
  <c r="C130" i="4"/>
  <c r="C73" i="4"/>
  <c r="C84" i="4"/>
  <c r="C87" i="4"/>
  <c r="E93" i="4"/>
  <c r="E136" i="4"/>
  <c r="E123" i="4"/>
  <c r="N39" i="4"/>
  <c r="N40" i="4"/>
  <c r="N64" i="4"/>
  <c r="C128" i="4"/>
  <c r="C79" i="4"/>
  <c r="C89" i="4"/>
  <c r="C88" i="4"/>
  <c r="E95" i="4"/>
  <c r="E131" i="4"/>
  <c r="E71" i="4"/>
  <c r="E88" i="4"/>
  <c r="N46" i="4"/>
  <c r="N38" i="4"/>
  <c r="N61" i="4"/>
  <c r="C118" i="4"/>
  <c r="C127" i="4"/>
  <c r="C81" i="4"/>
  <c r="C125" i="4"/>
  <c r="E108" i="4"/>
  <c r="E92" i="4"/>
  <c r="E116" i="4"/>
  <c r="E110" i="4"/>
  <c r="N31" i="4"/>
  <c r="N47" i="4"/>
  <c r="C100" i="4"/>
  <c r="E135" i="4"/>
  <c r="C108" i="4"/>
  <c r="D118" i="4"/>
  <c r="D110" i="4"/>
  <c r="D131" i="4"/>
  <c r="D79" i="4"/>
  <c r="D93" i="4"/>
  <c r="D115" i="4"/>
  <c r="D75" i="4"/>
  <c r="D96" i="4"/>
  <c r="D130" i="4"/>
  <c r="D92" i="4"/>
  <c r="D121" i="4"/>
  <c r="D127" i="4"/>
  <c r="D111" i="4"/>
  <c r="D84" i="4"/>
  <c r="D112" i="4"/>
  <c r="D90" i="4"/>
  <c r="D133" i="4"/>
  <c r="D91" i="4"/>
  <c r="D97" i="4"/>
  <c r="D101" i="4"/>
  <c r="D88" i="4"/>
  <c r="D105" i="4"/>
  <c r="D94" i="4"/>
  <c r="D128" i="4"/>
  <c r="D116" i="4"/>
  <c r="D126" i="4"/>
  <c r="D81" i="4"/>
  <c r="D87" i="4"/>
  <c r="D120" i="4"/>
  <c r="D119" i="4"/>
  <c r="D106" i="4"/>
  <c r="D100" i="4"/>
  <c r="D129" i="4"/>
  <c r="D103" i="4"/>
  <c r="D86" i="4"/>
  <c r="D83" i="4"/>
  <c r="D109" i="4"/>
  <c r="D122" i="4"/>
  <c r="D123" i="4"/>
  <c r="D71" i="4"/>
  <c r="D80" i="4"/>
  <c r="D99" i="4"/>
  <c r="D136" i="4"/>
  <c r="D134" i="4"/>
  <c r="D102" i="4"/>
  <c r="D73" i="4"/>
  <c r="D95" i="4"/>
  <c r="D77" i="4"/>
  <c r="D125" i="4"/>
  <c r="D85" i="4"/>
  <c r="D108" i="4"/>
  <c r="D132" i="4"/>
  <c r="D104" i="4"/>
  <c r="D98" i="4"/>
  <c r="D124" i="4"/>
  <c r="D82" i="4"/>
  <c r="D114" i="4"/>
  <c r="D89" i="4"/>
  <c r="D135" i="4"/>
  <c r="D107" i="4"/>
  <c r="D113" i="4"/>
  <c r="D117" i="4"/>
  <c r="B87" i="4"/>
  <c r="B94" i="4"/>
  <c r="B73" i="4"/>
  <c r="B103" i="4"/>
  <c r="B112" i="4"/>
  <c r="B127" i="4"/>
  <c r="B123" i="4"/>
  <c r="B72" i="4"/>
  <c r="B78" i="4"/>
  <c r="B101" i="4"/>
  <c r="B110" i="4"/>
  <c r="B98" i="4"/>
  <c r="B128" i="4"/>
  <c r="B133" i="4"/>
  <c r="B130" i="4"/>
  <c r="B129" i="4"/>
  <c r="B86" i="4"/>
  <c r="B119" i="4"/>
  <c r="B76" i="4"/>
  <c r="B114" i="4"/>
  <c r="B107" i="4"/>
  <c r="B99" i="4"/>
  <c r="B97" i="4"/>
  <c r="B79" i="4"/>
  <c r="B82" i="4"/>
  <c r="B88" i="4"/>
  <c r="B126" i="4"/>
  <c r="B85" i="4"/>
  <c r="B96" i="4"/>
  <c r="B118" i="4"/>
  <c r="B115" i="4"/>
  <c r="B90" i="4"/>
  <c r="B120" i="4"/>
  <c r="B124" i="4"/>
  <c r="B121" i="4"/>
  <c r="B80" i="4"/>
  <c r="B131" i="4"/>
  <c r="B134" i="4"/>
  <c r="B83" i="4"/>
  <c r="B104" i="4"/>
  <c r="B89" i="4"/>
  <c r="B102" i="4"/>
  <c r="B93" i="4"/>
  <c r="B105" i="4"/>
  <c r="B106" i="4"/>
  <c r="B91" i="4"/>
  <c r="B108" i="4"/>
  <c r="B132" i="4"/>
  <c r="B109" i="4"/>
  <c r="B77" i="4"/>
  <c r="B117" i="4"/>
  <c r="B95" i="4"/>
  <c r="B116" i="4"/>
  <c r="B122" i="4"/>
  <c r="B92" i="4"/>
  <c r="B135" i="4"/>
  <c r="B136" i="4"/>
  <c r="B111" i="4"/>
  <c r="B113" i="4"/>
  <c r="B125" i="4"/>
  <c r="B100" i="4"/>
  <c r="B81" i="4"/>
  <c r="B84" i="4"/>
  <c r="B71" i="4"/>
  <c r="B75" i="4"/>
  <c r="B74" i="4"/>
  <c r="A23" i="4"/>
  <c r="I23" i="4" s="1"/>
  <c r="A25" i="4"/>
  <c r="I25" i="4"/>
  <c r="A26" i="4"/>
  <c r="I26" i="4" s="1"/>
  <c r="A26" i="1" l="1"/>
  <c r="A25" i="1"/>
  <c r="A23" i="1"/>
  <c r="A24" i="1"/>
  <c r="A37" i="1"/>
  <c r="A46" i="1"/>
  <c r="A44" i="1"/>
  <c r="A35" i="1"/>
  <c r="A31" i="1"/>
  <c r="A45" i="1"/>
  <c r="A38" i="1"/>
  <c r="A32" i="1"/>
  <c r="A48" i="1"/>
  <c r="A33" i="1"/>
  <c r="A39" i="1"/>
  <c r="A50" i="1"/>
  <c r="A36" i="1"/>
  <c r="A49" i="1"/>
  <c r="A43" i="1"/>
  <c r="A40" i="1"/>
  <c r="A42" i="1"/>
  <c r="A34" i="1"/>
  <c r="A41" i="1"/>
  <c r="A47" i="1"/>
  <c r="J69" i="4"/>
  <c r="J60" i="4"/>
  <c r="J64" i="4"/>
  <c r="J54" i="4"/>
  <c r="J34" i="4"/>
  <c r="J65" i="4"/>
  <c r="J68" i="4"/>
  <c r="J49" i="4"/>
  <c r="J47" i="4"/>
  <c r="J53" i="4"/>
  <c r="J51" i="4"/>
  <c r="J58" i="4"/>
  <c r="J39" i="4"/>
  <c r="J62" i="4"/>
  <c r="J38" i="4"/>
  <c r="J70" i="4"/>
  <c r="J35" i="4"/>
  <c r="J44" i="4"/>
  <c r="J48" i="4"/>
  <c r="J31" i="4"/>
  <c r="J57" i="4"/>
  <c r="J41" i="4"/>
  <c r="J46" i="4"/>
  <c r="J52" i="4"/>
  <c r="J33" i="4"/>
  <c r="J45" i="4"/>
  <c r="J61" i="4"/>
  <c r="J32" i="4"/>
  <c r="J67" i="4"/>
  <c r="J56" i="4"/>
  <c r="J42" i="4"/>
  <c r="J43" i="4"/>
  <c r="J55" i="4"/>
  <c r="J59" i="4"/>
  <c r="J50" i="4"/>
  <c r="J40" i="4"/>
  <c r="J37" i="4"/>
  <c r="A28" i="4"/>
  <c r="A29" i="4" s="1"/>
  <c r="A30" i="4" s="1"/>
  <c r="J36" i="4"/>
  <c r="A27" i="4"/>
  <c r="J66" i="4"/>
  <c r="J63" i="4"/>
  <c r="V81" i="1"/>
  <c r="A30" i="1" l="1"/>
  <c r="A27" i="1"/>
  <c r="A29" i="1"/>
  <c r="A28" i="1"/>
  <c r="A43" i="5"/>
  <c r="J43" i="5" s="1"/>
  <c r="A43" i="6"/>
  <c r="J43" i="6" s="1"/>
  <c r="A36" i="5"/>
  <c r="A36" i="6"/>
  <c r="A49" i="5"/>
  <c r="J49" i="5" s="1"/>
  <c r="A49" i="6"/>
  <c r="J49" i="6" s="1"/>
  <c r="A50" i="6"/>
  <c r="J50" i="6" s="1"/>
  <c r="A50" i="5"/>
  <c r="J50" i="5" s="1"/>
  <c r="A42" i="6"/>
  <c r="A42" i="5"/>
  <c r="A39" i="6"/>
  <c r="A39" i="5"/>
  <c r="A33" i="6"/>
  <c r="A33" i="5"/>
  <c r="A48" i="6"/>
  <c r="J48" i="6" s="1"/>
  <c r="A48" i="5"/>
  <c r="J48" i="5" s="1"/>
  <c r="A40" i="6"/>
  <c r="A40" i="5"/>
  <c r="A32" i="5"/>
  <c r="A32" i="6"/>
  <c r="A38" i="6"/>
  <c r="A38" i="5"/>
  <c r="A23" i="5"/>
  <c r="A23" i="6"/>
  <c r="A45" i="6"/>
  <c r="J45" i="6" s="1"/>
  <c r="A45" i="5"/>
  <c r="J45" i="5" s="1"/>
  <c r="A24" i="6"/>
  <c r="A24" i="5"/>
  <c r="A25" i="5"/>
  <c r="A25" i="6"/>
  <c r="A37" i="6"/>
  <c r="A37" i="5"/>
  <c r="A26" i="6"/>
  <c r="A26" i="5"/>
  <c r="A31" i="6"/>
  <c r="A31" i="5"/>
  <c r="A47" i="6"/>
  <c r="J47" i="6" s="1"/>
  <c r="A47" i="5"/>
  <c r="J47" i="5" s="1"/>
  <c r="A35" i="6"/>
  <c r="A35" i="5"/>
  <c r="A41" i="6"/>
  <c r="A41" i="5"/>
  <c r="A44" i="6"/>
  <c r="J44" i="6" s="1"/>
  <c r="A44" i="5"/>
  <c r="J44" i="5" s="1"/>
  <c r="A34" i="6"/>
  <c r="A34" i="5"/>
  <c r="A46" i="5"/>
  <c r="J46" i="5" s="1"/>
  <c r="A46" i="6"/>
  <c r="J46" i="6" s="1"/>
  <c r="I29" i="4"/>
  <c r="I28" i="4"/>
  <c r="I27" i="4"/>
  <c r="I30" i="4"/>
  <c r="G37" i="5" l="1"/>
  <c r="J37" i="5"/>
  <c r="A27" i="6"/>
  <c r="A27" i="5"/>
  <c r="J25" i="6"/>
  <c r="M25" i="6"/>
  <c r="G25" i="6"/>
  <c r="G34" i="6"/>
  <c r="J34" i="6"/>
  <c r="M34" i="6"/>
  <c r="G25" i="5"/>
  <c r="M25" i="5"/>
  <c r="J25" i="5"/>
  <c r="M24" i="5"/>
  <c r="J24" i="5"/>
  <c r="G24" i="5"/>
  <c r="G39" i="5"/>
  <c r="J39" i="5"/>
  <c r="A28" i="5"/>
  <c r="A28" i="6"/>
  <c r="A30" i="5"/>
  <c r="A30" i="6"/>
  <c r="M34" i="5"/>
  <c r="J34" i="5"/>
  <c r="G34" i="5"/>
  <c r="J33" i="5"/>
  <c r="M33" i="5"/>
  <c r="G33" i="5"/>
  <c r="G33" i="6"/>
  <c r="M33" i="6"/>
  <c r="J33" i="6"/>
  <c r="J24" i="6"/>
  <c r="G24" i="6"/>
  <c r="M24" i="6"/>
  <c r="J39" i="6"/>
  <c r="G39" i="6"/>
  <c r="J41" i="5"/>
  <c r="G41" i="5"/>
  <c r="J41" i="6"/>
  <c r="G41" i="6"/>
  <c r="J42" i="6"/>
  <c r="G42" i="6"/>
  <c r="G35" i="5"/>
  <c r="J35" i="5"/>
  <c r="G23" i="6"/>
  <c r="J23" i="6"/>
  <c r="M23" i="6"/>
  <c r="A29" i="5"/>
  <c r="A29" i="6"/>
  <c r="G42" i="5"/>
  <c r="J42" i="5"/>
  <c r="J35" i="6"/>
  <c r="G35" i="6"/>
  <c r="M23" i="5"/>
  <c r="J23" i="5"/>
  <c r="G23" i="5"/>
  <c r="J38" i="5"/>
  <c r="G38" i="5"/>
  <c r="G36" i="6"/>
  <c r="J36" i="6"/>
  <c r="J32" i="5"/>
  <c r="G32" i="5"/>
  <c r="M32" i="5"/>
  <c r="G37" i="6"/>
  <c r="J37" i="6"/>
  <c r="G38" i="6"/>
  <c r="J38" i="6"/>
  <c r="G31" i="5"/>
  <c r="J31" i="5"/>
  <c r="M31" i="5"/>
  <c r="M32" i="6"/>
  <c r="G32" i="6"/>
  <c r="J32" i="6"/>
  <c r="G31" i="6"/>
  <c r="J31" i="6"/>
  <c r="M31" i="6"/>
  <c r="J36" i="5"/>
  <c r="G36" i="5"/>
  <c r="G26" i="5"/>
  <c r="J26" i="5"/>
  <c r="M26" i="5"/>
  <c r="G40" i="5"/>
  <c r="J40" i="5"/>
  <c r="J26" i="6"/>
  <c r="M26" i="6"/>
  <c r="G26" i="6"/>
  <c r="G40" i="6"/>
  <c r="J40" i="6"/>
  <c r="M29" i="5" l="1"/>
  <c r="J29" i="5"/>
  <c r="G29" i="5"/>
  <c r="G30" i="6"/>
  <c r="M30" i="6"/>
  <c r="J30" i="6"/>
  <c r="G30" i="5"/>
  <c r="J30" i="5"/>
  <c r="M30" i="5"/>
  <c r="J28" i="6"/>
  <c r="G28" i="6"/>
  <c r="M28" i="6"/>
  <c r="G27" i="5"/>
  <c r="J27" i="5"/>
  <c r="M27" i="5"/>
  <c r="M28" i="5"/>
  <c r="J28" i="5"/>
  <c r="G28" i="5"/>
  <c r="M27" i="6"/>
  <c r="G27" i="6"/>
  <c r="J27" i="6"/>
  <c r="M29" i="6"/>
  <c r="G29" i="6"/>
  <c r="J29" i="6"/>
  <c r="D16" i="2" l="1"/>
  <c r="E63" i="1"/>
  <c r="B124" i="1"/>
  <c r="E10" i="1"/>
  <c r="C41" i="1"/>
  <c r="D109" i="1"/>
  <c r="D91" i="1"/>
  <c r="B36" i="1"/>
  <c r="C12" i="1"/>
  <c r="B33" i="1"/>
  <c r="E82" i="1"/>
  <c r="E69" i="1"/>
  <c r="E117" i="1"/>
  <c r="C123" i="1"/>
  <c r="C134" i="1"/>
  <c r="B105" i="1"/>
  <c r="B79" i="1"/>
  <c r="B121" i="1"/>
  <c r="C37" i="1"/>
  <c r="B16" i="1"/>
  <c r="D128" i="1"/>
  <c r="E65" i="1"/>
  <c r="B120" i="1"/>
  <c r="B23" i="1"/>
  <c r="E134" i="1"/>
  <c r="D97" i="1"/>
  <c r="C87" i="1"/>
  <c r="B92" i="1"/>
  <c r="D118" i="1"/>
  <c r="D70" i="1"/>
  <c r="D25" i="1"/>
  <c r="C88" i="1"/>
  <c r="C11" i="1"/>
  <c r="E105" i="1"/>
  <c r="C127" i="1"/>
  <c r="D61" i="1"/>
  <c r="C32" i="1"/>
  <c r="C48" i="1"/>
  <c r="E125" i="1"/>
  <c r="D9" i="1"/>
  <c r="E84" i="1"/>
  <c r="C57" i="1"/>
  <c r="C112" i="1"/>
  <c r="D71" i="1"/>
  <c r="C7" i="1"/>
  <c r="E66" i="1"/>
  <c r="D107" i="1"/>
  <c r="E67" i="1"/>
  <c r="D133" i="1"/>
  <c r="D31" i="1"/>
  <c r="D88" i="1"/>
  <c r="C104" i="1"/>
  <c r="E94" i="1"/>
  <c r="B17" i="1"/>
  <c r="D124" i="1"/>
  <c r="D86" i="1"/>
  <c r="C119" i="1"/>
  <c r="D11" i="1"/>
  <c r="D81" i="1"/>
  <c r="D90" i="1"/>
  <c r="E130" i="1"/>
  <c r="E75" i="1"/>
  <c r="C109" i="1"/>
  <c r="C80" i="1"/>
  <c r="D122" i="1"/>
  <c r="E91" i="1"/>
  <c r="E80" i="1"/>
  <c r="D28" i="1"/>
  <c r="E20" i="1"/>
  <c r="B73" i="1"/>
  <c r="E12" i="1"/>
  <c r="E87" i="1"/>
  <c r="D62" i="1"/>
  <c r="E21" i="1"/>
  <c r="B37" i="1"/>
  <c r="D123" i="1"/>
  <c r="B24" i="1"/>
  <c r="B78" i="1"/>
  <c r="B21" i="1"/>
  <c r="C23" i="1"/>
  <c r="D67" i="1"/>
  <c r="D117" i="1"/>
  <c r="E113" i="1"/>
  <c r="C128" i="1"/>
  <c r="C24" i="1"/>
  <c r="E85" i="1"/>
  <c r="E106" i="1"/>
  <c r="C85" i="1"/>
  <c r="C113" i="1"/>
  <c r="E104" i="1"/>
  <c r="D73" i="1"/>
  <c r="C10" i="1"/>
  <c r="C131" i="1"/>
  <c r="E61" i="1"/>
  <c r="D60" i="1"/>
  <c r="C111" i="1"/>
  <c r="B95" i="1"/>
  <c r="E126" i="1"/>
  <c r="D84" i="1"/>
  <c r="E95" i="1"/>
  <c r="B22" i="1"/>
  <c r="C103" i="1"/>
  <c r="D100" i="1"/>
  <c r="B119" i="1"/>
  <c r="E22" i="1"/>
  <c r="D82" i="1"/>
  <c r="E114" i="1"/>
  <c r="E127" i="1"/>
  <c r="B135" i="1"/>
  <c r="E123" i="1"/>
  <c r="C81" i="1"/>
  <c r="D10" i="1"/>
  <c r="E101" i="1"/>
  <c r="C129" i="1"/>
  <c r="C25" i="1"/>
  <c r="E79" i="1"/>
  <c r="E81" i="1"/>
  <c r="E86" i="1"/>
  <c r="D24" i="1"/>
  <c r="D120" i="1"/>
  <c r="E110" i="1"/>
  <c r="B30" i="1"/>
  <c r="D125" i="1"/>
  <c r="D34" i="1"/>
  <c r="C35" i="1"/>
  <c r="D69" i="1"/>
  <c r="B96" i="1"/>
  <c r="B99" i="1"/>
  <c r="E9" i="1"/>
  <c r="B126" i="1"/>
  <c r="E109" i="1"/>
  <c r="E88" i="1"/>
  <c r="D87" i="1"/>
  <c r="B132" i="1"/>
  <c r="D14" i="1"/>
  <c r="D54" i="1"/>
  <c r="D119" i="1"/>
  <c r="C97" i="1"/>
  <c r="E102" i="1"/>
  <c r="E15" i="1"/>
  <c r="C36" i="1"/>
  <c r="B122" i="1"/>
  <c r="B83" i="1"/>
  <c r="E19" i="1"/>
  <c r="B91" i="1"/>
  <c r="B39" i="1"/>
  <c r="B87" i="1"/>
  <c r="B104" i="1"/>
  <c r="B108" i="1"/>
  <c r="D93" i="1"/>
  <c r="B129" i="1"/>
  <c r="B112" i="1"/>
  <c r="E16" i="1"/>
  <c r="C54" i="1"/>
  <c r="E60" i="1"/>
  <c r="C53" i="1"/>
  <c r="E99" i="1"/>
  <c r="C83" i="1"/>
  <c r="E93" i="1"/>
  <c r="B100" i="1"/>
  <c r="C93" i="1"/>
  <c r="B134" i="1"/>
  <c r="E59" i="1"/>
  <c r="D121" i="1"/>
  <c r="C72" i="1"/>
  <c r="E107" i="1"/>
  <c r="C126" i="1"/>
  <c r="B90" i="1"/>
  <c r="C98" i="1"/>
  <c r="C106" i="1"/>
  <c r="C118" i="1"/>
  <c r="C102" i="1"/>
  <c r="D59" i="1"/>
  <c r="C9" i="1"/>
  <c r="C75" i="1"/>
  <c r="E112" i="1"/>
  <c r="E11" i="1"/>
  <c r="C27" i="1"/>
  <c r="D134" i="1"/>
  <c r="E120" i="1"/>
  <c r="C91" i="1"/>
  <c r="E83" i="1"/>
  <c r="B14" i="1"/>
  <c r="C120" i="1"/>
  <c r="C132" i="1"/>
  <c r="B109" i="1"/>
  <c r="E115" i="1"/>
  <c r="D26" i="1"/>
  <c r="B102" i="1"/>
  <c r="B34" i="1"/>
  <c r="E136" i="1"/>
  <c r="D131" i="1"/>
  <c r="C78" i="1"/>
  <c r="D75" i="1"/>
  <c r="C86" i="1"/>
  <c r="B40" i="1"/>
  <c r="D113" i="1"/>
  <c r="D58" i="1"/>
  <c r="B86" i="1"/>
  <c r="C71" i="1"/>
  <c r="D99" i="1"/>
  <c r="B29" i="1"/>
  <c r="C107" i="1"/>
  <c r="D51" i="1"/>
  <c r="E62" i="1"/>
  <c r="C44" i="1"/>
  <c r="D130" i="1"/>
  <c r="E124" i="1"/>
  <c r="C56" i="1"/>
  <c r="B71" i="1"/>
  <c r="C116" i="1"/>
  <c r="B103" i="1"/>
  <c r="D89" i="1"/>
  <c r="B118" i="1"/>
  <c r="E132" i="1"/>
  <c r="B19" i="1"/>
  <c r="B32" i="1"/>
  <c r="E111" i="1"/>
  <c r="C52" i="1"/>
  <c r="C114" i="1"/>
  <c r="B111" i="1"/>
  <c r="B31" i="1"/>
  <c r="C58" i="1"/>
  <c r="B133" i="1"/>
  <c r="C130" i="1"/>
  <c r="E13" i="1"/>
  <c r="D111" i="1"/>
  <c r="E14" i="1"/>
  <c r="B18" i="1"/>
  <c r="B10" i="1"/>
  <c r="C34" i="1"/>
  <c r="B13" i="1"/>
  <c r="B15" i="1"/>
  <c r="B110" i="1"/>
  <c r="D57" i="1"/>
  <c r="D27" i="1"/>
  <c r="B27" i="1"/>
  <c r="C84" i="1"/>
  <c r="D65" i="1"/>
  <c r="C73" i="1"/>
  <c r="E108" i="1"/>
  <c r="D112" i="1"/>
  <c r="C45" i="1"/>
  <c r="B81" i="1"/>
  <c r="C115" i="1"/>
  <c r="C79" i="1"/>
  <c r="E8" i="1"/>
  <c r="C125" i="1"/>
  <c r="D136" i="1"/>
  <c r="D13" i="1"/>
  <c r="B7" i="1"/>
  <c r="D12" i="1"/>
  <c r="D127" i="1"/>
  <c r="B116" i="1"/>
  <c r="C94" i="1"/>
  <c r="E131" i="1"/>
  <c r="D33" i="1"/>
  <c r="C122" i="1"/>
  <c r="E53" i="1"/>
  <c r="C8" i="1"/>
  <c r="C101" i="1"/>
  <c r="C99" i="1"/>
  <c r="D64" i="1"/>
  <c r="B131" i="1"/>
  <c r="C76" i="1"/>
  <c r="D66" i="1"/>
  <c r="D52" i="1"/>
  <c r="B107" i="1"/>
  <c r="B125" i="1"/>
  <c r="E122" i="1"/>
  <c r="C46" i="1"/>
  <c r="E116" i="1"/>
  <c r="C96" i="1"/>
  <c r="D101" i="1"/>
  <c r="E129" i="1"/>
  <c r="E70" i="1"/>
  <c r="D135" i="1"/>
  <c r="E121" i="1"/>
  <c r="E103" i="1"/>
  <c r="D63" i="1"/>
  <c r="C50" i="1"/>
  <c r="E58" i="1"/>
  <c r="D94" i="1"/>
  <c r="E54" i="1"/>
  <c r="B35" i="1"/>
  <c r="E57" i="1"/>
  <c r="B93" i="1"/>
  <c r="C100" i="1"/>
  <c r="B26" i="1"/>
  <c r="D132" i="1"/>
  <c r="B117" i="1"/>
  <c r="C40" i="1"/>
  <c r="C51" i="1"/>
  <c r="C38" i="1"/>
  <c r="B38" i="1"/>
  <c r="B101" i="1"/>
  <c r="C31" i="1"/>
  <c r="E90" i="1"/>
  <c r="C77" i="1"/>
  <c r="C133" i="1"/>
  <c r="D126" i="1"/>
  <c r="E128" i="1"/>
  <c r="E96" i="1"/>
  <c r="C92" i="1"/>
  <c r="B113" i="1"/>
  <c r="D114" i="1"/>
  <c r="B75" i="1"/>
  <c r="C90" i="1"/>
  <c r="C29" i="1"/>
  <c r="C135" i="1"/>
  <c r="C108" i="1"/>
  <c r="B88" i="1"/>
  <c r="D129" i="1"/>
  <c r="E97" i="1"/>
  <c r="B127" i="1"/>
  <c r="C33" i="1"/>
  <c r="B115" i="1"/>
  <c r="E135" i="1"/>
  <c r="C47" i="1"/>
  <c r="D23" i="1"/>
  <c r="B98" i="1"/>
  <c r="E68" i="1"/>
  <c r="D56" i="1"/>
  <c r="E18" i="1"/>
  <c r="E92" i="1"/>
  <c r="B82" i="1"/>
  <c r="D7" i="1"/>
  <c r="D103" i="1"/>
  <c r="D96" i="1"/>
  <c r="D106" i="1"/>
  <c r="B114" i="1"/>
  <c r="E71" i="1"/>
  <c r="C42" i="1"/>
  <c r="D15" i="1"/>
  <c r="E17" i="1"/>
  <c r="B77" i="1"/>
  <c r="B130" i="1"/>
  <c r="D55" i="1"/>
  <c r="B74" i="1"/>
  <c r="E55" i="1"/>
  <c r="B123" i="1"/>
  <c r="B20" i="1"/>
  <c r="D85" i="1"/>
  <c r="C43" i="1"/>
  <c r="E100" i="1"/>
  <c r="D105" i="1"/>
  <c r="B28" i="1"/>
  <c r="D16" i="1"/>
  <c r="E98" i="1"/>
  <c r="B106" i="1"/>
  <c r="B41" i="1"/>
  <c r="D108" i="1"/>
  <c r="E119" i="1"/>
  <c r="E133" i="1"/>
  <c r="C117" i="1"/>
  <c r="D68" i="1"/>
  <c r="D53" i="1"/>
  <c r="C28" i="1"/>
  <c r="E56" i="1"/>
  <c r="C55" i="1"/>
  <c r="D92" i="1"/>
  <c r="B25" i="1"/>
  <c r="B97" i="1"/>
  <c r="C30" i="1"/>
  <c r="C89" i="1"/>
  <c r="C49" i="1"/>
  <c r="D79" i="1"/>
  <c r="B42" i="1"/>
  <c r="C95" i="1"/>
  <c r="D98" i="1"/>
  <c r="D8" i="1"/>
  <c r="D110" i="1"/>
  <c r="C13" i="1"/>
  <c r="B128" i="1"/>
  <c r="B84" i="1"/>
  <c r="C110" i="1"/>
  <c r="E89" i="1"/>
  <c r="B80" i="1"/>
  <c r="E7" i="1"/>
  <c r="D116" i="1"/>
  <c r="D29" i="1"/>
  <c r="D104" i="1"/>
  <c r="C39" i="1"/>
  <c r="B76" i="1"/>
  <c r="C26" i="1"/>
  <c r="D32" i="1"/>
  <c r="B12" i="1"/>
  <c r="B94" i="1"/>
  <c r="C82" i="1"/>
  <c r="C121" i="1"/>
  <c r="E118" i="1"/>
  <c r="C136" i="1"/>
  <c r="B9" i="1"/>
  <c r="E64" i="1"/>
  <c r="D77" i="1"/>
  <c r="C105" i="1"/>
  <c r="C74" i="1"/>
  <c r="B85" i="1"/>
  <c r="D83" i="1"/>
  <c r="B11" i="1"/>
  <c r="C124" i="1"/>
  <c r="D30" i="1"/>
  <c r="B136" i="1"/>
  <c r="D95" i="1"/>
  <c r="D80" i="1"/>
  <c r="B89" i="1"/>
  <c r="D115" i="1"/>
  <c r="B8" i="1"/>
  <c r="D102" i="1"/>
  <c r="B72" i="1"/>
  <c r="I72" i="6" l="1"/>
  <c r="H72" i="5"/>
  <c r="I72" i="5"/>
  <c r="H72" i="6"/>
  <c r="G72" i="1"/>
  <c r="O102" i="5"/>
  <c r="N102" i="5"/>
  <c r="O102" i="6"/>
  <c r="Q102" i="1"/>
  <c r="N102" i="6"/>
  <c r="I102" i="1"/>
  <c r="R102" i="1"/>
  <c r="I8" i="5"/>
  <c r="I8" i="6"/>
  <c r="H8" i="5"/>
  <c r="G8" i="1"/>
  <c r="H8" i="6"/>
  <c r="Q115" i="1"/>
  <c r="R115" i="1"/>
  <c r="N115" i="6"/>
  <c r="I115" i="1"/>
  <c r="O115" i="6"/>
  <c r="O115" i="5"/>
  <c r="N115" i="5"/>
  <c r="G89" i="1"/>
  <c r="H89" i="6"/>
  <c r="I89" i="6"/>
  <c r="I89" i="5"/>
  <c r="H89" i="5"/>
  <c r="N80" i="6"/>
  <c r="I80" i="1"/>
  <c r="O80" i="6"/>
  <c r="O80" i="5"/>
  <c r="N80" i="5"/>
  <c r="Q80" i="1"/>
  <c r="R80" i="1"/>
  <c r="Q95" i="1"/>
  <c r="N95" i="6"/>
  <c r="R95" i="1"/>
  <c r="O95" i="5"/>
  <c r="N95" i="5"/>
  <c r="O95" i="6"/>
  <c r="I95" i="1"/>
  <c r="I136" i="6"/>
  <c r="I136" i="5"/>
  <c r="H136" i="5"/>
  <c r="H136" i="6"/>
  <c r="G136" i="1"/>
  <c r="N30" i="6"/>
  <c r="I30" i="1"/>
  <c r="O30" i="6"/>
  <c r="N30" i="5"/>
  <c r="O30" i="5"/>
  <c r="L124" i="6"/>
  <c r="K124" i="6"/>
  <c r="K124" i="5"/>
  <c r="H124" i="1"/>
  <c r="L124" i="5"/>
  <c r="H11" i="5"/>
  <c r="I11" i="5"/>
  <c r="I11" i="6"/>
  <c r="H11" i="6"/>
  <c r="G11" i="1"/>
  <c r="N83" i="6"/>
  <c r="Q83" i="1"/>
  <c r="O83" i="6"/>
  <c r="O83" i="5"/>
  <c r="R83" i="1"/>
  <c r="N83" i="5"/>
  <c r="I83" i="1"/>
  <c r="H85" i="6"/>
  <c r="I85" i="5"/>
  <c r="I85" i="6"/>
  <c r="G85" i="1"/>
  <c r="H85" i="5"/>
  <c r="L74" i="5"/>
  <c r="L74" i="6"/>
  <c r="H74" i="1"/>
  <c r="K74" i="6"/>
  <c r="K74" i="5"/>
  <c r="H105" i="1"/>
  <c r="L105" i="6"/>
  <c r="K105" i="5"/>
  <c r="K105" i="6"/>
  <c r="L105" i="5"/>
  <c r="O77" i="5"/>
  <c r="I77" i="1"/>
  <c r="O77" i="6"/>
  <c r="R77" i="1"/>
  <c r="N77" i="5"/>
  <c r="N77" i="6"/>
  <c r="Q77" i="1"/>
  <c r="Q64" i="6"/>
  <c r="R64" i="6"/>
  <c r="J64" i="1"/>
  <c r="R64" i="5"/>
  <c r="Q64" i="5"/>
  <c r="G9" i="1"/>
  <c r="H9" i="5"/>
  <c r="I9" i="5"/>
  <c r="I9" i="6"/>
  <c r="H9" i="6"/>
  <c r="K136" i="6"/>
  <c r="K136" i="5"/>
  <c r="L136" i="6"/>
  <c r="L136" i="5"/>
  <c r="H136" i="1"/>
  <c r="S118" i="1"/>
  <c r="R118" i="6"/>
  <c r="R118" i="5"/>
  <c r="J118" i="1"/>
  <c r="Q118" i="5"/>
  <c r="Q118" i="6"/>
  <c r="L121" i="6"/>
  <c r="K121" i="5"/>
  <c r="L121" i="5"/>
  <c r="K121" i="6"/>
  <c r="H121" i="1"/>
  <c r="H82" i="1"/>
  <c r="L82" i="5"/>
  <c r="K82" i="5"/>
  <c r="L82" i="6"/>
  <c r="K82" i="6"/>
  <c r="I94" i="5"/>
  <c r="G94" i="1"/>
  <c r="H94" i="6"/>
  <c r="H94" i="5"/>
  <c r="I94" i="6"/>
  <c r="H12" i="5"/>
  <c r="I12" i="6"/>
  <c r="I12" i="5"/>
  <c r="H12" i="6"/>
  <c r="O32" i="5"/>
  <c r="O32" i="6"/>
  <c r="N32" i="5"/>
  <c r="I32" i="1"/>
  <c r="N32" i="6"/>
  <c r="K26" i="5"/>
  <c r="L26" i="6"/>
  <c r="H26" i="1"/>
  <c r="L26" i="5"/>
  <c r="K26" i="6"/>
  <c r="I76" i="6"/>
  <c r="G76" i="1"/>
  <c r="H76" i="5"/>
  <c r="I76" i="5"/>
  <c r="H76" i="6"/>
  <c r="K39" i="5"/>
  <c r="K39" i="6"/>
  <c r="L39" i="6"/>
  <c r="L39" i="5"/>
  <c r="H39" i="1"/>
  <c r="I104" i="1"/>
  <c r="N104" i="5"/>
  <c r="Q104" i="1"/>
  <c r="O104" i="6"/>
  <c r="R104" i="1"/>
  <c r="N104" i="6"/>
  <c r="O104" i="5"/>
  <c r="N29" i="6"/>
  <c r="I29" i="1"/>
  <c r="N29" i="5"/>
  <c r="O29" i="6"/>
  <c r="O29" i="5"/>
  <c r="O116" i="6"/>
  <c r="Q116" i="1"/>
  <c r="N116" i="5"/>
  <c r="R116" i="1"/>
  <c r="O116" i="5"/>
  <c r="N116" i="6"/>
  <c r="I116" i="1"/>
  <c r="Q7" i="5"/>
  <c r="R7" i="5"/>
  <c r="Q7" i="6"/>
  <c r="J7" i="1"/>
  <c r="R7" i="6"/>
  <c r="I80" i="6"/>
  <c r="I80" i="5"/>
  <c r="H80" i="6"/>
  <c r="H80" i="5"/>
  <c r="G80" i="1"/>
  <c r="R89" i="6"/>
  <c r="S89" i="1"/>
  <c r="R89" i="5"/>
  <c r="Q89" i="6"/>
  <c r="Q89" i="5"/>
  <c r="J89" i="1"/>
  <c r="K110" i="6"/>
  <c r="L110" i="5"/>
  <c r="H110" i="1"/>
  <c r="K110" i="5"/>
  <c r="L110" i="6"/>
  <c r="I84" i="5"/>
  <c r="H84" i="5"/>
  <c r="I84" i="6"/>
  <c r="G84" i="1"/>
  <c r="H84" i="6"/>
  <c r="G128" i="1"/>
  <c r="H128" i="6"/>
  <c r="I128" i="5"/>
  <c r="H128" i="5"/>
  <c r="I128" i="6"/>
  <c r="L13" i="6"/>
  <c r="K13" i="5"/>
  <c r="K13" i="6"/>
  <c r="L13" i="5"/>
  <c r="H13" i="1"/>
  <c r="N110" i="5"/>
  <c r="I110" i="1"/>
  <c r="Q110" i="1"/>
  <c r="O110" i="5"/>
  <c r="N110" i="6"/>
  <c r="R110" i="1"/>
  <c r="O110" i="6"/>
  <c r="I8" i="1"/>
  <c r="N8" i="5"/>
  <c r="O8" i="5"/>
  <c r="N8" i="6"/>
  <c r="O8" i="6"/>
  <c r="R98" i="1"/>
  <c r="N98" i="6"/>
  <c r="I98" i="1"/>
  <c r="N98" i="5"/>
  <c r="O98" i="5"/>
  <c r="Q98" i="1"/>
  <c r="O98" i="6"/>
  <c r="H95" i="1"/>
  <c r="L95" i="5"/>
  <c r="K95" i="6"/>
  <c r="K95" i="5"/>
  <c r="L95" i="6"/>
  <c r="I42" i="6"/>
  <c r="G42" i="1"/>
  <c r="H42" i="5"/>
  <c r="H42" i="6"/>
  <c r="I42" i="5"/>
  <c r="R79" i="1"/>
  <c r="Q79" i="1"/>
  <c r="N79" i="6"/>
  <c r="I79" i="1"/>
  <c r="N79" i="5"/>
  <c r="O79" i="6"/>
  <c r="O79" i="5"/>
  <c r="K49" i="6"/>
  <c r="L49" i="5"/>
  <c r="L49" i="6"/>
  <c r="K49" i="5"/>
  <c r="H49" i="1"/>
  <c r="K89" i="6"/>
  <c r="H89" i="1"/>
  <c r="L89" i="5"/>
  <c r="L89" i="6"/>
  <c r="K89" i="5"/>
  <c r="L30" i="5"/>
  <c r="L30" i="6"/>
  <c r="H30" i="1"/>
  <c r="K30" i="6"/>
  <c r="K30" i="5"/>
  <c r="I97" i="6"/>
  <c r="I97" i="5"/>
  <c r="G97" i="1"/>
  <c r="H97" i="5"/>
  <c r="H97" i="6"/>
  <c r="G25" i="1"/>
  <c r="I25" i="6"/>
  <c r="I25" i="5"/>
  <c r="H25" i="6"/>
  <c r="H25" i="5"/>
  <c r="O92" i="5"/>
  <c r="R92" i="1"/>
  <c r="I92" i="1"/>
  <c r="N92" i="6"/>
  <c r="O92" i="6"/>
  <c r="Q92" i="1"/>
  <c r="N92" i="5"/>
  <c r="K55" i="5"/>
  <c r="L55" i="6"/>
  <c r="L55" i="5"/>
  <c r="H55" i="1"/>
  <c r="K55" i="6"/>
  <c r="Q56" i="6"/>
  <c r="R56" i="6"/>
  <c r="J56" i="1"/>
  <c r="Q56" i="5"/>
  <c r="R56" i="5"/>
  <c r="L28" i="5"/>
  <c r="H28" i="1"/>
  <c r="L28" i="6"/>
  <c r="K28" i="6"/>
  <c r="K28" i="5"/>
  <c r="O53" i="6"/>
  <c r="N53" i="6"/>
  <c r="I53" i="1"/>
  <c r="O53" i="5"/>
  <c r="N53" i="5"/>
  <c r="N68" i="6"/>
  <c r="N68" i="5"/>
  <c r="O68" i="6"/>
  <c r="I68" i="1"/>
  <c r="O68" i="5"/>
  <c r="L117" i="5"/>
  <c r="K117" i="5"/>
  <c r="K117" i="6"/>
  <c r="H117" i="1"/>
  <c r="L117" i="6"/>
  <c r="Q133" i="5"/>
  <c r="R133" i="6"/>
  <c r="R133" i="5"/>
  <c r="Q133" i="6"/>
  <c r="S133" i="1"/>
  <c r="J133" i="1"/>
  <c r="Q119" i="6"/>
  <c r="S119" i="1"/>
  <c r="R119" i="6"/>
  <c r="R119" i="5"/>
  <c r="J119" i="1"/>
  <c r="Q119" i="5"/>
  <c r="Q108" i="1"/>
  <c r="O108" i="5"/>
  <c r="I108" i="1"/>
  <c r="O108" i="6"/>
  <c r="R108" i="1"/>
  <c r="N108" i="6"/>
  <c r="N108" i="5"/>
  <c r="I41" i="5"/>
  <c r="H41" i="6"/>
  <c r="H41" i="5"/>
  <c r="G41" i="1"/>
  <c r="I41" i="6"/>
  <c r="H106" i="5"/>
  <c r="H106" i="6"/>
  <c r="G106" i="1"/>
  <c r="I106" i="5"/>
  <c r="I106" i="6"/>
  <c r="Q98" i="6"/>
  <c r="J98" i="1"/>
  <c r="S98" i="1"/>
  <c r="R98" i="6"/>
  <c r="Q98" i="5"/>
  <c r="R98" i="5"/>
  <c r="N16" i="6"/>
  <c r="N16" i="5"/>
  <c r="O16" i="5"/>
  <c r="I16" i="1"/>
  <c r="O16" i="6"/>
  <c r="I28" i="6"/>
  <c r="I28" i="5"/>
  <c r="H28" i="5"/>
  <c r="G28" i="1"/>
  <c r="H28" i="6"/>
  <c r="O105" i="6"/>
  <c r="I105" i="1"/>
  <c r="O105" i="5"/>
  <c r="N105" i="6"/>
  <c r="Q105" i="1"/>
  <c r="N105" i="5"/>
  <c r="R105" i="1"/>
  <c r="R100" i="6"/>
  <c r="Q100" i="5"/>
  <c r="J100" i="1"/>
  <c r="S100" i="1"/>
  <c r="Q100" i="6"/>
  <c r="R100" i="5"/>
  <c r="K43" i="5"/>
  <c r="K43" i="6"/>
  <c r="L43" i="6"/>
  <c r="L43" i="5"/>
  <c r="H43" i="1"/>
  <c r="N85" i="6"/>
  <c r="N85" i="5"/>
  <c r="Q85" i="1"/>
  <c r="I85" i="1"/>
  <c r="O85" i="5"/>
  <c r="R85" i="1"/>
  <c r="O85" i="6"/>
  <c r="H20" i="6"/>
  <c r="I20" i="5"/>
  <c r="I20" i="6"/>
  <c r="H20" i="5"/>
  <c r="H123" i="5"/>
  <c r="H123" i="6"/>
  <c r="I123" i="6"/>
  <c r="I123" i="5"/>
  <c r="G123" i="1"/>
  <c r="Q55" i="6"/>
  <c r="R55" i="5"/>
  <c r="J55" i="1"/>
  <c r="Q55" i="5"/>
  <c r="R55" i="6"/>
  <c r="I74" i="5"/>
  <c r="H74" i="5"/>
  <c r="I74" i="6"/>
  <c r="H74" i="6"/>
  <c r="G74" i="1"/>
  <c r="O55" i="6"/>
  <c r="O55" i="5"/>
  <c r="N55" i="5"/>
  <c r="N55" i="6"/>
  <c r="I55" i="1"/>
  <c r="H130" i="5"/>
  <c r="I130" i="5"/>
  <c r="H130" i="6"/>
  <c r="G130" i="1"/>
  <c r="I130" i="6"/>
  <c r="H77" i="6"/>
  <c r="I77" i="6"/>
  <c r="H77" i="5"/>
  <c r="G77" i="1"/>
  <c r="I77" i="5"/>
  <c r="R17" i="6"/>
  <c r="Q17" i="5"/>
  <c r="R17" i="5"/>
  <c r="J17" i="1"/>
  <c r="Q17" i="6"/>
  <c r="N15" i="5"/>
  <c r="O15" i="5"/>
  <c r="N15" i="6"/>
  <c r="I15" i="1"/>
  <c r="O15" i="6"/>
  <c r="H42" i="1"/>
  <c r="L42" i="6"/>
  <c r="K42" i="6"/>
  <c r="K42" i="5"/>
  <c r="L42" i="5"/>
  <c r="R71" i="5"/>
  <c r="Q71" i="5"/>
  <c r="Q71" i="6"/>
  <c r="R71" i="6"/>
  <c r="S71" i="1"/>
  <c r="J71" i="1"/>
  <c r="G114" i="1"/>
  <c r="H114" i="5"/>
  <c r="I114" i="6"/>
  <c r="I114" i="5"/>
  <c r="H114" i="6"/>
  <c r="O106" i="6"/>
  <c r="N106" i="5"/>
  <c r="Q106" i="1"/>
  <c r="O106" i="5"/>
  <c r="R106" i="1"/>
  <c r="N106" i="6"/>
  <c r="I106" i="1"/>
  <c r="O96" i="6"/>
  <c r="R96" i="1"/>
  <c r="Q96" i="1"/>
  <c r="N96" i="6"/>
  <c r="N96" i="5"/>
  <c r="I96" i="1"/>
  <c r="O96" i="5"/>
  <c r="N103" i="5"/>
  <c r="N103" i="6"/>
  <c r="O103" i="5"/>
  <c r="O103" i="6"/>
  <c r="R103" i="1"/>
  <c r="Q103" i="1"/>
  <c r="I103" i="1"/>
  <c r="N7" i="5"/>
  <c r="O7" i="5"/>
  <c r="N7" i="6"/>
  <c r="I7" i="1"/>
  <c r="O7" i="6"/>
  <c r="H82" i="5"/>
  <c r="G82" i="1"/>
  <c r="H82" i="6"/>
  <c r="I82" i="5"/>
  <c r="I82" i="6"/>
  <c r="R92" i="6"/>
  <c r="R92" i="5"/>
  <c r="Q92" i="6"/>
  <c r="S92" i="1"/>
  <c r="J92" i="1"/>
  <c r="Q92" i="5"/>
  <c r="R18" i="5"/>
  <c r="Q18" i="6"/>
  <c r="J18" i="1"/>
  <c r="R18" i="6"/>
  <c r="Q18" i="5"/>
  <c r="O56" i="5"/>
  <c r="N56" i="6"/>
  <c r="O56" i="6"/>
  <c r="I56" i="1"/>
  <c r="N56" i="5"/>
  <c r="Q68" i="6"/>
  <c r="R68" i="6"/>
  <c r="J68" i="1"/>
  <c r="Q68" i="5"/>
  <c r="R68" i="5"/>
  <c r="H98" i="5"/>
  <c r="G98" i="1"/>
  <c r="I98" i="6"/>
  <c r="H98" i="6"/>
  <c r="I98" i="5"/>
  <c r="I23" i="1"/>
  <c r="N23" i="5"/>
  <c r="N23" i="6"/>
  <c r="O23" i="6"/>
  <c r="O23" i="5"/>
  <c r="H47" i="1"/>
  <c r="L47" i="6"/>
  <c r="L47" i="5"/>
  <c r="K47" i="6"/>
  <c r="K47" i="5"/>
  <c r="R135" i="6"/>
  <c r="S135" i="1"/>
  <c r="Q135" i="5"/>
  <c r="R135" i="5"/>
  <c r="Q135" i="6"/>
  <c r="J135" i="1"/>
  <c r="G115" i="1"/>
  <c r="I115" i="6"/>
  <c r="I115" i="5"/>
  <c r="H115" i="5"/>
  <c r="H115" i="6"/>
  <c r="K33" i="5"/>
  <c r="H33" i="1"/>
  <c r="L33" i="5"/>
  <c r="L33" i="6"/>
  <c r="K33" i="6"/>
  <c r="I127" i="5"/>
  <c r="H127" i="6"/>
  <c r="I127" i="6"/>
  <c r="G127" i="1"/>
  <c r="H127" i="5"/>
  <c r="Q97" i="6"/>
  <c r="J97" i="1"/>
  <c r="R97" i="5"/>
  <c r="R97" i="6"/>
  <c r="Q97" i="5"/>
  <c r="S97" i="1"/>
  <c r="O129" i="6"/>
  <c r="Q129" i="1"/>
  <c r="I129" i="1"/>
  <c r="N129" i="5"/>
  <c r="R129" i="1"/>
  <c r="N129" i="6"/>
  <c r="O129" i="5"/>
  <c r="I88" i="5"/>
  <c r="H88" i="6"/>
  <c r="H88" i="5"/>
  <c r="I88" i="6"/>
  <c r="G88" i="1"/>
  <c r="L108" i="6"/>
  <c r="H108" i="1"/>
  <c r="K108" i="6"/>
  <c r="L108" i="5"/>
  <c r="K108" i="5"/>
  <c r="H135" i="1"/>
  <c r="K135" i="5"/>
  <c r="K135" i="6"/>
  <c r="L135" i="5"/>
  <c r="L135" i="6"/>
  <c r="K29" i="6"/>
  <c r="L29" i="5"/>
  <c r="K29" i="5"/>
  <c r="H29" i="1"/>
  <c r="L29" i="6"/>
  <c r="L90" i="5"/>
  <c r="H90" i="1"/>
  <c r="K90" i="5"/>
  <c r="L90" i="6"/>
  <c r="K90" i="6"/>
  <c r="I75" i="6"/>
  <c r="H75" i="5"/>
  <c r="I75" i="5"/>
  <c r="H75" i="6"/>
  <c r="G75" i="1"/>
  <c r="O114" i="6"/>
  <c r="O114" i="5"/>
  <c r="R114" i="1"/>
  <c r="N114" i="6"/>
  <c r="Q114" i="1"/>
  <c r="I114" i="1"/>
  <c r="N114" i="5"/>
  <c r="H113" i="5"/>
  <c r="H113" i="6"/>
  <c r="I113" i="5"/>
  <c r="I113" i="6"/>
  <c r="G113" i="1"/>
  <c r="H92" i="1"/>
  <c r="K92" i="5"/>
  <c r="L92" i="6"/>
  <c r="L92" i="5"/>
  <c r="K92" i="6"/>
  <c r="J96" i="1"/>
  <c r="S96" i="1"/>
  <c r="Q96" i="5"/>
  <c r="R96" i="6"/>
  <c r="Q96" i="6"/>
  <c r="R96" i="5"/>
  <c r="R128" i="5"/>
  <c r="Q128" i="6"/>
  <c r="R128" i="6"/>
  <c r="Q128" i="5"/>
  <c r="S128" i="1"/>
  <c r="J128" i="1"/>
  <c r="R126" i="1"/>
  <c r="O126" i="6"/>
  <c r="I126" i="1"/>
  <c r="N126" i="5"/>
  <c r="Q126" i="1"/>
  <c r="O126" i="5"/>
  <c r="N126" i="6"/>
  <c r="L133" i="6"/>
  <c r="K133" i="6"/>
  <c r="L133" i="5"/>
  <c r="K133" i="5"/>
  <c r="H133" i="1"/>
  <c r="H77" i="1"/>
  <c r="K77" i="5"/>
  <c r="K77" i="6"/>
  <c r="L77" i="6"/>
  <c r="L77" i="5"/>
  <c r="Q90" i="6"/>
  <c r="J90" i="1"/>
  <c r="Q90" i="5"/>
  <c r="R90" i="6"/>
  <c r="R90" i="5"/>
  <c r="S90" i="1"/>
  <c r="H31" i="1"/>
  <c r="L31" i="5"/>
  <c r="L31" i="6"/>
  <c r="K31" i="6"/>
  <c r="K31" i="5"/>
  <c r="G101" i="1"/>
  <c r="I101" i="5"/>
  <c r="H101" i="6"/>
  <c r="I101" i="6"/>
  <c r="H101" i="5"/>
  <c r="I38" i="6"/>
  <c r="I38" i="5"/>
  <c r="H38" i="6"/>
  <c r="H38" i="5"/>
  <c r="G38" i="1"/>
  <c r="H38" i="1"/>
  <c r="K38" i="5"/>
  <c r="L38" i="5"/>
  <c r="K38" i="6"/>
  <c r="L38" i="6"/>
  <c r="L51" i="6"/>
  <c r="K51" i="5"/>
  <c r="L51" i="5"/>
  <c r="K51" i="6"/>
  <c r="H51" i="1"/>
  <c r="H40" i="1"/>
  <c r="L40" i="5"/>
  <c r="L40" i="6"/>
  <c r="K40" i="6"/>
  <c r="K40" i="5"/>
  <c r="I117" i="5"/>
  <c r="H117" i="5"/>
  <c r="H117" i="6"/>
  <c r="I117" i="6"/>
  <c r="G117" i="1"/>
  <c r="N132" i="6"/>
  <c r="Q132" i="1"/>
  <c r="R132" i="1"/>
  <c r="I132" i="1"/>
  <c r="O132" i="6"/>
  <c r="N132" i="5"/>
  <c r="O132" i="5"/>
  <c r="I26" i="5"/>
  <c r="I26" i="6"/>
  <c r="G26" i="1"/>
  <c r="H26" i="6"/>
  <c r="H26" i="5"/>
  <c r="K100" i="5"/>
  <c r="L100" i="6"/>
  <c r="L100" i="5"/>
  <c r="H100" i="1"/>
  <c r="K100" i="6"/>
  <c r="H93" i="5"/>
  <c r="I93" i="5"/>
  <c r="I93" i="6"/>
  <c r="H93" i="6"/>
  <c r="G93" i="1"/>
  <c r="R57" i="6"/>
  <c r="Q57" i="6"/>
  <c r="J57" i="1"/>
  <c r="R57" i="5"/>
  <c r="Q57" i="5"/>
  <c r="G35" i="1"/>
  <c r="H35" i="6"/>
  <c r="I35" i="6"/>
  <c r="H35" i="5"/>
  <c r="I35" i="5"/>
  <c r="J54" i="1"/>
  <c r="Q54" i="5"/>
  <c r="R54" i="5"/>
  <c r="R54" i="6"/>
  <c r="Q54" i="6"/>
  <c r="Q94" i="1"/>
  <c r="O94" i="6"/>
  <c r="I94" i="1"/>
  <c r="N94" i="5"/>
  <c r="N94" i="6"/>
  <c r="O94" i="5"/>
  <c r="R94" i="1"/>
  <c r="R58" i="5"/>
  <c r="J58" i="1"/>
  <c r="Q58" i="5"/>
  <c r="R58" i="6"/>
  <c r="Q58" i="6"/>
  <c r="L50" i="5"/>
  <c r="K50" i="5"/>
  <c r="L50" i="6"/>
  <c r="K50" i="6"/>
  <c r="H50" i="1"/>
  <c r="I63" i="1"/>
  <c r="O63" i="5"/>
  <c r="N63" i="6"/>
  <c r="N63" i="5"/>
  <c r="O63" i="6"/>
  <c r="R103" i="6"/>
  <c r="R103" i="5"/>
  <c r="Q103" i="6"/>
  <c r="J103" i="1"/>
  <c r="Q103" i="5"/>
  <c r="S103" i="1"/>
  <c r="R121" i="5"/>
  <c r="S121" i="1"/>
  <c r="Q121" i="5"/>
  <c r="Q121" i="6"/>
  <c r="J121" i="1"/>
  <c r="R121" i="6"/>
  <c r="N135" i="6"/>
  <c r="O135" i="5"/>
  <c r="N135" i="5"/>
  <c r="I135" i="1"/>
  <c r="R135" i="1"/>
  <c r="Q135" i="1"/>
  <c r="O135" i="6"/>
  <c r="R70" i="5"/>
  <c r="Q70" i="5"/>
  <c r="Q70" i="6"/>
  <c r="J70" i="1"/>
  <c r="R70" i="6"/>
  <c r="R129" i="6"/>
  <c r="J129" i="1"/>
  <c r="Q129" i="5"/>
  <c r="S129" i="1"/>
  <c r="R129" i="5"/>
  <c r="Q129" i="6"/>
  <c r="N101" i="5"/>
  <c r="Q101" i="1"/>
  <c r="R101" i="1"/>
  <c r="I101" i="1"/>
  <c r="N101" i="6"/>
  <c r="O101" i="5"/>
  <c r="O101" i="6"/>
  <c r="K96" i="6"/>
  <c r="H96" i="1"/>
  <c r="L96" i="5"/>
  <c r="K96" i="5"/>
  <c r="L96" i="6"/>
  <c r="R116" i="6"/>
  <c r="J116" i="1"/>
  <c r="Q116" i="5"/>
  <c r="R116" i="5"/>
  <c r="Q116" i="6"/>
  <c r="S116" i="1"/>
  <c r="L46" i="5"/>
  <c r="H46" i="1"/>
  <c r="K46" i="6"/>
  <c r="L46" i="6"/>
  <c r="K46" i="5"/>
  <c r="Q122" i="5"/>
  <c r="Q122" i="6"/>
  <c r="J122" i="1"/>
  <c r="R122" i="5"/>
  <c r="R122" i="6"/>
  <c r="S122" i="1"/>
  <c r="H125" i="5"/>
  <c r="G125" i="1"/>
  <c r="I125" i="5"/>
  <c r="H125" i="6"/>
  <c r="I125" i="6"/>
  <c r="I107" i="6"/>
  <c r="H107" i="6"/>
  <c r="G107" i="1"/>
  <c r="I107" i="5"/>
  <c r="H107" i="5"/>
  <c r="I52" i="1"/>
  <c r="O52" i="5"/>
  <c r="N52" i="5"/>
  <c r="N52" i="6"/>
  <c r="O52" i="6"/>
  <c r="O66" i="6"/>
  <c r="N66" i="5"/>
  <c r="I66" i="1"/>
  <c r="O66" i="5"/>
  <c r="N66" i="6"/>
  <c r="K76" i="6"/>
  <c r="L76" i="6"/>
  <c r="H76" i="1"/>
  <c r="L76" i="5"/>
  <c r="K76" i="5"/>
  <c r="H131" i="6"/>
  <c r="H131" i="5"/>
  <c r="I131" i="6"/>
  <c r="I131" i="5"/>
  <c r="G131" i="1"/>
  <c r="I64" i="1"/>
  <c r="O64" i="5"/>
  <c r="N64" i="6"/>
  <c r="N64" i="5"/>
  <c r="O64" i="6"/>
  <c r="H99" i="1"/>
  <c r="K99" i="5"/>
  <c r="L99" i="5"/>
  <c r="K99" i="6"/>
  <c r="L99" i="6"/>
  <c r="K101" i="6"/>
  <c r="K101" i="5"/>
  <c r="L101" i="6"/>
  <c r="H101" i="1"/>
  <c r="L101" i="5"/>
  <c r="H8" i="1"/>
  <c r="L8" i="6"/>
  <c r="K8" i="5"/>
  <c r="L8" i="5"/>
  <c r="K8" i="6"/>
  <c r="J53" i="1"/>
  <c r="Q53" i="5"/>
  <c r="R53" i="6"/>
  <c r="Q53" i="6"/>
  <c r="R53" i="5"/>
  <c r="K122" i="6"/>
  <c r="H122" i="1"/>
  <c r="K122" i="5"/>
  <c r="L122" i="6"/>
  <c r="L122" i="5"/>
  <c r="N33" i="5"/>
  <c r="O33" i="5"/>
  <c r="O33" i="6"/>
  <c r="I33" i="1"/>
  <c r="N33" i="6"/>
  <c r="R131" i="5"/>
  <c r="R131" i="6"/>
  <c r="Q131" i="5"/>
  <c r="Q131" i="6"/>
  <c r="S131" i="1"/>
  <c r="J131" i="1"/>
  <c r="L94" i="6"/>
  <c r="K94" i="5"/>
  <c r="L94" i="5"/>
  <c r="H94" i="1"/>
  <c r="K94" i="6"/>
  <c r="G116" i="1"/>
  <c r="H116" i="5"/>
  <c r="H116" i="6"/>
  <c r="I116" i="6"/>
  <c r="I116" i="5"/>
  <c r="I127" i="1"/>
  <c r="N127" i="5"/>
  <c r="R127" i="1"/>
  <c r="O127" i="5"/>
  <c r="O127" i="6"/>
  <c r="N127" i="6"/>
  <c r="Q127" i="1"/>
  <c r="O12" i="6"/>
  <c r="N12" i="6"/>
  <c r="I12" i="1"/>
  <c r="N12" i="5"/>
  <c r="O12" i="5"/>
  <c r="I7" i="6"/>
  <c r="H7" i="6"/>
  <c r="H7" i="5"/>
  <c r="G7" i="1"/>
  <c r="I7" i="5"/>
  <c r="O13" i="6"/>
  <c r="I13" i="1"/>
  <c r="N13" i="5"/>
  <c r="N13" i="6"/>
  <c r="O13" i="5"/>
  <c r="O136" i="6"/>
  <c r="Q136" i="1"/>
  <c r="N136" i="5"/>
  <c r="R136" i="1"/>
  <c r="O136" i="5"/>
  <c r="N136" i="6"/>
  <c r="I136" i="1"/>
  <c r="H125" i="1"/>
  <c r="K125" i="6"/>
  <c r="K125" i="5"/>
  <c r="L125" i="6"/>
  <c r="L125" i="5"/>
  <c r="R8" i="5"/>
  <c r="Q8" i="5"/>
  <c r="Q8" i="6"/>
  <c r="J8" i="1"/>
  <c r="R8" i="6"/>
  <c r="L79" i="5"/>
  <c r="K79" i="5"/>
  <c r="H79" i="1"/>
  <c r="L79" i="6"/>
  <c r="K79" i="6"/>
  <c r="L115" i="5"/>
  <c r="H115" i="1"/>
  <c r="L115" i="6"/>
  <c r="K115" i="5"/>
  <c r="K115" i="6"/>
  <c r="I81" i="5"/>
  <c r="G81" i="1"/>
  <c r="I81" i="6"/>
  <c r="H81" i="6"/>
  <c r="H81" i="5"/>
  <c r="H45" i="1"/>
  <c r="L45" i="5"/>
  <c r="L45" i="6"/>
  <c r="K45" i="6"/>
  <c r="K45" i="5"/>
  <c r="O112" i="6"/>
  <c r="I112" i="1"/>
  <c r="N112" i="5"/>
  <c r="Q112" i="1"/>
  <c r="N112" i="6"/>
  <c r="R112" i="1"/>
  <c r="O112" i="5"/>
  <c r="Q108" i="5"/>
  <c r="Q108" i="6"/>
  <c r="J108" i="1"/>
  <c r="R108" i="5"/>
  <c r="R108" i="6"/>
  <c r="S108" i="1"/>
  <c r="K73" i="6"/>
  <c r="L73" i="6"/>
  <c r="K73" i="5"/>
  <c r="L73" i="5"/>
  <c r="H73" i="1"/>
  <c r="O65" i="5"/>
  <c r="O65" i="6"/>
  <c r="N65" i="5"/>
  <c r="I65" i="1"/>
  <c r="N65" i="6"/>
  <c r="K84" i="6"/>
  <c r="K84" i="5"/>
  <c r="L84" i="6"/>
  <c r="L84" i="5"/>
  <c r="H84" i="1"/>
  <c r="I27" i="6"/>
  <c r="H27" i="6"/>
  <c r="H27" i="5"/>
  <c r="I27" i="5"/>
  <c r="G27" i="1"/>
  <c r="N27" i="5"/>
  <c r="N27" i="6"/>
  <c r="O27" i="6"/>
  <c r="I27" i="1"/>
  <c r="O27" i="5"/>
  <c r="N57" i="6"/>
  <c r="I57" i="1"/>
  <c r="O57" i="5"/>
  <c r="O57" i="6"/>
  <c r="N57" i="5"/>
  <c r="G110" i="1"/>
  <c r="H110" i="5"/>
  <c r="H110" i="6"/>
  <c r="I110" i="6"/>
  <c r="I110" i="5"/>
  <c r="H15" i="5"/>
  <c r="I15" i="5"/>
  <c r="H15" i="6"/>
  <c r="I15" i="6"/>
  <c r="I13" i="5"/>
  <c r="I13" i="6"/>
  <c r="H13" i="6"/>
  <c r="H13" i="5"/>
  <c r="L34" i="6"/>
  <c r="L34" i="5"/>
  <c r="K34" i="6"/>
  <c r="H34" i="1"/>
  <c r="K34" i="5"/>
  <c r="I10" i="5"/>
  <c r="G10" i="1"/>
  <c r="H10" i="5"/>
  <c r="I10" i="6"/>
  <c r="H10" i="6"/>
  <c r="I18" i="5"/>
  <c r="H18" i="5"/>
  <c r="I18" i="6"/>
  <c r="H18" i="6"/>
  <c r="R14" i="6"/>
  <c r="J14" i="1"/>
  <c r="Q14" i="6"/>
  <c r="R14" i="5"/>
  <c r="Q14" i="5"/>
  <c r="Q111" i="1"/>
  <c r="O111" i="6"/>
  <c r="N111" i="5"/>
  <c r="I111" i="1"/>
  <c r="O111" i="5"/>
  <c r="N111" i="6"/>
  <c r="R111" i="1"/>
  <c r="J13" i="1"/>
  <c r="R13" i="5"/>
  <c r="R13" i="6"/>
  <c r="Q13" i="6"/>
  <c r="Q13" i="5"/>
  <c r="L130" i="6"/>
  <c r="H130" i="1"/>
  <c r="K130" i="5"/>
  <c r="L130" i="5"/>
  <c r="K130" i="6"/>
  <c r="H133" i="6"/>
  <c r="I133" i="5"/>
  <c r="G133" i="1"/>
  <c r="I133" i="6"/>
  <c r="H133" i="5"/>
  <c r="L58" i="6"/>
  <c r="L58" i="5"/>
  <c r="K58" i="5"/>
  <c r="H58" i="1"/>
  <c r="K58" i="6"/>
  <c r="I31" i="6"/>
  <c r="I31" i="5"/>
  <c r="G31" i="1"/>
  <c r="H31" i="5"/>
  <c r="H31" i="6"/>
  <c r="H111" i="6"/>
  <c r="H111" i="5"/>
  <c r="I111" i="5"/>
  <c r="I111" i="6"/>
  <c r="G111" i="1"/>
  <c r="K114" i="6"/>
  <c r="L114" i="5"/>
  <c r="L114" i="6"/>
  <c r="K114" i="5"/>
  <c r="H114" i="1"/>
  <c r="H52" i="1"/>
  <c r="K52" i="6"/>
  <c r="L52" i="5"/>
  <c r="K52" i="5"/>
  <c r="L52" i="6"/>
  <c r="Q111" i="5"/>
  <c r="R111" i="5"/>
  <c r="R111" i="6"/>
  <c r="Q111" i="6"/>
  <c r="J111" i="1"/>
  <c r="S111" i="1"/>
  <c r="H32" i="5"/>
  <c r="H32" i="6"/>
  <c r="I32" i="5"/>
  <c r="G32" i="1"/>
  <c r="I32" i="6"/>
  <c r="H19" i="5"/>
  <c r="H19" i="6"/>
  <c r="I19" i="5"/>
  <c r="I19" i="6"/>
  <c r="J132" i="1"/>
  <c r="R132" i="6"/>
  <c r="R132" i="5"/>
  <c r="Q132" i="5"/>
  <c r="S132" i="1"/>
  <c r="Q132" i="6"/>
  <c r="I118" i="6"/>
  <c r="H118" i="6"/>
  <c r="H118" i="5"/>
  <c r="I118" i="5"/>
  <c r="G118" i="1"/>
  <c r="N89" i="5"/>
  <c r="Q89" i="1"/>
  <c r="R89" i="1"/>
  <c r="O89" i="6"/>
  <c r="O89" i="5"/>
  <c r="I89" i="1"/>
  <c r="N89" i="6"/>
  <c r="I103" i="5"/>
  <c r="I103" i="6"/>
  <c r="G103" i="1"/>
  <c r="H103" i="5"/>
  <c r="H103" i="6"/>
  <c r="L116" i="5"/>
  <c r="K116" i="5"/>
  <c r="H116" i="1"/>
  <c r="L116" i="6"/>
  <c r="K116" i="6"/>
  <c r="G71" i="1"/>
  <c r="H71" i="6"/>
  <c r="H71" i="5"/>
  <c r="I71" i="6"/>
  <c r="I71" i="5"/>
  <c r="K56" i="5"/>
  <c r="L56" i="5"/>
  <c r="L56" i="6"/>
  <c r="H56" i="1"/>
  <c r="K56" i="6"/>
  <c r="R124" i="5"/>
  <c r="R124" i="6"/>
  <c r="Q124" i="6"/>
  <c r="J124" i="1"/>
  <c r="Q124" i="5"/>
  <c r="S124" i="1"/>
  <c r="I130" i="1"/>
  <c r="O130" i="6"/>
  <c r="R130" i="1"/>
  <c r="O130" i="5"/>
  <c r="Q130" i="1"/>
  <c r="N130" i="6"/>
  <c r="N130" i="5"/>
  <c r="L44" i="6"/>
  <c r="H44" i="1"/>
  <c r="K44" i="5"/>
  <c r="K44" i="6"/>
  <c r="L44" i="5"/>
  <c r="Q62" i="6"/>
  <c r="Q62" i="5"/>
  <c r="R62" i="5"/>
  <c r="R62" i="6"/>
  <c r="J62" i="1"/>
  <c r="I51" i="1"/>
  <c r="N51" i="5"/>
  <c r="N51" i="6"/>
  <c r="O51" i="5"/>
  <c r="O51" i="6"/>
  <c r="K107" i="5"/>
  <c r="L107" i="5"/>
  <c r="H107" i="1"/>
  <c r="L107" i="6"/>
  <c r="K107" i="6"/>
  <c r="G29" i="1"/>
  <c r="H29" i="6"/>
  <c r="H29" i="5"/>
  <c r="I29" i="5"/>
  <c r="I29" i="6"/>
  <c r="O99" i="5"/>
  <c r="Q99" i="1"/>
  <c r="N99" i="5"/>
  <c r="I99" i="1"/>
  <c r="O99" i="6"/>
  <c r="R99" i="1"/>
  <c r="N99" i="6"/>
  <c r="K71" i="5"/>
  <c r="H71" i="1"/>
  <c r="L71" i="6"/>
  <c r="K71" i="6"/>
  <c r="L71" i="5"/>
  <c r="I86" i="6"/>
  <c r="H86" i="5"/>
  <c r="I86" i="5"/>
  <c r="H86" i="6"/>
  <c r="G86" i="1"/>
  <c r="O58" i="6"/>
  <c r="I58" i="1"/>
  <c r="N58" i="5"/>
  <c r="O58" i="5"/>
  <c r="N58" i="6"/>
  <c r="O113" i="6"/>
  <c r="O113" i="5"/>
  <c r="I113" i="1"/>
  <c r="Q113" i="1"/>
  <c r="N113" i="5"/>
  <c r="N113" i="6"/>
  <c r="R113" i="1"/>
  <c r="I40" i="5"/>
  <c r="H40" i="5"/>
  <c r="I40" i="6"/>
  <c r="G40" i="1"/>
  <c r="H40" i="6"/>
  <c r="L86" i="5"/>
  <c r="H86" i="1"/>
  <c r="K86" i="5"/>
  <c r="L86" i="6"/>
  <c r="K86" i="6"/>
  <c r="N75" i="5"/>
  <c r="O75" i="6"/>
  <c r="Q75" i="1"/>
  <c r="O75" i="5"/>
  <c r="I75" i="1"/>
  <c r="N75" i="6"/>
  <c r="R75" i="1"/>
  <c r="L78" i="6"/>
  <c r="K78" i="6"/>
  <c r="H78" i="1"/>
  <c r="K78" i="5"/>
  <c r="L78" i="5"/>
  <c r="Q131" i="1"/>
  <c r="I131" i="1"/>
  <c r="N131" i="5"/>
  <c r="O131" i="5"/>
  <c r="O131" i="6"/>
  <c r="R131" i="1"/>
  <c r="N131" i="6"/>
  <c r="S136" i="1"/>
  <c r="Q136" i="5"/>
  <c r="J136" i="1"/>
  <c r="R136" i="6"/>
  <c r="Q136" i="6"/>
  <c r="R136" i="5"/>
  <c r="G34" i="1"/>
  <c r="I34" i="6"/>
  <c r="H34" i="6"/>
  <c r="H34" i="5"/>
  <c r="I34" i="5"/>
  <c r="I102" i="6"/>
  <c r="G102" i="1"/>
  <c r="H102" i="5"/>
  <c r="H102" i="6"/>
  <c r="I102" i="5"/>
  <c r="I26" i="1"/>
  <c r="N26" i="5"/>
  <c r="N26" i="6"/>
  <c r="O26" i="5"/>
  <c r="O26" i="6"/>
  <c r="Q115" i="5"/>
  <c r="S115" i="1"/>
  <c r="R115" i="5"/>
  <c r="Q115" i="6"/>
  <c r="J115" i="1"/>
  <c r="R115" i="6"/>
  <c r="I109" i="5"/>
  <c r="H109" i="6"/>
  <c r="H109" i="5"/>
  <c r="G109" i="1"/>
  <c r="I109" i="6"/>
  <c r="L132" i="6"/>
  <c r="K132" i="6"/>
  <c r="H132" i="1"/>
  <c r="K132" i="5"/>
  <c r="L132" i="5"/>
  <c r="L120" i="6"/>
  <c r="K120" i="5"/>
  <c r="L120" i="5"/>
  <c r="H120" i="1"/>
  <c r="K120" i="6"/>
  <c r="H14" i="6"/>
  <c r="I14" i="5"/>
  <c r="H14" i="5"/>
  <c r="I14" i="6"/>
  <c r="Q83" i="6"/>
  <c r="S83" i="1"/>
  <c r="Q83" i="5"/>
  <c r="R83" i="5"/>
  <c r="J83" i="1"/>
  <c r="R83" i="6"/>
  <c r="H91" i="1"/>
  <c r="K91" i="6"/>
  <c r="L91" i="6"/>
  <c r="L91" i="5"/>
  <c r="K91" i="5"/>
  <c r="Q120" i="5"/>
  <c r="S120" i="1"/>
  <c r="R120" i="6"/>
  <c r="J120" i="1"/>
  <c r="R120" i="5"/>
  <c r="Q120" i="6"/>
  <c r="R134" i="1"/>
  <c r="I134" i="1"/>
  <c r="N134" i="6"/>
  <c r="N134" i="5"/>
  <c r="O134" i="6"/>
  <c r="Q134" i="1"/>
  <c r="O134" i="5"/>
  <c r="K27" i="5"/>
  <c r="H27" i="1"/>
  <c r="L27" i="5"/>
  <c r="K27" i="6"/>
  <c r="L27" i="6"/>
  <c r="Q11" i="6"/>
  <c r="R11" i="6"/>
  <c r="Q11" i="5"/>
  <c r="R11" i="5"/>
  <c r="J11" i="1"/>
  <c r="Q112" i="6"/>
  <c r="J112" i="1"/>
  <c r="S112" i="1"/>
  <c r="R112" i="6"/>
  <c r="Q112" i="5"/>
  <c r="R112" i="5"/>
  <c r="K75" i="6"/>
  <c r="K75" i="5"/>
  <c r="H75" i="1"/>
  <c r="L75" i="6"/>
  <c r="L75" i="5"/>
  <c r="L9" i="5"/>
  <c r="K9" i="5"/>
  <c r="L9" i="6"/>
  <c r="H9" i="1"/>
  <c r="K9" i="6"/>
  <c r="O59" i="6"/>
  <c r="N59" i="5"/>
  <c r="I59" i="1"/>
  <c r="O59" i="5"/>
  <c r="N59" i="6"/>
  <c r="L102" i="5"/>
  <c r="L102" i="6"/>
  <c r="K102" i="6"/>
  <c r="H102" i="1"/>
  <c r="K102" i="5"/>
  <c r="K118" i="5"/>
  <c r="K118" i="6"/>
  <c r="L118" i="6"/>
  <c r="L118" i="5"/>
  <c r="H118" i="1"/>
  <c r="L106" i="5"/>
  <c r="H106" i="1"/>
  <c r="K106" i="6"/>
  <c r="K106" i="5"/>
  <c r="L106" i="6"/>
  <c r="L98" i="6"/>
  <c r="K98" i="6"/>
  <c r="L98" i="5"/>
  <c r="H98" i="1"/>
  <c r="K98" i="5"/>
  <c r="H90" i="6"/>
  <c r="H90" i="5"/>
  <c r="I90" i="6"/>
  <c r="I90" i="5"/>
  <c r="G90" i="1"/>
  <c r="K126" i="5"/>
  <c r="K126" i="6"/>
  <c r="H126" i="1"/>
  <c r="L126" i="6"/>
  <c r="L126" i="5"/>
  <c r="J107" i="1"/>
  <c r="S107" i="1"/>
  <c r="Q107" i="6"/>
  <c r="Q107" i="5"/>
  <c r="R107" i="6"/>
  <c r="R107" i="5"/>
  <c r="K72" i="6"/>
  <c r="L72" i="6"/>
  <c r="H72" i="1"/>
  <c r="L72" i="5"/>
  <c r="K72" i="5"/>
  <c r="O121" i="5"/>
  <c r="N121" i="6"/>
  <c r="I121" i="1"/>
  <c r="O121" i="6"/>
  <c r="R121" i="1"/>
  <c r="Q121" i="1"/>
  <c r="N121" i="5"/>
  <c r="R59" i="6"/>
  <c r="Q59" i="6"/>
  <c r="J59" i="1"/>
  <c r="Q59" i="5"/>
  <c r="R59" i="5"/>
  <c r="H134" i="6"/>
  <c r="H134" i="5"/>
  <c r="I134" i="6"/>
  <c r="G134" i="1"/>
  <c r="I134" i="5"/>
  <c r="L93" i="5"/>
  <c r="K93" i="5"/>
  <c r="H93" i="1"/>
  <c r="K93" i="6"/>
  <c r="L93" i="6"/>
  <c r="H100" i="6"/>
  <c r="I100" i="6"/>
  <c r="G100" i="1"/>
  <c r="H100" i="5"/>
  <c r="I100" i="5"/>
  <c r="Q93" i="6"/>
  <c r="R93" i="6"/>
  <c r="S93" i="1"/>
  <c r="Q93" i="5"/>
  <c r="R93" i="5"/>
  <c r="J93" i="1"/>
  <c r="L83" i="6"/>
  <c r="H83" i="1"/>
  <c r="K83" i="5"/>
  <c r="K83" i="6"/>
  <c r="L83" i="5"/>
  <c r="Q99" i="5"/>
  <c r="Q99" i="6"/>
  <c r="R99" i="6"/>
  <c r="R99" i="5"/>
  <c r="S99" i="1"/>
  <c r="J99" i="1"/>
  <c r="K53" i="6"/>
  <c r="L53" i="6"/>
  <c r="L53" i="5"/>
  <c r="K53" i="5"/>
  <c r="H53" i="1"/>
  <c r="R60" i="5"/>
  <c r="Q60" i="6"/>
  <c r="J60" i="1"/>
  <c r="R60" i="6"/>
  <c r="Q60" i="5"/>
  <c r="K54" i="6"/>
  <c r="K54" i="5"/>
  <c r="H54" i="1"/>
  <c r="L54" i="6"/>
  <c r="L54" i="5"/>
  <c r="Q16" i="6"/>
  <c r="R16" i="5"/>
  <c r="R16" i="6"/>
  <c r="J16" i="1"/>
  <c r="Q16" i="5"/>
  <c r="G112" i="1"/>
  <c r="I112" i="5"/>
  <c r="I112" i="6"/>
  <c r="H112" i="6"/>
  <c r="H112" i="5"/>
  <c r="H129" i="6"/>
  <c r="I129" i="5"/>
  <c r="G129" i="1"/>
  <c r="I129" i="6"/>
  <c r="H129" i="5"/>
  <c r="Q93" i="1"/>
  <c r="N93" i="6"/>
  <c r="O93" i="5"/>
  <c r="N93" i="5"/>
  <c r="O93" i="6"/>
  <c r="R93" i="1"/>
  <c r="I93" i="1"/>
  <c r="H108" i="6"/>
  <c r="G108" i="1"/>
  <c r="H108" i="5"/>
  <c r="I108" i="6"/>
  <c r="I108" i="5"/>
  <c r="I104" i="5"/>
  <c r="G104" i="1"/>
  <c r="I104" i="6"/>
  <c r="H104" i="6"/>
  <c r="H104" i="5"/>
  <c r="H87" i="6"/>
  <c r="H87" i="5"/>
  <c r="G87" i="1"/>
  <c r="I87" i="5"/>
  <c r="I87" i="6"/>
  <c r="I39" i="5"/>
  <c r="H39" i="5"/>
  <c r="G39" i="1"/>
  <c r="H39" i="6"/>
  <c r="I39" i="6"/>
  <c r="H91" i="6"/>
  <c r="G91" i="1"/>
  <c r="H91" i="5"/>
  <c r="I91" i="5"/>
  <c r="I91" i="6"/>
  <c r="J19" i="1"/>
  <c r="Q19" i="5"/>
  <c r="Q19" i="6"/>
  <c r="R19" i="6"/>
  <c r="R19" i="5"/>
  <c r="I83" i="5"/>
  <c r="H83" i="5"/>
  <c r="G83" i="1"/>
  <c r="I83" i="6"/>
  <c r="H83" i="6"/>
  <c r="H122" i="6"/>
  <c r="I122" i="5"/>
  <c r="H122" i="5"/>
  <c r="G122" i="1"/>
  <c r="I122" i="6"/>
  <c r="L36" i="5"/>
  <c r="L36" i="6"/>
  <c r="H36" i="1"/>
  <c r="K36" i="6"/>
  <c r="K36" i="5"/>
  <c r="J15" i="1"/>
  <c r="R15" i="6"/>
  <c r="Q15" i="5"/>
  <c r="R15" i="5"/>
  <c r="Q15" i="6"/>
  <c r="J102" i="1"/>
  <c r="S102" i="1"/>
  <c r="Q102" i="5"/>
  <c r="R102" i="5"/>
  <c r="Q102" i="6"/>
  <c r="R102" i="6"/>
  <c r="K97" i="6"/>
  <c r="L97" i="5"/>
  <c r="L97" i="6"/>
  <c r="K97" i="5"/>
  <c r="H97" i="1"/>
  <c r="R119" i="1"/>
  <c r="Q119" i="1"/>
  <c r="O119" i="5"/>
  <c r="N119" i="6"/>
  <c r="N119" i="5"/>
  <c r="O119" i="6"/>
  <c r="I119" i="1"/>
  <c r="O54" i="5"/>
  <c r="I54" i="1"/>
  <c r="N54" i="6"/>
  <c r="N54" i="5"/>
  <c r="O54" i="6"/>
  <c r="N14" i="5"/>
  <c r="O14" i="6"/>
  <c r="O14" i="5"/>
  <c r="I14" i="1"/>
  <c r="N14" i="6"/>
  <c r="H132" i="5"/>
  <c r="I132" i="6"/>
  <c r="I132" i="5"/>
  <c r="G132" i="1"/>
  <c r="H132" i="6"/>
  <c r="R87" i="1"/>
  <c r="I87" i="1"/>
  <c r="N87" i="6"/>
  <c r="Q87" i="1"/>
  <c r="N87" i="5"/>
  <c r="O87" i="5"/>
  <c r="O87" i="6"/>
  <c r="J88" i="1"/>
  <c r="R88" i="5"/>
  <c r="Q88" i="5"/>
  <c r="Q88" i="6"/>
  <c r="S88" i="1"/>
  <c r="R88" i="6"/>
  <c r="Q109" i="6"/>
  <c r="Q109" i="5"/>
  <c r="R109" i="6"/>
  <c r="S109" i="1"/>
  <c r="J109" i="1"/>
  <c r="R109" i="5"/>
  <c r="I126" i="5"/>
  <c r="H126" i="6"/>
  <c r="G126" i="1"/>
  <c r="H126" i="5"/>
  <c r="I126" i="6"/>
  <c r="R9" i="5"/>
  <c r="J9" i="1"/>
  <c r="Q9" i="6"/>
  <c r="R9" i="6"/>
  <c r="Q9" i="5"/>
  <c r="H99" i="6"/>
  <c r="I99" i="5"/>
  <c r="G99" i="1"/>
  <c r="I99" i="6"/>
  <c r="H99" i="5"/>
  <c r="H96" i="6"/>
  <c r="H96" i="5"/>
  <c r="I96" i="6"/>
  <c r="I96" i="5"/>
  <c r="G96" i="1"/>
  <c r="O69" i="5"/>
  <c r="O69" i="6"/>
  <c r="I69" i="1"/>
  <c r="N69" i="5"/>
  <c r="N69" i="6"/>
  <c r="L35" i="5"/>
  <c r="K35" i="5"/>
  <c r="H35" i="1"/>
  <c r="K35" i="6"/>
  <c r="L35" i="6"/>
  <c r="O34" i="5"/>
  <c r="I34" i="1"/>
  <c r="N34" i="5"/>
  <c r="N34" i="6"/>
  <c r="O34" i="6"/>
  <c r="N125" i="5"/>
  <c r="R125" i="1"/>
  <c r="O125" i="6"/>
  <c r="I125" i="1"/>
  <c r="Q125" i="1"/>
  <c r="N125" i="6"/>
  <c r="O125" i="5"/>
  <c r="I30" i="5"/>
  <c r="I30" i="6"/>
  <c r="H30" i="5"/>
  <c r="G30" i="1"/>
  <c r="H30" i="6"/>
  <c r="R110" i="6"/>
  <c r="Q110" i="5"/>
  <c r="Q110" i="6"/>
  <c r="R110" i="5"/>
  <c r="S110" i="1"/>
  <c r="J110" i="1"/>
  <c r="O120" i="6"/>
  <c r="N120" i="5"/>
  <c r="R120" i="1"/>
  <c r="Q120" i="1"/>
  <c r="I120" i="1"/>
  <c r="O120" i="5"/>
  <c r="N120" i="6"/>
  <c r="O24" i="5"/>
  <c r="N24" i="5"/>
  <c r="O24" i="6"/>
  <c r="I24" i="1"/>
  <c r="N24" i="6"/>
  <c r="Q86" i="5"/>
  <c r="Q86" i="6"/>
  <c r="R86" i="5"/>
  <c r="J86" i="1"/>
  <c r="R86" i="6"/>
  <c r="S86" i="1"/>
  <c r="R81" i="5"/>
  <c r="Q81" i="6"/>
  <c r="R81" i="6"/>
  <c r="Q81" i="5"/>
  <c r="S81" i="1"/>
  <c r="J81" i="1"/>
  <c r="R79" i="6"/>
  <c r="R79" i="5"/>
  <c r="Q79" i="6"/>
  <c r="Q79" i="5"/>
  <c r="S79" i="1"/>
  <c r="J79" i="1"/>
  <c r="L25" i="5"/>
  <c r="L25" i="6"/>
  <c r="H25" i="1"/>
  <c r="K25" i="5"/>
  <c r="K25" i="6"/>
  <c r="L129" i="5"/>
  <c r="K129" i="6"/>
  <c r="L129" i="6"/>
  <c r="K129" i="5"/>
  <c r="H129" i="1"/>
  <c r="S101" i="1"/>
  <c r="Q101" i="5"/>
  <c r="J101" i="1"/>
  <c r="R101" i="5"/>
  <c r="Q101" i="6"/>
  <c r="R101" i="6"/>
  <c r="N10" i="6"/>
  <c r="N10" i="5"/>
  <c r="O10" i="5"/>
  <c r="O10" i="6"/>
  <c r="I10" i="1"/>
  <c r="K81" i="5"/>
  <c r="K81" i="6"/>
  <c r="L81" i="5"/>
  <c r="H81" i="1"/>
  <c r="L81" i="6"/>
  <c r="R123" i="6"/>
  <c r="S123" i="1"/>
  <c r="R123" i="5"/>
  <c r="J123" i="1"/>
  <c r="Q123" i="5"/>
  <c r="Q123" i="6"/>
  <c r="I135" i="5"/>
  <c r="H135" i="6"/>
  <c r="G135" i="1"/>
  <c r="H135" i="5"/>
  <c r="I135" i="6"/>
  <c r="Q127" i="5"/>
  <c r="J127" i="1"/>
  <c r="Q127" i="6"/>
  <c r="R127" i="5"/>
  <c r="S127" i="1"/>
  <c r="R127" i="6"/>
  <c r="J114" i="1"/>
  <c r="R114" i="6"/>
  <c r="Q114" i="6"/>
  <c r="R114" i="5"/>
  <c r="S114" i="1"/>
  <c r="Q114" i="5"/>
  <c r="N82" i="5"/>
  <c r="R82" i="1"/>
  <c r="N82" i="6"/>
  <c r="O82" i="5"/>
  <c r="Q82" i="1"/>
  <c r="O82" i="6"/>
  <c r="I82" i="1"/>
  <c r="R22" i="6"/>
  <c r="Q22" i="5"/>
  <c r="Q22" i="6"/>
  <c r="R22" i="5"/>
  <c r="J22" i="1"/>
  <c r="I119" i="5"/>
  <c r="G119" i="1"/>
  <c r="H119" i="6"/>
  <c r="H119" i="5"/>
  <c r="I119" i="6"/>
  <c r="Q100" i="1"/>
  <c r="N100" i="5"/>
  <c r="I100" i="1"/>
  <c r="N100" i="6"/>
  <c r="O100" i="5"/>
  <c r="R100" i="1"/>
  <c r="O100" i="6"/>
  <c r="H103" i="1"/>
  <c r="L103" i="5"/>
  <c r="L103" i="6"/>
  <c r="K103" i="6"/>
  <c r="K103" i="5"/>
  <c r="I22" i="5"/>
  <c r="I22" i="6"/>
  <c r="H22" i="6"/>
  <c r="H22" i="5"/>
  <c r="Q95" i="6"/>
  <c r="R95" i="6"/>
  <c r="J95" i="1"/>
  <c r="R95" i="5"/>
  <c r="Q95" i="5"/>
  <c r="S95" i="1"/>
  <c r="Q84" i="1"/>
  <c r="O84" i="6"/>
  <c r="I84" i="1"/>
  <c r="R84" i="1"/>
  <c r="N84" i="6"/>
  <c r="O84" i="5"/>
  <c r="N84" i="5"/>
  <c r="S126" i="1"/>
  <c r="Q126" i="5"/>
  <c r="J126" i="1"/>
  <c r="R126" i="6"/>
  <c r="Q126" i="6"/>
  <c r="R126" i="5"/>
  <c r="I95" i="5"/>
  <c r="G95" i="1"/>
  <c r="I95" i="6"/>
  <c r="H95" i="6"/>
  <c r="H95" i="5"/>
  <c r="H111" i="1"/>
  <c r="L111" i="5"/>
  <c r="K111" i="5"/>
  <c r="L111" i="6"/>
  <c r="K111" i="6"/>
  <c r="O60" i="5"/>
  <c r="I60" i="1"/>
  <c r="O60" i="6"/>
  <c r="N60" i="6"/>
  <c r="N60" i="5"/>
  <c r="R61" i="5"/>
  <c r="Q61" i="6"/>
  <c r="Q61" i="5"/>
  <c r="J61" i="1"/>
  <c r="R61" i="6"/>
  <c r="H131" i="1"/>
  <c r="L131" i="6"/>
  <c r="L131" i="5"/>
  <c r="K131" i="6"/>
  <c r="K131" i="5"/>
  <c r="K10" i="6"/>
  <c r="H10" i="1"/>
  <c r="L10" i="6"/>
  <c r="L10" i="5"/>
  <c r="K10" i="5"/>
  <c r="O73" i="6"/>
  <c r="I73" i="1"/>
  <c r="N73" i="5"/>
  <c r="R73" i="1"/>
  <c r="O73" i="5"/>
  <c r="Q73" i="1"/>
  <c r="N73" i="6"/>
  <c r="J104" i="1"/>
  <c r="Q104" i="6"/>
  <c r="R104" i="5"/>
  <c r="S104" i="1"/>
  <c r="Q104" i="5"/>
  <c r="R104" i="6"/>
  <c r="L113" i="5"/>
  <c r="L113" i="6"/>
  <c r="K113" i="6"/>
  <c r="H113" i="1"/>
  <c r="K113" i="5"/>
  <c r="K85" i="6"/>
  <c r="L85" i="6"/>
  <c r="L85" i="5"/>
  <c r="H85" i="1"/>
  <c r="K85" i="5"/>
  <c r="R106" i="5"/>
  <c r="Q106" i="5"/>
  <c r="R106" i="6"/>
  <c r="J106" i="1"/>
  <c r="S106" i="1"/>
  <c r="Q106" i="6"/>
  <c r="J85" i="1"/>
  <c r="R85" i="6"/>
  <c r="Q85" i="5"/>
  <c r="R85" i="5"/>
  <c r="Q85" i="6"/>
  <c r="S85" i="1"/>
  <c r="H24" i="1"/>
  <c r="L24" i="5"/>
  <c r="K24" i="5"/>
  <c r="K24" i="6"/>
  <c r="L24" i="6"/>
  <c r="K128" i="5"/>
  <c r="H128" i="1"/>
  <c r="L128" i="5"/>
  <c r="K128" i="6"/>
  <c r="L128" i="6"/>
  <c r="R113" i="6"/>
  <c r="S113" i="1"/>
  <c r="R113" i="5"/>
  <c r="J113" i="1"/>
  <c r="Q113" i="5"/>
  <c r="Q113" i="6"/>
  <c r="O117" i="5"/>
  <c r="R117" i="1"/>
  <c r="Q117" i="1"/>
  <c r="I117" i="1"/>
  <c r="O117" i="6"/>
  <c r="N117" i="6"/>
  <c r="N117" i="5"/>
  <c r="N67" i="6"/>
  <c r="I67" i="1"/>
  <c r="O67" i="6"/>
  <c r="N67" i="5"/>
  <c r="O67" i="5"/>
  <c r="L23" i="6"/>
  <c r="K23" i="6"/>
  <c r="L23" i="5"/>
  <c r="K23" i="5"/>
  <c r="H23" i="1"/>
  <c r="H21" i="6"/>
  <c r="H21" i="5"/>
  <c r="I21" i="6"/>
  <c r="I21" i="5"/>
  <c r="G78" i="1"/>
  <c r="H78" i="6"/>
  <c r="I78" i="6"/>
  <c r="I78" i="5"/>
  <c r="H78" i="5"/>
  <c r="G24" i="1"/>
  <c r="I24" i="5"/>
  <c r="H24" i="5"/>
  <c r="H24" i="6"/>
  <c r="I24" i="6"/>
  <c r="N123" i="5"/>
  <c r="O123" i="6"/>
  <c r="Q123" i="1"/>
  <c r="N123" i="6"/>
  <c r="O123" i="5"/>
  <c r="I123" i="1"/>
  <c r="R123" i="1"/>
  <c r="G37" i="1"/>
  <c r="H37" i="5"/>
  <c r="I37" i="5"/>
  <c r="I37" i="6"/>
  <c r="H37" i="6"/>
  <c r="Q21" i="6"/>
  <c r="R21" i="6"/>
  <c r="R21" i="5"/>
  <c r="J21" i="1"/>
  <c r="Q21" i="5"/>
  <c r="O62" i="6"/>
  <c r="N62" i="5"/>
  <c r="O62" i="5"/>
  <c r="N62" i="6"/>
  <c r="I62" i="1"/>
  <c r="Q87" i="6"/>
  <c r="S87" i="1"/>
  <c r="R87" i="6"/>
  <c r="J87" i="1"/>
  <c r="Q87" i="5"/>
  <c r="R87" i="5"/>
  <c r="Q12" i="6"/>
  <c r="R12" i="5"/>
  <c r="R12" i="6"/>
  <c r="J12" i="1"/>
  <c r="Q12" i="5"/>
  <c r="G73" i="1"/>
  <c r="I73" i="5"/>
  <c r="H73" i="5"/>
  <c r="I73" i="6"/>
  <c r="H73" i="6"/>
  <c r="R20" i="6"/>
  <c r="R20" i="5"/>
  <c r="Q20" i="5"/>
  <c r="Q20" i="6"/>
  <c r="J20" i="1"/>
  <c r="N28" i="6"/>
  <c r="O28" i="5"/>
  <c r="O28" i="6"/>
  <c r="I28" i="1"/>
  <c r="N28" i="5"/>
  <c r="Q80" i="5"/>
  <c r="Q80" i="6"/>
  <c r="J80" i="1"/>
  <c r="R80" i="6"/>
  <c r="R80" i="5"/>
  <c r="S80" i="1"/>
  <c r="R91" i="6"/>
  <c r="J91" i="1"/>
  <c r="S91" i="1"/>
  <c r="Q91" i="6"/>
  <c r="R91" i="5"/>
  <c r="Q91" i="5"/>
  <c r="O122" i="5"/>
  <c r="R122" i="1"/>
  <c r="O122" i="6"/>
  <c r="N122" i="5"/>
  <c r="Q122" i="1"/>
  <c r="N122" i="6"/>
  <c r="I122" i="1"/>
  <c r="L80" i="6"/>
  <c r="K80" i="5"/>
  <c r="H80" i="1"/>
  <c r="L80" i="5"/>
  <c r="K80" i="6"/>
  <c r="L109" i="6"/>
  <c r="H109" i="1"/>
  <c r="K109" i="5"/>
  <c r="K109" i="6"/>
  <c r="L109" i="5"/>
  <c r="Q75" i="5"/>
  <c r="J75" i="1"/>
  <c r="Q75" i="6"/>
  <c r="S75" i="1"/>
  <c r="R75" i="6"/>
  <c r="R75" i="5"/>
  <c r="R130" i="6"/>
  <c r="Q130" i="5"/>
  <c r="R130" i="5"/>
  <c r="Q130" i="6"/>
  <c r="J130" i="1"/>
  <c r="S130" i="1"/>
  <c r="N90" i="5"/>
  <c r="I90" i="1"/>
  <c r="N90" i="6"/>
  <c r="R90" i="1"/>
  <c r="Q90" i="1"/>
  <c r="O90" i="5"/>
  <c r="O90" i="6"/>
  <c r="N81" i="6"/>
  <c r="N81" i="5"/>
  <c r="I81" i="1"/>
  <c r="O81" i="6"/>
  <c r="Q81" i="1"/>
  <c r="R81" i="1"/>
  <c r="O81" i="5"/>
  <c r="I11" i="1"/>
  <c r="N11" i="5"/>
  <c r="N11" i="6"/>
  <c r="O11" i="6"/>
  <c r="O11" i="5"/>
  <c r="H119" i="1"/>
  <c r="K119" i="6"/>
  <c r="K119" i="5"/>
  <c r="L119" i="6"/>
  <c r="L119" i="5"/>
  <c r="N86" i="6"/>
  <c r="I86" i="1"/>
  <c r="O86" i="6"/>
  <c r="N86" i="5"/>
  <c r="R86" i="1"/>
  <c r="O86" i="5"/>
  <c r="Q86" i="1"/>
  <c r="O124" i="6"/>
  <c r="Q124" i="1"/>
  <c r="O124" i="5"/>
  <c r="N124" i="6"/>
  <c r="R124" i="1"/>
  <c r="N124" i="5"/>
  <c r="I124" i="1"/>
  <c r="I17" i="6"/>
  <c r="H17" i="6"/>
  <c r="I17" i="5"/>
  <c r="H17" i="5"/>
  <c r="Q94" i="6"/>
  <c r="Q94" i="5"/>
  <c r="R94" i="6"/>
  <c r="J94" i="1"/>
  <c r="S94" i="1"/>
  <c r="R94" i="5"/>
  <c r="K104" i="6"/>
  <c r="L104" i="6"/>
  <c r="H104" i="1"/>
  <c r="K104" i="5"/>
  <c r="L104" i="5"/>
  <c r="O88" i="6"/>
  <c r="Q88" i="1"/>
  <c r="N88" i="6"/>
  <c r="O88" i="5"/>
  <c r="N88" i="5"/>
  <c r="R88" i="1"/>
  <c r="I88" i="1"/>
  <c r="O31" i="5"/>
  <c r="O31" i="6"/>
  <c r="N31" i="6"/>
  <c r="N31" i="5"/>
  <c r="I31" i="1"/>
  <c r="O133" i="5"/>
  <c r="N133" i="5"/>
  <c r="O133" i="6"/>
  <c r="N133" i="6"/>
  <c r="R133" i="1"/>
  <c r="I133" i="1"/>
  <c r="Q133" i="1"/>
  <c r="Q67" i="5"/>
  <c r="Q67" i="6"/>
  <c r="J67" i="1"/>
  <c r="R67" i="5"/>
  <c r="R67" i="6"/>
  <c r="O107" i="6"/>
  <c r="Q107" i="1"/>
  <c r="R107" i="1"/>
  <c r="N107" i="6"/>
  <c r="I107" i="1"/>
  <c r="N107" i="5"/>
  <c r="O107" i="5"/>
  <c r="Q66" i="5"/>
  <c r="J66" i="1"/>
  <c r="R66" i="5"/>
  <c r="R66" i="6"/>
  <c r="Q66" i="6"/>
  <c r="L7" i="6"/>
  <c r="L7" i="5"/>
  <c r="K7" i="6"/>
  <c r="K7" i="5"/>
  <c r="H7" i="1"/>
  <c r="Q71" i="1"/>
  <c r="O71" i="6"/>
  <c r="O71" i="5"/>
  <c r="N71" i="5"/>
  <c r="I71" i="1"/>
  <c r="R71" i="1"/>
  <c r="N71" i="6"/>
  <c r="K112" i="6"/>
  <c r="L112" i="5"/>
  <c r="K112" i="5"/>
  <c r="L112" i="6"/>
  <c r="H112" i="1"/>
  <c r="L57" i="5"/>
  <c r="H57" i="1"/>
  <c r="K57" i="6"/>
  <c r="L57" i="6"/>
  <c r="K57" i="5"/>
  <c r="Q84" i="5"/>
  <c r="J84" i="1"/>
  <c r="S84" i="1"/>
  <c r="R84" i="6"/>
  <c r="R84" i="5"/>
  <c r="Q84" i="6"/>
  <c r="N9" i="5"/>
  <c r="I9" i="1"/>
  <c r="O9" i="6"/>
  <c r="N9" i="6"/>
  <c r="O9" i="5"/>
  <c r="R125" i="6"/>
  <c r="Q125" i="6"/>
  <c r="Q125" i="5"/>
  <c r="S125" i="1"/>
  <c r="J125" i="1"/>
  <c r="R125" i="5"/>
  <c r="K48" i="6"/>
  <c r="H48" i="1"/>
  <c r="K48" i="5"/>
  <c r="L48" i="6"/>
  <c r="L48" i="5"/>
  <c r="K32" i="5"/>
  <c r="K32" i="6"/>
  <c r="L32" i="6"/>
  <c r="H32" i="1"/>
  <c r="L32" i="5"/>
  <c r="I61" i="1"/>
  <c r="N61" i="5"/>
  <c r="N61" i="6"/>
  <c r="O61" i="5"/>
  <c r="O61" i="6"/>
  <c r="K127" i="6"/>
  <c r="L127" i="6"/>
  <c r="L127" i="5"/>
  <c r="H127" i="1"/>
  <c r="K127" i="5"/>
  <c r="Q105" i="5"/>
  <c r="J105" i="1"/>
  <c r="S105" i="1"/>
  <c r="Q105" i="6"/>
  <c r="R105" i="6"/>
  <c r="R105" i="5"/>
  <c r="L11" i="6"/>
  <c r="H11" i="1"/>
  <c r="L11" i="5"/>
  <c r="K11" i="5"/>
  <c r="K11" i="6"/>
  <c r="L88" i="6"/>
  <c r="H88" i="1"/>
  <c r="K88" i="6"/>
  <c r="K88" i="5"/>
  <c r="L88" i="5"/>
  <c r="N25" i="6"/>
  <c r="O25" i="5"/>
  <c r="I25" i="1"/>
  <c r="N25" i="5"/>
  <c r="O25" i="6"/>
  <c r="I70" i="1"/>
  <c r="O70" i="6"/>
  <c r="N70" i="6"/>
  <c r="O70" i="5"/>
  <c r="N70" i="5"/>
  <c r="O118" i="5"/>
  <c r="I118" i="1"/>
  <c r="N118" i="6"/>
  <c r="Q118" i="1"/>
  <c r="O118" i="6"/>
  <c r="R118" i="1"/>
  <c r="N118" i="5"/>
  <c r="H92" i="5"/>
  <c r="I92" i="5"/>
  <c r="G92" i="1"/>
  <c r="H92" i="6"/>
  <c r="I92" i="6"/>
  <c r="K87" i="6"/>
  <c r="K87" i="5"/>
  <c r="H87" i="1"/>
  <c r="L87" i="5"/>
  <c r="L87" i="6"/>
  <c r="N97" i="6"/>
  <c r="O97" i="6"/>
  <c r="O97" i="5"/>
  <c r="Q97" i="1"/>
  <c r="I97" i="1"/>
  <c r="N97" i="5"/>
  <c r="R97" i="1"/>
  <c r="Q134" i="6"/>
  <c r="J134" i="1"/>
  <c r="R134" i="6"/>
  <c r="R134" i="5"/>
  <c r="Q134" i="5"/>
  <c r="S134" i="1"/>
  <c r="H23" i="5"/>
  <c r="I23" i="5"/>
  <c r="H23" i="6"/>
  <c r="G23" i="1"/>
  <c r="I23" i="6"/>
  <c r="I120" i="5"/>
  <c r="H120" i="5"/>
  <c r="H120" i="6"/>
  <c r="I120" i="6"/>
  <c r="G120" i="1"/>
  <c r="Q65" i="6"/>
  <c r="R65" i="6"/>
  <c r="R65" i="5"/>
  <c r="J65" i="1"/>
  <c r="Q65" i="5"/>
  <c r="R128" i="1"/>
  <c r="N128" i="5"/>
  <c r="O128" i="5"/>
  <c r="Q128" i="1"/>
  <c r="I128" i="1"/>
  <c r="N128" i="6"/>
  <c r="O128" i="6"/>
  <c r="H16" i="5"/>
  <c r="I16" i="5"/>
  <c r="H16" i="6"/>
  <c r="I16" i="6"/>
  <c r="H37" i="1"/>
  <c r="L37" i="6"/>
  <c r="K37" i="5"/>
  <c r="L37" i="5"/>
  <c r="K37" i="6"/>
  <c r="I121" i="6"/>
  <c r="H121" i="5"/>
  <c r="H121" i="6"/>
  <c r="I121" i="5"/>
  <c r="G121" i="1"/>
  <c r="H79" i="6"/>
  <c r="H79" i="5"/>
  <c r="G79" i="1"/>
  <c r="I79" i="5"/>
  <c r="I79" i="6"/>
  <c r="H105" i="5"/>
  <c r="G105" i="1"/>
  <c r="I105" i="6"/>
  <c r="H105" i="6"/>
  <c r="I105" i="5"/>
  <c r="L134" i="5"/>
  <c r="L134" i="6"/>
  <c r="H134" i="1"/>
  <c r="K134" i="5"/>
  <c r="K134" i="6"/>
  <c r="K123" i="6"/>
  <c r="H123" i="1"/>
  <c r="L123" i="5"/>
  <c r="L123" i="6"/>
  <c r="K123" i="5"/>
  <c r="R117" i="5"/>
  <c r="J117" i="1"/>
  <c r="Q117" i="6"/>
  <c r="S117" i="1"/>
  <c r="Q117" i="5"/>
  <c r="R117" i="6"/>
  <c r="R69" i="5"/>
  <c r="Q69" i="6"/>
  <c r="R69" i="6"/>
  <c r="J69" i="1"/>
  <c r="Q69" i="5"/>
  <c r="S82" i="1"/>
  <c r="Q82" i="5"/>
  <c r="R82" i="5"/>
  <c r="Q82" i="6"/>
  <c r="J82" i="1"/>
  <c r="R82" i="6"/>
  <c r="G33" i="1"/>
  <c r="I33" i="6"/>
  <c r="I33" i="5"/>
  <c r="H33" i="6"/>
  <c r="H33" i="5"/>
  <c r="K12" i="6"/>
  <c r="L12" i="6"/>
  <c r="H12" i="1"/>
  <c r="L12" i="5"/>
  <c r="K12" i="5"/>
  <c r="I36" i="6"/>
  <c r="I36" i="5"/>
  <c r="G36" i="1"/>
  <c r="H36" i="5"/>
  <c r="H36" i="6"/>
  <c r="Q91" i="1"/>
  <c r="I91" i="1"/>
  <c r="O91" i="5"/>
  <c r="N91" i="5"/>
  <c r="O91" i="6"/>
  <c r="R91" i="1"/>
  <c r="N91" i="6"/>
  <c r="O109" i="6"/>
  <c r="I109" i="1"/>
  <c r="R109" i="1"/>
  <c r="O109" i="5"/>
  <c r="N109" i="5"/>
  <c r="N109" i="6"/>
  <c r="Q109" i="1"/>
  <c r="K41" i="6"/>
  <c r="L41" i="5"/>
  <c r="K41" i="5"/>
  <c r="H41" i="1"/>
  <c r="L41" i="6"/>
  <c r="R10" i="6"/>
  <c r="Q10" i="6"/>
  <c r="R10" i="5"/>
  <c r="J10" i="1"/>
  <c r="Q10" i="5"/>
  <c r="H124" i="6"/>
  <c r="G124" i="1"/>
  <c r="H124" i="5"/>
  <c r="I124" i="5"/>
  <c r="I124" i="6"/>
  <c r="Q63" i="5"/>
  <c r="R63" i="6"/>
  <c r="Q63" i="6"/>
  <c r="J63" i="1"/>
  <c r="R63" i="5"/>
  <c r="B6" i="4" l="1"/>
  <c r="B5" i="1"/>
  <c r="C6" i="4"/>
  <c r="B6" i="1"/>
  <c r="E6" i="4"/>
  <c r="C6" i="1"/>
  <c r="C5" i="1"/>
  <c r="E5" i="1"/>
  <c r="E6" i="1"/>
  <c r="R6" i="5"/>
  <c r="K6" i="6"/>
  <c r="R6" i="6"/>
  <c r="L6" i="5"/>
  <c r="Q6" i="6"/>
  <c r="H6" i="5"/>
  <c r="R5" i="5"/>
  <c r="H6" i="6"/>
  <c r="J5" i="1"/>
  <c r="I6" i="5"/>
  <c r="R5" i="6"/>
  <c r="G6" i="1"/>
  <c r="Q5" i="6"/>
  <c r="I6" i="6"/>
  <c r="Q5" i="5"/>
  <c r="G5" i="1"/>
  <c r="H5" i="5"/>
  <c r="L5" i="6"/>
  <c r="I5" i="5"/>
  <c r="H5" i="1"/>
  <c r="K5" i="6"/>
  <c r="K5" i="5"/>
  <c r="H6" i="1"/>
  <c r="L6" i="6"/>
  <c r="Q6" i="5"/>
  <c r="L5" i="5"/>
  <c r="H5" i="6"/>
  <c r="I5" i="6"/>
  <c r="J6" i="1"/>
  <c r="K6" i="5"/>
  <c r="D6" i="4"/>
  <c r="D6" i="1"/>
  <c r="D5" i="1"/>
  <c r="O6" i="6"/>
  <c r="N5" i="6"/>
  <c r="N6" i="6"/>
  <c r="O5" i="6"/>
  <c r="N6" i="5"/>
  <c r="O6" i="5"/>
  <c r="I6" i="1"/>
  <c r="O5" i="5"/>
  <c r="I5" i="1"/>
  <c r="N5" i="5"/>
</calcChain>
</file>

<file path=xl/comments1.xml><?xml version="1.0" encoding="utf-8"?>
<comments xmlns="http://schemas.openxmlformats.org/spreadsheetml/2006/main">
  <authors>
    <author>ametrf1a</author>
  </authors>
  <commentList>
    <comment ref="O51" authorId="0">
      <text>
        <r>
          <rPr>
            <b/>
            <sz val="8"/>
            <color indexed="81"/>
            <rFont val="Tahoma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<sst xmlns="http://schemas.openxmlformats.org/spreadsheetml/2006/main" count="364" uniqueCount="126">
  <si>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</si>
  <si>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</si>
  <si>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</si>
  <si>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</si>
  <si>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</si>
  <si>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</si>
  <si>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</si>
  <si>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</si>
  <si>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</si>
  <si>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</si>
  <si>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</si>
  <si>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</si>
  <si>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</si>
  <si>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</si>
  <si>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</si>
  <si>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</si>
  <si>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</si>
  <si>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</si>
  <si>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</si>
  <si>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</si>
  <si>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</si>
  <si>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</si>
  <si>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</si>
  <si>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</si>
  <si>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</si>
  <si>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</si>
  <si>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</si>
  <si>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</si>
  <si>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</si>
  <si>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</si>
  <si>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</si>
  <si>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</si>
  <si>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</si>
  <si>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</si>
  <si>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</si>
  <si>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</si>
  <si>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</si>
  <si>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</si>
  <si>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</si>
  <si>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</si>
  <si>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</si>
  <si>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</si>
  <si>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</si>
  <si>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</si>
  <si>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</si>
  <si>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</si>
  <si>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</si>
  <si>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</si>
  <si>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</si>
  <si>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</si>
  <si>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</si>
  <si>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</si>
  <si>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</si>
  <si>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</si>
  <si>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</si>
  <si>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</si>
  <si>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</si>
  <si>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</si>
  <si>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</si>
  <si>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</si>
  <si>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</si>
  <si>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</si>
  <si>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</si>
  <si>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</si>
  <si>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</si>
  <si>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</si>
  <si>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</si>
  <si>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</si>
  <si>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</si>
  <si>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</si>
  <si>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</si>
  <si>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</si>
  <si>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</si>
  <si>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</si>
  <si>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</si>
  <si>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</si>
  <si>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</si>
  <si>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</si>
  <si>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</si>
  <si>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</si>
  <si>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</si>
  <si>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</si>
  <si>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</si>
  <si>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</si>
  <si>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</si>
  <si>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</si>
  <si>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</si>
  <si>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</si>
  <si>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</si>
  <si>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</si>
  <si>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</si>
  <si>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</si>
  <si>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</si>
  <si>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</si>
  <si>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</si>
  <si>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</si>
  <si>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</si>
  <si>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</si>
  <si>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</si>
  <si>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</si>
  <si>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</si>
  <si>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</si>
  <si>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</si>
  <si>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</si>
  <si>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</si>
  <si>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</si>
  <si>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</si>
  <si>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</si>
  <si>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</si>
  <si>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</si>
  <si>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</si>
  <si>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</si>
  <si>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</si>
  <si>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</si>
  <si>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GBP</t>
  </si>
  <si>
    <t>SB</t>
  </si>
  <si>
    <t>L</t>
  </si>
  <si>
    <t>Actual/365 (Fixed)</t>
  </si>
  <si>
    <t>DTSIMI1</t>
  </si>
  <si>
    <t>DDS</t>
  </si>
  <si>
    <t>SourceAlias</t>
  </si>
  <si>
    <t>fwd</t>
  </si>
  <si>
    <t>disc</t>
  </si>
  <si>
    <t>Value Date</t>
  </si>
  <si>
    <t>Fixing Date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</si>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</sst>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1"/>
      <name val="Tahoma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232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0" borderId="6" xfId="0" applyFont="1" applyBorder="1"/>
    <xf numFmtId="164" fontId="4" fillId="3" borderId="8" xfId="0" applyNumberFormat="1" applyFont="1" applyFill="1" applyBorder="1" applyAlignment="1"/>
    <xf numFmtId="167" fontId="4" fillId="0" borderId="0" xfId="0" applyNumberFormat="1" applyFont="1"/>
    <xf numFmtId="164" fontId="4" fillId="3" borderId="5" xfId="0" applyNumberFormat="1" applyFont="1" applyFill="1" applyBorder="1" applyAlignme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0" fontId="4" fillId="0" borderId="7" xfId="0" applyNumberFormat="1" applyFont="1" applyFill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3" xfId="0" applyNumberFormat="1" applyFont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167" fontId="4" fillId="0" borderId="0" xfId="0" applyNumberFormat="1" applyFont="1" applyBorder="1"/>
    <xf numFmtId="2" fontId="4" fillId="0" borderId="0" xfId="0" applyNumberFormat="1" applyFont="1" applyBorder="1"/>
    <xf numFmtId="167" fontId="4" fillId="0" borderId="5" xfId="0" applyNumberFormat="1" applyFont="1" applyBorder="1"/>
    <xf numFmtId="167" fontId="4" fillId="0" borderId="6" xfId="0" applyNumberFormat="1" applyFont="1" applyFill="1" applyBorder="1"/>
    <xf numFmtId="167" fontId="4" fillId="0" borderId="7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166" fontId="4" fillId="6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/>
    <xf numFmtId="0" fontId="4" fillId="0" borderId="12" xfId="0" applyFont="1" applyBorder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4" fillId="0" borderId="25" xfId="0" applyFont="1" applyBorder="1"/>
    <xf numFmtId="0" fontId="5" fillId="3" borderId="25" xfId="0" applyFont="1" applyFill="1" applyBorder="1" applyAlignment="1">
      <alignment horizontal="center"/>
    </xf>
    <xf numFmtId="0" fontId="4" fillId="0" borderId="26" xfId="0" applyFont="1" applyBorder="1"/>
    <xf numFmtId="0" fontId="5" fillId="0" borderId="27" xfId="0" applyFont="1" applyBorder="1" applyAlignment="1"/>
    <xf numFmtId="0" fontId="4" fillId="2" borderId="11" xfId="0" applyFont="1" applyFill="1" applyBorder="1"/>
    <xf numFmtId="0" fontId="4" fillId="0" borderId="28" xfId="0" applyFont="1" applyBorder="1"/>
    <xf numFmtId="0" fontId="4" fillId="0" borderId="29" xfId="0" applyFont="1" applyBorder="1"/>
    <xf numFmtId="167" fontId="4" fillId="0" borderId="11" xfId="2" applyNumberFormat="1" applyFont="1" applyBorder="1"/>
    <xf numFmtId="167" fontId="4" fillId="0" borderId="12" xfId="2" applyNumberFormat="1" applyFont="1" applyBorder="1"/>
    <xf numFmtId="167" fontId="4" fillId="0" borderId="28" xfId="2" applyNumberFormat="1" applyFont="1" applyBorder="1"/>
    <xf numFmtId="0" fontId="5" fillId="0" borderId="30" xfId="0" applyFont="1" applyBorder="1" applyAlignment="1"/>
    <xf numFmtId="0" fontId="4" fillId="2" borderId="3" xfId="0" applyFont="1" applyFill="1" applyBorder="1"/>
    <xf numFmtId="0" fontId="4" fillId="0" borderId="31" xfId="0" applyFont="1" applyBorder="1"/>
    <xf numFmtId="0" fontId="4" fillId="0" borderId="32" xfId="0" applyFont="1" applyBorder="1"/>
    <xf numFmtId="167" fontId="4" fillId="0" borderId="3" xfId="2" applyNumberFormat="1" applyFont="1" applyBorder="1"/>
    <xf numFmtId="167" fontId="4" fillId="0" borderId="4" xfId="2" applyNumberFormat="1" applyFont="1" applyBorder="1"/>
    <xf numFmtId="167" fontId="4" fillId="0" borderId="31" xfId="2" applyNumberFormat="1" applyFont="1" applyBorder="1"/>
    <xf numFmtId="0" fontId="5" fillId="0" borderId="33" xfId="0" applyFont="1" applyBorder="1" applyAlignment="1"/>
    <xf numFmtId="0" fontId="4" fillId="2" borderId="0" xfId="0" applyFont="1" applyFill="1" applyBorder="1"/>
    <xf numFmtId="0" fontId="4" fillId="0" borderId="17" xfId="0" applyFont="1" applyBorder="1"/>
    <xf numFmtId="0" fontId="4" fillId="0" borderId="16" xfId="0" applyFont="1" applyBorder="1"/>
    <xf numFmtId="167" fontId="4" fillId="0" borderId="0" xfId="2" applyNumberFormat="1" applyFont="1" applyBorder="1"/>
    <xf numFmtId="167" fontId="4" fillId="0" borderId="9" xfId="2" applyNumberFormat="1" applyFont="1" applyBorder="1"/>
    <xf numFmtId="0" fontId="4" fillId="0" borderId="8" xfId="0" applyFont="1" applyBorder="1"/>
    <xf numFmtId="167" fontId="4" fillId="0" borderId="17" xfId="2" applyNumberFormat="1" applyFont="1" applyBorder="1"/>
    <xf numFmtId="0" fontId="5" fillId="0" borderId="34" xfId="0" applyFont="1" applyBorder="1" applyAlignment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35" xfId="0" applyFont="1" applyBorder="1"/>
    <xf numFmtId="0" fontId="4" fillId="0" borderId="36" xfId="0" applyFont="1" applyBorder="1"/>
    <xf numFmtId="167" fontId="4" fillId="0" borderId="6" xfId="2" applyNumberFormat="1" applyFont="1" applyBorder="1"/>
    <xf numFmtId="167" fontId="4" fillId="0" borderId="7" xfId="2" applyNumberFormat="1" applyFont="1" applyBorder="1"/>
    <xf numFmtId="0" fontId="4" fillId="0" borderId="5" xfId="0" applyFont="1" applyBorder="1"/>
    <xf numFmtId="167" fontId="4" fillId="0" borderId="35" xfId="2" applyNumberFormat="1" applyFont="1" applyBorder="1"/>
    <xf numFmtId="0" fontId="4" fillId="0" borderId="4" xfId="0" applyFont="1" applyBorder="1"/>
    <xf numFmtId="0" fontId="4" fillId="0" borderId="9" xfId="0" applyFont="1" applyBorder="1"/>
    <xf numFmtId="0" fontId="4" fillId="0" borderId="7" xfId="0" applyFont="1" applyBorder="1"/>
    <xf numFmtId="0" fontId="5" fillId="0" borderId="37" xfId="0" applyFont="1" applyBorder="1" applyAlignment="1"/>
    <xf numFmtId="0" fontId="4" fillId="2" borderId="19" xfId="0" applyFont="1" applyFill="1" applyBorder="1"/>
    <xf numFmtId="0" fontId="4" fillId="0" borderId="19" xfId="0" applyFont="1" applyBorder="1"/>
    <xf numFmtId="0" fontId="4" fillId="0" borderId="20" xfId="0" applyFont="1" applyBorder="1"/>
    <xf numFmtId="0" fontId="4" fillId="0" borderId="18" xfId="0" applyFont="1" applyBorder="1"/>
    <xf numFmtId="167" fontId="4" fillId="0" borderId="19" xfId="2" applyNumberFormat="1" applyFont="1" applyBorder="1"/>
    <xf numFmtId="167" fontId="4" fillId="0" borderId="38" xfId="2" applyNumberFormat="1" applyFont="1" applyBorder="1"/>
    <xf numFmtId="0" fontId="4" fillId="0" borderId="39" xfId="0" applyFont="1" applyBorder="1"/>
    <xf numFmtId="167" fontId="4" fillId="0" borderId="20" xfId="2" applyNumberFormat="1" applyFont="1" applyBorder="1"/>
    <xf numFmtId="0" fontId="4" fillId="0" borderId="12" xfId="0" applyFont="1" applyBorder="1" applyProtection="1">
      <protection locked="0"/>
    </xf>
    <xf numFmtId="165" fontId="4" fillId="0" borderId="1" xfId="0" applyNumberFormat="1" applyFont="1" applyBorder="1" applyProtection="1">
      <protection locked="0"/>
    </xf>
    <xf numFmtId="165" fontId="4" fillId="0" borderId="3" xfId="0" applyNumberFormat="1" applyFont="1" applyFill="1" applyBorder="1" applyProtection="1">
      <protection locked="0"/>
    </xf>
    <xf numFmtId="165" fontId="4" fillId="0" borderId="4" xfId="0" applyNumberFormat="1" applyFont="1" applyBorder="1" applyProtection="1">
      <protection locked="0"/>
    </xf>
    <xf numFmtId="165" fontId="4" fillId="0" borderId="5" xfId="0" applyNumberFormat="1" applyFont="1" applyBorder="1" applyProtection="1">
      <protection locked="0"/>
    </xf>
    <xf numFmtId="165" fontId="4" fillId="0" borderId="6" xfId="0" applyNumberFormat="1" applyFont="1" applyFill="1" applyBorder="1" applyProtection="1">
      <protection locked="0"/>
    </xf>
    <xf numFmtId="165" fontId="4" fillId="0" borderId="7" xfId="0" applyNumberFormat="1" applyFont="1" applyBorder="1" applyProtection="1">
      <protection locked="0"/>
    </xf>
    <xf numFmtId="165" fontId="4" fillId="0" borderId="8" xfId="0" applyNumberFormat="1" applyFont="1" applyBorder="1" applyProtection="1">
      <protection locked="0"/>
    </xf>
    <xf numFmtId="165" fontId="4" fillId="0" borderId="0" xfId="0" applyNumberFormat="1" applyFont="1" applyFill="1" applyBorder="1" applyProtection="1">
      <protection locked="0"/>
    </xf>
    <xf numFmtId="165" fontId="4" fillId="0" borderId="9" xfId="0" applyNumberFormat="1" applyFont="1" applyBorder="1" applyProtection="1">
      <protection locked="0"/>
    </xf>
    <xf numFmtId="165" fontId="4" fillId="0" borderId="8" xfId="0" applyNumberFormat="1" applyFont="1" applyFill="1" applyBorder="1" applyProtection="1">
      <protection locked="0"/>
    </xf>
    <xf numFmtId="165" fontId="4" fillId="0" borderId="0" xfId="0" applyNumberFormat="1" applyFont="1" applyBorder="1" applyProtection="1">
      <protection locked="0"/>
    </xf>
    <xf numFmtId="165" fontId="4" fillId="0" borderId="6" xfId="0" applyNumberFormat="1" applyFont="1" applyBorder="1" applyProtection="1">
      <protection locked="0"/>
    </xf>
    <xf numFmtId="165" fontId="4" fillId="0" borderId="7" xfId="0" applyNumberFormat="1" applyFont="1" applyFill="1" applyBorder="1" applyProtection="1">
      <protection locked="0"/>
    </xf>
    <xf numFmtId="165" fontId="4" fillId="0" borderId="9" xfId="0" applyNumberFormat="1" applyFont="1" applyFill="1" applyBorder="1" applyProtection="1">
      <protection locked="0"/>
    </xf>
    <xf numFmtId="167" fontId="4" fillId="0" borderId="1" xfId="0" applyNumberFormat="1" applyFont="1" applyBorder="1" applyProtection="1">
      <protection locked="0"/>
    </xf>
    <xf numFmtId="167" fontId="4" fillId="0" borderId="3" xfId="0" applyNumberFormat="1" applyFont="1" applyFill="1" applyBorder="1" applyProtection="1">
      <protection locked="0"/>
    </xf>
    <xf numFmtId="167" fontId="4" fillId="0" borderId="3" xfId="0" applyNumberFormat="1" applyFont="1" applyBorder="1" applyProtection="1">
      <protection locked="0"/>
    </xf>
    <xf numFmtId="167" fontId="4" fillId="0" borderId="4" xfId="0" applyNumberFormat="1" applyFont="1" applyFill="1" applyBorder="1" applyProtection="1">
      <protection locked="0"/>
    </xf>
    <xf numFmtId="167" fontId="4" fillId="0" borderId="8" xfId="0" applyNumberFormat="1" applyFont="1" applyBorder="1" applyProtection="1">
      <protection locked="0"/>
    </xf>
    <xf numFmtId="167" fontId="4" fillId="0" borderId="0" xfId="0" applyNumberFormat="1" applyFont="1" applyFill="1" applyBorder="1" applyProtection="1">
      <protection locked="0"/>
    </xf>
    <xf numFmtId="167" fontId="4" fillId="0" borderId="0" xfId="0" applyNumberFormat="1" applyFont="1" applyBorder="1" applyProtection="1">
      <protection locked="0"/>
    </xf>
    <xf numFmtId="167" fontId="4" fillId="0" borderId="9" xfId="0" applyNumberFormat="1" applyFont="1" applyFill="1" applyBorder="1" applyProtection="1">
      <protection locked="0"/>
    </xf>
    <xf numFmtId="167" fontId="4" fillId="0" borderId="5" xfId="0" applyNumberFormat="1" applyFont="1" applyBorder="1" applyProtection="1">
      <protection locked="0"/>
    </xf>
    <xf numFmtId="167" fontId="4" fillId="0" borderId="6" xfId="0" applyNumberFormat="1" applyFont="1" applyFill="1" applyBorder="1" applyProtection="1">
      <protection locked="0"/>
    </xf>
    <xf numFmtId="167" fontId="4" fillId="0" borderId="6" xfId="0" applyNumberFormat="1" applyFont="1" applyBorder="1" applyProtection="1">
      <protection locked="0"/>
    </xf>
    <xf numFmtId="167" fontId="4" fillId="0" borderId="7" xfId="0" applyNumberFormat="1" applyFont="1" applyFill="1" applyBorder="1" applyProtection="1">
      <protection locked="0"/>
    </xf>
    <xf numFmtId="165" fontId="4" fillId="0" borderId="3" xfId="2" applyNumberFormat="1" applyFont="1" applyFill="1" applyBorder="1" applyProtection="1">
      <protection locked="0"/>
    </xf>
    <xf numFmtId="165" fontId="4" fillId="0" borderId="3" xfId="2" applyNumberFormat="1" applyFont="1" applyBorder="1" applyProtection="1">
      <protection locked="0"/>
    </xf>
    <xf numFmtId="165" fontId="4" fillId="0" borderId="6" xfId="2" applyNumberFormat="1" applyFont="1" applyFill="1" applyBorder="1" applyProtection="1">
      <protection locked="0"/>
    </xf>
    <xf numFmtId="165" fontId="4" fillId="0" borderId="6" xfId="2" applyNumberFormat="1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8" fillId="7" borderId="24" xfId="0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  <xf numFmtId="166" fontId="4" fillId="0" borderId="2" xfId="0" applyNumberFormat="1" applyFont="1" applyBorder="1" applyAlignment="1" applyProtection="1">
      <alignment horizontal="center"/>
      <protection locked="0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9525</xdr:rowOff>
        </xdr:from>
        <xdr:to>
          <xdr:col>20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1Y (2)"/>
      <sheetName val="IBOR"/>
      <sheetName val="IB365"/>
      <sheetName val="SFIX2"/>
      <sheetName val="SFIX3"/>
      <sheetName val="MPCOIS"/>
      <sheetName val="FwdOIS"/>
    </sheetNames>
    <definedNames>
      <definedName name="TriggerCounter" refersTo="='General Settings'!$D$27"/>
    </definedNames>
    <sheetDataSet>
      <sheetData sheetId="0">
        <row r="27">
          <cell r="D27">
            <v>2</v>
          </cell>
        </row>
      </sheetData>
      <sheetData sheetId="1"/>
      <sheetData sheetId="2">
        <row r="27">
          <cell r="D27" t="str">
            <v>6M</v>
          </cell>
        </row>
      </sheetData>
      <sheetData sheetId="3">
        <row r="27">
          <cell r="D27" t="str">
            <v>6L</v>
          </cell>
        </row>
      </sheetData>
      <sheetData sheetId="4">
        <row r="27">
          <cell r="D27" t="str">
            <v>6L</v>
          </cell>
        </row>
      </sheetData>
      <sheetData sheetId="5">
        <row r="27">
          <cell r="D27" t="str">
            <v>12L</v>
          </cell>
        </row>
      </sheetData>
      <sheetData sheetId="6"/>
      <sheetData sheetId="7"/>
      <sheetData sheetId="8">
        <row r="27">
          <cell r="D27" t="str">
            <v>J6</v>
          </cell>
        </row>
      </sheetData>
      <sheetData sheetId="9">
        <row r="27">
          <cell r="D27" t="str">
            <v>M7</v>
          </cell>
        </row>
      </sheetData>
      <sheetData sheetId="10">
        <row r="27">
          <cell r="D27" t="str">
            <v>H6</v>
          </cell>
        </row>
      </sheetData>
      <sheetData sheetId="11"/>
      <sheetData sheetId="12">
        <row r="27">
          <cell r="D27" t="str">
            <v>OIS</v>
          </cell>
        </row>
      </sheetData>
      <sheetData sheetId="13"/>
      <sheetData sheetId="14"/>
      <sheetData sheetId="15">
        <row r="27">
          <cell r="D27" t="str">
            <v>3L</v>
          </cell>
        </row>
      </sheetData>
      <sheetData sheetId="16">
        <row r="27">
          <cell r="D27" t="str">
            <v>6L</v>
          </cell>
        </row>
      </sheetData>
      <sheetData sheetId="17">
        <row r="27">
          <cell r="D27" t="str">
            <v>6L</v>
          </cell>
        </row>
      </sheetData>
      <sheetData sheetId="18">
        <row r="27">
          <cell r="D27" t="str">
            <v>6L</v>
          </cell>
        </row>
      </sheetData>
      <sheetData sheetId="19">
        <row r="27">
          <cell r="D27" t="str">
            <v>3L</v>
          </cell>
        </row>
      </sheetData>
      <sheetData sheetId="20">
        <row r="27">
          <cell r="D27" t="str">
            <v>6L</v>
          </cell>
        </row>
      </sheetData>
      <sheetData sheetId="21">
        <row r="27">
          <cell r="D27" t="str">
            <v>-</v>
          </cell>
        </row>
      </sheetData>
      <sheetData sheetId="22">
        <row r="27">
          <cell r="D27" t="str">
            <v>-</v>
          </cell>
        </row>
      </sheetData>
      <sheetData sheetId="23">
        <row r="27">
          <cell r="D27" t="str">
            <v>SFIXP</v>
          </cell>
        </row>
      </sheetData>
      <sheetData sheetId="24">
        <row r="27">
          <cell r="D27" t="str">
            <v>-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tabSelected="1" workbookViewId="0">
      <selection activeCell="D11" sqref="D11"/>
    </sheetView>
  </sheetViews>
  <sheetFormatPr defaultColWidth="8" defaultRowHeight="11.25" x14ac:dyDescent="0.2"/>
  <cols>
    <col min="1" max="1" width="3.140625" style="126" customWidth="1"/>
    <col min="2" max="2" width="3.85546875" style="126" customWidth="1"/>
    <col min="3" max="3" width="28" style="126" customWidth="1"/>
    <col min="4" max="4" width="27.5703125" style="126" bestFit="1" customWidth="1"/>
    <col min="5" max="5" width="3.42578125" style="126" customWidth="1"/>
    <col min="6" max="6" width="4.28515625" style="126" customWidth="1"/>
    <col min="7" max="16384" width="8" style="126"/>
  </cols>
  <sheetData>
    <row r="1" spans="2:22" ht="14.25" thickBot="1" x14ac:dyDescent="0.3">
      <c r="B1" s="125" t="str">
        <f>_xll.qlxlVersion(TRUE)</f>
        <v>QuantLibXL 1.4.0 - MS VC++ 9.0 - Multithreaded Dynamic Runtime library - Release Configuration - Apr 29 2014 14:47:17</v>
      </c>
    </row>
    <row r="2" spans="2:22" ht="16.5" x14ac:dyDescent="0.3">
      <c r="B2" s="225" t="s">
        <v>69</v>
      </c>
      <c r="C2" s="226"/>
      <c r="D2" s="226"/>
      <c r="E2" s="227"/>
      <c r="V2" s="126" t="s">
        <v>60</v>
      </c>
    </row>
    <row r="3" spans="2:22" x14ac:dyDescent="0.2">
      <c r="B3" s="127"/>
      <c r="C3" s="128"/>
      <c r="D3" s="128"/>
      <c r="E3" s="129"/>
    </row>
    <row r="4" spans="2:22" x14ac:dyDescent="0.2">
      <c r="B4" s="127"/>
      <c r="C4" s="130" t="s">
        <v>79</v>
      </c>
      <c r="D4" s="131" t="s">
        <v>114</v>
      </c>
      <c r="E4" s="129"/>
    </row>
    <row r="5" spans="2:22" x14ac:dyDescent="0.2">
      <c r="B5" s="127"/>
      <c r="C5" s="130" t="s">
        <v>61</v>
      </c>
      <c r="D5" s="131" t="str">
        <f>PROPER(Currency)&amp;IF(UPPER(Currency)="EUR","","L")&amp;"ibor"</f>
        <v>GbpLibor</v>
      </c>
      <c r="E5" s="129"/>
    </row>
    <row r="6" spans="2:22" x14ac:dyDescent="0.2">
      <c r="B6" s="127"/>
      <c r="C6" s="130" t="s">
        <v>62</v>
      </c>
      <c r="D6" s="132" t="str">
        <f>_xll.qlIndexFixingCalendar(D5&amp;"6M")</f>
        <v>London stock exchange</v>
      </c>
      <c r="E6" s="129"/>
    </row>
    <row r="7" spans="2:22" ht="12" thickBot="1" x14ac:dyDescent="0.25">
      <c r="B7" s="133"/>
      <c r="C7" s="134"/>
      <c r="D7" s="134"/>
      <c r="E7" s="135"/>
    </row>
    <row r="8" spans="2:22" ht="12" thickBot="1" x14ac:dyDescent="0.25"/>
    <row r="9" spans="2:22" ht="16.5" x14ac:dyDescent="0.3">
      <c r="B9" s="225" t="s">
        <v>71</v>
      </c>
      <c r="C9" s="226"/>
      <c r="D9" s="226"/>
      <c r="E9" s="227"/>
      <c r="V9" s="126" t="s">
        <v>60</v>
      </c>
    </row>
    <row r="10" spans="2:22" x14ac:dyDescent="0.2">
      <c r="B10" s="127"/>
      <c r="C10" s="128"/>
      <c r="D10" s="128"/>
      <c r="E10" s="129"/>
    </row>
    <row r="11" spans="2:22" x14ac:dyDescent="0.2">
      <c r="B11" s="127"/>
      <c r="C11" s="130" t="s">
        <v>125</v>
      </c>
      <c r="D11" s="231">
        <v>41772.74796296296</v>
      </c>
      <c r="E11" s="129"/>
    </row>
    <row r="12" spans="2:22" x14ac:dyDescent="0.2">
      <c r="B12" s="127"/>
      <c r="C12" s="130" t="s">
        <v>68</v>
      </c>
      <c r="D12" s="223">
        <f>_xll.qlSettingsEvaluationDate(Trigger)</f>
        <v>41772</v>
      </c>
      <c r="E12" s="129"/>
    </row>
    <row r="13" spans="2:22" x14ac:dyDescent="0.2">
      <c r="B13" s="127"/>
      <c r="C13" s="130" t="s">
        <v>105</v>
      </c>
      <c r="D13" s="122">
        <f>_xll.qlCalendarAdvance(Calendar,EvaluationDate,"1d","following",FALSE)</f>
        <v>41773</v>
      </c>
      <c r="E13" s="129"/>
    </row>
    <row r="14" spans="2:22" x14ac:dyDescent="0.2">
      <c r="B14" s="127"/>
      <c r="C14" s="130" t="s">
        <v>78</v>
      </c>
      <c r="D14" s="136">
        <v>0</v>
      </c>
      <c r="E14" s="129"/>
    </row>
    <row r="15" spans="2:22" x14ac:dyDescent="0.2">
      <c r="B15" s="127"/>
      <c r="C15" s="130" t="s">
        <v>67</v>
      </c>
      <c r="D15" s="122">
        <f>_xll.qlCalendarAdvance(Calendar,EvaluationDate,SettlementDays&amp;"d","following",FALSE)</f>
        <v>41772</v>
      </c>
      <c r="E15" s="129"/>
    </row>
    <row r="16" spans="2:22" x14ac:dyDescent="0.2">
      <c r="B16" s="127"/>
      <c r="C16" s="137" t="s">
        <v>70</v>
      </c>
      <c r="D16" s="224">
        <f>[1]!TriggerCounter</f>
        <v>2</v>
      </c>
      <c r="E16" s="129"/>
    </row>
    <row r="17" spans="2:5" ht="12" thickBot="1" x14ac:dyDescent="0.25">
      <c r="B17" s="133"/>
      <c r="C17" s="134"/>
      <c r="D17" s="134"/>
      <c r="E17" s="135"/>
    </row>
  </sheetData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O137"/>
  <sheetViews>
    <sheetView workbookViewId="0">
      <selection activeCell="F1" sqref="F1"/>
    </sheetView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8" width="19.28515625" style="3" bestFit="1" customWidth="1"/>
    <col min="9" max="9" width="7" style="3" bestFit="1" customWidth="1"/>
    <col min="10" max="10" width="17.28515625" style="3" bestFit="1" customWidth="1"/>
    <col min="11" max="11" width="22.42578125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122</v>
      </c>
      <c r="B1" s="1" t="str">
        <f>D1</f>
        <v>GBPON</v>
      </c>
      <c r="C1" s="1" t="str">
        <f>D1</f>
        <v>GBPON</v>
      </c>
      <c r="D1" s="2" t="str">
        <f>Currency&amp;"ON"</f>
        <v>GBPON</v>
      </c>
      <c r="E1" s="1" t="str">
        <f>D1</f>
        <v>GBPON</v>
      </c>
      <c r="G1" s="4"/>
    </row>
    <row r="2" spans="1:8" x14ac:dyDescent="0.2">
      <c r="A2" s="1" t="s">
        <v>121</v>
      </c>
      <c r="B2" s="1" t="str">
        <f>Currency&amp;B$3</f>
        <v>GBP1M</v>
      </c>
      <c r="C2" s="1" t="str">
        <f>Currency&amp;C$3</f>
        <v>GBP3M</v>
      </c>
      <c r="D2" s="2" t="str">
        <f>Currency&amp;D$3</f>
        <v>GBP6M</v>
      </c>
      <c r="E2" s="1" t="str">
        <f>Currency&amp;E$3</f>
        <v>GBP1Y</v>
      </c>
    </row>
    <row r="3" spans="1:8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228" t="s">
        <v>73</v>
      </c>
      <c r="G3" s="229"/>
      <c r="H3" s="230"/>
    </row>
    <row r="4" spans="1:8" ht="26.25" customHeight="1" x14ac:dyDescent="0.2">
      <c r="A4" s="7" t="s">
        <v>66</v>
      </c>
      <c r="B4" s="8" t="str">
        <f>Index1M</f>
        <v>obj_0056b#0001</v>
      </c>
      <c r="C4" s="8" t="str">
        <f>Index3M</f>
        <v>obj_00611#0000</v>
      </c>
      <c r="D4" s="8" t="str">
        <f>Index6M</f>
        <v>obj_005c1#0001</v>
      </c>
      <c r="E4" s="8" t="str">
        <f>Index1Y</f>
        <v>obj_0061b#0000</v>
      </c>
      <c r="F4" s="7" t="s">
        <v>74</v>
      </c>
      <c r="G4" s="7" t="s">
        <v>75</v>
      </c>
      <c r="H4" s="7" t="s">
        <v>76</v>
      </c>
    </row>
    <row r="5" spans="1:8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2">
        <v>1</v>
      </c>
      <c r="G5" s="13"/>
      <c r="H5" s="14"/>
    </row>
    <row r="6" spans="1:8" x14ac:dyDescent="0.2">
      <c r="A6" s="15" t="s">
        <v>104</v>
      </c>
      <c r="B6" s="16" t="str">
        <f>_xll.qlInterpolation(,B5,$F$7:$F$11,Pricing!B7:B11)</f>
        <v>obj_005bd#0001</v>
      </c>
      <c r="C6" s="16" t="str">
        <f>_xll.qlInterpolation(,C5,$F$7:$F$11,Pricing!C7:C11)</f>
        <v>obj_005be#0001</v>
      </c>
      <c r="D6" s="16" t="str">
        <f>_xll.qlInterpolation(,D5,$F$7:$F$11,Pricing!D7:D11)</f>
        <v>obj_00607#0001</v>
      </c>
      <c r="E6" s="17" t="str">
        <f>_xll.qlInterpolation(,E5,$F$7:$F$11,Pricing!E7:E11)</f>
        <v>obj_0069d#0000</v>
      </c>
      <c r="F6" s="18">
        <v>1</v>
      </c>
      <c r="G6" s="19"/>
      <c r="H6" s="20"/>
    </row>
    <row r="7" spans="1:8" x14ac:dyDescent="0.2">
      <c r="A7" s="50" t="s">
        <v>88</v>
      </c>
      <c r="B7" s="51" t="str">
        <f>IF(PROPER(Currency)="Eur",_xll.qlEuribor(,$A7,B$2,,EvaluationDate),_xll.qlLibor(,Currency,$A7,B$2,,EvaluationDate))</f>
        <v>obj_00578#0001</v>
      </c>
      <c r="C7" s="51" t="str">
        <f>IF(PROPER(Currency)="Eur",_xll.qlEuribor(,$A7,C$2,,EvaluationDate),_xll.qlLibor(,Currency,$A7,C$2,,EvaluationDate))</f>
        <v>obj_00609#0000</v>
      </c>
      <c r="D7" s="51" t="str">
        <f>IF(PROPER(Currency)="Eur",_xll.qlEuribor(,$A7,D$2,,EvaluationDate),_xll.qlLibor(,Currency,$A7,D$2,,EvaluationDate))</f>
        <v>obj_005c0#0001</v>
      </c>
      <c r="E7" s="52" t="str">
        <f>IF(PROPER(Currency)="Eur",_xll.qlEuribor(,$A7,E$2,,EvaluationDate),_xll.qlLibor(,Currency,$A7,E$2,,EvaluationDate))</f>
        <v>obj_00614#0000</v>
      </c>
      <c r="F7" s="53">
        <v>1</v>
      </c>
      <c r="G7" s="54"/>
      <c r="H7" s="55"/>
    </row>
    <row r="8" spans="1:8" x14ac:dyDescent="0.2">
      <c r="A8" s="23" t="s">
        <v>106</v>
      </c>
      <c r="B8" s="24" t="str">
        <f>IF(PROPER(Currency)="Eur",_xll.qlEuribor(,$A8,B$2,,EvaluationDate),_xll.qlLibor(,Currency,$A8,B$2,,EvaluationDate))</f>
        <v>obj_00571#0001</v>
      </c>
      <c r="C8" s="24" t="str">
        <f>IF(PROPER(Currency)="Eur",_xll.qlEuribor(,$A8,C$2,,EvaluationDate),_xll.qlLibor(,Currency,$A8,C$2,,EvaluationDate))</f>
        <v>obj_00619#0000</v>
      </c>
      <c r="D8" s="24" t="str">
        <f>IF(PROPER(Currency)="Eur",_xll.qlEuribor(,$A8,D$2,,EvaluationDate),_xll.qlLibor(,Currency,$A8,D$2,,EvaluationDate))</f>
        <v>obj_005c5#0001</v>
      </c>
      <c r="E8" s="25" t="str">
        <f>IF(PROPER(Currency)="Eur",_xll.qlEuribor(,$A8,E$2,,EvaluationDate),_xll.qlLibor(,Currency,$A8,E$2,,EvaluationDate))</f>
        <v>obj_00613#0000</v>
      </c>
      <c r="F8" s="21">
        <v>7</v>
      </c>
      <c r="G8" s="22"/>
      <c r="H8" s="22"/>
    </row>
    <row r="9" spans="1:8" x14ac:dyDescent="0.2">
      <c r="A9" s="23" t="s">
        <v>89</v>
      </c>
      <c r="B9" s="24" t="str">
        <f>IF(PROPER(Currency)="Eur",_xll.qlEuribor(,$A9,B$2,,EvaluationDate),_xll.qlLibor(,Currency,$A9,B$2,,EvaluationDate))</f>
        <v>obj_0056d#0001</v>
      </c>
      <c r="C9" s="24" t="str">
        <f>IF(PROPER(Currency)="Eur",_xll.qlEuribor(,$A9,C$2,,EvaluationDate),_xll.qlLibor(,Currency,$A9,C$2,,EvaluationDate))</f>
        <v>obj_0060e#0000</v>
      </c>
      <c r="D9" s="24" t="str">
        <f>IF(PROPER(Currency)="Eur",_xll.qlEuribor(,$A9,D$2,,EvaluationDate),_xll.qlLibor(,Currency,$A9,D$2,,EvaluationDate))</f>
        <v>obj_005c6#0001</v>
      </c>
      <c r="E9" s="25" t="str">
        <f>IF(PROPER(Currency)="Eur",_xll.qlEuribor(,$A9,E$2,,EvaluationDate),_xll.qlLibor(,Currency,$A9,E$2,,EvaluationDate))</f>
        <v>obj_00618#0000</v>
      </c>
      <c r="F9" s="21">
        <v>14</v>
      </c>
      <c r="G9" s="22"/>
      <c r="H9" s="22"/>
    </row>
    <row r="10" spans="1:8" x14ac:dyDescent="0.2">
      <c r="A10" s="23" t="s">
        <v>90</v>
      </c>
      <c r="B10" s="24" t="str">
        <f>IF(PROPER(Currency)="Eur",_xll.qlEuribor(,$A10,B$2,,EvaluationDate),_xll.qlLibor(,Currency,$A10,B$2,,EvaluationDate))</f>
        <v>obj_0056c#0001</v>
      </c>
      <c r="C10" s="24" t="str">
        <f>IF(PROPER(Currency)="Eur",_xll.qlEuribor(,$A10,C$2,,EvaluationDate),_xll.qlLibor(,Currency,$A10,C$2,,EvaluationDate))</f>
        <v>obj_00610#0000</v>
      </c>
      <c r="D10" s="24" t="str">
        <f>IF(PROPER(Currency)="Eur",_xll.qlEuribor(,$A10,D$2,,EvaluationDate),_xll.qlLibor(,Currency,$A10,D$2,,EvaluationDate))</f>
        <v>obj_005c2#0001</v>
      </c>
      <c r="E10" s="25" t="str">
        <f>IF(PROPER(Currency)="Eur",_xll.qlEuribor(,$A10,E$2,,EvaluationDate),_xll.qlLibor(,Currency,$A10,E$2,,EvaluationDate))</f>
        <v>obj_0060c#0000</v>
      </c>
      <c r="F10" s="21">
        <v>21</v>
      </c>
      <c r="G10" s="22"/>
      <c r="H10" s="22"/>
    </row>
    <row r="11" spans="1:8" x14ac:dyDescent="0.2">
      <c r="A11" s="23" t="s">
        <v>63</v>
      </c>
      <c r="B11" s="26" t="str">
        <f>IF(PROPER(Currency)="Eur",_xll.qlEuribor(,$A11,B$2,,EvaluationDate),_xll.qlLibor(,Currency,$A11,B$2,,EvaluationDate))</f>
        <v>obj_0056b#0001</v>
      </c>
      <c r="C11" s="24" t="str">
        <f>IF(PROPER(Currency)="Eur",_xll.qlEuribor(,$A11,C$2,,EvaluationDate),_xll.qlLibor(,Currency,$A11,C$2,,EvaluationDate))</f>
        <v>obj_00617#0000</v>
      </c>
      <c r="D11" s="24" t="str">
        <f>IF(PROPER(Currency)="Eur",_xll.qlEuribor(,$A11,D$2,,EvaluationDate),_xll.qlLibor(,Currency,$A11,D$2,,EvaluationDate))</f>
        <v>obj_005c4#0001</v>
      </c>
      <c r="E11" s="25" t="str">
        <f>IF(PROPER(Currency)="Eur",_xll.qlEuribor(,$A11,E$2,,EvaluationDate),_xll.qlLibor(,Currency,$A11,E$2,,EvaluationDate))</f>
        <v>obj_00608#0000</v>
      </c>
      <c r="F11" s="21">
        <v>30</v>
      </c>
      <c r="G11" s="22"/>
      <c r="H11" s="22"/>
    </row>
    <row r="12" spans="1:8" x14ac:dyDescent="0.2">
      <c r="A12" s="23" t="s">
        <v>80</v>
      </c>
      <c r="B12" s="24" t="str">
        <f>IF(PROPER(Currency)="Eur",_xll.qlEuribor(,$A12,B$2,,EvaluationDate),_xll.qlLibor(,Currency,$A12,B$2,,EvaluationDate))</f>
        <v>obj_0057a#0001</v>
      </c>
      <c r="C12" s="24" t="str">
        <f>IF(PROPER(Currency)="Eur",_xll.qlEuribor(,$A12,C$2,,EvaluationDate),_xll.qlLibor(,Currency,$A12,C$2,,EvaluationDate))</f>
        <v>obj_00615#0000</v>
      </c>
      <c r="D12" s="24" t="str">
        <f>IF(PROPER(Currency)="Eur",_xll.qlEuribor(,$A12,D$2,,EvaluationDate),_xll.qlLibor(,Currency,$A12,D$2,,EvaluationDate))</f>
        <v>obj_005bf#0001</v>
      </c>
      <c r="E12" s="25" t="str">
        <f>IF(PROPER(Currency)="Eur",_xll.qlEuribor(,$A12,E$2,,EvaluationDate),_xll.qlLibor(,Currency,$A12,E$2,,EvaluationDate))</f>
        <v>obj_0061a#0000</v>
      </c>
      <c r="F12" s="21"/>
      <c r="G12" s="22"/>
      <c r="H12" s="22"/>
    </row>
    <row r="13" spans="1:8" x14ac:dyDescent="0.2">
      <c r="A13" s="23" t="s">
        <v>64</v>
      </c>
      <c r="B13" s="24" t="str">
        <f>IF(PROPER(Currency)="Eur",_xll.qlEuribor(,$A13,B$2,,EvaluationDate),_xll.qlLibor(,Currency,$A13,B$2,,EvaluationDate))</f>
        <v>obj_00579#0001</v>
      </c>
      <c r="C13" s="26" t="str">
        <f>IF(PROPER(Currency)="Eur",_xll.qlEuribor(,$A13,C$2,,EvaluationDate),_xll.qlLibor(,Currency,$A13,C$2,,EvaluationDate))</f>
        <v>obj_00611#0000</v>
      </c>
      <c r="D13" s="24" t="str">
        <f>IF(PROPER(Currency)="Eur",_xll.qlEuribor(,$A13,D$2,,EvaluationDate),_xll.qlLibor(,Currency,$A13,D$2,,EvaluationDate))</f>
        <v>obj_005c3#0001</v>
      </c>
      <c r="E13" s="25" t="str">
        <f>IF(PROPER(Currency)="Eur",_xll.qlEuribor(,$A13,E$2,,EvaluationDate),_xll.qlLibor(,Currency,$A13,E$2,,EvaluationDate))</f>
        <v>obj_0060d#0000</v>
      </c>
      <c r="F13" s="21"/>
      <c r="G13" s="22"/>
      <c r="H13" s="22"/>
    </row>
    <row r="14" spans="1:8" x14ac:dyDescent="0.2">
      <c r="A14" s="23" t="s">
        <v>81</v>
      </c>
      <c r="B14" s="24" t="str">
        <f>IF(PROPER(Currency)="Eur",_xll.qlEuribor(,$A14,B$2,,EvaluationDate),_xll.qlLibor(,Currency,$A14,B$2,,EvaluationDate))</f>
        <v>obj_00572#0001</v>
      </c>
      <c r="C14" s="24"/>
      <c r="D14" s="24" t="str">
        <f>IF(PROPER(Currency)="Eur",_xll.qlEuribor(,$A14,D$2,,EvaluationDate),_xll.qlLibor(,Currency,$A14,D$2,,EvaluationDate))</f>
        <v>obj_005c8#0001</v>
      </c>
      <c r="E14" s="25" t="str">
        <f>IF(PROPER(Currency)="Eur",_xll.qlEuribor(,$A14,E$2,,EvaluationDate),_xll.qlLibor(,Currency,$A14,E$2,,EvaluationDate))</f>
        <v>obj_00612#0000</v>
      </c>
      <c r="F14" s="21"/>
      <c r="G14" s="22"/>
      <c r="H14" s="22"/>
    </row>
    <row r="15" spans="1:8" x14ac:dyDescent="0.2">
      <c r="A15" s="23" t="s">
        <v>82</v>
      </c>
      <c r="B15" s="24" t="str">
        <f>IF(PROPER(Currency)="Eur",_xll.qlEuribor(,$A15,B$2,,EvaluationDate),_xll.qlLibor(,Currency,$A15,B$2,,EvaluationDate))</f>
        <v>obj_00570#0001</v>
      </c>
      <c r="C15" s="24"/>
      <c r="D15" s="24" t="str">
        <f>IF(PROPER(Currency)="Eur",_xll.qlEuribor(,$A15,D$2,,EvaluationDate),_xll.qlLibor(,Currency,$A15,D$2,,EvaluationDate))</f>
        <v>obj_005c7#0001</v>
      </c>
      <c r="E15" s="25" t="str">
        <f>IF(PROPER(Currency)="Eur",_xll.qlEuribor(,$A15,E$2,,EvaluationDate),_xll.qlLibor(,Currency,$A15,E$2,,EvaluationDate))</f>
        <v>obj_0061e#0000</v>
      </c>
      <c r="F15" s="21"/>
      <c r="G15" s="22"/>
      <c r="H15" s="22"/>
    </row>
    <row r="16" spans="1:8" x14ac:dyDescent="0.2">
      <c r="A16" s="23" t="s">
        <v>65</v>
      </c>
      <c r="B16" s="24" t="str">
        <f>IF(PROPER(Currency)="Eur",_xll.qlEuribor(,$A16,B$2,,EvaluationDate),_xll.qlLibor(,Currency,$A16,B$2,,EvaluationDate))</f>
        <v>obj_00574#0001</v>
      </c>
      <c r="C16" s="24"/>
      <c r="D16" s="26" t="str">
        <f>IF(PROPER(Currency)="Eur",_xll.qlEuribor(,$A16,D$2,,EvaluationDate),_xll.qlLibor(,Currency,$A16,D$2,,EvaluationDate))</f>
        <v>obj_005c1#0001</v>
      </c>
      <c r="E16" s="25" t="str">
        <f>IF(PROPER(Currency)="Eur",_xll.qlEuribor(,$A16,E$2,,EvaluationDate),_xll.qlLibor(,Currency,$A16,E$2,,EvaluationDate))</f>
        <v>obj_0061d#0000</v>
      </c>
      <c r="F16" s="21"/>
      <c r="G16" s="22"/>
      <c r="H16" s="22"/>
    </row>
    <row r="17" spans="1:14" x14ac:dyDescent="0.2">
      <c r="A17" s="23" t="s">
        <v>83</v>
      </c>
      <c r="B17" s="24" t="str">
        <f>IF(PROPER(Currency)="Eur",_xll.qlEuribor(,$A17,B$2,,EvaluationDate),_xll.qlLibor(,Currency,$A17,B$2,,EvaluationDate))</f>
        <v>obj_00577#0001</v>
      </c>
      <c r="C17" s="24"/>
      <c r="D17" s="24"/>
      <c r="E17" s="25" t="str">
        <f>IF(PROPER(Currency)="Eur",_xll.qlEuribor(,$A17,E$2,,EvaluationDate),_xll.qlLibor(,Currency,$A17,E$2,,EvaluationDate))</f>
        <v>obj_0061c#0000</v>
      </c>
      <c r="F17" s="21"/>
      <c r="G17" s="22"/>
      <c r="H17" s="22"/>
    </row>
    <row r="18" spans="1:14" x14ac:dyDescent="0.2">
      <c r="A18" s="23" t="s">
        <v>84</v>
      </c>
      <c r="B18" s="24" t="str">
        <f>IF(PROPER(Currency)="Eur",_xll.qlEuribor(,$A18,B$2,,EvaluationDate),_xll.qlLibor(,Currency,$A18,B$2,,EvaluationDate))</f>
        <v>obj_00576#0001</v>
      </c>
      <c r="C18" s="24"/>
      <c r="D18" s="24"/>
      <c r="E18" s="25" t="str">
        <f>IF(PROPER(Currency)="Eur",_xll.qlEuribor(,$A18,E$2,,EvaluationDate),_xll.qlLibor(,Currency,$A18,E$2,,EvaluationDate))</f>
        <v>obj_0060f#0000</v>
      </c>
      <c r="F18" s="21"/>
      <c r="G18" s="22"/>
      <c r="H18" s="22"/>
    </row>
    <row r="19" spans="1:14" x14ac:dyDescent="0.2">
      <c r="A19" s="23" t="s">
        <v>85</v>
      </c>
      <c r="B19" s="24" t="str">
        <f>IF(PROPER(Currency)="Eur",_xll.qlEuribor(,$A19,B$2,,EvaluationDate),_xll.qlLibor(,Currency,$A19,B$2,,EvaluationDate))</f>
        <v>obj_0056e#0001</v>
      </c>
      <c r="C19" s="24"/>
      <c r="D19" s="24"/>
      <c r="E19" s="25" t="str">
        <f>IF(PROPER(Currency)="Eur",_xll.qlEuribor(,$A19,E$2,,EvaluationDate),_xll.qlLibor(,Currency,$A19,E$2,,EvaluationDate))</f>
        <v>obj_00616#0000</v>
      </c>
      <c r="F19" s="21"/>
      <c r="G19" s="22"/>
      <c r="H19" s="22"/>
    </row>
    <row r="20" spans="1:14" x14ac:dyDescent="0.2">
      <c r="A20" s="23" t="s">
        <v>86</v>
      </c>
      <c r="B20" s="24" t="str">
        <f>IF(PROPER(Currency)="Eur",_xll.qlEuribor(,$A20,B$2,,EvaluationDate),_xll.qlLibor(,Currency,$A20,B$2,,EvaluationDate))</f>
        <v>obj_00575#0001</v>
      </c>
      <c r="C20" s="24"/>
      <c r="D20" s="24"/>
      <c r="E20" s="25" t="str">
        <f>IF(PROPER(Currency)="Eur",_xll.qlEuribor(,$A20,E$2,,EvaluationDate),_xll.qlLibor(,Currency,$A20,E$2,,EvaluationDate))</f>
        <v>obj_0060b#0000</v>
      </c>
      <c r="F20" s="21"/>
      <c r="G20" s="22"/>
      <c r="H20" s="22"/>
    </row>
    <row r="21" spans="1:14" x14ac:dyDescent="0.2">
      <c r="A21" s="23" t="s">
        <v>87</v>
      </c>
      <c r="B21" s="24" t="str">
        <f>IF(PROPER(Currency)="Eur",_xll.qlEuribor(,$A21,B$2,,EvaluationDate),_xll.qlLibor(,Currency,$A21,B$2,,EvaluationDate))</f>
        <v>obj_0056f#0001</v>
      </c>
      <c r="C21" s="24"/>
      <c r="D21" s="24"/>
      <c r="E21" s="25" t="str">
        <f>IF(PROPER(Currency)="Eur",_xll.qlEuribor(,$A21,E$2,,EvaluationDate),_xll.qlLibor(,Currency,$A21,E$2,,EvaluationDate))</f>
        <v>obj_0060a#0000</v>
      </c>
      <c r="F21" s="21"/>
      <c r="G21" s="22"/>
      <c r="H21" s="22"/>
    </row>
    <row r="22" spans="1:14" x14ac:dyDescent="0.2">
      <c r="A22" s="15" t="s">
        <v>0</v>
      </c>
      <c r="B22" s="16" t="str">
        <f>IF(PROPER(Currency)="Eur",_xll.qlEuribor(,$A22,B$2,,EvaluationDate),_xll.qlLibor(,Currency,$A22,B$2,,EvaluationDate))</f>
        <v>obj_00573#0001</v>
      </c>
      <c r="C22" s="16"/>
      <c r="D22" s="16"/>
      <c r="E22" s="27" t="str">
        <f>IF(PROPER(Currency)="Eur",_xll.qlEuribor(,$A22,E$2,,EvaluationDate),_xll.qlLibor(,Currency,$A22,E$2,,EvaluationDate))</f>
        <v>obj_0061b#0000</v>
      </c>
      <c r="F22" s="18"/>
      <c r="G22" s="19"/>
      <c r="H22" s="19"/>
      <c r="I22" s="28"/>
    </row>
    <row r="23" spans="1:14" x14ac:dyDescent="0.2">
      <c r="A23" s="29">
        <f>_xll.qlCalendarAdvance(Calendar,A24,"-1D","Preceding")</f>
        <v>42003</v>
      </c>
      <c r="B23" s="24"/>
      <c r="C23" s="24"/>
      <c r="D23" s="24"/>
      <c r="E23" s="25"/>
      <c r="F23" s="21"/>
      <c r="G23" s="22"/>
      <c r="H23" s="22" t="str">
        <f>_xll.qlInterestRateIndexDayCounter(Index3M)</f>
        <v>Actual/365 (Fixed)</v>
      </c>
      <c r="I23" s="30">
        <f>_xll.qlDayCounterYearFraction(H23,SettlementDate,Indexes!A23)</f>
        <v>0.63287671232876708</v>
      </c>
    </row>
    <row r="24" spans="1:14" x14ac:dyDescent="0.2">
      <c r="A24" s="29">
        <f>_xll.qlCalendarAdjust(Calendar,DATE(YEAR(SettlementDate),12,31),"Preceding")</f>
        <v>42004</v>
      </c>
      <c r="B24" s="24"/>
      <c r="C24" s="24"/>
      <c r="D24" s="24"/>
      <c r="E24" s="25"/>
      <c r="F24" s="21"/>
      <c r="G24" s="22"/>
      <c r="H24" s="22" t="str">
        <f>_xll.qlInterestRateIndexDayCounter(Index3M)</f>
        <v>Actual/365 (Fixed)</v>
      </c>
      <c r="I24" s="30">
        <f>_xll.qlDayCounterYearFraction(H24,SettlementDate,Indexes!A24)</f>
        <v>0.63561643835616444</v>
      </c>
    </row>
    <row r="25" spans="1:14" x14ac:dyDescent="0.2">
      <c r="A25" s="29">
        <f>_xll.qlCalendarAdvance(Calendar,A24,"1D","Following")</f>
        <v>42006</v>
      </c>
      <c r="B25" s="24"/>
      <c r="C25" s="24"/>
      <c r="D25" s="24"/>
      <c r="E25" s="25"/>
      <c r="F25" s="21"/>
      <c r="G25" s="22"/>
      <c r="H25" s="22" t="str">
        <f>_xll.qlInterestRateIndexDayCounter(Index3M)</f>
        <v>Actual/365 (Fixed)</v>
      </c>
      <c r="I25" s="30">
        <f>_xll.qlDayCounterYearFraction(H25,SettlementDate,Indexes!A25)</f>
        <v>0.64109589041095894</v>
      </c>
    </row>
    <row r="26" spans="1:14" x14ac:dyDescent="0.2">
      <c r="A26" s="31">
        <f>_xll.qlCalendarAdvance(Calendar,A25,"1D","Following")</f>
        <v>42009</v>
      </c>
      <c r="B26" s="16"/>
      <c r="C26" s="16"/>
      <c r="D26" s="16"/>
      <c r="E26" s="17"/>
      <c r="F26" s="32"/>
      <c r="G26" s="19"/>
      <c r="H26" s="19" t="str">
        <f>_xll.qlInterestRateIndexDayCounter(Index3M)</f>
        <v>Actual/365 (Fixed)</v>
      </c>
      <c r="I26" s="33">
        <f>_xll.qlDayCounterYearFraction(H26,SettlementDate,Indexes!A26)</f>
        <v>0.64931506849315068</v>
      </c>
    </row>
    <row r="27" spans="1:14" x14ac:dyDescent="0.2">
      <c r="A27" s="29">
        <f>_xll.qlCalendarAdvance(Calendar,A28,"-1D","Preceding")</f>
        <v>42368</v>
      </c>
      <c r="B27" s="24"/>
      <c r="C27" s="24"/>
      <c r="D27" s="24"/>
      <c r="E27" s="25"/>
      <c r="F27" s="21"/>
      <c r="G27" s="22"/>
      <c r="H27" s="22" t="str">
        <f>_xll.qlInterestRateIndexDayCounter(Index3M)</f>
        <v>Actual/365 (Fixed)</v>
      </c>
      <c r="I27" s="30">
        <f>_xll.qlDayCounterYearFraction(H27,SettlementDate,Indexes!A27)</f>
        <v>1.6328767123287671</v>
      </c>
    </row>
    <row r="28" spans="1:14" x14ac:dyDescent="0.2">
      <c r="A28" s="29">
        <f>_xll.qlCalendarAdjust(Calendar,DATE(YEAR(A26),12,31),"Preceding")</f>
        <v>42369</v>
      </c>
      <c r="B28" s="24"/>
      <c r="C28" s="24"/>
      <c r="D28" s="24"/>
      <c r="E28" s="25"/>
      <c r="F28" s="21"/>
      <c r="G28" s="22"/>
      <c r="H28" s="22" t="str">
        <f>_xll.qlInterestRateIndexDayCounter(Index3M)</f>
        <v>Actual/365 (Fixed)</v>
      </c>
      <c r="I28" s="30">
        <f>_xll.qlDayCounterYearFraction(H28,SettlementDate,Indexes!A28)</f>
        <v>1.6356164383561644</v>
      </c>
    </row>
    <row r="29" spans="1:14" x14ac:dyDescent="0.2">
      <c r="A29" s="29">
        <f>_xll.qlCalendarAdvance(Calendar,A28,"1D","Following")</f>
        <v>42373</v>
      </c>
      <c r="B29" s="24"/>
      <c r="C29" s="24"/>
      <c r="D29" s="24"/>
      <c r="E29" s="25"/>
      <c r="F29" s="21"/>
      <c r="G29" s="22"/>
      <c r="H29" s="22" t="str">
        <f>_xll.qlInterestRateIndexDayCounter(Index3M)</f>
        <v>Actual/365 (Fixed)</v>
      </c>
      <c r="I29" s="30">
        <f>_xll.qlDayCounterYearFraction(H29,SettlementDate,Indexes!A29)</f>
        <v>1.6465753424657534</v>
      </c>
    </row>
    <row r="30" spans="1:14" ht="12" x14ac:dyDescent="0.25">
      <c r="A30" s="31">
        <f>_xll.qlCalendarAdvance(Calendar,A29,"1D","Following")</f>
        <v>42374</v>
      </c>
      <c r="B30" s="16"/>
      <c r="C30" s="16"/>
      <c r="D30" s="16"/>
      <c r="E30" s="17"/>
      <c r="F30" s="32"/>
      <c r="G30" s="19"/>
      <c r="H30" s="19" t="str">
        <f>_xll.qlInterestRateIndexDayCounter(Index3M)</f>
        <v>Actual/365 (Fixed)</v>
      </c>
      <c r="I30" s="33">
        <f>_xll.qlDayCounterYearFraction(H30,SettlementDate,Indexes!A30)</f>
        <v>1.6493150684931508</v>
      </c>
      <c r="J30" s="124" t="s">
        <v>124</v>
      </c>
      <c r="K30" s="124"/>
      <c r="N30" s="124" t="s">
        <v>123</v>
      </c>
    </row>
    <row r="31" spans="1:14" x14ac:dyDescent="0.2">
      <c r="A31" s="9" t="str">
        <f t="array" ref="A31:A50">_xll.qlIMMNextCodes(EvaluationDate,I31:I50)</f>
        <v>K4</v>
      </c>
      <c r="B31" s="10"/>
      <c r="C31" s="10"/>
      <c r="D31" s="10"/>
      <c r="E31" s="11"/>
      <c r="F31" s="21"/>
      <c r="G31" s="22"/>
      <c r="H31" s="22"/>
      <c r="I31" s="3" t="b">
        <v>0</v>
      </c>
      <c r="J31" s="34">
        <f>_xll.qlInterestRateIndexFixingDate(Index3M,N31)</f>
        <v>41780</v>
      </c>
      <c r="N31" s="34">
        <f>_xll.qlIMMdate(A31)</f>
        <v>41780</v>
      </c>
    </row>
    <row r="32" spans="1:14" x14ac:dyDescent="0.2">
      <c r="A32" s="23" t="str">
        <v>M4</v>
      </c>
      <c r="B32" s="24"/>
      <c r="C32" s="24"/>
      <c r="D32" s="24"/>
      <c r="E32" s="25"/>
      <c r="F32" s="21"/>
      <c r="G32" s="22"/>
      <c r="H32" s="22"/>
      <c r="I32" s="3" t="b">
        <v>0</v>
      </c>
      <c r="J32" s="34">
        <f>_xll.qlInterestRateIndexFixingDate(Index3M,N32)</f>
        <v>41808</v>
      </c>
      <c r="N32" s="34">
        <f>_xll.qlIMMdate(A32)</f>
        <v>41808</v>
      </c>
    </row>
    <row r="33" spans="1:14" x14ac:dyDescent="0.2">
      <c r="A33" s="23" t="str">
        <v>N4</v>
      </c>
      <c r="B33" s="24"/>
      <c r="C33" s="24"/>
      <c r="D33" s="24"/>
      <c r="E33" s="25"/>
      <c r="F33" s="21"/>
      <c r="G33" s="22"/>
      <c r="H33" s="22"/>
      <c r="I33" s="3" t="b">
        <v>0</v>
      </c>
      <c r="J33" s="34">
        <f>_xll.qlInterestRateIndexFixingDate(Index3M,N33)</f>
        <v>41836</v>
      </c>
      <c r="N33" s="34">
        <f>_xll.qlIMMdate(A33)</f>
        <v>41836</v>
      </c>
    </row>
    <row r="34" spans="1:14" x14ac:dyDescent="0.2">
      <c r="A34" s="23" t="str">
        <v>Q4</v>
      </c>
      <c r="B34" s="24"/>
      <c r="C34" s="24"/>
      <c r="D34" s="24"/>
      <c r="E34" s="25"/>
      <c r="F34" s="21"/>
      <c r="G34" s="22"/>
      <c r="H34" s="22"/>
      <c r="I34" s="3" t="b">
        <v>0</v>
      </c>
      <c r="J34" s="34">
        <f>_xll.qlInterestRateIndexFixingDate(Index3M,N34)</f>
        <v>41871</v>
      </c>
      <c r="N34" s="34">
        <f>_xll.qlIMMdate(A34)</f>
        <v>41871</v>
      </c>
    </row>
    <row r="35" spans="1:14" x14ac:dyDescent="0.2">
      <c r="A35" s="23" t="str">
        <v>U4</v>
      </c>
      <c r="B35" s="24"/>
      <c r="C35" s="24"/>
      <c r="D35" s="24"/>
      <c r="E35" s="25"/>
      <c r="F35" s="21"/>
      <c r="G35" s="22"/>
      <c r="H35" s="22"/>
      <c r="I35" s="3" t="b">
        <v>0</v>
      </c>
      <c r="J35" s="34">
        <f>_xll.qlInterestRateIndexFixingDate(Index3M,N35)</f>
        <v>41899</v>
      </c>
      <c r="N35" s="34">
        <f>_xll.qlIMMdate(A35)</f>
        <v>41899</v>
      </c>
    </row>
    <row r="36" spans="1:14" x14ac:dyDescent="0.2">
      <c r="A36" s="23" t="str">
        <v>V4</v>
      </c>
      <c r="B36" s="24"/>
      <c r="C36" s="24"/>
      <c r="D36" s="24"/>
      <c r="E36" s="25"/>
      <c r="F36" s="21"/>
      <c r="G36" s="22"/>
      <c r="H36" s="22"/>
      <c r="I36" s="3" t="b">
        <v>0</v>
      </c>
      <c r="J36" s="34">
        <f>_xll.qlInterestRateIndexFixingDate(Index3M,N36)</f>
        <v>41927</v>
      </c>
      <c r="N36" s="34">
        <f>_xll.qlIMMdate(A36)</f>
        <v>41927</v>
      </c>
    </row>
    <row r="37" spans="1:14" x14ac:dyDescent="0.2">
      <c r="A37" s="23" t="str">
        <v>X4</v>
      </c>
      <c r="B37" s="24"/>
      <c r="C37" s="24"/>
      <c r="D37" s="24"/>
      <c r="E37" s="25"/>
      <c r="F37" s="21"/>
      <c r="G37" s="22"/>
      <c r="H37" s="22"/>
      <c r="I37" s="3" t="b">
        <v>0</v>
      </c>
      <c r="J37" s="34">
        <f>_xll.qlInterestRateIndexFixingDate(Index3M,N37)</f>
        <v>41962</v>
      </c>
      <c r="N37" s="34">
        <f>_xll.qlIMMdate(A37)</f>
        <v>41962</v>
      </c>
    </row>
    <row r="38" spans="1:14" x14ac:dyDescent="0.2">
      <c r="A38" s="23" t="str">
        <v>Z4</v>
      </c>
      <c r="B38" s="24"/>
      <c r="C38" s="24"/>
      <c r="D38" s="24"/>
      <c r="E38" s="25"/>
      <c r="F38" s="21"/>
      <c r="G38" s="22"/>
      <c r="H38" s="22"/>
      <c r="I38" s="3" t="b">
        <v>0</v>
      </c>
      <c r="J38" s="34">
        <f>_xll.qlInterestRateIndexFixingDate(Index3M,N38)</f>
        <v>41990</v>
      </c>
      <c r="N38" s="34">
        <f>_xll.qlIMMdate(A38)</f>
        <v>41990</v>
      </c>
    </row>
    <row r="39" spans="1:14" x14ac:dyDescent="0.2">
      <c r="A39" s="23" t="str">
        <v>F5</v>
      </c>
      <c r="B39" s="24"/>
      <c r="C39" s="24"/>
      <c r="D39" s="24"/>
      <c r="E39" s="25"/>
      <c r="F39" s="21"/>
      <c r="G39" s="22"/>
      <c r="H39" s="22"/>
      <c r="I39" s="3" t="b">
        <v>0</v>
      </c>
      <c r="J39" s="34">
        <f>_xll.qlInterestRateIndexFixingDate(Index3M,N39)</f>
        <v>42025</v>
      </c>
      <c r="N39" s="34">
        <f>_xll.qlIMMdate(A39)</f>
        <v>42025</v>
      </c>
    </row>
    <row r="40" spans="1:14" x14ac:dyDescent="0.2">
      <c r="A40" s="23" t="str">
        <v>G5</v>
      </c>
      <c r="B40" s="24"/>
      <c r="C40" s="24"/>
      <c r="D40" s="24"/>
      <c r="E40" s="25"/>
      <c r="F40" s="21"/>
      <c r="G40" s="22"/>
      <c r="H40" s="22"/>
      <c r="I40" s="3" t="b">
        <v>0</v>
      </c>
      <c r="J40" s="34">
        <f>_xll.qlInterestRateIndexFixingDate(Index3M,N40)</f>
        <v>42053</v>
      </c>
      <c r="N40" s="34">
        <f>_xll.qlIMMdate(A40)</f>
        <v>42053</v>
      </c>
    </row>
    <row r="41" spans="1:14" x14ac:dyDescent="0.2">
      <c r="A41" s="23" t="str">
        <v>H5</v>
      </c>
      <c r="B41" s="24"/>
      <c r="C41" s="24"/>
      <c r="D41" s="24"/>
      <c r="E41" s="25"/>
      <c r="F41" s="21"/>
      <c r="G41" s="22"/>
      <c r="H41" s="22"/>
      <c r="I41" s="3" t="b">
        <v>0</v>
      </c>
      <c r="J41" s="34">
        <f>_xll.qlInterestRateIndexFixingDate(Index3M,N41)</f>
        <v>42081</v>
      </c>
      <c r="N41" s="34">
        <f>_xll.qlIMMdate(A41)</f>
        <v>42081</v>
      </c>
    </row>
    <row r="42" spans="1:14" x14ac:dyDescent="0.2">
      <c r="A42" s="23" t="str">
        <v>J5</v>
      </c>
      <c r="B42" s="24"/>
      <c r="C42" s="24"/>
      <c r="D42" s="24"/>
      <c r="E42" s="25"/>
      <c r="F42" s="21"/>
      <c r="G42" s="22"/>
      <c r="H42" s="22"/>
      <c r="I42" s="3" t="b">
        <v>0</v>
      </c>
      <c r="J42" s="34">
        <f>_xll.qlInterestRateIndexFixingDate(Index3M,N42)</f>
        <v>42109</v>
      </c>
      <c r="N42" s="34">
        <f>_xll.qlIMMdate(A42)</f>
        <v>42109</v>
      </c>
    </row>
    <row r="43" spans="1:14" x14ac:dyDescent="0.2">
      <c r="A43" s="23" t="str">
        <v>M5</v>
      </c>
      <c r="B43" s="24"/>
      <c r="C43" s="24"/>
      <c r="D43" s="24"/>
      <c r="E43" s="25"/>
      <c r="F43" s="21"/>
      <c r="G43" s="22"/>
      <c r="H43" s="22"/>
      <c r="I43" s="3" t="b">
        <v>1</v>
      </c>
      <c r="J43" s="34">
        <f>_xll.qlInterestRateIndexFixingDate(Index3M,N43)</f>
        <v>42172</v>
      </c>
      <c r="N43" s="34">
        <f>_xll.qlIMMdate(A43)</f>
        <v>42172</v>
      </c>
    </row>
    <row r="44" spans="1:14" x14ac:dyDescent="0.2">
      <c r="A44" s="23" t="str">
        <v>U5</v>
      </c>
      <c r="B44" s="24"/>
      <c r="C44" s="24"/>
      <c r="D44" s="24"/>
      <c r="E44" s="25"/>
      <c r="F44" s="21"/>
      <c r="G44" s="22"/>
      <c r="H44" s="22"/>
      <c r="I44" s="3" t="b">
        <v>1</v>
      </c>
      <c r="J44" s="34">
        <f>_xll.qlInterestRateIndexFixingDate(Index3M,N44)</f>
        <v>42263</v>
      </c>
      <c r="N44" s="34">
        <f>_xll.qlIMMdate(A44)</f>
        <v>42263</v>
      </c>
    </row>
    <row r="45" spans="1:14" x14ac:dyDescent="0.2">
      <c r="A45" s="23" t="str">
        <v>Z5</v>
      </c>
      <c r="B45" s="24"/>
      <c r="C45" s="24"/>
      <c r="D45" s="24"/>
      <c r="E45" s="25"/>
      <c r="F45" s="21"/>
      <c r="G45" s="22"/>
      <c r="H45" s="22"/>
      <c r="I45" s="3" t="b">
        <v>1</v>
      </c>
      <c r="J45" s="34">
        <f>_xll.qlInterestRateIndexFixingDate(Index3M,N45)</f>
        <v>42354</v>
      </c>
      <c r="N45" s="34">
        <f>_xll.qlIMMdate(A45)</f>
        <v>42354</v>
      </c>
    </row>
    <row r="46" spans="1:14" x14ac:dyDescent="0.2">
      <c r="A46" s="23" t="str">
        <v>H6</v>
      </c>
      <c r="B46" s="24"/>
      <c r="C46" s="24"/>
      <c r="D46" s="24"/>
      <c r="E46" s="25"/>
      <c r="F46" s="21"/>
      <c r="G46" s="22"/>
      <c r="H46" s="22"/>
      <c r="I46" s="3" t="b">
        <v>1</v>
      </c>
      <c r="J46" s="34">
        <f>_xll.qlInterestRateIndexFixingDate(Index3M,N46)</f>
        <v>42445</v>
      </c>
      <c r="N46" s="34">
        <f>_xll.qlIMMdate(A46)</f>
        <v>42445</v>
      </c>
    </row>
    <row r="47" spans="1:14" x14ac:dyDescent="0.2">
      <c r="A47" s="23" t="str">
        <v>M6</v>
      </c>
      <c r="B47" s="24"/>
      <c r="C47" s="24"/>
      <c r="D47" s="24"/>
      <c r="E47" s="25"/>
      <c r="F47" s="21"/>
      <c r="G47" s="22"/>
      <c r="H47" s="22"/>
      <c r="I47" s="3" t="b">
        <v>1</v>
      </c>
      <c r="J47" s="34">
        <f>_xll.qlInterestRateIndexFixingDate(Index3M,N47)</f>
        <v>42536</v>
      </c>
      <c r="N47" s="34">
        <f>_xll.qlIMMdate(A47)</f>
        <v>42536</v>
      </c>
    </row>
    <row r="48" spans="1:14" x14ac:dyDescent="0.2">
      <c r="A48" s="23" t="str">
        <v>U6</v>
      </c>
      <c r="B48" s="24"/>
      <c r="C48" s="24"/>
      <c r="D48" s="24"/>
      <c r="E48" s="25"/>
      <c r="F48" s="21"/>
      <c r="G48" s="22"/>
      <c r="H48" s="22"/>
      <c r="I48" s="3" t="b">
        <v>1</v>
      </c>
      <c r="J48" s="34">
        <f>_xll.qlInterestRateIndexFixingDate(Index3M,N48)</f>
        <v>42634</v>
      </c>
      <c r="N48" s="34">
        <f>_xll.qlIMMdate(A48)</f>
        <v>42634</v>
      </c>
    </row>
    <row r="49" spans="1:15" x14ac:dyDescent="0.2">
      <c r="A49" s="23" t="str">
        <v>Z6</v>
      </c>
      <c r="B49" s="24"/>
      <c r="C49" s="24"/>
      <c r="D49" s="24"/>
      <c r="E49" s="25"/>
      <c r="F49" s="21"/>
      <c r="G49" s="22"/>
      <c r="H49" s="22"/>
      <c r="I49" s="3" t="b">
        <v>1</v>
      </c>
      <c r="J49" s="34">
        <f>_xll.qlInterestRateIndexFixingDate(Index3M,N49)</f>
        <v>42725</v>
      </c>
      <c r="N49" s="34">
        <f>_xll.qlIMMdate(A49)</f>
        <v>42725</v>
      </c>
    </row>
    <row r="50" spans="1:15" x14ac:dyDescent="0.2">
      <c r="A50" s="23" t="str">
        <v>H7</v>
      </c>
      <c r="B50" s="24"/>
      <c r="C50" s="24"/>
      <c r="D50" s="24"/>
      <c r="E50" s="25"/>
      <c r="F50" s="35"/>
      <c r="G50" s="22"/>
      <c r="H50" s="22"/>
      <c r="I50" s="3" t="b">
        <v>1</v>
      </c>
      <c r="J50" s="34">
        <f>_xll.qlInterestRateIndexFixingDate(Index3M,N50)</f>
        <v>42809</v>
      </c>
      <c r="N50" s="34">
        <f>_xll.qlIMMdate(A50)</f>
        <v>42809</v>
      </c>
    </row>
    <row r="51" spans="1:15" x14ac:dyDescent="0.2">
      <c r="A51" s="9" t="s">
        <v>111</v>
      </c>
      <c r="B51" s="10"/>
      <c r="C51" s="10"/>
      <c r="D51" s="10"/>
      <c r="E51" s="11"/>
      <c r="F51" s="12"/>
      <c r="G51" s="13"/>
      <c r="H51" s="13"/>
      <c r="I51" s="46" t="s">
        <v>109</v>
      </c>
      <c r="J51" s="36">
        <f>_xll.qlInterestRateIndexFixingDate(Index3M,N51)</f>
        <v>41774</v>
      </c>
      <c r="K51" s="37" t="str">
        <f>_xll.qlIndexFixingCalendar(Index3M)</f>
        <v>London stock exchange</v>
      </c>
      <c r="L51" s="47" t="s">
        <v>113</v>
      </c>
      <c r="M51" s="37" t="b">
        <v>0</v>
      </c>
      <c r="N51" s="38">
        <f>_xll.qlCalendarAdvance(K51,$O$51,I51,L51,M51)</f>
        <v>41774</v>
      </c>
      <c r="O51" s="34">
        <f>_xll.qlCalendarAdvance(Calendar,EvaluationDate,"2d","following",FALSE)</f>
        <v>41774</v>
      </c>
    </row>
    <row r="52" spans="1:15" x14ac:dyDescent="0.2">
      <c r="A52" s="15" t="s">
        <v>112</v>
      </c>
      <c r="B52" s="16"/>
      <c r="C52" s="16"/>
      <c r="D52" s="16"/>
      <c r="E52" s="17"/>
      <c r="F52" s="18"/>
      <c r="G52" s="19"/>
      <c r="H52" s="19"/>
      <c r="I52" s="44" t="s">
        <v>110</v>
      </c>
      <c r="J52" s="39">
        <f>_xll.qlInterestRateIndexFixingDate(Index3M,N52)</f>
        <v>41775</v>
      </c>
      <c r="K52" s="28" t="str">
        <f>_xll.qlIndexFixingCalendar(Index3M)</f>
        <v>London stock exchange</v>
      </c>
      <c r="L52" s="48" t="s">
        <v>113</v>
      </c>
      <c r="M52" s="28" t="b">
        <v>0</v>
      </c>
      <c r="N52" s="40">
        <f>_xll.qlCalendarAdvance(K52,$O$51,I52,L52,M52)</f>
        <v>41775</v>
      </c>
    </row>
    <row r="53" spans="1:15" x14ac:dyDescent="0.2">
      <c r="A53" s="23">
        <v>1</v>
      </c>
      <c r="B53" s="24"/>
      <c r="C53" s="24"/>
      <c r="D53" s="24"/>
      <c r="E53" s="25"/>
      <c r="F53" s="21"/>
      <c r="G53" s="22"/>
      <c r="H53" s="22"/>
      <c r="I53" s="45" t="str">
        <f>A53&amp;"M"</f>
        <v>1M</v>
      </c>
      <c r="J53" s="34">
        <f>_xll.qlInterestRateIndexFixingDate(Index3M,N53)</f>
        <v>41806</v>
      </c>
      <c r="K53" s="3" t="str">
        <f>_xll.qlIndexFixingCalendar(Index3M)</f>
        <v>London stock exchange</v>
      </c>
      <c r="L53" s="49" t="s">
        <v>77</v>
      </c>
      <c r="M53" s="3" t="b">
        <v>1</v>
      </c>
      <c r="N53" s="34">
        <f>_xll.qlCalendarAdvance(K53,$O$51,I53,L53,M53)</f>
        <v>41806</v>
      </c>
    </row>
    <row r="54" spans="1:15" x14ac:dyDescent="0.2">
      <c r="A54" s="23">
        <v>2</v>
      </c>
      <c r="B54" s="24"/>
      <c r="C54" s="24"/>
      <c r="D54" s="24"/>
      <c r="E54" s="25"/>
      <c r="F54" s="21"/>
      <c r="G54" s="22"/>
      <c r="H54" s="22"/>
      <c r="I54" s="45" t="str">
        <f t="shared" ref="I54:I70" si="0">A54&amp;"M"</f>
        <v>2M</v>
      </c>
      <c r="J54" s="34">
        <f>_xll.qlInterestRateIndexFixingDate(Index3M,N54)</f>
        <v>41835</v>
      </c>
      <c r="K54" s="3" t="str">
        <f>_xll.qlIndexFixingCalendar(Index3M)</f>
        <v>London stock exchange</v>
      </c>
      <c r="L54" s="49" t="s">
        <v>77</v>
      </c>
      <c r="M54" s="3" t="b">
        <v>1</v>
      </c>
      <c r="N54" s="34">
        <f>_xll.qlCalendarAdvance(K54,$O$51,I54,L54,M54)</f>
        <v>41835</v>
      </c>
    </row>
    <row r="55" spans="1:15" x14ac:dyDescent="0.2">
      <c r="A55" s="23">
        <v>3</v>
      </c>
      <c r="B55" s="24"/>
      <c r="C55" s="24"/>
      <c r="D55" s="24"/>
      <c r="E55" s="25"/>
      <c r="F55" s="21"/>
      <c r="G55" s="22"/>
      <c r="H55" s="22"/>
      <c r="I55" s="45" t="str">
        <f t="shared" si="0"/>
        <v>3M</v>
      </c>
      <c r="J55" s="34">
        <f>_xll.qlInterestRateIndexFixingDate(Index3M,N55)</f>
        <v>41866</v>
      </c>
      <c r="K55" s="3" t="str">
        <f>_xll.qlIndexFixingCalendar(Index3M)</f>
        <v>London stock exchange</v>
      </c>
      <c r="L55" s="49" t="s">
        <v>77</v>
      </c>
      <c r="M55" s="3" t="b">
        <v>1</v>
      </c>
      <c r="N55" s="34">
        <f>_xll.qlCalendarAdvance(K55,$O$51,I55,L55,M55)</f>
        <v>41866</v>
      </c>
    </row>
    <row r="56" spans="1:15" x14ac:dyDescent="0.2">
      <c r="A56" s="23">
        <v>4</v>
      </c>
      <c r="B56" s="24"/>
      <c r="C56" s="24"/>
      <c r="D56" s="24"/>
      <c r="E56" s="25"/>
      <c r="F56" s="21"/>
      <c r="G56" s="22"/>
      <c r="H56" s="22"/>
      <c r="I56" s="45" t="str">
        <f t="shared" si="0"/>
        <v>4M</v>
      </c>
      <c r="J56" s="34">
        <f>_xll.qlInterestRateIndexFixingDate(Index3M,N56)</f>
        <v>41897</v>
      </c>
      <c r="K56" s="3" t="str">
        <f>_xll.qlIndexFixingCalendar(Index3M)</f>
        <v>London stock exchange</v>
      </c>
      <c r="L56" s="49" t="s">
        <v>77</v>
      </c>
      <c r="M56" s="3" t="b">
        <v>1</v>
      </c>
      <c r="N56" s="34">
        <f>_xll.qlCalendarAdvance(K56,$O$51,I56,L56,M56)</f>
        <v>41897</v>
      </c>
    </row>
    <row r="57" spans="1:15" x14ac:dyDescent="0.2">
      <c r="A57" s="23">
        <v>5</v>
      </c>
      <c r="B57" s="24"/>
      <c r="C57" s="24"/>
      <c r="D57" s="24"/>
      <c r="E57" s="25"/>
      <c r="F57" s="21"/>
      <c r="G57" s="22"/>
      <c r="H57" s="22"/>
      <c r="I57" s="45" t="str">
        <f t="shared" si="0"/>
        <v>5M</v>
      </c>
      <c r="J57" s="34">
        <f>_xll.qlInterestRateIndexFixingDate(Index3M,N57)</f>
        <v>41927</v>
      </c>
      <c r="K57" s="3" t="str">
        <f>_xll.qlIndexFixingCalendar(Index3M)</f>
        <v>London stock exchange</v>
      </c>
      <c r="L57" s="49" t="s">
        <v>77</v>
      </c>
      <c r="M57" s="3" t="b">
        <v>1</v>
      </c>
      <c r="N57" s="34">
        <f>_xll.qlCalendarAdvance(K57,$O$51,I57,L57,M57)</f>
        <v>41927</v>
      </c>
    </row>
    <row r="58" spans="1:15" x14ac:dyDescent="0.2">
      <c r="A58" s="23">
        <v>6</v>
      </c>
      <c r="B58" s="24"/>
      <c r="C58" s="24"/>
      <c r="D58" s="24"/>
      <c r="E58" s="25"/>
      <c r="F58" s="21"/>
      <c r="G58" s="22"/>
      <c r="H58" s="22"/>
      <c r="I58" s="45" t="str">
        <f t="shared" si="0"/>
        <v>6M</v>
      </c>
      <c r="J58" s="34">
        <f>_xll.qlInterestRateIndexFixingDate(Index3M,N58)</f>
        <v>41960</v>
      </c>
      <c r="K58" s="3" t="str">
        <f>_xll.qlIndexFixingCalendar(Index3M)</f>
        <v>London stock exchange</v>
      </c>
      <c r="L58" s="49" t="s">
        <v>77</v>
      </c>
      <c r="M58" s="3" t="b">
        <v>1</v>
      </c>
      <c r="N58" s="34">
        <f>_xll.qlCalendarAdvance(K58,$O$51,I58,L58,M58)</f>
        <v>41960</v>
      </c>
    </row>
    <row r="59" spans="1:15" x14ac:dyDescent="0.2">
      <c r="A59" s="23">
        <v>7</v>
      </c>
      <c r="B59" s="24"/>
      <c r="C59" s="24"/>
      <c r="D59" s="24"/>
      <c r="E59" s="25"/>
      <c r="F59" s="21"/>
      <c r="G59" s="22"/>
      <c r="H59" s="22"/>
      <c r="I59" s="45" t="str">
        <f t="shared" si="0"/>
        <v>7M</v>
      </c>
      <c r="J59" s="34">
        <f>_xll.qlInterestRateIndexFixingDate(Index3M,N59)</f>
        <v>41988</v>
      </c>
      <c r="K59" s="3" t="str">
        <f>_xll.qlIndexFixingCalendar(Index3M)</f>
        <v>London stock exchange</v>
      </c>
      <c r="L59" s="49" t="s">
        <v>77</v>
      </c>
      <c r="M59" s="3" t="b">
        <v>1</v>
      </c>
      <c r="N59" s="34">
        <f>_xll.qlCalendarAdvance(K59,$O$51,I59,L59,M59)</f>
        <v>41988</v>
      </c>
    </row>
    <row r="60" spans="1:15" x14ac:dyDescent="0.2">
      <c r="A60" s="23">
        <v>8</v>
      </c>
      <c r="B60" s="24"/>
      <c r="C60" s="24"/>
      <c r="D60" s="24"/>
      <c r="E60" s="25"/>
      <c r="F60" s="21"/>
      <c r="G60" s="22"/>
      <c r="H60" s="22"/>
      <c r="I60" s="45" t="str">
        <f t="shared" si="0"/>
        <v>8M</v>
      </c>
      <c r="J60" s="34">
        <f>_xll.qlInterestRateIndexFixingDate(Index3M,N60)</f>
        <v>42019</v>
      </c>
      <c r="K60" s="3" t="str">
        <f>_xll.qlIndexFixingCalendar(Index3M)</f>
        <v>London stock exchange</v>
      </c>
      <c r="L60" s="49" t="s">
        <v>77</v>
      </c>
      <c r="M60" s="3" t="b">
        <v>1</v>
      </c>
      <c r="N60" s="34">
        <f>_xll.qlCalendarAdvance(K60,$O$51,I60,L60,M60)</f>
        <v>42019</v>
      </c>
    </row>
    <row r="61" spans="1:15" x14ac:dyDescent="0.2">
      <c r="A61" s="23">
        <v>9</v>
      </c>
      <c r="B61" s="24"/>
      <c r="C61" s="24"/>
      <c r="D61" s="24"/>
      <c r="E61" s="25"/>
      <c r="F61" s="21"/>
      <c r="G61" s="22"/>
      <c r="H61" s="22"/>
      <c r="I61" s="45" t="str">
        <f t="shared" si="0"/>
        <v>9M</v>
      </c>
      <c r="J61" s="34">
        <f>_xll.qlInterestRateIndexFixingDate(Index3M,N61)</f>
        <v>42051</v>
      </c>
      <c r="K61" s="3" t="str">
        <f>_xll.qlIndexFixingCalendar(Index3M)</f>
        <v>London stock exchange</v>
      </c>
      <c r="L61" s="49" t="s">
        <v>77</v>
      </c>
      <c r="M61" s="3" t="b">
        <v>1</v>
      </c>
      <c r="N61" s="34">
        <f>_xll.qlCalendarAdvance(K61,$O$51,I61,L61,M61)</f>
        <v>42051</v>
      </c>
    </row>
    <row r="62" spans="1:15" x14ac:dyDescent="0.2">
      <c r="A62" s="23">
        <v>10</v>
      </c>
      <c r="B62" s="24"/>
      <c r="C62" s="24"/>
      <c r="D62" s="24"/>
      <c r="E62" s="25"/>
      <c r="F62" s="21"/>
      <c r="G62" s="22"/>
      <c r="H62" s="22"/>
      <c r="I62" s="45" t="str">
        <f t="shared" si="0"/>
        <v>10M</v>
      </c>
      <c r="J62" s="34">
        <f>_xll.qlInterestRateIndexFixingDate(Index3M,N62)</f>
        <v>42079</v>
      </c>
      <c r="K62" s="3" t="str">
        <f>_xll.qlIndexFixingCalendar(Index3M)</f>
        <v>London stock exchange</v>
      </c>
      <c r="L62" s="49" t="s">
        <v>77</v>
      </c>
      <c r="M62" s="3" t="b">
        <v>1</v>
      </c>
      <c r="N62" s="34">
        <f>_xll.qlCalendarAdvance(K62,$O$51,I62,L62,M62)</f>
        <v>42079</v>
      </c>
    </row>
    <row r="63" spans="1:15" x14ac:dyDescent="0.2">
      <c r="A63" s="23">
        <v>11</v>
      </c>
      <c r="B63" s="24"/>
      <c r="C63" s="24"/>
      <c r="D63" s="24"/>
      <c r="E63" s="25"/>
      <c r="F63" s="21"/>
      <c r="G63" s="22"/>
      <c r="H63" s="22"/>
      <c r="I63" s="45" t="str">
        <f t="shared" si="0"/>
        <v>11M</v>
      </c>
      <c r="J63" s="34">
        <f>_xll.qlInterestRateIndexFixingDate(Index3M,N63)</f>
        <v>42109</v>
      </c>
      <c r="K63" s="3" t="str">
        <f>_xll.qlIndexFixingCalendar(Index3M)</f>
        <v>London stock exchange</v>
      </c>
      <c r="L63" s="49" t="s">
        <v>77</v>
      </c>
      <c r="M63" s="3" t="b">
        <v>1</v>
      </c>
      <c r="N63" s="34">
        <f>_xll.qlCalendarAdvance(K63,$O$51,I63,L63,M63)</f>
        <v>42109</v>
      </c>
    </row>
    <row r="64" spans="1:15" x14ac:dyDescent="0.2">
      <c r="A64" s="23">
        <v>12</v>
      </c>
      <c r="B64" s="24"/>
      <c r="C64" s="24"/>
      <c r="D64" s="24"/>
      <c r="E64" s="25"/>
      <c r="F64" s="21"/>
      <c r="G64" s="22"/>
      <c r="H64" s="22"/>
      <c r="I64" s="45" t="str">
        <f t="shared" si="0"/>
        <v>12M</v>
      </c>
      <c r="J64" s="34">
        <f>_xll.qlInterestRateIndexFixingDate(Index3M,N64)</f>
        <v>42139</v>
      </c>
      <c r="K64" s="3" t="str">
        <f>_xll.qlIndexFixingCalendar(Index3M)</f>
        <v>London stock exchange</v>
      </c>
      <c r="L64" s="49" t="s">
        <v>77</v>
      </c>
      <c r="M64" s="3" t="b">
        <v>1</v>
      </c>
      <c r="N64" s="34">
        <f>_xll.qlCalendarAdvance(K64,$O$51,I64,L64,M64)</f>
        <v>42139</v>
      </c>
    </row>
    <row r="65" spans="1:14" x14ac:dyDescent="0.2">
      <c r="A65" s="23">
        <v>13</v>
      </c>
      <c r="B65" s="24"/>
      <c r="C65" s="24"/>
      <c r="D65" s="24"/>
      <c r="E65" s="25"/>
      <c r="F65" s="21"/>
      <c r="G65" s="22"/>
      <c r="H65" s="22"/>
      <c r="I65" s="45" t="str">
        <f t="shared" si="0"/>
        <v>13M</v>
      </c>
      <c r="J65" s="34">
        <f>_xll.qlInterestRateIndexFixingDate(Index3M,N65)</f>
        <v>42170</v>
      </c>
      <c r="K65" s="3" t="str">
        <f>_xll.qlIndexFixingCalendar(Index3M)</f>
        <v>London stock exchange</v>
      </c>
      <c r="L65" s="49" t="s">
        <v>77</v>
      </c>
      <c r="M65" s="3" t="b">
        <v>1</v>
      </c>
      <c r="N65" s="34">
        <f>_xll.qlCalendarAdvance(K65,$O$51,I65,L65,M65)</f>
        <v>42170</v>
      </c>
    </row>
    <row r="66" spans="1:14" x14ac:dyDescent="0.2">
      <c r="A66" s="23">
        <v>14</v>
      </c>
      <c r="B66" s="24"/>
      <c r="C66" s="24"/>
      <c r="D66" s="24"/>
      <c r="E66" s="25"/>
      <c r="F66" s="21"/>
      <c r="G66" s="22"/>
      <c r="H66" s="22"/>
      <c r="I66" s="45" t="str">
        <f t="shared" si="0"/>
        <v>14M</v>
      </c>
      <c r="J66" s="34">
        <f>_xll.qlInterestRateIndexFixingDate(Index3M,N66)</f>
        <v>42200</v>
      </c>
      <c r="K66" s="3" t="str">
        <f>_xll.qlIndexFixingCalendar(Index3M)</f>
        <v>London stock exchange</v>
      </c>
      <c r="L66" s="49" t="s">
        <v>77</v>
      </c>
      <c r="M66" s="3" t="b">
        <v>1</v>
      </c>
      <c r="N66" s="34">
        <f>_xll.qlCalendarAdvance(K66,$O$51,I66,L66,M66)</f>
        <v>42200</v>
      </c>
    </row>
    <row r="67" spans="1:14" x14ac:dyDescent="0.2">
      <c r="A67" s="23">
        <v>15</v>
      </c>
      <c r="B67" s="24"/>
      <c r="C67" s="24"/>
      <c r="D67" s="24"/>
      <c r="E67" s="25"/>
      <c r="F67" s="21"/>
      <c r="G67" s="22"/>
      <c r="H67" s="22"/>
      <c r="I67" s="45" t="str">
        <f t="shared" si="0"/>
        <v>15M</v>
      </c>
      <c r="J67" s="34">
        <f>_xll.qlInterestRateIndexFixingDate(Index3M,N67)</f>
        <v>42233</v>
      </c>
      <c r="K67" s="3" t="str">
        <f>_xll.qlIndexFixingCalendar(Index3M)</f>
        <v>London stock exchange</v>
      </c>
      <c r="L67" s="49" t="s">
        <v>77</v>
      </c>
      <c r="M67" s="3" t="b">
        <v>1</v>
      </c>
      <c r="N67" s="34">
        <f>_xll.qlCalendarAdvance(K67,$O$51,I67,L67,M67)</f>
        <v>42233</v>
      </c>
    </row>
    <row r="68" spans="1:14" x14ac:dyDescent="0.2">
      <c r="A68" s="23">
        <v>16</v>
      </c>
      <c r="B68" s="24"/>
      <c r="C68" s="24"/>
      <c r="D68" s="24"/>
      <c r="E68" s="25"/>
      <c r="F68" s="21"/>
      <c r="G68" s="22"/>
      <c r="H68" s="22"/>
      <c r="I68" s="45" t="str">
        <f t="shared" si="0"/>
        <v>16M</v>
      </c>
      <c r="J68" s="34">
        <f>_xll.qlInterestRateIndexFixingDate(Index3M,N68)</f>
        <v>42262</v>
      </c>
      <c r="K68" s="3" t="str">
        <f>_xll.qlIndexFixingCalendar(Index3M)</f>
        <v>London stock exchange</v>
      </c>
      <c r="L68" s="49" t="s">
        <v>77</v>
      </c>
      <c r="M68" s="3" t="b">
        <v>1</v>
      </c>
      <c r="N68" s="34">
        <f>_xll.qlCalendarAdvance(K68,$O$51,I68,L68,M68)</f>
        <v>42262</v>
      </c>
    </row>
    <row r="69" spans="1:14" x14ac:dyDescent="0.2">
      <c r="A69" s="23">
        <v>17</v>
      </c>
      <c r="B69" s="24"/>
      <c r="C69" s="24"/>
      <c r="D69" s="24"/>
      <c r="E69" s="25"/>
      <c r="F69" s="21"/>
      <c r="G69" s="22"/>
      <c r="H69" s="22"/>
      <c r="I69" s="45" t="str">
        <f t="shared" si="0"/>
        <v>17M</v>
      </c>
      <c r="J69" s="34">
        <f>_xll.qlInterestRateIndexFixingDate(Index3M,N69)</f>
        <v>42292</v>
      </c>
      <c r="K69" s="3" t="str">
        <f>_xll.qlIndexFixingCalendar(Index3M)</f>
        <v>London stock exchange</v>
      </c>
      <c r="L69" s="49" t="s">
        <v>77</v>
      </c>
      <c r="M69" s="3" t="b">
        <v>1</v>
      </c>
      <c r="N69" s="34">
        <f>_xll.qlCalendarAdvance(K69,$O$51,I69,L69,M69)</f>
        <v>42292</v>
      </c>
    </row>
    <row r="70" spans="1:14" x14ac:dyDescent="0.2">
      <c r="A70" s="15">
        <v>18</v>
      </c>
      <c r="B70" s="16"/>
      <c r="C70" s="16"/>
      <c r="D70" s="16"/>
      <c r="E70" s="17"/>
      <c r="F70" s="32"/>
      <c r="G70" s="19"/>
      <c r="H70" s="19"/>
      <c r="I70" s="45" t="str">
        <f t="shared" si="0"/>
        <v>18M</v>
      </c>
      <c r="J70" s="39">
        <f>_xll.qlInterestRateIndexFixingDate(Index3M,N70)</f>
        <v>42324</v>
      </c>
      <c r="K70" s="28" t="str">
        <f>_xll.qlIndexFixingCalendar(Index3M)</f>
        <v>London stock exchange</v>
      </c>
      <c r="L70" s="48" t="s">
        <v>77</v>
      </c>
      <c r="M70" s="28" t="b">
        <v>1</v>
      </c>
      <c r="N70" s="34">
        <f>_xll.qlCalendarAdvance(K70,$O$51,I70,L70,M70)</f>
        <v>42324</v>
      </c>
    </row>
    <row r="71" spans="1:14" x14ac:dyDescent="0.2">
      <c r="A71" s="23" t="s">
        <v>0</v>
      </c>
      <c r="B71" s="24" t="str">
        <f>_xll.qlSwapIndex(,"NoFix",$A71,SettlementDays,Currency,Calendar,$F71,$G71,$H71,B$4,B$1,,EvaluationDate)</f>
        <v>obj_005ba#0001</v>
      </c>
      <c r="C71" s="24" t="str">
        <f>_xll.qlSwapIndex(,"NoFix",$A71,SettlementDays,Currency,Calendar,$F71,$G71,$H71,C$4,C$1,,EvaluationDate)</f>
        <v>obj_00633#0000</v>
      </c>
      <c r="D71" s="24" t="str">
        <f>_xll.qlSwapIndex(,"NoFix",$A71,SettlementDays,Currency,Calendar,$F71,$G71,$H71,D$4,D$1,,EvaluationDate)</f>
        <v>obj_005f0#0001</v>
      </c>
      <c r="E71" s="24" t="str">
        <f>_xll.qlSwapIndex(,"NoFix",$A71,SettlementDays,Currency,Calendar,$F71,$G71,$H71,E$4,E$1,,EvaluationDate)</f>
        <v>obj_00690#0000</v>
      </c>
      <c r="F71" s="41" t="s">
        <v>65</v>
      </c>
      <c r="G71" s="22" t="s">
        <v>77</v>
      </c>
      <c r="H71" s="22" t="s">
        <v>117</v>
      </c>
    </row>
    <row r="72" spans="1:14" x14ac:dyDescent="0.2">
      <c r="A72" s="23" t="s">
        <v>93</v>
      </c>
      <c r="B72" s="24" t="str">
        <f>_xll.qlSwapIndex(,"NoFix",$A72,SettlementDays,Currency,Calendar,$F72,$G72,$H72,B$4,B$1,,EvaluationDate)</f>
        <v>obj_00582#0001</v>
      </c>
      <c r="C72" s="24" t="str">
        <f>_xll.qlSwapIndex(,"NoFix",$A72,SettlementDays,Currency,Calendar,$F72,$G72,$H72,C$4,C$1,,EvaluationDate)</f>
        <v>obj_00632#0000</v>
      </c>
      <c r="D72" s="24"/>
      <c r="E72" s="24"/>
      <c r="F72" s="42" t="s">
        <v>65</v>
      </c>
      <c r="G72" s="22" t="s">
        <v>77</v>
      </c>
      <c r="H72" s="22" t="s">
        <v>117</v>
      </c>
    </row>
    <row r="73" spans="1:14" x14ac:dyDescent="0.2">
      <c r="A73" s="23" t="s">
        <v>91</v>
      </c>
      <c r="B73" s="24" t="str">
        <f>_xll.qlSwapIndex(,"NoFix",$A73,SettlementDays,Currency,Calendar,$F73,$G73,$H73,B$4,B$1,,EvaluationDate)</f>
        <v>obj_0057d#0001</v>
      </c>
      <c r="C73" s="24" t="str">
        <f>_xll.qlSwapIndex(,"NoFix",$A73,SettlementDays,Currency,Calendar,$F73,$G73,$H73,C$4,C$1,,EvaluationDate)</f>
        <v>obj_00684#0000</v>
      </c>
      <c r="D73" s="24" t="str">
        <f>_xll.qlSwapIndex(,"NoFix",$A73,SettlementDays,Currency,Calendar,$F73,$G73,$H73,D$4,D$1,,EvaluationDate)</f>
        <v>obj_005f6#0001</v>
      </c>
      <c r="E73" s="24"/>
      <c r="F73" s="42" t="s">
        <v>65</v>
      </c>
      <c r="G73" s="22" t="s">
        <v>77</v>
      </c>
      <c r="H73" s="22" t="s">
        <v>117</v>
      </c>
    </row>
    <row r="74" spans="1:14" x14ac:dyDescent="0.2">
      <c r="A74" s="23" t="s">
        <v>94</v>
      </c>
      <c r="B74" s="24" t="str">
        <f>_xll.qlSwapIndex(,"NoFix",$A74,SettlementDays,Currency,Calendar,$F74,$G74,$H74,B$4,B$1,,EvaluationDate)</f>
        <v>obj_005bc#0001</v>
      </c>
      <c r="C74" s="24" t="str">
        <f>_xll.qlSwapIndex(,"NoFix",$A74,SettlementDays,Currency,Calendar,$F74,$G74,$H74,C$4,C$1,,EvaluationDate)</f>
        <v>obj_0067b#0000</v>
      </c>
      <c r="D74" s="24"/>
      <c r="E74" s="24"/>
      <c r="F74" s="42" t="s">
        <v>65</v>
      </c>
      <c r="G74" s="22" t="s">
        <v>77</v>
      </c>
      <c r="H74" s="22" t="s">
        <v>117</v>
      </c>
    </row>
    <row r="75" spans="1:14" x14ac:dyDescent="0.2">
      <c r="A75" s="23" t="s">
        <v>1</v>
      </c>
      <c r="B75" s="24" t="str">
        <f>_xll.qlSwapIndex(,"NoFix",$A75,SettlementDays,Currency,Calendar,$F75,$G75,$H75,B$4,B$1,,EvaluationDate)</f>
        <v>obj_005bb#0001</v>
      </c>
      <c r="C75" s="24" t="str">
        <f>_xll.qlSwapIndex(,"NoFix",$A75,SettlementDays,Currency,Calendar,$F75,$G75,$H75,C$4,C$1,,EvaluationDate)</f>
        <v>obj_00671#0000</v>
      </c>
      <c r="D75" s="24" t="str">
        <f>_xll.qlSwapIndex(,"NoFix",$A75,SettlementDays,Currency,Calendar,$F75,$G75,$H75,D$4,D$1,,EvaluationDate)</f>
        <v>obj_005cf#0001</v>
      </c>
      <c r="E75" s="24" t="str">
        <f>_xll.qlSwapIndex(,"NoFix",$A75,SettlementDays,Currency,Calendar,$F75,$G75,$H75,E$4,E$1,,EvaluationDate)</f>
        <v>obj_00674#0000</v>
      </c>
      <c r="F75" s="42" t="s">
        <v>65</v>
      </c>
      <c r="G75" s="22" t="s">
        <v>77</v>
      </c>
      <c r="H75" s="22" t="s">
        <v>117</v>
      </c>
    </row>
    <row r="76" spans="1:14" x14ac:dyDescent="0.2">
      <c r="A76" s="23" t="s">
        <v>95</v>
      </c>
      <c r="B76" s="24" t="str">
        <f>_xll.qlSwapIndex(,"NoFix",$A76,SettlementDays,Currency,Calendar,$F76,$G76,$H76,B$4,B$1,,EvaluationDate)</f>
        <v>obj_0058d#0001</v>
      </c>
      <c r="C76" s="24" t="str">
        <f>_xll.qlSwapIndex(,"NoFix",$A76,SettlementDays,Currency,Calendar,$F76,$G76,$H76,C$4,C$1,,EvaluationDate)</f>
        <v>obj_00646#0000</v>
      </c>
      <c r="D76" s="24"/>
      <c r="E76" s="24"/>
      <c r="F76" s="42" t="s">
        <v>65</v>
      </c>
      <c r="G76" s="22" t="s">
        <v>77</v>
      </c>
      <c r="H76" s="22" t="s">
        <v>117</v>
      </c>
    </row>
    <row r="77" spans="1:14" x14ac:dyDescent="0.2">
      <c r="A77" s="23" t="s">
        <v>92</v>
      </c>
      <c r="B77" s="24" t="str">
        <f>_xll.qlSwapIndex(,"NoFix",$A77,SettlementDays,Currency,Calendar,$F77,$G77,$H77,B$4,B$1,,EvaluationDate)</f>
        <v>obj_005ac#0001</v>
      </c>
      <c r="C77" s="24" t="str">
        <f>_xll.qlSwapIndex(,"NoFix",$A77,SettlementDays,Currency,Calendar,$F77,$G77,$H77,C$4,C$1,,EvaluationDate)</f>
        <v>obj_00645#0000</v>
      </c>
      <c r="D77" s="24" t="str">
        <f>_xll.qlSwapIndex(,"NoFix",$A77,SettlementDays,Currency,Calendar,$F77,$G77,$H77,D$4,D$1,,EvaluationDate)</f>
        <v>obj_005f8#0001</v>
      </c>
      <c r="E77" s="24"/>
      <c r="F77" s="42" t="s">
        <v>65</v>
      </c>
      <c r="G77" s="22" t="s">
        <v>77</v>
      </c>
      <c r="H77" s="22" t="s">
        <v>117</v>
      </c>
    </row>
    <row r="78" spans="1:14" x14ac:dyDescent="0.2">
      <c r="A78" s="23" t="s">
        <v>96</v>
      </c>
      <c r="B78" s="24" t="str">
        <f>_xll.qlSwapIndex(,"NoFix",$A78,SettlementDays,Currency,Calendar,$F78,$G78,$H78,B$4,B$1,,EvaluationDate)</f>
        <v>obj_00583#0001</v>
      </c>
      <c r="C78" s="24" t="str">
        <f>_xll.qlSwapIndex(,"NoFix",$A78,SettlementDays,Currency,Calendar,$F78,$G78,$H78,C$4,C$1,,EvaluationDate)</f>
        <v>obj_00663#0000</v>
      </c>
      <c r="D78" s="24"/>
      <c r="E78" s="24"/>
      <c r="F78" s="42" t="s">
        <v>65</v>
      </c>
      <c r="G78" s="22" t="s">
        <v>77</v>
      </c>
      <c r="H78" s="22" t="s">
        <v>117</v>
      </c>
    </row>
    <row r="79" spans="1:14" x14ac:dyDescent="0.2">
      <c r="A79" s="23" t="s">
        <v>2</v>
      </c>
      <c r="B79" s="24" t="str">
        <f>_xll.qlSwapIndex(,"NoFix",$A79,SettlementDays,Currency,Calendar,$F79,$G79,$H79,B$4,B$1,,EvaluationDate)</f>
        <v>obj_00592#0001</v>
      </c>
      <c r="C79" s="24" t="str">
        <f>_xll.qlSwapIndex(,"NoFix",$A79,SettlementDays,Currency,Calendar,$F79,$G79,$H79,C$4,C$1,,EvaluationDate)</f>
        <v>obj_0068b#0000</v>
      </c>
      <c r="D79" s="24" t="str">
        <f>_xll.qlSwapIndex(,"NoFix",$A79,SettlementDays,Currency,Calendar,$F79,$G79,$H79,D$4,D$1,,EvaluationDate)</f>
        <v>obj_005cc#0001</v>
      </c>
      <c r="E79" s="24" t="str">
        <f>_xll.qlSwapIndex(,"NoFix",$A79,SettlementDays,Currency,Calendar,$F79,$G79,$H79,E$4,E$1,,EvaluationDate)</f>
        <v>obj_00639#0000</v>
      </c>
      <c r="F79" s="42" t="s">
        <v>65</v>
      </c>
      <c r="G79" s="22" t="s">
        <v>77</v>
      </c>
      <c r="H79" s="22" t="s">
        <v>117</v>
      </c>
    </row>
    <row r="80" spans="1:14" x14ac:dyDescent="0.2">
      <c r="A80" s="23" t="s">
        <v>3</v>
      </c>
      <c r="B80" s="24" t="str">
        <f>_xll.qlSwapIndex(,"NoFix",$A80,SettlementDays,Currency,Calendar,$F80,$G80,$H80,B$4,B$1,,EvaluationDate)</f>
        <v>obj_0059e#0001</v>
      </c>
      <c r="C80" s="24" t="str">
        <f>_xll.qlSwapIndex(,"NoFix",$A80,SettlementDays,Currency,Calendar,$F80,$G80,$H80,C$4,C$1,,EvaluationDate)</f>
        <v>obj_00629#0000</v>
      </c>
      <c r="D80" s="24" t="str">
        <f>_xll.qlSwapIndex(,"NoFix",$A80,SettlementDays,Currency,Calendar,$F80,$G80,$H80,D$4,D$1,,EvaluationDate)</f>
        <v>obj_005f1#0001</v>
      </c>
      <c r="E80" s="24" t="str">
        <f>_xll.qlSwapIndex(,"NoFix",$A80,SettlementDays,Currency,Calendar,$F80,$G80,$H80,E$4,E$1,,EvaluationDate)</f>
        <v>obj_00640#0000</v>
      </c>
      <c r="F80" s="42" t="s">
        <v>65</v>
      </c>
      <c r="G80" s="22" t="s">
        <v>77</v>
      </c>
      <c r="H80" s="22" t="s">
        <v>117</v>
      </c>
    </row>
    <row r="81" spans="1:8" x14ac:dyDescent="0.2">
      <c r="A81" s="23" t="s">
        <v>4</v>
      </c>
      <c r="B81" s="24" t="str">
        <f>_xll.qlSwapIndex(,"NoFix",$A81,SettlementDays,Currency,Calendar,$F81,$G81,$H81,B$4,B$1,,EvaluationDate)</f>
        <v>obj_005b8#0001</v>
      </c>
      <c r="C81" s="24" t="str">
        <f>_xll.qlSwapIndex(,"NoFix",$A81,SettlementDays,Currency,Calendar,$F81,$G81,$H81,C$4,C$1,,EvaluationDate)</f>
        <v>obj_00694#0000</v>
      </c>
      <c r="D81" s="24" t="str">
        <f>_xll.qlSwapIndex(,"NoFix",$A81,SettlementDays,Currency,Calendar,$F81,$G81,$H81,D$4,D$1,,EvaluationDate)</f>
        <v>obj_005e3#0001</v>
      </c>
      <c r="E81" s="24" t="str">
        <f>_xll.qlSwapIndex(,"NoFix",$A81,SettlementDays,Currency,Calendar,$F81,$G81,$H81,E$4,E$1,,EvaluationDate)</f>
        <v>obj_00648#0000</v>
      </c>
      <c r="F81" s="42" t="s">
        <v>65</v>
      </c>
      <c r="G81" s="22" t="s">
        <v>77</v>
      </c>
      <c r="H81" s="22" t="s">
        <v>117</v>
      </c>
    </row>
    <row r="82" spans="1:8" x14ac:dyDescent="0.2">
      <c r="A82" s="23" t="s">
        <v>5</v>
      </c>
      <c r="B82" s="24" t="str">
        <f>_xll.qlSwapIndex(,"NoFix",$A82,SettlementDays,Currency,Calendar,$F82,$G82,$H82,B$4,B$1,,EvaluationDate)</f>
        <v>obj_00593#0001</v>
      </c>
      <c r="C82" s="24" t="str">
        <f>_xll.qlSwapIndex(,"NoFix",$A82,SettlementDays,Currency,Calendar,$F82,$G82,$H82,C$4,C$1,,EvaluationDate)</f>
        <v>obj_00655#0000</v>
      </c>
      <c r="D82" s="24" t="str">
        <f>_xll.qlSwapIndex(,"NoFix",$A82,SettlementDays,Currency,Calendar,$F82,$G82,$H82,D$4,D$1,,EvaluationDate)</f>
        <v>obj_00600#0001</v>
      </c>
      <c r="E82" s="24" t="str">
        <f>_xll.qlSwapIndex(,"NoFix",$A82,SettlementDays,Currency,Calendar,$F82,$G82,$H82,E$4,E$1,,EvaluationDate)</f>
        <v>obj_0065b#0000</v>
      </c>
      <c r="F82" s="42" t="s">
        <v>65</v>
      </c>
      <c r="G82" s="22" t="s">
        <v>77</v>
      </c>
      <c r="H82" s="22" t="s">
        <v>117</v>
      </c>
    </row>
    <row r="83" spans="1:8" x14ac:dyDescent="0.2">
      <c r="A83" s="23" t="s">
        <v>6</v>
      </c>
      <c r="B83" s="24" t="str">
        <f>_xll.qlSwapIndex(,"NoFix",$A83,SettlementDays,Currency,Calendar,$F83,$G83,$H83,B$4,B$1,,EvaluationDate)</f>
        <v>obj_005a1#0001</v>
      </c>
      <c r="C83" s="24" t="str">
        <f>_xll.qlSwapIndex(,"NoFix",$A83,SettlementDays,Currency,Calendar,$F83,$G83,$H83,C$4,C$1,,EvaluationDate)</f>
        <v>obj_0067f#0000</v>
      </c>
      <c r="D83" s="24" t="str">
        <f>_xll.qlSwapIndex(,"NoFix",$A83,SettlementDays,Currency,Calendar,$F83,$G83,$H83,D$4,D$1,,EvaluationDate)</f>
        <v>obj_005ec#0001</v>
      </c>
      <c r="E83" s="24" t="str">
        <f>_xll.qlSwapIndex(,"NoFix",$A83,SettlementDays,Currency,Calendar,$F83,$G83,$H83,E$4,E$1,,EvaluationDate)</f>
        <v>obj_00623#0000</v>
      </c>
      <c r="F83" s="42" t="s">
        <v>65</v>
      </c>
      <c r="G83" s="22" t="s">
        <v>77</v>
      </c>
      <c r="H83" s="22" t="s">
        <v>117</v>
      </c>
    </row>
    <row r="84" spans="1:8" x14ac:dyDescent="0.2">
      <c r="A84" s="23" t="s">
        <v>7</v>
      </c>
      <c r="B84" s="24" t="str">
        <f>_xll.qlSwapIndex(,"NoFix",$A84,SettlementDays,Currency,Calendar,$F84,$G84,$H84,B$4,B$1,,EvaluationDate)</f>
        <v>obj_005b9#0001</v>
      </c>
      <c r="C84" s="24" t="str">
        <f>_xll.qlSwapIndex(,"NoFix",$A84,SettlementDays,Currency,Calendar,$F84,$G84,$H84,C$4,C$1,,EvaluationDate)</f>
        <v>obj_00685#0000</v>
      </c>
      <c r="D84" s="24" t="str">
        <f>_xll.qlSwapIndex(,"NoFix",$A84,SettlementDays,Currency,Calendar,$F84,$G84,$H84,D$4,D$1,,EvaluationDate)</f>
        <v>obj_005d6#0001</v>
      </c>
      <c r="E84" s="24" t="str">
        <f>_xll.qlSwapIndex(,"NoFix",$A84,SettlementDays,Currency,Calendar,$F84,$G84,$H84,E$4,E$1,,EvaluationDate)</f>
        <v>obj_0063d#0000</v>
      </c>
      <c r="F84" s="42" t="s">
        <v>65</v>
      </c>
      <c r="G84" s="22" t="s">
        <v>77</v>
      </c>
      <c r="H84" s="22" t="s">
        <v>117</v>
      </c>
    </row>
    <row r="85" spans="1:8" x14ac:dyDescent="0.2">
      <c r="A85" s="23" t="s">
        <v>8</v>
      </c>
      <c r="B85" s="24" t="str">
        <f>_xll.qlSwapIndex(,"NoFix",$A85,SettlementDays,Currency,Calendar,$F85,$G85,$H85,B$4,B$1,,EvaluationDate)</f>
        <v>obj_00596#0001</v>
      </c>
      <c r="C85" s="24" t="str">
        <f>_xll.qlSwapIndex(,"NoFix",$A85,SettlementDays,Currency,Calendar,$F85,$G85,$H85,C$4,C$1,,EvaluationDate)</f>
        <v>obj_00620#0000</v>
      </c>
      <c r="D85" s="24" t="str">
        <f>_xll.qlSwapIndex(,"NoFix",$A85,SettlementDays,Currency,Calendar,$F85,$G85,$H85,D$4,D$1,,EvaluationDate)</f>
        <v>obj_005fa#0001</v>
      </c>
      <c r="E85" s="24" t="str">
        <f>_xll.qlSwapIndex(,"NoFix",$A85,SettlementDays,Currency,Calendar,$F85,$G85,$H85,E$4,E$1,,EvaluationDate)</f>
        <v>obj_00668#0000</v>
      </c>
      <c r="F85" s="42" t="s">
        <v>65</v>
      </c>
      <c r="G85" s="22" t="s">
        <v>77</v>
      </c>
      <c r="H85" s="22" t="s">
        <v>117</v>
      </c>
    </row>
    <row r="86" spans="1:8" x14ac:dyDescent="0.2">
      <c r="A86" s="23" t="s">
        <v>9</v>
      </c>
      <c r="B86" s="24" t="str">
        <f>_xll.qlSwapIndex(,"NoFix",$A86,SettlementDays,Currency,Calendar,$F86,$G86,$H86,B$4,B$1,,EvaluationDate)</f>
        <v>obj_0058b#0001</v>
      </c>
      <c r="C86" s="24" t="str">
        <f>_xll.qlSwapIndex(,"NoFix",$A86,SettlementDays,Currency,Calendar,$F86,$G86,$H86,C$4,C$1,,EvaluationDate)</f>
        <v>obj_0064b#0000</v>
      </c>
      <c r="D86" s="24" t="str">
        <f>_xll.qlSwapIndex(,"NoFix",$A86,SettlementDays,Currency,Calendar,$F86,$G86,$H86,D$4,D$1,,EvaluationDate)</f>
        <v>obj_005eb#0001</v>
      </c>
      <c r="E86" s="24" t="str">
        <f>_xll.qlSwapIndex(,"NoFix",$A86,SettlementDays,Currency,Calendar,$F86,$G86,$H86,E$4,E$1,,EvaluationDate)</f>
        <v>obj_00676#0000</v>
      </c>
      <c r="F86" s="42" t="s">
        <v>65</v>
      </c>
      <c r="G86" s="22" t="s">
        <v>77</v>
      </c>
      <c r="H86" s="22" t="s">
        <v>117</v>
      </c>
    </row>
    <row r="87" spans="1:8" x14ac:dyDescent="0.2">
      <c r="A87" s="23" t="s">
        <v>10</v>
      </c>
      <c r="B87" s="24" t="str">
        <f>_xll.qlSwapIndex(,"NoFix",$A87,SettlementDays,Currency,Calendar,$F87,$G87,$H87,B$4,B$1,,EvaluationDate)</f>
        <v>obj_0057b#0001</v>
      </c>
      <c r="C87" s="24" t="str">
        <f>_xll.qlSwapIndex(,"NoFix",$A87,SettlementDays,Currency,Calendar,$F87,$G87,$H87,C$4,C$1,,EvaluationDate)</f>
        <v>obj_00686#0000</v>
      </c>
      <c r="D87" s="24" t="str">
        <f>_xll.qlSwapIndex(,"NoFix",$A87,SettlementDays,Currency,Calendar,$F87,$G87,$H87,D$4,D$1,,EvaluationDate)</f>
        <v>obj_005e4#0001</v>
      </c>
      <c r="E87" s="24" t="str">
        <f>_xll.qlSwapIndex(,"NoFix",$A87,SettlementDays,Currency,Calendar,$F87,$G87,$H87,E$4,E$1,,EvaluationDate)</f>
        <v>obj_0067e#0000</v>
      </c>
      <c r="F87" s="42" t="s">
        <v>65</v>
      </c>
      <c r="G87" s="22" t="s">
        <v>77</v>
      </c>
      <c r="H87" s="22" t="s">
        <v>117</v>
      </c>
    </row>
    <row r="88" spans="1:8" x14ac:dyDescent="0.2">
      <c r="A88" s="23" t="s">
        <v>11</v>
      </c>
      <c r="B88" s="24" t="str">
        <f>_xll.qlSwapIndex(,"NoFix",$A88,SettlementDays,Currency,Calendar,$F88,$G88,$H88,B$4,B$1,,EvaluationDate)</f>
        <v>obj_00594#0001</v>
      </c>
      <c r="C88" s="24" t="str">
        <f>_xll.qlSwapIndex(,"NoFix",$A88,SettlementDays,Currency,Calendar,$F88,$G88,$H88,C$4,C$1,,EvaluationDate)</f>
        <v>obj_0068d#0000</v>
      </c>
      <c r="D88" s="24" t="str">
        <f>_xll.qlSwapIndex(,"NoFix",$A88,SettlementDays,Currency,Calendar,$F88,$G88,$H88,D$4,D$1,,EvaluationDate)</f>
        <v>obj_005dd#0001</v>
      </c>
      <c r="E88" s="24" t="str">
        <f>_xll.qlSwapIndex(,"NoFix",$A88,SettlementDays,Currency,Calendar,$F88,$G88,$H88,E$4,E$1,,EvaluationDate)</f>
        <v>obj_00691#0000</v>
      </c>
      <c r="F88" s="42" t="s">
        <v>65</v>
      </c>
      <c r="G88" s="22" t="s">
        <v>77</v>
      </c>
      <c r="H88" s="22" t="s">
        <v>117</v>
      </c>
    </row>
    <row r="89" spans="1:8" x14ac:dyDescent="0.2">
      <c r="A89" s="23" t="s">
        <v>12</v>
      </c>
      <c r="B89" s="24" t="str">
        <f>_xll.qlSwapIndex(,"NoFix",$A89,SettlementDays,Currency,Calendar,$F89,$G89,$H89,B$4,B$1,,EvaluationDate)</f>
        <v>obj_005a3#0001</v>
      </c>
      <c r="C89" s="24" t="str">
        <f>_xll.qlSwapIndex(,"NoFix",$A89,SettlementDays,Currency,Calendar,$F89,$G89,$H89,C$4,C$1,,EvaluationDate)</f>
        <v>obj_0068c#0000</v>
      </c>
      <c r="D89" s="24" t="str">
        <f>_xll.qlSwapIndex(,"NoFix",$A89,SettlementDays,Currency,Calendar,$F89,$G89,$H89,D$4,D$1,,EvaluationDate)</f>
        <v>obj_00602#0001</v>
      </c>
      <c r="E89" s="24" t="str">
        <f>_xll.qlSwapIndex(,"NoFix",$A89,SettlementDays,Currency,Calendar,$F89,$G89,$H89,E$4,E$1,,EvaluationDate)</f>
        <v>obj_00638#0000</v>
      </c>
      <c r="F89" s="42" t="s">
        <v>65</v>
      </c>
      <c r="G89" s="22" t="s">
        <v>77</v>
      </c>
      <c r="H89" s="22" t="s">
        <v>117</v>
      </c>
    </row>
    <row r="90" spans="1:8" x14ac:dyDescent="0.2">
      <c r="A90" s="23" t="s">
        <v>13</v>
      </c>
      <c r="B90" s="24" t="str">
        <f>_xll.qlSwapIndex(,"NoFix",$A90,SettlementDays,Currency,Calendar,$F90,$G90,$H90,B$4,B$1,,EvaluationDate)</f>
        <v>obj_0059a#0001</v>
      </c>
      <c r="C90" s="24" t="str">
        <f>_xll.qlSwapIndex(,"NoFix",$A90,SettlementDays,Currency,Calendar,$F90,$G90,$H90,C$4,C$1,,EvaluationDate)</f>
        <v>obj_0062b#0000</v>
      </c>
      <c r="D90" s="24" t="str">
        <f>_xll.qlSwapIndex(,"NoFix",$A90,SettlementDays,Currency,Calendar,$F90,$G90,$H90,D$4,D$1,,EvaluationDate)</f>
        <v>obj_005d8#0001</v>
      </c>
      <c r="E90" s="24" t="str">
        <f>_xll.qlSwapIndex(,"NoFix",$A90,SettlementDays,Currency,Calendar,$F90,$G90,$H90,E$4,E$1,,EvaluationDate)</f>
        <v>obj_00669#0000</v>
      </c>
      <c r="F90" s="42" t="s">
        <v>65</v>
      </c>
      <c r="G90" s="22" t="s">
        <v>77</v>
      </c>
      <c r="H90" s="22" t="s">
        <v>117</v>
      </c>
    </row>
    <row r="91" spans="1:8" x14ac:dyDescent="0.2">
      <c r="A91" s="23" t="s">
        <v>14</v>
      </c>
      <c r="B91" s="24" t="str">
        <f>_xll.qlSwapIndex(,"NoFix",$A91,SettlementDays,Currency,Calendar,$F91,$G91,$H91,B$4,B$1,,EvaluationDate)</f>
        <v>obj_005a8#0001</v>
      </c>
      <c r="C91" s="24" t="str">
        <f>_xll.qlSwapIndex(,"NoFix",$A91,SettlementDays,Currency,Calendar,$F91,$G91,$H91,C$4,C$1,,EvaluationDate)</f>
        <v>obj_0064e#0000</v>
      </c>
      <c r="D91" s="24" t="str">
        <f>_xll.qlSwapIndex(,"NoFix",$A91,SettlementDays,Currency,Calendar,$F91,$G91,$H91,D$4,D$1,,EvaluationDate)</f>
        <v>obj_005da#0001</v>
      </c>
      <c r="E91" s="24" t="str">
        <f>_xll.qlSwapIndex(,"NoFix",$A91,SettlementDays,Currency,Calendar,$F91,$G91,$H91,E$4,E$1,,EvaluationDate)</f>
        <v>obj_00631#0000</v>
      </c>
      <c r="F91" s="42" t="s">
        <v>65</v>
      </c>
      <c r="G91" s="22" t="s">
        <v>77</v>
      </c>
      <c r="H91" s="22" t="s">
        <v>117</v>
      </c>
    </row>
    <row r="92" spans="1:8" x14ac:dyDescent="0.2">
      <c r="A92" s="23" t="s">
        <v>15</v>
      </c>
      <c r="B92" s="24" t="str">
        <f>_xll.qlSwapIndex(,"NoFix",$A92,SettlementDays,Currency,Calendar,$F92,$G92,$H92,B$4,B$1,,EvaluationDate)</f>
        <v>obj_005b1#0001</v>
      </c>
      <c r="C92" s="24" t="str">
        <f>_xll.qlSwapIndex(,"NoFix",$A92,SettlementDays,Currency,Calendar,$F92,$G92,$H92,C$4,C$1,,EvaluationDate)</f>
        <v>obj_00677#0000</v>
      </c>
      <c r="D92" s="24" t="str">
        <f>_xll.qlSwapIndex(,"NoFix",$A92,SettlementDays,Currency,Calendar,$F92,$G92,$H92,D$4,D$1,,EvaluationDate)</f>
        <v>obj_005d2#0001</v>
      </c>
      <c r="E92" s="24" t="str">
        <f>_xll.qlSwapIndex(,"NoFix",$A92,SettlementDays,Currency,Calendar,$F92,$G92,$H92,E$4,E$1,,EvaluationDate)</f>
        <v>obj_00697#0000</v>
      </c>
      <c r="F92" s="42" t="s">
        <v>65</v>
      </c>
      <c r="G92" s="22" t="s">
        <v>77</v>
      </c>
      <c r="H92" s="22" t="s">
        <v>117</v>
      </c>
    </row>
    <row r="93" spans="1:8" x14ac:dyDescent="0.2">
      <c r="A93" s="23" t="s">
        <v>16</v>
      </c>
      <c r="B93" s="24" t="str">
        <f>_xll.qlSwapIndex(,"NoFix",$A93,SettlementDays,Currency,Calendar,$F93,$G93,$H93,B$4,B$1,,EvaluationDate)</f>
        <v>obj_005a5#0001</v>
      </c>
      <c r="C93" s="24" t="str">
        <f>_xll.qlSwapIndex(,"NoFix",$A93,SettlementDays,Currency,Calendar,$F93,$G93,$H93,C$4,C$1,,EvaluationDate)</f>
        <v>obj_00666#0000</v>
      </c>
      <c r="D93" s="24" t="str">
        <f>_xll.qlSwapIndex(,"NoFix",$A93,SettlementDays,Currency,Calendar,$F93,$G93,$H93,D$4,D$1,,EvaluationDate)</f>
        <v>obj_005cd#0001</v>
      </c>
      <c r="E93" s="24" t="str">
        <f>_xll.qlSwapIndex(,"NoFix",$A93,SettlementDays,Currency,Calendar,$F93,$G93,$H93,E$4,E$1,,EvaluationDate)</f>
        <v>obj_00687#0000</v>
      </c>
      <c r="F93" s="42" t="s">
        <v>65</v>
      </c>
      <c r="G93" s="22" t="s">
        <v>77</v>
      </c>
      <c r="H93" s="22" t="s">
        <v>117</v>
      </c>
    </row>
    <row r="94" spans="1:8" x14ac:dyDescent="0.2">
      <c r="A94" s="23" t="s">
        <v>17</v>
      </c>
      <c r="B94" s="24" t="str">
        <f>_xll.qlSwapIndex(,"NoFix",$A94,SettlementDays,Currency,Calendar,$F94,$G94,$H94,B$4,B$1,,EvaluationDate)</f>
        <v>obj_0057c#0001</v>
      </c>
      <c r="C94" s="24" t="str">
        <f>_xll.qlSwapIndex(,"NoFix",$A94,SettlementDays,Currency,Calendar,$F94,$G94,$H94,C$4,C$1,,EvaluationDate)</f>
        <v>obj_0066e#0000</v>
      </c>
      <c r="D94" s="24" t="str">
        <f>_xll.qlSwapIndex(,"NoFix",$A94,SettlementDays,Currency,Calendar,$F94,$G94,$H94,D$4,D$1,,EvaluationDate)</f>
        <v>obj_005df#0001</v>
      </c>
      <c r="E94" s="24" t="str">
        <f>_xll.qlSwapIndex(,"NoFix",$A94,SettlementDays,Currency,Calendar,$F94,$G94,$H94,E$4,E$1,,EvaluationDate)</f>
        <v>obj_00651#0000</v>
      </c>
      <c r="F94" s="42" t="s">
        <v>65</v>
      </c>
      <c r="G94" s="22" t="s">
        <v>77</v>
      </c>
      <c r="H94" s="22" t="s">
        <v>117</v>
      </c>
    </row>
    <row r="95" spans="1:8" x14ac:dyDescent="0.2">
      <c r="A95" s="23" t="s">
        <v>18</v>
      </c>
      <c r="B95" s="24" t="str">
        <f>_xll.qlSwapIndex(,"NoFix",$A95,SettlementDays,Currency,Calendar,$F95,$G95,$H95,B$4,B$1,,EvaluationDate)</f>
        <v>obj_005ae#0001</v>
      </c>
      <c r="C95" s="24" t="str">
        <f>_xll.qlSwapIndex(,"NoFix",$A95,SettlementDays,Currency,Calendar,$F95,$G95,$H95,C$4,C$1,,EvaluationDate)</f>
        <v>obj_0063a#0000</v>
      </c>
      <c r="D95" s="24" t="str">
        <f>_xll.qlSwapIndex(,"NoFix",$A95,SettlementDays,Currency,Calendar,$F95,$G95,$H95,D$4,D$1,,EvaluationDate)</f>
        <v>obj_005f7#0001</v>
      </c>
      <c r="E95" s="24" t="str">
        <f>_xll.qlSwapIndex(,"NoFix",$A95,SettlementDays,Currency,Calendar,$F95,$G95,$H95,E$4,E$1,,EvaluationDate)</f>
        <v>obj_0068e#0000</v>
      </c>
      <c r="F95" s="42" t="s">
        <v>65</v>
      </c>
      <c r="G95" s="22" t="s">
        <v>77</v>
      </c>
      <c r="H95" s="22" t="s">
        <v>117</v>
      </c>
    </row>
    <row r="96" spans="1:8" x14ac:dyDescent="0.2">
      <c r="A96" s="23" t="s">
        <v>19</v>
      </c>
      <c r="B96" s="24" t="str">
        <f>_xll.qlSwapIndex(,"NoFix",$A96,SettlementDays,Currency,Calendar,$F96,$G96,$H96,B$4,B$1,,EvaluationDate)</f>
        <v>obj_00597#0001</v>
      </c>
      <c r="C96" s="24" t="str">
        <f>_xll.qlSwapIndex(,"NoFix",$A96,SettlementDays,Currency,Calendar,$F96,$G96,$H96,C$4,C$1,,EvaluationDate)</f>
        <v>obj_0063c#0000</v>
      </c>
      <c r="D96" s="24" t="str">
        <f>_xll.qlSwapIndex(,"NoFix",$A96,SettlementDays,Currency,Calendar,$F96,$G96,$H96,D$4,D$1,,EvaluationDate)</f>
        <v>obj_005d0#0001</v>
      </c>
      <c r="E96" s="24" t="str">
        <f>_xll.qlSwapIndex(,"NoFix",$A96,SettlementDays,Currency,Calendar,$F96,$G96,$H96,E$4,E$1,,EvaluationDate)</f>
        <v>obj_00649#0000</v>
      </c>
      <c r="F96" s="42" t="s">
        <v>65</v>
      </c>
      <c r="G96" s="22" t="s">
        <v>77</v>
      </c>
      <c r="H96" s="22" t="s">
        <v>117</v>
      </c>
    </row>
    <row r="97" spans="1:8" x14ac:dyDescent="0.2">
      <c r="A97" s="23" t="s">
        <v>20</v>
      </c>
      <c r="B97" s="24" t="str">
        <f>_xll.qlSwapIndex(,"NoFix",$A97,SettlementDays,Currency,Calendar,$F97,$G97,$H97,B$4,B$1,,EvaluationDate)</f>
        <v>obj_00591#0001</v>
      </c>
      <c r="C97" s="24" t="str">
        <f>_xll.qlSwapIndex(,"NoFix",$A97,SettlementDays,Currency,Calendar,$F97,$G97,$H97,C$4,C$1,,EvaluationDate)</f>
        <v>obj_00630#0000</v>
      </c>
      <c r="D97" s="24" t="str">
        <f>_xll.qlSwapIndex(,"NoFix",$A97,SettlementDays,Currency,Calendar,$F97,$G97,$H97,D$4,D$1,,EvaluationDate)</f>
        <v>obj_005db#0001</v>
      </c>
      <c r="E97" s="24" t="str">
        <f>_xll.qlSwapIndex(,"NoFix",$A97,SettlementDays,Currency,Calendar,$F97,$G97,$H97,E$4,E$1,,EvaluationDate)</f>
        <v>obj_0063e#0000</v>
      </c>
      <c r="F97" s="42" t="s">
        <v>65</v>
      </c>
      <c r="G97" s="22" t="s">
        <v>77</v>
      </c>
      <c r="H97" s="22" t="s">
        <v>117</v>
      </c>
    </row>
    <row r="98" spans="1:8" x14ac:dyDescent="0.2">
      <c r="A98" s="23" t="s">
        <v>21</v>
      </c>
      <c r="B98" s="24" t="str">
        <f>_xll.qlSwapIndex(,"NoFix",$A98,SettlementDays,Currency,Calendar,$F98,$G98,$H98,B$4,B$1,,EvaluationDate)</f>
        <v>obj_00586#0001</v>
      </c>
      <c r="C98" s="24" t="str">
        <f>_xll.qlSwapIndex(,"NoFix",$A98,SettlementDays,Currency,Calendar,$F98,$G98,$H98,C$4,C$1,,EvaluationDate)</f>
        <v>obj_00622#0000</v>
      </c>
      <c r="D98" s="24" t="str">
        <f>_xll.qlSwapIndex(,"NoFix",$A98,SettlementDays,Currency,Calendar,$F98,$G98,$H98,D$4,D$1,,EvaluationDate)</f>
        <v>obj_005fe#0001</v>
      </c>
      <c r="E98" s="24" t="str">
        <f>_xll.qlSwapIndex(,"NoFix",$A98,SettlementDays,Currency,Calendar,$F98,$G98,$H98,E$4,E$1,,EvaluationDate)</f>
        <v>obj_0065f#0000</v>
      </c>
      <c r="F98" s="42" t="s">
        <v>65</v>
      </c>
      <c r="G98" s="22" t="s">
        <v>77</v>
      </c>
      <c r="H98" s="22" t="s">
        <v>117</v>
      </c>
    </row>
    <row r="99" spans="1:8" x14ac:dyDescent="0.2">
      <c r="A99" s="23" t="s">
        <v>22</v>
      </c>
      <c r="B99" s="24" t="str">
        <f>_xll.qlSwapIndex(,"NoFix",$A99,SettlementDays,Currency,Calendar,$F99,$G99,$H99,B$4,B$1,,EvaluationDate)</f>
        <v>obj_00590#0001</v>
      </c>
      <c r="C99" s="24" t="str">
        <f>_xll.qlSwapIndex(,"NoFix",$A99,SettlementDays,Currency,Calendar,$F99,$G99,$H99,C$4,C$1,,EvaluationDate)</f>
        <v>obj_00682#0000</v>
      </c>
      <c r="D99" s="24" t="str">
        <f>_xll.qlSwapIndex(,"NoFix",$A99,SettlementDays,Currency,Calendar,$F99,$G99,$H99,D$4,D$1,,EvaluationDate)</f>
        <v>obj_005f2#0001</v>
      </c>
      <c r="E99" s="24" t="str">
        <f>_xll.qlSwapIndex(,"NoFix",$A99,SettlementDays,Currency,Calendar,$F99,$G99,$H99,E$4,E$1,,EvaluationDate)</f>
        <v>obj_00673#0000</v>
      </c>
      <c r="F99" s="42" t="s">
        <v>65</v>
      </c>
      <c r="G99" s="22" t="s">
        <v>77</v>
      </c>
      <c r="H99" s="22" t="s">
        <v>117</v>
      </c>
    </row>
    <row r="100" spans="1:8" x14ac:dyDescent="0.2">
      <c r="A100" s="23" t="s">
        <v>23</v>
      </c>
      <c r="B100" s="24" t="str">
        <f>_xll.qlSwapIndex(,"NoFix",$A100,SettlementDays,Currency,Calendar,$F100,$G100,$H100,B$4,B$1,,EvaluationDate)</f>
        <v>obj_005b7#0001</v>
      </c>
      <c r="C100" s="24" t="str">
        <f>_xll.qlSwapIndex(,"NoFix",$A100,SettlementDays,Currency,Calendar,$F100,$G100,$H100,C$4,C$1,,EvaluationDate)</f>
        <v>obj_0069a#0000</v>
      </c>
      <c r="D100" s="24" t="str">
        <f>_xll.qlSwapIndex(,"NoFix",$A100,SettlementDays,Currency,Calendar,$F100,$G100,$H100,D$4,D$1,,EvaluationDate)</f>
        <v>obj_005e8#0001</v>
      </c>
      <c r="E100" s="24" t="str">
        <f>_xll.qlSwapIndex(,"NoFix",$A100,SettlementDays,Currency,Calendar,$F100,$G100,$H100,E$4,E$1,,EvaluationDate)</f>
        <v>obj_00626#0000</v>
      </c>
      <c r="F100" s="42" t="s">
        <v>65</v>
      </c>
      <c r="G100" s="22" t="s">
        <v>77</v>
      </c>
      <c r="H100" s="22" t="s">
        <v>117</v>
      </c>
    </row>
    <row r="101" spans="1:8" x14ac:dyDescent="0.2">
      <c r="A101" s="23" t="s">
        <v>24</v>
      </c>
      <c r="B101" s="24" t="str">
        <f>_xll.qlSwapIndex(,"NoFix",$A101,SettlementDays,Currency,Calendar,$F101,$G101,$H101,B$4,B$1,,EvaluationDate)</f>
        <v>obj_00584#0001</v>
      </c>
      <c r="C101" s="24" t="str">
        <f>_xll.qlSwapIndex(,"NoFix",$A101,SettlementDays,Currency,Calendar,$F101,$G101,$H101,C$4,C$1,,EvaluationDate)</f>
        <v>obj_00635#0000</v>
      </c>
      <c r="D101" s="24" t="str">
        <f>_xll.qlSwapIndex(,"NoFix",$A101,SettlementDays,Currency,Calendar,$F101,$G101,$H101,D$4,D$1,,EvaluationDate)</f>
        <v>obj_005dc#0001</v>
      </c>
      <c r="E101" s="24" t="str">
        <f>_xll.qlSwapIndex(,"NoFix",$A101,SettlementDays,Currency,Calendar,$F101,$G101,$H101,E$4,E$1,,EvaluationDate)</f>
        <v>obj_00658#0000</v>
      </c>
      <c r="F101" s="42" t="s">
        <v>65</v>
      </c>
      <c r="G101" s="22" t="s">
        <v>77</v>
      </c>
      <c r="H101" s="22" t="s">
        <v>117</v>
      </c>
    </row>
    <row r="102" spans="1:8" x14ac:dyDescent="0.2">
      <c r="A102" s="23" t="s">
        <v>25</v>
      </c>
      <c r="B102" s="24" t="str">
        <f>_xll.qlSwapIndex(,"NoFix",$A102,SettlementDays,Currency,Calendar,$F102,$G102,$H102,B$4,B$1,,EvaluationDate)</f>
        <v>obj_005a4#0001</v>
      </c>
      <c r="C102" s="24" t="str">
        <f>_xll.qlSwapIndex(,"NoFix",$A102,SettlementDays,Currency,Calendar,$F102,$G102,$H102,C$4,C$1,,EvaluationDate)</f>
        <v>obj_00627#0000</v>
      </c>
      <c r="D102" s="24" t="str">
        <f>_xll.qlSwapIndex(,"NoFix",$A102,SettlementDays,Currency,Calendar,$F102,$G102,$H102,D$4,D$1,,EvaluationDate)</f>
        <v>obj_005f5#0001</v>
      </c>
      <c r="E102" s="24" t="str">
        <f>_xll.qlSwapIndex(,"NoFix",$A102,SettlementDays,Currency,Calendar,$F102,$G102,$H102,E$4,E$1,,EvaluationDate)</f>
        <v>obj_00636#0000</v>
      </c>
      <c r="F102" s="42" t="s">
        <v>65</v>
      </c>
      <c r="G102" s="22" t="s">
        <v>77</v>
      </c>
      <c r="H102" s="22" t="s">
        <v>117</v>
      </c>
    </row>
    <row r="103" spans="1:8" x14ac:dyDescent="0.2">
      <c r="A103" s="23" t="s">
        <v>26</v>
      </c>
      <c r="B103" s="24" t="str">
        <f>_xll.qlSwapIndex(,"NoFix",$A103,SettlementDays,Currency,Calendar,$F103,$G103,$H103,B$4,B$1,,EvaluationDate)</f>
        <v>obj_0057e#0001</v>
      </c>
      <c r="C103" s="24" t="str">
        <f>_xll.qlSwapIndex(,"NoFix",$A103,SettlementDays,Currency,Calendar,$F103,$G103,$H103,C$4,C$1,,EvaluationDate)</f>
        <v>obj_00665#0000</v>
      </c>
      <c r="D103" s="24" t="str">
        <f>_xll.qlSwapIndex(,"NoFix",$A103,SettlementDays,Currency,Calendar,$F103,$G103,$H103,D$4,D$1,,EvaluationDate)</f>
        <v>obj_005ea#0001</v>
      </c>
      <c r="E103" s="24" t="str">
        <f>_xll.qlSwapIndex(,"NoFix",$A103,SettlementDays,Currency,Calendar,$F103,$G103,$H103,E$4,E$1,,EvaluationDate)</f>
        <v>obj_00675#0000</v>
      </c>
      <c r="F103" s="42" t="s">
        <v>65</v>
      </c>
      <c r="G103" s="22" t="s">
        <v>77</v>
      </c>
      <c r="H103" s="22" t="s">
        <v>117</v>
      </c>
    </row>
    <row r="104" spans="1:8" x14ac:dyDescent="0.2">
      <c r="A104" s="23" t="s">
        <v>27</v>
      </c>
      <c r="B104" s="24" t="str">
        <f>_xll.qlSwapIndex(,"NoFix",$A104,SettlementDays,Currency,Calendar,$F104,$G104,$H104,B$4,B$1,,EvaluationDate)</f>
        <v>obj_005a2#0001</v>
      </c>
      <c r="C104" s="24" t="str">
        <f>_xll.qlSwapIndex(,"NoFix",$A104,SettlementDays,Currency,Calendar,$F104,$G104,$H104,C$4,C$1,,EvaluationDate)</f>
        <v>obj_00662#0000</v>
      </c>
      <c r="D104" s="24" t="str">
        <f>_xll.qlSwapIndex(,"NoFix",$A104,SettlementDays,Currency,Calendar,$F104,$G104,$H104,D$4,D$1,,EvaluationDate)</f>
        <v>obj_005fd#0001</v>
      </c>
      <c r="E104" s="24" t="str">
        <f>_xll.qlSwapIndex(,"NoFix",$A104,SettlementDays,Currency,Calendar,$F104,$G104,$H104,E$4,E$1,,EvaluationDate)</f>
        <v>obj_0063b#0000</v>
      </c>
      <c r="F104" s="42" t="s">
        <v>65</v>
      </c>
      <c r="G104" s="22" t="s">
        <v>77</v>
      </c>
      <c r="H104" s="22" t="s">
        <v>117</v>
      </c>
    </row>
    <row r="105" spans="1:8" x14ac:dyDescent="0.2">
      <c r="A105" s="23" t="s">
        <v>28</v>
      </c>
      <c r="B105" s="24" t="str">
        <f>_xll.qlSwapIndex(,"NoFix",$A105,SettlementDays,Currency,Calendar,$F105,$G105,$H105,B$4,B$1,,EvaluationDate)</f>
        <v>obj_005a6#0001</v>
      </c>
      <c r="C105" s="24" t="str">
        <f>_xll.qlSwapIndex(,"NoFix",$A105,SettlementDays,Currency,Calendar,$F105,$G105,$H105,C$4,C$1,,EvaluationDate)</f>
        <v>obj_00650#0000</v>
      </c>
      <c r="D105" s="24" t="str">
        <f>_xll.qlSwapIndex(,"NoFix",$A105,SettlementDays,Currency,Calendar,$F105,$G105,$H105,D$4,D$1,,EvaluationDate)</f>
        <v>obj_005de#0001</v>
      </c>
      <c r="E105" s="24" t="str">
        <f>_xll.qlSwapIndex(,"NoFix",$A105,SettlementDays,Currency,Calendar,$F105,$G105,$H105,E$4,E$1,,EvaluationDate)</f>
        <v>obj_0066a#0000</v>
      </c>
      <c r="F105" s="42" t="s">
        <v>65</v>
      </c>
      <c r="G105" s="22" t="s">
        <v>77</v>
      </c>
      <c r="H105" s="22" t="s">
        <v>117</v>
      </c>
    </row>
    <row r="106" spans="1:8" x14ac:dyDescent="0.2">
      <c r="A106" s="23" t="s">
        <v>29</v>
      </c>
      <c r="B106" s="24" t="str">
        <f>_xll.qlSwapIndex(,"NoFix",$A106,SettlementDays,Currency,Calendar,$F106,$G106,$H106,B$4,B$1,,EvaluationDate)</f>
        <v>obj_005a7#0001</v>
      </c>
      <c r="C106" s="24" t="str">
        <f>_xll.qlSwapIndex(,"NoFix",$A106,SettlementDays,Currency,Calendar,$F106,$G106,$H106,C$4,C$1,,EvaluationDate)</f>
        <v>obj_0066d#0000</v>
      </c>
      <c r="D106" s="24" t="str">
        <f>_xll.qlSwapIndex(,"NoFix",$A106,SettlementDays,Currency,Calendar,$F106,$G106,$H106,D$4,D$1,,EvaluationDate)</f>
        <v>obj_005e7#0001</v>
      </c>
      <c r="E106" s="24" t="str">
        <f>_xll.qlSwapIndex(,"NoFix",$A106,SettlementDays,Currency,Calendar,$F106,$G106,$H106,E$4,E$1,,EvaluationDate)</f>
        <v>obj_00625#0000</v>
      </c>
      <c r="F106" s="42" t="s">
        <v>65</v>
      </c>
      <c r="G106" s="22" t="s">
        <v>77</v>
      </c>
      <c r="H106" s="22" t="s">
        <v>117</v>
      </c>
    </row>
    <row r="107" spans="1:8" x14ac:dyDescent="0.2">
      <c r="A107" s="23" t="s">
        <v>30</v>
      </c>
      <c r="B107" s="24" t="str">
        <f>_xll.qlSwapIndex(,"NoFix",$A107,SettlementDays,Currency,Calendar,$F107,$G107,$H107,B$4,B$1,,EvaluationDate)</f>
        <v>obj_0058f#0001</v>
      </c>
      <c r="C107" s="24" t="str">
        <f>_xll.qlSwapIndex(,"NoFix",$A107,SettlementDays,Currency,Calendar,$F107,$G107,$H107,C$4,C$1,,EvaluationDate)</f>
        <v>obj_00664#0000</v>
      </c>
      <c r="D107" s="24" t="str">
        <f>_xll.qlSwapIndex(,"NoFix",$A107,SettlementDays,Currency,Calendar,$F107,$G107,$H107,D$4,D$1,,EvaluationDate)</f>
        <v>obj_00604#0001</v>
      </c>
      <c r="E107" s="24" t="str">
        <f>_xll.qlSwapIndex(,"NoFix",$A107,SettlementDays,Currency,Calendar,$F107,$G107,$H107,E$4,E$1,,EvaluationDate)</f>
        <v>obj_00681#0000</v>
      </c>
      <c r="F107" s="42" t="s">
        <v>65</v>
      </c>
      <c r="G107" s="22" t="s">
        <v>77</v>
      </c>
      <c r="H107" s="22" t="s">
        <v>117</v>
      </c>
    </row>
    <row r="108" spans="1:8" x14ac:dyDescent="0.2">
      <c r="A108" s="23" t="s">
        <v>31</v>
      </c>
      <c r="B108" s="24" t="str">
        <f>_xll.qlSwapIndex(,"NoFix",$A108,SettlementDays,Currency,Calendar,$F108,$G108,$H108,B$4,B$1,,EvaluationDate)</f>
        <v>obj_005a9#0001</v>
      </c>
      <c r="C108" s="24" t="str">
        <f>_xll.qlSwapIndex(,"NoFix",$A108,SettlementDays,Currency,Calendar,$F108,$G108,$H108,C$4,C$1,,EvaluationDate)</f>
        <v>obj_0069c#0000</v>
      </c>
      <c r="D108" s="24" t="str">
        <f>_xll.qlSwapIndex(,"NoFix",$A108,SettlementDays,Currency,Calendar,$F108,$G108,$H108,D$4,D$1,,EvaluationDate)</f>
        <v>obj_005fb#0001</v>
      </c>
      <c r="E108" s="24" t="str">
        <f>_xll.qlSwapIndex(,"NoFix",$A108,SettlementDays,Currency,Calendar,$F108,$G108,$H108,E$4,E$1,,EvaluationDate)</f>
        <v>obj_00696#0000</v>
      </c>
      <c r="F108" s="42" t="s">
        <v>65</v>
      </c>
      <c r="G108" s="22" t="s">
        <v>77</v>
      </c>
      <c r="H108" s="22" t="s">
        <v>117</v>
      </c>
    </row>
    <row r="109" spans="1:8" x14ac:dyDescent="0.2">
      <c r="A109" s="23" t="s">
        <v>32</v>
      </c>
      <c r="B109" s="24" t="str">
        <f>_xll.qlSwapIndex(,"NoFix",$A109,SettlementDays,Currency,Calendar,$F109,$G109,$H109,B$4,B$1,,EvaluationDate)</f>
        <v>obj_005ab#0001</v>
      </c>
      <c r="C109" s="24" t="str">
        <f>_xll.qlSwapIndex(,"NoFix",$A109,SettlementDays,Currency,Calendar,$F109,$G109,$H109,C$4,C$1,,EvaluationDate)</f>
        <v>obj_0066f#0000</v>
      </c>
      <c r="D109" s="24" t="str">
        <f>_xll.qlSwapIndex(,"NoFix",$A109,SettlementDays,Currency,Calendar,$F109,$G109,$H109,D$4,D$1,,EvaluationDate)</f>
        <v>obj_005ed#0001</v>
      </c>
      <c r="E109" s="24" t="str">
        <f>_xll.qlSwapIndex(,"NoFix",$A109,SettlementDays,Currency,Calendar,$F109,$G109,$H109,E$4,E$1,,EvaluationDate)</f>
        <v>obj_0065a#0000</v>
      </c>
      <c r="F109" s="42" t="s">
        <v>65</v>
      </c>
      <c r="G109" s="22" t="s">
        <v>77</v>
      </c>
      <c r="H109" s="22" t="s">
        <v>117</v>
      </c>
    </row>
    <row r="110" spans="1:8" x14ac:dyDescent="0.2">
      <c r="A110" s="23" t="s">
        <v>33</v>
      </c>
      <c r="B110" s="24" t="str">
        <f>_xll.qlSwapIndex(,"NoFix",$A110,SettlementDays,Currency,Calendar,$F110,$G110,$H110,B$4,B$1,,EvaluationDate)</f>
        <v>obj_00585#0001</v>
      </c>
      <c r="C110" s="24" t="str">
        <f>_xll.qlSwapIndex(,"NoFix",$A110,SettlementDays,Currency,Calendar,$F110,$G110,$H110,C$4,C$1,,EvaluationDate)</f>
        <v>obj_0067d#0000</v>
      </c>
      <c r="D110" s="24" t="str">
        <f>_xll.qlSwapIndex(,"NoFix",$A110,SettlementDays,Currency,Calendar,$F110,$G110,$H110,D$4,D$1,,EvaluationDate)</f>
        <v>obj_005ca#0001</v>
      </c>
      <c r="E110" s="24" t="str">
        <f>_xll.qlSwapIndex(,"NoFix",$A110,SettlementDays,Currency,Calendar,$F110,$G110,$H110,E$4,E$1,,EvaluationDate)</f>
        <v>obj_00699#0000</v>
      </c>
      <c r="F110" s="42" t="s">
        <v>65</v>
      </c>
      <c r="G110" s="22" t="s">
        <v>77</v>
      </c>
      <c r="H110" s="22" t="s">
        <v>117</v>
      </c>
    </row>
    <row r="111" spans="1:8" x14ac:dyDescent="0.2">
      <c r="A111" s="23" t="s">
        <v>34</v>
      </c>
      <c r="B111" s="24" t="str">
        <f>_xll.qlSwapIndex(,"NoFix",$A111,SettlementDays,Currency,Calendar,$F111,$G111,$H111,B$4,B$1,,EvaluationDate)</f>
        <v>obj_005b4#0001</v>
      </c>
      <c r="C111" s="24" t="str">
        <f>_xll.qlSwapIndex(,"NoFix",$A111,SettlementDays,Currency,Calendar,$F111,$G111,$H111,C$4,C$1,,EvaluationDate)</f>
        <v>obj_0063f#0000</v>
      </c>
      <c r="D111" s="24" t="str">
        <f>_xll.qlSwapIndex(,"NoFix",$A111,SettlementDays,Currency,Calendar,$F111,$G111,$H111,D$4,D$1,,EvaluationDate)</f>
        <v>obj_005d5#0001</v>
      </c>
      <c r="E111" s="24" t="str">
        <f>_xll.qlSwapIndex(,"NoFix",$A111,SettlementDays,Currency,Calendar,$F111,$G111,$H111,E$4,E$1,,EvaluationDate)</f>
        <v>obj_0062c#0000</v>
      </c>
      <c r="F111" s="42" t="s">
        <v>65</v>
      </c>
      <c r="G111" s="22" t="s">
        <v>77</v>
      </c>
      <c r="H111" s="22" t="s">
        <v>117</v>
      </c>
    </row>
    <row r="112" spans="1:8" x14ac:dyDescent="0.2">
      <c r="A112" s="23" t="s">
        <v>35</v>
      </c>
      <c r="B112" s="24" t="str">
        <f>_xll.qlSwapIndex(,"NoFix",$A112,SettlementDays,Currency,Calendar,$F112,$G112,$H112,B$4,B$1,,EvaluationDate)</f>
        <v>obj_0057f#0001</v>
      </c>
      <c r="C112" s="24" t="str">
        <f>_xll.qlSwapIndex(,"NoFix",$A112,SettlementDays,Currency,Calendar,$F112,$G112,$H112,C$4,C$1,,EvaluationDate)</f>
        <v>obj_00670#0000</v>
      </c>
      <c r="D112" s="24" t="str">
        <f>_xll.qlSwapIndex(,"NoFix",$A112,SettlementDays,Currency,Calendar,$F112,$G112,$H112,D$4,D$1,,EvaluationDate)</f>
        <v>obj_005d7#0001</v>
      </c>
      <c r="E112" s="24" t="str">
        <f>_xll.qlSwapIndex(,"NoFix",$A112,SettlementDays,Currency,Calendar,$F112,$G112,$H112,E$4,E$1,,EvaluationDate)</f>
        <v>obj_0062f#0000</v>
      </c>
      <c r="F112" s="42" t="s">
        <v>65</v>
      </c>
      <c r="G112" s="22" t="s">
        <v>77</v>
      </c>
      <c r="H112" s="22" t="s">
        <v>117</v>
      </c>
    </row>
    <row r="113" spans="1:8" x14ac:dyDescent="0.2">
      <c r="A113" s="23" t="s">
        <v>36</v>
      </c>
      <c r="B113" s="24" t="str">
        <f>_xll.qlSwapIndex(,"NoFix",$A113,SettlementDays,Currency,Calendar,$F113,$G113,$H113,B$4,B$1,,EvaluationDate)</f>
        <v>obj_005b5#0001</v>
      </c>
      <c r="C113" s="24" t="str">
        <f>_xll.qlSwapIndex(,"NoFix",$A113,SettlementDays,Currency,Calendar,$F113,$G113,$H113,C$4,C$1,,EvaluationDate)</f>
        <v>obj_00621#0000</v>
      </c>
      <c r="D113" s="24" t="str">
        <f>_xll.qlSwapIndex(,"NoFix",$A113,SettlementDays,Currency,Calendar,$F113,$G113,$H113,D$4,D$1,,EvaluationDate)</f>
        <v>obj_00605#0001</v>
      </c>
      <c r="E113" s="24" t="str">
        <f>_xll.qlSwapIndex(,"NoFix",$A113,SettlementDays,Currency,Calendar,$F113,$G113,$H113,E$4,E$1,,EvaluationDate)</f>
        <v>obj_00624#0000</v>
      </c>
      <c r="F113" s="42" t="s">
        <v>65</v>
      </c>
      <c r="G113" s="22" t="s">
        <v>77</v>
      </c>
      <c r="H113" s="22" t="s">
        <v>117</v>
      </c>
    </row>
    <row r="114" spans="1:8" x14ac:dyDescent="0.2">
      <c r="A114" s="23" t="s">
        <v>37</v>
      </c>
      <c r="B114" s="24" t="str">
        <f>_xll.qlSwapIndex(,"NoFix",$A114,SettlementDays,Currency,Calendar,$F114,$G114,$H114,B$4,B$1,,EvaluationDate)</f>
        <v>obj_0058e#0001</v>
      </c>
      <c r="C114" s="24" t="str">
        <f>_xll.qlSwapIndex(,"NoFix",$A114,SettlementDays,Currency,Calendar,$F114,$G114,$H114,C$4,C$1,,EvaluationDate)</f>
        <v>obj_00661#0000</v>
      </c>
      <c r="D114" s="24" t="str">
        <f>_xll.qlSwapIndex(,"NoFix",$A114,SettlementDays,Currency,Calendar,$F114,$G114,$H114,D$4,D$1,,EvaluationDate)</f>
        <v>obj_00601#0001</v>
      </c>
      <c r="E114" s="24" t="str">
        <f>_xll.qlSwapIndex(,"NoFix",$A114,SettlementDays,Currency,Calendar,$F114,$G114,$H114,E$4,E$1,,EvaluationDate)</f>
        <v>obj_00680#0000</v>
      </c>
      <c r="F114" s="42" t="s">
        <v>65</v>
      </c>
      <c r="G114" s="22" t="s">
        <v>77</v>
      </c>
      <c r="H114" s="22" t="s">
        <v>117</v>
      </c>
    </row>
    <row r="115" spans="1:8" x14ac:dyDescent="0.2">
      <c r="A115" s="23" t="s">
        <v>38</v>
      </c>
      <c r="B115" s="24" t="str">
        <f>_xll.qlSwapIndex(,"NoFix",$A115,SettlementDays,Currency,Calendar,$F115,$G115,$H115,B$4,B$1,,EvaluationDate)</f>
        <v>obj_00599#0001</v>
      </c>
      <c r="C115" s="24" t="str">
        <f>_xll.qlSwapIndex(,"NoFix",$A115,SettlementDays,Currency,Calendar,$F115,$G115,$H115,C$4,C$1,,EvaluationDate)</f>
        <v>obj_0067a#0000</v>
      </c>
      <c r="D115" s="24" t="str">
        <f>_xll.qlSwapIndex(,"NoFix",$A115,SettlementDays,Currency,Calendar,$F115,$G115,$H115,D$4,D$1,,EvaluationDate)</f>
        <v>obj_005ce#0001</v>
      </c>
      <c r="E115" s="24" t="str">
        <f>_xll.qlSwapIndex(,"NoFix",$A115,SettlementDays,Currency,Calendar,$F115,$G115,$H115,E$4,E$1,,EvaluationDate)</f>
        <v>obj_00659#0000</v>
      </c>
      <c r="F115" s="42" t="s">
        <v>65</v>
      </c>
      <c r="G115" s="22" t="s">
        <v>77</v>
      </c>
      <c r="H115" s="22" t="s">
        <v>117</v>
      </c>
    </row>
    <row r="116" spans="1:8" x14ac:dyDescent="0.2">
      <c r="A116" s="23" t="s">
        <v>39</v>
      </c>
      <c r="B116" s="24" t="str">
        <f>_xll.qlSwapIndex(,"NoFix",$A116,SettlementDays,Currency,Calendar,$F116,$G116,$H116,B$4,B$1,,EvaluationDate)</f>
        <v>obj_005af#0001</v>
      </c>
      <c r="C116" s="24" t="str">
        <f>_xll.qlSwapIndex(,"NoFix",$A116,SettlementDays,Currency,Calendar,$F116,$G116,$H116,C$4,C$1,,EvaluationDate)</f>
        <v>obj_0065d#0000</v>
      </c>
      <c r="D116" s="24" t="str">
        <f>_xll.qlSwapIndex(,"NoFix",$A116,SettlementDays,Currency,Calendar,$F116,$G116,$H116,D$4,D$1,,EvaluationDate)</f>
        <v>obj_005e1#0001</v>
      </c>
      <c r="E116" s="24" t="str">
        <f>_xll.qlSwapIndex(,"NoFix",$A116,SettlementDays,Currency,Calendar,$F116,$G116,$H116,E$4,E$1,,EvaluationDate)</f>
        <v>obj_00698#0000</v>
      </c>
      <c r="F116" s="42" t="s">
        <v>65</v>
      </c>
      <c r="G116" s="22" t="s">
        <v>77</v>
      </c>
      <c r="H116" s="22" t="s">
        <v>117</v>
      </c>
    </row>
    <row r="117" spans="1:8" x14ac:dyDescent="0.2">
      <c r="A117" s="23" t="s">
        <v>40</v>
      </c>
      <c r="B117" s="24" t="str">
        <f>_xll.qlSwapIndex(,"NoFix",$A117,SettlementDays,Currency,Calendar,$F117,$G117,$H117,B$4,B$1,,EvaluationDate)</f>
        <v>obj_005ad#0001</v>
      </c>
      <c r="C117" s="24" t="str">
        <f>_xll.qlSwapIndex(,"NoFix",$A117,SettlementDays,Currency,Calendar,$F117,$G117,$H117,C$4,C$1,,EvaluationDate)</f>
        <v>obj_00678#0000</v>
      </c>
      <c r="D117" s="24" t="str">
        <f>_xll.qlSwapIndex(,"NoFix",$A117,SettlementDays,Currency,Calendar,$F117,$G117,$H117,D$4,D$1,,EvaluationDate)</f>
        <v>obj_00606#0001</v>
      </c>
      <c r="E117" s="24" t="str">
        <f>_xll.qlSwapIndex(,"NoFix",$A117,SettlementDays,Currency,Calendar,$F117,$G117,$H117,E$4,E$1,,EvaluationDate)</f>
        <v>obj_0062a#0000</v>
      </c>
      <c r="F117" s="42" t="s">
        <v>65</v>
      </c>
      <c r="G117" s="22" t="s">
        <v>77</v>
      </c>
      <c r="H117" s="22" t="s">
        <v>117</v>
      </c>
    </row>
    <row r="118" spans="1:8" x14ac:dyDescent="0.2">
      <c r="A118" s="23" t="s">
        <v>41</v>
      </c>
      <c r="B118" s="24" t="str">
        <f>_xll.qlSwapIndex(,"NoFix",$A118,SettlementDays,Currency,Calendar,$F118,$G118,$H118,B$4,B$1,,EvaluationDate)</f>
        <v>obj_00598#0001</v>
      </c>
      <c r="C118" s="24" t="str">
        <f>_xll.qlSwapIndex(,"NoFix",$A118,SettlementDays,Currency,Calendar,$F118,$G118,$H118,C$4,C$1,,EvaluationDate)</f>
        <v>obj_00692#0000</v>
      </c>
      <c r="D118" s="24" t="str">
        <f>_xll.qlSwapIndex(,"NoFix",$A118,SettlementDays,Currency,Calendar,$F118,$G118,$H118,D$4,D$1,,EvaluationDate)</f>
        <v>obj_005c9#0001</v>
      </c>
      <c r="E118" s="24" t="str">
        <f>_xll.qlSwapIndex(,"NoFix",$A118,SettlementDays,Currency,Calendar,$F118,$G118,$H118,E$4,E$1,,EvaluationDate)</f>
        <v>obj_00647#0000</v>
      </c>
      <c r="F118" s="42" t="s">
        <v>65</v>
      </c>
      <c r="G118" s="22" t="s">
        <v>77</v>
      </c>
      <c r="H118" s="22" t="s">
        <v>117</v>
      </c>
    </row>
    <row r="119" spans="1:8" x14ac:dyDescent="0.2">
      <c r="A119" s="23" t="s">
        <v>42</v>
      </c>
      <c r="B119" s="24" t="str">
        <f>_xll.qlSwapIndex(,"NoFix",$A119,SettlementDays,Currency,Calendar,$F119,$G119,$H119,B$4,B$1,,EvaluationDate)</f>
        <v>obj_0058c#0001</v>
      </c>
      <c r="C119" s="24" t="str">
        <f>_xll.qlSwapIndex(,"NoFix",$A119,SettlementDays,Currency,Calendar,$F119,$G119,$H119,C$4,C$1,,EvaluationDate)</f>
        <v>obj_0064d#0000</v>
      </c>
      <c r="D119" s="24" t="str">
        <f>_xll.qlSwapIndex(,"NoFix",$A119,SettlementDays,Currency,Calendar,$F119,$G119,$H119,D$4,D$1,,EvaluationDate)</f>
        <v>obj_005e6#0001</v>
      </c>
      <c r="E119" s="24" t="str">
        <f>_xll.qlSwapIndex(,"NoFix",$A119,SettlementDays,Currency,Calendar,$F119,$G119,$H119,E$4,E$1,,EvaluationDate)</f>
        <v>obj_0065c#0000</v>
      </c>
      <c r="F119" s="42" t="s">
        <v>65</v>
      </c>
      <c r="G119" s="22" t="s">
        <v>77</v>
      </c>
      <c r="H119" s="22" t="s">
        <v>117</v>
      </c>
    </row>
    <row r="120" spans="1:8" x14ac:dyDescent="0.2">
      <c r="A120" s="23" t="s">
        <v>43</v>
      </c>
      <c r="B120" s="24" t="str">
        <f>_xll.qlSwapIndex(,"NoFix",$A120,SettlementDays,Currency,Calendar,$F120,$G120,$H120,B$4,B$1,,EvaluationDate)</f>
        <v>obj_0059b#0001</v>
      </c>
      <c r="C120" s="24" t="str">
        <f>_xll.qlSwapIndex(,"NoFix",$A120,SettlementDays,Currency,Calendar,$F120,$G120,$H120,C$4,C$1,,EvaluationDate)</f>
        <v>obj_00634#0000</v>
      </c>
      <c r="D120" s="24" t="str">
        <f>_xll.qlSwapIndex(,"NoFix",$A120,SettlementDays,Currency,Calendar,$F120,$G120,$H120,D$4,D$1,,EvaluationDate)</f>
        <v>obj_005e5#0001</v>
      </c>
      <c r="E120" s="24" t="str">
        <f>_xll.qlSwapIndex(,"NoFix",$A120,SettlementDays,Currency,Calendar,$F120,$G120,$H120,E$4,E$1,,EvaluationDate)</f>
        <v>obj_0064c#0000</v>
      </c>
      <c r="F120" s="42" t="s">
        <v>65</v>
      </c>
      <c r="G120" s="22" t="s">
        <v>77</v>
      </c>
      <c r="H120" s="22" t="s">
        <v>117</v>
      </c>
    </row>
    <row r="121" spans="1:8" x14ac:dyDescent="0.2">
      <c r="A121" s="23" t="s">
        <v>44</v>
      </c>
      <c r="B121" s="24" t="str">
        <f>_xll.qlSwapIndex(,"NoFix",$A121,SettlementDays,Currency,Calendar,$F121,$G121,$H121,B$4,B$1,,EvaluationDate)</f>
        <v>obj_0059d#0001</v>
      </c>
      <c r="C121" s="24" t="str">
        <f>_xll.qlSwapIndex(,"NoFix",$A121,SettlementDays,Currency,Calendar,$F121,$G121,$H121,C$4,C$1,,EvaluationDate)</f>
        <v>obj_00654#0000</v>
      </c>
      <c r="D121" s="24" t="str">
        <f>_xll.qlSwapIndex(,"NoFix",$A121,SettlementDays,Currency,Calendar,$F121,$G121,$H121,D$4,D$1,,EvaluationDate)</f>
        <v>obj_005d3#0001</v>
      </c>
      <c r="E121" s="24" t="str">
        <f>_xll.qlSwapIndex(,"NoFix",$A121,SettlementDays,Currency,Calendar,$F121,$G121,$H121,E$4,E$1,,EvaluationDate)</f>
        <v>obj_0067c#0000</v>
      </c>
      <c r="F121" s="42" t="s">
        <v>65</v>
      </c>
      <c r="G121" s="22" t="s">
        <v>77</v>
      </c>
      <c r="H121" s="22" t="s">
        <v>117</v>
      </c>
    </row>
    <row r="122" spans="1:8" x14ac:dyDescent="0.2">
      <c r="A122" s="23" t="s">
        <v>45</v>
      </c>
      <c r="B122" s="24" t="str">
        <f>_xll.qlSwapIndex(,"NoFix",$A122,SettlementDays,Currency,Calendar,$F122,$G122,$H122,B$4,B$1,,EvaluationDate)</f>
        <v>obj_005b0#0001</v>
      </c>
      <c r="C122" s="24" t="str">
        <f>_xll.qlSwapIndex(,"NoFix",$A122,SettlementDays,Currency,Calendar,$F122,$G122,$H122,C$4,C$1,,EvaluationDate)</f>
        <v>obj_00667#0000</v>
      </c>
      <c r="D122" s="24" t="str">
        <f>_xll.qlSwapIndex(,"NoFix",$A122,SettlementDays,Currency,Calendar,$F122,$G122,$H122,D$4,D$1,,EvaluationDate)</f>
        <v>obj_005ee#0001</v>
      </c>
      <c r="E122" s="24" t="str">
        <f>_xll.qlSwapIndex(,"NoFix",$A122,SettlementDays,Currency,Calendar,$F122,$G122,$H122,E$4,E$1,,EvaluationDate)</f>
        <v>obj_00642#0000</v>
      </c>
      <c r="F122" s="42" t="s">
        <v>65</v>
      </c>
      <c r="G122" s="22" t="s">
        <v>77</v>
      </c>
      <c r="H122" s="22" t="s">
        <v>117</v>
      </c>
    </row>
    <row r="123" spans="1:8" x14ac:dyDescent="0.2">
      <c r="A123" s="23" t="s">
        <v>46</v>
      </c>
      <c r="B123" s="24" t="str">
        <f>_xll.qlSwapIndex(,"NoFix",$A123,SettlementDays,Currency,Calendar,$F123,$G123,$H123,B$4,B$1,,EvaluationDate)</f>
        <v>obj_00581#0001</v>
      </c>
      <c r="C123" s="24" t="str">
        <f>_xll.qlSwapIndex(,"NoFix",$A123,SettlementDays,Currency,Calendar,$F123,$G123,$H123,C$4,C$1,,EvaluationDate)</f>
        <v>obj_0064f#0000</v>
      </c>
      <c r="D123" s="24" t="str">
        <f>_xll.qlSwapIndex(,"NoFix",$A123,SettlementDays,Currency,Calendar,$F123,$G123,$H123,D$4,D$1,,EvaluationDate)</f>
        <v>obj_005ef#0001</v>
      </c>
      <c r="E123" s="24" t="str">
        <f>_xll.qlSwapIndex(,"NoFix",$A123,SettlementDays,Currency,Calendar,$F123,$G123,$H123,E$4,E$1,,EvaluationDate)</f>
        <v>obj_00689#0000</v>
      </c>
      <c r="F123" s="42" t="s">
        <v>65</v>
      </c>
      <c r="G123" s="22" t="s">
        <v>77</v>
      </c>
      <c r="H123" s="22" t="s">
        <v>117</v>
      </c>
    </row>
    <row r="124" spans="1:8" x14ac:dyDescent="0.2">
      <c r="A124" s="23" t="s">
        <v>47</v>
      </c>
      <c r="B124" s="24" t="str">
        <f>_xll.qlSwapIndex(,"NoFix",$A124,SettlementDays,Currency,Calendar,$F124,$G124,$H124,B$4,B$1,,EvaluationDate)</f>
        <v>obj_0059c#0001</v>
      </c>
      <c r="C124" s="24" t="str">
        <f>_xll.qlSwapIndex(,"NoFix",$A124,SettlementDays,Currency,Calendar,$F124,$G124,$H124,C$4,C$1,,EvaluationDate)</f>
        <v>obj_00643#0000</v>
      </c>
      <c r="D124" s="24" t="str">
        <f>_xll.qlSwapIndex(,"NoFix",$A124,SettlementDays,Currency,Calendar,$F124,$G124,$H124,D$4,D$1,,EvaluationDate)</f>
        <v>obj_005ff#0001</v>
      </c>
      <c r="E124" s="24" t="str">
        <f>_xll.qlSwapIndex(,"NoFix",$A124,SettlementDays,Currency,Calendar,$F124,$G124,$H124,E$4,E$1,,EvaluationDate)</f>
        <v>obj_00657#0000</v>
      </c>
      <c r="F124" s="42" t="s">
        <v>65</v>
      </c>
      <c r="G124" s="22" t="s">
        <v>77</v>
      </c>
      <c r="H124" s="22" t="s">
        <v>117</v>
      </c>
    </row>
    <row r="125" spans="1:8" x14ac:dyDescent="0.2">
      <c r="A125" s="23" t="s">
        <v>48</v>
      </c>
      <c r="B125" s="24" t="str">
        <f>_xll.qlSwapIndex(,"NoFix",$A125,SettlementDays,Currency,Calendar,$F125,$G125,$H125,B$4,B$1,,EvaluationDate)</f>
        <v>obj_005b6#0001</v>
      </c>
      <c r="C125" s="24" t="str">
        <f>_xll.qlSwapIndex(,"NoFix",$A125,SettlementDays,Currency,Calendar,$F125,$G125,$H125,C$4,C$1,,EvaluationDate)</f>
        <v>obj_00695#0000</v>
      </c>
      <c r="D125" s="24" t="str">
        <f>_xll.qlSwapIndex(,"NoFix",$A125,SettlementDays,Currency,Calendar,$F125,$G125,$H125,D$4,D$1,,EvaluationDate)</f>
        <v>obj_005f9#0001</v>
      </c>
      <c r="E125" s="24" t="str">
        <f>_xll.qlSwapIndex(,"NoFix",$A125,SettlementDays,Currency,Calendar,$F125,$G125,$H125,E$4,E$1,,EvaluationDate)</f>
        <v>obj_0064a#0000</v>
      </c>
      <c r="F125" s="42" t="s">
        <v>65</v>
      </c>
      <c r="G125" s="22" t="s">
        <v>77</v>
      </c>
      <c r="H125" s="22" t="s">
        <v>117</v>
      </c>
    </row>
    <row r="126" spans="1:8" x14ac:dyDescent="0.2">
      <c r="A126" s="23" t="s">
        <v>49</v>
      </c>
      <c r="B126" s="24" t="str">
        <f>_xll.qlSwapIndex(,"NoFix",$A126,SettlementDays,Currency,Calendar,$F126,$G126,$H126,B$4,B$1,,EvaluationDate)</f>
        <v>obj_00595#0001</v>
      </c>
      <c r="C126" s="24" t="str">
        <f>_xll.qlSwapIndex(,"NoFix",$A126,SettlementDays,Currency,Calendar,$F126,$G126,$H126,C$4,C$1,,EvaluationDate)</f>
        <v>obj_0062e#0000</v>
      </c>
      <c r="D126" s="24" t="str">
        <f>_xll.qlSwapIndex(,"NoFix",$A126,SettlementDays,Currency,Calendar,$F126,$G126,$H126,D$4,D$1,,EvaluationDate)</f>
        <v>obj_005e2#0001</v>
      </c>
      <c r="E126" s="24" t="str">
        <f>_xll.qlSwapIndex(,"NoFix",$A126,SettlementDays,Currency,Calendar,$F126,$G126,$H126,E$4,E$1,,EvaluationDate)</f>
        <v>obj_00679#0000</v>
      </c>
      <c r="F126" s="42" t="s">
        <v>65</v>
      </c>
      <c r="G126" s="22" t="s">
        <v>77</v>
      </c>
      <c r="H126" s="22" t="s">
        <v>117</v>
      </c>
    </row>
    <row r="127" spans="1:8" x14ac:dyDescent="0.2">
      <c r="A127" s="23" t="s">
        <v>50</v>
      </c>
      <c r="B127" s="24" t="str">
        <f>_xll.qlSwapIndex(,"NoFix",$A127,SettlementDays,Currency,Calendar,$F127,$G127,$H127,B$4,B$1,,EvaluationDate)</f>
        <v>obj_00580#0001</v>
      </c>
      <c r="C127" s="24" t="str">
        <f>_xll.qlSwapIndex(,"NoFix",$A127,SettlementDays,Currency,Calendar,$F127,$G127,$H127,C$4,C$1,,EvaluationDate)</f>
        <v>obj_00693#0000</v>
      </c>
      <c r="D127" s="24" t="str">
        <f>_xll.qlSwapIndex(,"NoFix",$A127,SettlementDays,Currency,Calendar,$F127,$G127,$H127,D$4,D$1,,EvaluationDate)</f>
        <v>obj_005d4#0001</v>
      </c>
      <c r="E127" s="24" t="str">
        <f>_xll.qlSwapIndex(,"NoFix",$A127,SettlementDays,Currency,Calendar,$F127,$G127,$H127,E$4,E$1,,EvaluationDate)</f>
        <v>obj_0066b#0000</v>
      </c>
      <c r="F127" s="42" t="s">
        <v>65</v>
      </c>
      <c r="G127" s="22" t="s">
        <v>77</v>
      </c>
      <c r="H127" s="22" t="s">
        <v>117</v>
      </c>
    </row>
    <row r="128" spans="1:8" x14ac:dyDescent="0.2">
      <c r="A128" s="23" t="s">
        <v>51</v>
      </c>
      <c r="B128" s="24" t="str">
        <f>_xll.qlSwapIndex(,"NoFix",$A128,SettlementDays,Currency,Calendar,$F128,$G128,$H128,B$4,B$1,,EvaluationDate)</f>
        <v>obj_00587#0001</v>
      </c>
      <c r="C128" s="24" t="str">
        <f>_xll.qlSwapIndex(,"NoFix",$A128,SettlementDays,Currency,Calendar,$F128,$G128,$H128,C$4,C$1,,EvaluationDate)</f>
        <v>obj_0068a#0000</v>
      </c>
      <c r="D128" s="24" t="str">
        <f>_xll.qlSwapIndex(,"NoFix",$A128,SettlementDays,Currency,Calendar,$F128,$G128,$H128,D$4,D$1,,EvaluationDate)</f>
        <v>obj_005e0#0001</v>
      </c>
      <c r="E128" s="24" t="str">
        <f>_xll.qlSwapIndex(,"NoFix",$A128,SettlementDays,Currency,Calendar,$F128,$G128,$H128,E$4,E$1,,EvaluationDate)</f>
        <v>obj_0065e#0000</v>
      </c>
      <c r="F128" s="42" t="s">
        <v>65</v>
      </c>
      <c r="G128" s="22" t="s">
        <v>77</v>
      </c>
      <c r="H128" s="22" t="s">
        <v>117</v>
      </c>
    </row>
    <row r="129" spans="1:8" x14ac:dyDescent="0.2">
      <c r="A129" s="23" t="s">
        <v>52</v>
      </c>
      <c r="B129" s="24" t="str">
        <f>_xll.qlSwapIndex(,"NoFix",$A129,SettlementDays,Currency,Calendar,$F129,$G129,$H129,B$4,B$1,,EvaluationDate)</f>
        <v>obj_0058a#0001</v>
      </c>
      <c r="C129" s="24" t="str">
        <f>_xll.qlSwapIndex(,"NoFix",$A129,SettlementDays,Currency,Calendar,$F129,$G129,$H129,C$4,C$1,,EvaluationDate)</f>
        <v>obj_00672#0000</v>
      </c>
      <c r="D129" s="24" t="str">
        <f>_xll.qlSwapIndex(,"NoFix",$A129,SettlementDays,Currency,Calendar,$F129,$G129,$H129,D$4,D$1,,EvaluationDate)</f>
        <v>obj_005e9#0001</v>
      </c>
      <c r="E129" s="24" t="str">
        <f>_xll.qlSwapIndex(,"NoFix",$A129,SettlementDays,Currency,Calendar,$F129,$G129,$H129,E$4,E$1,,EvaluationDate)</f>
        <v>obj_00641#0000</v>
      </c>
      <c r="F129" s="42" t="s">
        <v>65</v>
      </c>
      <c r="G129" s="22" t="s">
        <v>77</v>
      </c>
      <c r="H129" s="22" t="s">
        <v>117</v>
      </c>
    </row>
    <row r="130" spans="1:8" x14ac:dyDescent="0.2">
      <c r="A130" s="23" t="s">
        <v>53</v>
      </c>
      <c r="B130" s="24" t="str">
        <f>_xll.qlSwapIndex(,"NoFix",$A130,SettlementDays,Currency,Calendar,$F130,$G130,$H130,B$4,B$1,,EvaluationDate)</f>
        <v>obj_00589#0001</v>
      </c>
      <c r="C130" s="24" t="str">
        <f>_xll.qlSwapIndex(,"NoFix",$A130,SettlementDays,Currency,Calendar,$F130,$G130,$H130,C$4,C$1,,EvaluationDate)</f>
        <v>obj_00683#0000</v>
      </c>
      <c r="D130" s="24" t="str">
        <f>_xll.qlSwapIndex(,"NoFix",$A130,SettlementDays,Currency,Calendar,$F130,$G130,$H130,D$4,D$1,,EvaluationDate)</f>
        <v>obj_005d1#0001</v>
      </c>
      <c r="E130" s="24" t="str">
        <f>_xll.qlSwapIndex(,"NoFix",$A130,SettlementDays,Currency,Calendar,$F130,$G130,$H130,E$4,E$1,,EvaluationDate)</f>
        <v>obj_0062d#0000</v>
      </c>
      <c r="F130" s="42" t="s">
        <v>65</v>
      </c>
      <c r="G130" s="22" t="s">
        <v>77</v>
      </c>
      <c r="H130" s="22" t="s">
        <v>117</v>
      </c>
    </row>
    <row r="131" spans="1:8" x14ac:dyDescent="0.2">
      <c r="A131" s="23" t="s">
        <v>54</v>
      </c>
      <c r="B131" s="24" t="str">
        <f>_xll.qlSwapIndex(,"NoFix",$A131,SettlementDays,Currency,Calendar,$F131,$G131,$H131,B$4,B$1,,EvaluationDate)</f>
        <v>obj_0059f#0001</v>
      </c>
      <c r="C131" s="24" t="str">
        <f>_xll.qlSwapIndex(,"NoFix",$A131,SettlementDays,Currency,Calendar,$F131,$G131,$H131,C$4,C$1,,EvaluationDate)</f>
        <v>obj_00653#0000</v>
      </c>
      <c r="D131" s="24" t="str">
        <f>_xll.qlSwapIndex(,"NoFix",$A131,SettlementDays,Currency,Calendar,$F131,$G131,$H131,D$4,D$1,,EvaluationDate)</f>
        <v>obj_005cb#0001</v>
      </c>
      <c r="E131" s="24" t="str">
        <f>_xll.qlSwapIndex(,"NoFix",$A131,SettlementDays,Currency,Calendar,$F131,$G131,$H131,E$4,E$1,,EvaluationDate)</f>
        <v>obj_0068f#0000</v>
      </c>
      <c r="F131" s="42" t="s">
        <v>65</v>
      </c>
      <c r="G131" s="22" t="s">
        <v>77</v>
      </c>
      <c r="H131" s="22" t="s">
        <v>117</v>
      </c>
    </row>
    <row r="132" spans="1:8" x14ac:dyDescent="0.2">
      <c r="A132" s="23" t="s">
        <v>55</v>
      </c>
      <c r="B132" s="24" t="str">
        <f>_xll.qlSwapIndex(,"NoFix",$A132,SettlementDays,Currency,Calendar,$F132,$G132,$H132,B$4,B$1,,EvaluationDate)</f>
        <v>obj_005aa#0001</v>
      </c>
      <c r="C132" s="24" t="str">
        <f>_xll.qlSwapIndex(,"NoFix",$A132,SettlementDays,Currency,Calendar,$F132,$G132,$H132,C$4,C$1,,EvaluationDate)</f>
        <v>obj_00644#0000</v>
      </c>
      <c r="D132" s="24" t="str">
        <f>_xll.qlSwapIndex(,"NoFix",$A132,SettlementDays,Currency,Calendar,$F132,$G132,$H132,D$4,D$1,,EvaluationDate)</f>
        <v>obj_005fc#0001</v>
      </c>
      <c r="E132" s="24" t="str">
        <f>_xll.qlSwapIndex(,"NoFix",$A132,SettlementDays,Currency,Calendar,$F132,$G132,$H132,E$4,E$1,,EvaluationDate)</f>
        <v>obj_0066c#0000</v>
      </c>
      <c r="F132" s="42" t="s">
        <v>65</v>
      </c>
      <c r="G132" s="22" t="s">
        <v>77</v>
      </c>
      <c r="H132" s="22" t="s">
        <v>117</v>
      </c>
    </row>
    <row r="133" spans="1:8" x14ac:dyDescent="0.2">
      <c r="A133" s="23" t="s">
        <v>56</v>
      </c>
      <c r="B133" s="24" t="str">
        <f>_xll.qlSwapIndex(,"NoFix",$A133,SettlementDays,Currency,Calendar,$F133,$G133,$H133,B$4,B$1,,EvaluationDate)</f>
        <v>obj_00588#0001</v>
      </c>
      <c r="C133" s="24" t="str">
        <f>_xll.qlSwapIndex(,"NoFix",$A133,SettlementDays,Currency,Calendar,$F133,$G133,$H133,C$4,C$1,,EvaluationDate)</f>
        <v>obj_00660#0000</v>
      </c>
      <c r="D133" s="24" t="str">
        <f>_xll.qlSwapIndex(,"NoFix",$A133,SettlementDays,Currency,Calendar,$F133,$G133,$H133,D$4,D$1,,EvaluationDate)</f>
        <v>obj_005d9#0001</v>
      </c>
      <c r="E133" s="24" t="str">
        <f>_xll.qlSwapIndex(,"NoFix",$A133,SettlementDays,Currency,Calendar,$F133,$G133,$H133,E$4,E$1,,EvaluationDate)</f>
        <v>obj_00628#0000</v>
      </c>
      <c r="F133" s="42" t="s">
        <v>65</v>
      </c>
      <c r="G133" s="22" t="s">
        <v>77</v>
      </c>
      <c r="H133" s="22" t="s">
        <v>117</v>
      </c>
    </row>
    <row r="134" spans="1:8" x14ac:dyDescent="0.2">
      <c r="A134" s="23" t="s">
        <v>57</v>
      </c>
      <c r="B134" s="24" t="str">
        <f>_xll.qlSwapIndex(,"NoFix",$A134,SettlementDays,Currency,Calendar,$F134,$G134,$H134,B$4,B$1,,EvaluationDate)</f>
        <v>obj_005a0#0001</v>
      </c>
      <c r="C134" s="24" t="str">
        <f>_xll.qlSwapIndex(,"NoFix",$A134,SettlementDays,Currency,Calendar,$F134,$G134,$H134,C$4,C$1,,EvaluationDate)</f>
        <v>obj_0061f#0000</v>
      </c>
      <c r="D134" s="24" t="str">
        <f>_xll.qlSwapIndex(,"NoFix",$A134,SettlementDays,Currency,Calendar,$F134,$G134,$H134,D$4,D$1,,EvaluationDate)</f>
        <v>obj_005f4#0001</v>
      </c>
      <c r="E134" s="24" t="str">
        <f>_xll.qlSwapIndex(,"NoFix",$A134,SettlementDays,Currency,Calendar,$F134,$G134,$H134,E$4,E$1,,EvaluationDate)</f>
        <v>obj_00637#0000</v>
      </c>
      <c r="F134" s="42" t="s">
        <v>65</v>
      </c>
      <c r="G134" s="22" t="s">
        <v>77</v>
      </c>
      <c r="H134" s="22" t="s">
        <v>117</v>
      </c>
    </row>
    <row r="135" spans="1:8" x14ac:dyDescent="0.2">
      <c r="A135" s="23" t="s">
        <v>58</v>
      </c>
      <c r="B135" s="24" t="str">
        <f>_xll.qlSwapIndex(,"NoFix",$A135,SettlementDays,Currency,Calendar,$F135,$G135,$H135,B$4,B$1,,EvaluationDate)</f>
        <v>obj_005b2#0001</v>
      </c>
      <c r="C135" s="24" t="str">
        <f>_xll.qlSwapIndex(,"NoFix",$A135,SettlementDays,Currency,Calendar,$F135,$G135,$H135,C$4,C$1,,EvaluationDate)</f>
        <v>obj_00652#0000</v>
      </c>
      <c r="D135" s="24" t="str">
        <f>_xll.qlSwapIndex(,"NoFix",$A135,SettlementDays,Currency,Calendar,$F135,$G135,$H135,D$4,D$1,,EvaluationDate)</f>
        <v>obj_00603#0001</v>
      </c>
      <c r="E135" s="24" t="str">
        <f>_xll.qlSwapIndex(,"NoFix",$A135,SettlementDays,Currency,Calendar,$F135,$G135,$H135,E$4,E$1,,EvaluationDate)</f>
        <v>obj_0069b#0000</v>
      </c>
      <c r="F135" s="42" t="s">
        <v>65</v>
      </c>
      <c r="G135" s="22" t="s">
        <v>77</v>
      </c>
      <c r="H135" s="22" t="s">
        <v>117</v>
      </c>
    </row>
    <row r="136" spans="1:8" x14ac:dyDescent="0.2">
      <c r="A136" s="15" t="s">
        <v>59</v>
      </c>
      <c r="B136" s="24" t="str">
        <f>_xll.qlSwapIndex(,"NoFix",$A136,SettlementDays,Currency,Calendar,$F136,$G136,$H136,B$4,B$1,,EvaluationDate)</f>
        <v>obj_005b3#0001</v>
      </c>
      <c r="C136" s="24" t="str">
        <f>_xll.qlSwapIndex(,"NoFix",$A136,SettlementDays,Currency,Calendar,$F136,$G136,$H136,C$4,C$1,,EvaluationDate)</f>
        <v>obj_00656#0000</v>
      </c>
      <c r="D136" s="24" t="str">
        <f>_xll.qlSwapIndex(,"NoFix",$A136,SettlementDays,Currency,Calendar,$F136,$G136,$H136,D$4,D$1,,EvaluationDate)</f>
        <v>obj_005f3#0001</v>
      </c>
      <c r="E136" s="24" t="str">
        <f>_xll.qlSwapIndex(,"NoFix",$A136,SettlementDays,Currency,Calendar,$F136,$G136,$H136,E$4,E$1,,EvaluationDate)</f>
        <v>obj_00688#0000</v>
      </c>
      <c r="F136" s="43" t="s">
        <v>65</v>
      </c>
      <c r="G136" s="19" t="s">
        <v>77</v>
      </c>
      <c r="H136" s="19" t="s">
        <v>117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136"/>
  <sheetViews>
    <sheetView topLeftCell="A4" workbookViewId="0">
      <selection activeCell="A4" sqref="A4"/>
    </sheetView>
  </sheetViews>
  <sheetFormatPr defaultRowHeight="11.25" outlineLevelRow="1" x14ac:dyDescent="0.2"/>
  <cols>
    <col min="1" max="1" width="10" style="3" bestFit="1" customWidth="1"/>
    <col min="2" max="5" width="13.140625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6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hidden="1" customHeight="1" outlineLevel="1" x14ac:dyDescent="0.2"/>
    <row r="2" spans="1:15" ht="12.75" hidden="1" customHeight="1" outlineLevel="1" x14ac:dyDescent="0.2"/>
    <row r="3" spans="1:15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15" ht="12.75" customHeight="1" collapsed="1" x14ac:dyDescent="0.2">
      <c r="A4" s="56" t="s">
        <v>66</v>
      </c>
      <c r="B4" s="57" t="str">
        <f>PROPER(Currency)&amp;B3</f>
        <v>Gbp1M</v>
      </c>
      <c r="C4" s="57" t="str">
        <f>PROPER(Currency)&amp;C3</f>
        <v>Gbp3M</v>
      </c>
      <c r="D4" s="57" t="str">
        <f>PROPER(Currency)&amp;D3</f>
        <v>Gbp6M</v>
      </c>
      <c r="E4" s="57" t="str">
        <f>PROPER(Currency)&amp;E3</f>
        <v>Gbp1Y</v>
      </c>
    </row>
    <row r="5" spans="1:15" ht="12.75" customHeight="1" x14ac:dyDescent="0.2">
      <c r="A5" s="58" t="str">
        <f>Indexes!A5</f>
        <v>ON</v>
      </c>
      <c r="B5" s="59">
        <f>_xll.qlInterpolationInterpolate(Indexes!B$6,Indexes!$F5,TRUE)</f>
        <v>4.870039168749507E-3</v>
      </c>
      <c r="C5" s="60">
        <f>_xll.qlInterpolationInterpolate(Indexes!C$6,Indexes!$F5,TRUE)</f>
        <v>5.0953856197888392E-3</v>
      </c>
      <c r="D5" s="60">
        <f>_xll.qlInterpolationInterpolate(Indexes!D$6,Indexes!$F5,TRUE)</f>
        <v>7.2843038653169767E-3</v>
      </c>
      <c r="E5" s="61">
        <f>_xll.qlInterpolationInterpolate(Indexes!E$6,Indexes!$F5,TRUE)</f>
        <v>7.5560548330666499E-3</v>
      </c>
      <c r="F5" s="62"/>
      <c r="G5" s="63">
        <f t="shared" ref="G5:G11" si="0">B5-L5</f>
        <v>-1.3805838582015006E-3</v>
      </c>
      <c r="H5" s="64">
        <f t="shared" ref="H5:H13" si="1">C5-M5</f>
        <v>-2.9488649327802374E-3</v>
      </c>
      <c r="I5" s="64">
        <f t="shared" ref="I5:I16" si="2">D5-N5</f>
        <v>-3.2167997196108633E-3</v>
      </c>
      <c r="J5" s="65">
        <f t="shared" ref="J5:J22" si="3">E5-O5</f>
        <v>-6.3623557393965857E-3</v>
      </c>
      <c r="L5" s="193">
        <v>6.2506230269510077E-3</v>
      </c>
      <c r="M5" s="194">
        <v>8.0442505525690766E-3</v>
      </c>
      <c r="N5" s="194">
        <v>1.050110358492784E-2</v>
      </c>
      <c r="O5" s="195">
        <v>1.3918410572463236E-2</v>
      </c>
    </row>
    <row r="6" spans="1:15" ht="12.75" customHeight="1" x14ac:dyDescent="0.2">
      <c r="A6" s="67" t="str">
        <f>Indexes!A6</f>
        <v>TN</v>
      </c>
      <c r="B6" s="68">
        <f>_xll.qlInterpolationInterpolate(Indexes!B$6,Indexes!$F6,TRUE)</f>
        <v>4.870039168749507E-3</v>
      </c>
      <c r="C6" s="69">
        <f>_xll.qlInterpolationInterpolate(Indexes!C$6,Indexes!$F6,TRUE)</f>
        <v>5.0953856197888392E-3</v>
      </c>
      <c r="D6" s="69">
        <f>_xll.qlInterpolationInterpolate(Indexes!D$6,Indexes!$F6,TRUE)</f>
        <v>7.2843038653169767E-3</v>
      </c>
      <c r="E6" s="70">
        <f>_xll.qlInterpolationInterpolate(Indexes!E$6,Indexes!$F6,TRUE)</f>
        <v>7.5560548330666499E-3</v>
      </c>
      <c r="F6" s="62"/>
      <c r="G6" s="71">
        <f t="shared" si="0"/>
        <v>-1.3805838582015006E-3</v>
      </c>
      <c r="H6" s="72">
        <f t="shared" si="1"/>
        <v>-2.9488649327802374E-3</v>
      </c>
      <c r="I6" s="72">
        <f t="shared" si="2"/>
        <v>-3.2167997196108633E-3</v>
      </c>
      <c r="J6" s="73">
        <f t="shared" si="3"/>
        <v>-6.3623557393965857E-3</v>
      </c>
      <c r="L6" s="196">
        <v>6.2506230269510077E-3</v>
      </c>
      <c r="M6" s="197">
        <v>8.0442505525690766E-3</v>
      </c>
      <c r="N6" s="197">
        <v>1.050110358492784E-2</v>
      </c>
      <c r="O6" s="198">
        <v>1.3918410572463236E-2</v>
      </c>
    </row>
    <row r="7" spans="1:15" ht="12.75" customHeight="1" x14ac:dyDescent="0.2">
      <c r="A7" s="75" t="str">
        <f>Indexes!A7</f>
        <v>SN</v>
      </c>
      <c r="B7" s="76">
        <f>_xll.qlIndexFixing(Indexes!B7,FixingDate,TRUE,InterestRatesTrigger)</f>
        <v>4.870039168749507E-3</v>
      </c>
      <c r="C7" s="77">
        <f>_xll.qlIndexFixing(Indexes!C7,FixingDate,TRUE,InterestRatesTrigger)</f>
        <v>5.0953856197888392E-3</v>
      </c>
      <c r="D7" s="77">
        <f>_xll.qlIndexFixing(Indexes!D7,FixingDate,TRUE,InterestRatesTrigger)</f>
        <v>7.2843038653169767E-3</v>
      </c>
      <c r="E7" s="78">
        <f>_xll.qlIndexFixing(Indexes!E7,FixingDate,TRUE,InterestRatesTrigger)</f>
        <v>7.5560548330666499E-3</v>
      </c>
      <c r="G7" s="79">
        <f t="shared" si="0"/>
        <v>-1.3805838582015006E-3</v>
      </c>
      <c r="H7" s="80">
        <f t="shared" si="1"/>
        <v>-2.9488649327802374E-3</v>
      </c>
      <c r="I7" s="80">
        <f t="shared" si="2"/>
        <v>-3.2167997196108633E-3</v>
      </c>
      <c r="J7" s="81">
        <f t="shared" si="3"/>
        <v>-6.3623557393965857E-3</v>
      </c>
      <c r="L7" s="199">
        <v>6.2506230269510077E-3</v>
      </c>
      <c r="M7" s="200">
        <v>8.0442505525690766E-3</v>
      </c>
      <c r="N7" s="200">
        <v>1.050110358492784E-2</v>
      </c>
      <c r="O7" s="201">
        <v>1.3918410572463236E-2</v>
      </c>
    </row>
    <row r="8" spans="1:15" ht="12.75" customHeight="1" x14ac:dyDescent="0.2">
      <c r="A8" s="75" t="str">
        <f>Indexes!A8</f>
        <v>SW</v>
      </c>
      <c r="B8" s="76">
        <f>_xll.qlIndexFixing(Indexes!B8,FixingDate,TRUE,InterestRatesTrigger)</f>
        <v>4.8701699907383045E-3</v>
      </c>
      <c r="C8" s="77">
        <f>_xll.qlIndexFixing(Indexes!C8,FixingDate,TRUE,InterestRatesTrigger)</f>
        <v>5.0971445890571733E-3</v>
      </c>
      <c r="D8" s="77">
        <f>_xll.qlIndexFixing(Indexes!D8,FixingDate,TRUE,InterestRatesTrigger)</f>
        <v>7.2797905893012028E-3</v>
      </c>
      <c r="E8" s="78">
        <f>_xll.qlIndexFixing(Indexes!E8,FixingDate,TRUE,InterestRatesTrigger)</f>
        <v>7.557147956067497E-3</v>
      </c>
      <c r="G8" s="79">
        <f t="shared" si="0"/>
        <v>-1.381384380231593E-3</v>
      </c>
      <c r="H8" s="80">
        <f t="shared" si="1"/>
        <v>-2.9421165288910445E-3</v>
      </c>
      <c r="I8" s="80">
        <f t="shared" si="2"/>
        <v>-3.2198754931313436E-3</v>
      </c>
      <c r="J8" s="81">
        <f t="shared" si="3"/>
        <v>-6.3606899100308667E-3</v>
      </c>
      <c r="L8" s="199">
        <v>6.2515543709698975E-3</v>
      </c>
      <c r="M8" s="200">
        <v>8.0392611179482178E-3</v>
      </c>
      <c r="N8" s="200">
        <v>1.0499666082432546E-2</v>
      </c>
      <c r="O8" s="201">
        <v>1.3917837866098364E-2</v>
      </c>
    </row>
    <row r="9" spans="1:15" ht="12.75" customHeight="1" x14ac:dyDescent="0.2">
      <c r="A9" s="75" t="str">
        <f>Indexes!A9</f>
        <v>2W</v>
      </c>
      <c r="B9" s="76">
        <f>_xll.qlIndexFixing(Indexes!B9,FixingDate,TRUE,InterestRatesTrigger)</f>
        <v>4.8700832171252473E-3</v>
      </c>
      <c r="C9" s="77">
        <f>_xll.qlIndexFixing(Indexes!C9,FixingDate,TRUE,InterestRatesTrigger)</f>
        <v>5.1049677562495623E-3</v>
      </c>
      <c r="D9" s="77">
        <f>_xll.qlIndexFixing(Indexes!D9,FixingDate,TRUE,InterestRatesTrigger)</f>
        <v>7.256043286278855E-3</v>
      </c>
      <c r="E9" s="78">
        <f>_xll.qlIndexFixing(Indexes!E9,FixingDate,TRUE,InterestRatesTrigger)</f>
        <v>7.5607528568234963E-3</v>
      </c>
      <c r="G9" s="79">
        <f t="shared" si="0"/>
        <v>-1.3806957646772533E-3</v>
      </c>
      <c r="H9" s="80">
        <f t="shared" si="1"/>
        <v>-2.9453202633913543E-3</v>
      </c>
      <c r="I9" s="80">
        <f t="shared" si="2"/>
        <v>-3.2490981620675319E-3</v>
      </c>
      <c r="J9" s="81">
        <f t="shared" si="3"/>
        <v>-6.363023831404413E-3</v>
      </c>
      <c r="L9" s="199">
        <v>6.2507789818025006E-3</v>
      </c>
      <c r="M9" s="200">
        <v>8.0502880196409166E-3</v>
      </c>
      <c r="N9" s="200">
        <v>1.0505141448346387E-2</v>
      </c>
      <c r="O9" s="201">
        <v>1.3923776688227909E-2</v>
      </c>
    </row>
    <row r="10" spans="1:15" ht="12.75" customHeight="1" x14ac:dyDescent="0.2">
      <c r="A10" s="67" t="str">
        <f>Indexes!A10</f>
        <v>3W</v>
      </c>
      <c r="B10" s="68">
        <f>_xll.qlIndexFixing(Indexes!B10,FixingDate,TRUE,InterestRatesTrigger)</f>
        <v>4.8697869048870621E-3</v>
      </c>
      <c r="C10" s="69">
        <f>_xll.qlIndexFixing(Indexes!C10,FixingDate,TRUE,InterestRatesTrigger)</f>
        <v>5.1178422798025562E-3</v>
      </c>
      <c r="D10" s="69">
        <f>_xll.qlIndexFixing(Indexes!D10,FixingDate,TRUE,InterestRatesTrigger)</f>
        <v>7.2161167720763419E-3</v>
      </c>
      <c r="E10" s="70">
        <f>_xll.qlIndexFixing(Indexes!E10,FixingDate,TRUE,InterestRatesTrigger)</f>
        <v>7.5663971708301537E-3</v>
      </c>
      <c r="G10" s="71">
        <f t="shared" si="0"/>
        <v>-1.3794495852367415E-3</v>
      </c>
      <c r="H10" s="72">
        <f t="shared" si="1"/>
        <v>-2.9484916661606129E-3</v>
      </c>
      <c r="I10" s="72">
        <f t="shared" si="2"/>
        <v>-3.2974480537954296E-3</v>
      </c>
      <c r="J10" s="73">
        <f t="shared" si="3"/>
        <v>-6.3660424878576012E-3</v>
      </c>
      <c r="L10" s="196">
        <v>6.2492364901238035E-3</v>
      </c>
      <c r="M10" s="197">
        <v>8.0663339459631691E-3</v>
      </c>
      <c r="N10" s="197">
        <v>1.0513564825871772E-2</v>
      </c>
      <c r="O10" s="198">
        <v>1.3932439658687755E-2</v>
      </c>
    </row>
    <row r="11" spans="1:15" ht="12.75" customHeight="1" x14ac:dyDescent="0.2">
      <c r="A11" s="75" t="str">
        <f>Indexes!A11</f>
        <v>1M</v>
      </c>
      <c r="B11" s="77">
        <f>_xll.qlIndexFixing(Indexes!B11,FixingDate,TRUE,InterestRatesTrigger)</f>
        <v>4.8690000000012152E-3</v>
      </c>
      <c r="C11" s="77">
        <f>_xll.qlIndexFixing(Indexes!C11,FixingDate,TRUE,InterestRatesTrigger)</f>
        <v>5.1450000000006647E-3</v>
      </c>
      <c r="D11" s="77">
        <f>_xll.qlIndexFixing(Indexes!D11,FixingDate,TRUE,InterestRatesTrigger)</f>
        <v>7.1309999999619716E-3</v>
      </c>
      <c r="E11" s="78">
        <f>_xll.qlIndexFixing(Indexes!E11,FixingDate,TRUE,InterestRatesTrigger)</f>
        <v>7.5779999999996978E-3</v>
      </c>
      <c r="G11" s="83">
        <f t="shared" si="0"/>
        <v>-1.3762620523555787E-3</v>
      </c>
      <c r="H11" s="80">
        <f t="shared" si="1"/>
        <v>-2.9440620523573571E-3</v>
      </c>
      <c r="I11" s="80">
        <f t="shared" si="2"/>
        <v>-3.4017620523880774E-3</v>
      </c>
      <c r="J11" s="81">
        <f t="shared" si="3"/>
        <v>-6.3735620523272373E-3</v>
      </c>
      <c r="L11" s="202">
        <v>6.2452620523567939E-3</v>
      </c>
      <c r="M11" s="200">
        <v>8.0890620523580217E-3</v>
      </c>
      <c r="N11" s="200">
        <v>1.0532762052350049E-2</v>
      </c>
      <c r="O11" s="201">
        <v>1.3951562052326935E-2</v>
      </c>
    </row>
    <row r="12" spans="1:15" ht="12.75" customHeight="1" x14ac:dyDescent="0.2">
      <c r="A12" s="75" t="str">
        <f>Indexes!A12</f>
        <v>2M</v>
      </c>
      <c r="B12" s="76">
        <f>_xll.qlIndexFixing(Indexes!B12,FixingDate,TRUE,InterestRatesTrigger)</f>
        <v>4.8627304986653686E-3</v>
      </c>
      <c r="C12" s="77">
        <f>_xll.qlIndexFixing(Indexes!C12,FixingDate,TRUE,InterestRatesTrigger)</f>
        <v>5.2289999999999281E-3</v>
      </c>
      <c r="D12" s="77">
        <f>_xll.qlIndexFixing(Indexes!D12,FixingDate,TRUE,InterestRatesTrigger)</f>
        <v>6.7819999999512732E-3</v>
      </c>
      <c r="E12" s="78">
        <f>_xll.qlIndexFixing(Indexes!E12,FixingDate,TRUE,InterestRatesTrigger)</f>
        <v>7.625999999999091E-3</v>
      </c>
      <c r="G12" s="79"/>
      <c r="H12" s="80">
        <f t="shared" si="1"/>
        <v>-2.9175731010872286E-3</v>
      </c>
      <c r="I12" s="80">
        <f t="shared" si="2"/>
        <v>-3.8082731011327264E-3</v>
      </c>
      <c r="J12" s="81">
        <f t="shared" si="3"/>
        <v>-6.3830731010742084E-3</v>
      </c>
      <c r="L12" s="199">
        <v>6.2602354618189219E-3</v>
      </c>
      <c r="M12" s="200">
        <v>8.1465731010871567E-3</v>
      </c>
      <c r="N12" s="200">
        <v>1.0590273101084E-2</v>
      </c>
      <c r="O12" s="201">
        <v>1.4009073101073299E-2</v>
      </c>
    </row>
    <row r="13" spans="1:15" ht="12.75" customHeight="1" x14ac:dyDescent="0.2">
      <c r="A13" s="75" t="str">
        <f>Indexes!A13</f>
        <v>3M</v>
      </c>
      <c r="B13" s="76">
        <f>_xll.qlIndexFixing(Indexes!B13,FixingDate,TRUE,InterestRatesTrigger)</f>
        <v>4.8753269750247069E-3</v>
      </c>
      <c r="C13" s="77">
        <f>_xll.qlIndexFixing(Indexes!C13,FixingDate,TRUE,InterestRatesTrigger)</f>
        <v>5.2689999968777192E-3</v>
      </c>
      <c r="D13" s="77">
        <f>_xll.qlIndexFixing(Indexes!D13,FixingDate,TRUE,InterestRatesTrigger)</f>
        <v>6.5349999999764321E-3</v>
      </c>
      <c r="E13" s="78">
        <f>_xll.qlIndexFixing(Indexes!E13,FixingDate,TRUE,InterestRatesTrigger)</f>
        <v>7.6849999999996539E-3</v>
      </c>
      <c r="G13" s="79"/>
      <c r="H13" s="80">
        <f t="shared" si="1"/>
        <v>-2.9662727465320695E-3</v>
      </c>
      <c r="I13" s="80">
        <f t="shared" si="2"/>
        <v>-4.1439727434328432E-3</v>
      </c>
      <c r="J13" s="81">
        <f t="shared" si="3"/>
        <v>-6.4127727434051263E-3</v>
      </c>
      <c r="L13" s="199">
        <v>6.3554514207742538E-3</v>
      </c>
      <c r="M13" s="200">
        <v>8.2352727434097887E-3</v>
      </c>
      <c r="N13" s="200">
        <v>1.0678972743409275E-2</v>
      </c>
      <c r="O13" s="201">
        <v>1.409777274340478E-2</v>
      </c>
    </row>
    <row r="14" spans="1:15" ht="12.75" hidden="1" customHeight="1" outlineLevel="1" x14ac:dyDescent="0.2">
      <c r="A14" s="75" t="str">
        <f>Indexes!A14</f>
        <v>4M</v>
      </c>
      <c r="B14" s="76">
        <f>_xll.qlIndexFixing(Indexes!B14,FixingDate,TRUE,InterestRatesTrigger)</f>
        <v>4.9504626938734215E-3</v>
      </c>
      <c r="C14" s="76"/>
      <c r="D14" s="77">
        <f>_xll.qlIndexFixing(Indexes!D14,FixingDate,TRUE,InterestRatesTrigger)</f>
        <v>6.3999999999929721E-3</v>
      </c>
      <c r="E14" s="78">
        <f>_xll.qlIndexFixing(Indexes!E14,FixingDate,TRUE,InterestRatesTrigger)</f>
        <v>7.7980000000003628E-3</v>
      </c>
      <c r="G14" s="79"/>
      <c r="H14" s="84"/>
      <c r="I14" s="80">
        <f t="shared" si="2"/>
        <v>-4.5134971011328018E-3</v>
      </c>
      <c r="J14" s="81">
        <f t="shared" si="3"/>
        <v>-6.534297101117391E-3</v>
      </c>
      <c r="L14" s="199">
        <v>6.5023185813307387E-3</v>
      </c>
      <c r="M14" s="203"/>
      <c r="N14" s="200">
        <v>1.0913497101125774E-2</v>
      </c>
      <c r="O14" s="201">
        <v>1.4332297101117754E-2</v>
      </c>
    </row>
    <row r="15" spans="1:15" ht="12.75" hidden="1" customHeight="1" outlineLevel="1" x14ac:dyDescent="0.2">
      <c r="A15" s="75" t="str">
        <f>Indexes!A15</f>
        <v>5M</v>
      </c>
      <c r="B15" s="76">
        <f>_xll.qlIndexFixing(Indexes!B15,FixingDate,TRUE,InterestRatesTrigger)</f>
        <v>5.0005795056491109E-3</v>
      </c>
      <c r="C15" s="76"/>
      <c r="D15" s="77">
        <f>_xll.qlIndexFixing(Indexes!D15,FixingDate,TRUE,InterestRatesTrigger)</f>
        <v>6.3549999999985285E-3</v>
      </c>
      <c r="E15" s="78">
        <f>_xll.qlIndexFixing(Indexes!E15,FixingDate,TRUE,InterestRatesTrigger)</f>
        <v>7.89099999999982E-3</v>
      </c>
      <c r="G15" s="79"/>
      <c r="H15" s="84"/>
      <c r="I15" s="80">
        <f t="shared" si="2"/>
        <v>-4.7153589113801027E-3</v>
      </c>
      <c r="J15" s="81">
        <f t="shared" si="3"/>
        <v>-6.5981589113766042E-3</v>
      </c>
      <c r="L15" s="199">
        <v>6.6989013412740942E-3</v>
      </c>
      <c r="M15" s="203"/>
      <c r="N15" s="200">
        <v>1.1070358911378631E-2</v>
      </c>
      <c r="O15" s="201">
        <v>1.4489158911376424E-2</v>
      </c>
    </row>
    <row r="16" spans="1:15" ht="12.75" customHeight="1" collapsed="1" x14ac:dyDescent="0.2">
      <c r="A16" s="75" t="str">
        <f>Indexes!A16</f>
        <v>6M</v>
      </c>
      <c r="B16" s="76">
        <f>_xll.qlIndexFixing(Indexes!B16,FixingDate,TRUE,InterestRatesTrigger)</f>
        <v>5.1132635554962027E-3</v>
      </c>
      <c r="C16" s="76"/>
      <c r="D16" s="77">
        <f>_xll.qlIndexFixing(Indexes!D16,FixingDate,TRUE,InterestRatesTrigger)</f>
        <v>6.4159999999996737E-3</v>
      </c>
      <c r="E16" s="78">
        <f>_xll.qlIndexFixing(Indexes!E16,FixingDate,TRUE,InterestRatesTrigger)</f>
        <v>8.025000000000013E-3</v>
      </c>
      <c r="G16" s="79"/>
      <c r="H16" s="84"/>
      <c r="I16" s="80">
        <f t="shared" si="2"/>
        <v>-4.8092935769645899E-3</v>
      </c>
      <c r="J16" s="81">
        <f t="shared" si="3"/>
        <v>-6.6190935769575368E-3</v>
      </c>
      <c r="L16" s="199">
        <v>6.8447874721021124E-3</v>
      </c>
      <c r="M16" s="203"/>
      <c r="N16" s="200">
        <v>1.1225293576964264E-2</v>
      </c>
      <c r="O16" s="201">
        <v>1.464409357695755E-2</v>
      </c>
    </row>
    <row r="17" spans="1:15" ht="12.75" hidden="1" customHeight="1" outlineLevel="1" x14ac:dyDescent="0.2">
      <c r="A17" s="75" t="str">
        <f>Indexes!A17</f>
        <v>7M</v>
      </c>
      <c r="B17" s="76">
        <f>_xll.qlIndexFixing(Indexes!B17,FixingDate,TRUE,InterestRatesTrigger)</f>
        <v>5.2633755774678407E-3</v>
      </c>
      <c r="C17" s="76"/>
      <c r="D17" s="76"/>
      <c r="E17" s="78">
        <f>_xll.qlIndexFixing(Indexes!E17,FixingDate,TRUE,InterestRatesTrigger)</f>
        <v>8.2349999999997078E-3</v>
      </c>
      <c r="G17" s="79"/>
      <c r="H17" s="84"/>
      <c r="I17" s="84"/>
      <c r="J17" s="81">
        <f t="shared" si="3"/>
        <v>-6.5987710420981598E-3</v>
      </c>
      <c r="L17" s="199">
        <v>7.0412010925126342E-3</v>
      </c>
      <c r="M17" s="203"/>
      <c r="N17" s="203"/>
      <c r="O17" s="201">
        <v>1.4833771042097868E-2</v>
      </c>
    </row>
    <row r="18" spans="1:15" ht="12.75" hidden="1" customHeight="1" outlineLevel="1" x14ac:dyDescent="0.2">
      <c r="A18" s="75" t="str">
        <f>Indexes!A18</f>
        <v>8M</v>
      </c>
      <c r="B18" s="76">
        <f>_xll.qlIndexFixing(Indexes!B18,FixingDate,TRUE,InterestRatesTrigger)</f>
        <v>5.4511714525436357E-3</v>
      </c>
      <c r="C18" s="76"/>
      <c r="D18" s="76"/>
      <c r="E18" s="78">
        <f>_xll.qlIndexFixing(Indexes!E18,FixingDate,TRUE,InterestRatesTrigger)</f>
        <v>8.4159999999996703E-3</v>
      </c>
      <c r="G18" s="79"/>
      <c r="H18" s="84"/>
      <c r="I18" s="84"/>
      <c r="J18" s="81">
        <f t="shared" si="3"/>
        <v>-6.6145767669097237E-3</v>
      </c>
      <c r="L18" s="199">
        <v>7.2369710691690282E-3</v>
      </c>
      <c r="M18" s="203"/>
      <c r="N18" s="203"/>
      <c r="O18" s="201">
        <v>1.5030576766909394E-2</v>
      </c>
    </row>
    <row r="19" spans="1:15" ht="12.75" hidden="1" customHeight="1" outlineLevel="1" x14ac:dyDescent="0.2">
      <c r="A19" s="75" t="str">
        <f>Indexes!A19</f>
        <v>9M</v>
      </c>
      <c r="B19" s="76">
        <f>_xll.qlIndexFixing(Indexes!B19,FixingDate,TRUE,InterestRatesTrigger)</f>
        <v>5.6764234681228043E-3</v>
      </c>
      <c r="C19" s="76"/>
      <c r="D19" s="76"/>
      <c r="E19" s="78">
        <f>_xll.qlIndexFixing(Indexes!E19,FixingDate,TRUE,InterestRatesTrigger)</f>
        <v>8.6609999999987374E-3</v>
      </c>
      <c r="G19" s="79"/>
      <c r="H19" s="84"/>
      <c r="I19" s="84"/>
      <c r="J19" s="81">
        <f t="shared" si="3"/>
        <v>-6.5614130696232068E-3</v>
      </c>
      <c r="L19" s="199">
        <v>7.4870076081966245E-3</v>
      </c>
      <c r="M19" s="203"/>
      <c r="N19" s="203"/>
      <c r="O19" s="201">
        <v>1.5222413069621944E-2</v>
      </c>
    </row>
    <row r="20" spans="1:15" ht="12.75" hidden="1" customHeight="1" outlineLevel="1" x14ac:dyDescent="0.2">
      <c r="A20" s="75" t="str">
        <f>Indexes!A20</f>
        <v>10M</v>
      </c>
      <c r="B20" s="76">
        <f>_xll.qlIndexFixing(Indexes!B20,FixingDate,TRUE,InterestRatesTrigger)</f>
        <v>5.9016367037449668E-3</v>
      </c>
      <c r="C20" s="76"/>
      <c r="D20" s="76"/>
      <c r="E20" s="78">
        <f>_xll.qlIndexFixing(Indexes!E20,FixingDate,TRUE,InterestRatesTrigger)</f>
        <v>8.9149999999997339E-3</v>
      </c>
      <c r="G20" s="79"/>
      <c r="H20" s="84"/>
      <c r="I20" s="84"/>
      <c r="J20" s="81">
        <f t="shared" si="3"/>
        <v>-6.5776580313523653E-3</v>
      </c>
      <c r="L20" s="199">
        <v>7.7373575735946547E-3</v>
      </c>
      <c r="M20" s="203"/>
      <c r="N20" s="203"/>
      <c r="O20" s="201">
        <v>1.5492658031352099E-2</v>
      </c>
    </row>
    <row r="21" spans="1:15" ht="12.75" hidden="1" customHeight="1" outlineLevel="1" x14ac:dyDescent="0.2">
      <c r="A21" s="75" t="str">
        <f>Indexes!A21</f>
        <v>11M</v>
      </c>
      <c r="B21" s="76">
        <f>_xll.qlIndexFixing(Indexes!B21,FixingDate,TRUE,InterestRatesTrigger)</f>
        <v>6.1769480348281489E-3</v>
      </c>
      <c r="C21" s="76"/>
      <c r="D21" s="76"/>
      <c r="E21" s="78">
        <f>_xll.qlIndexFixing(Indexes!E21,FixingDate,TRUE,InterestRatesTrigger)</f>
        <v>9.2089999999967354E-3</v>
      </c>
      <c r="G21" s="79"/>
      <c r="H21" s="84"/>
      <c r="I21" s="84"/>
      <c r="J21" s="81">
        <f t="shared" si="3"/>
        <v>-6.5287831033818879E-3</v>
      </c>
      <c r="L21" s="199">
        <v>8.0382448807888168E-3</v>
      </c>
      <c r="M21" s="203"/>
      <c r="N21" s="203"/>
      <c r="O21" s="201">
        <v>1.5737783103378623E-2</v>
      </c>
    </row>
    <row r="22" spans="1:15" ht="12.75" customHeight="1" collapsed="1" x14ac:dyDescent="0.2">
      <c r="A22" s="67" t="str">
        <f>Indexes!A22</f>
        <v>1Y</v>
      </c>
      <c r="B22" s="68">
        <f>_xll.qlIndexFixing(Indexes!B22,FixingDate,TRUE,InterestRatesTrigger)</f>
        <v>6.4522892276890342E-3</v>
      </c>
      <c r="C22" s="68"/>
      <c r="D22" s="68"/>
      <c r="E22" s="85">
        <f>_xll.qlIndexFixing(Indexes!E22,FixingDate,TRUE,InterestRatesTrigger)</f>
        <v>9.5029999999947101E-3</v>
      </c>
      <c r="G22" s="71"/>
      <c r="H22" s="86"/>
      <c r="I22" s="86"/>
      <c r="J22" s="87">
        <f t="shared" si="3"/>
        <v>-6.4867729532010789E-3</v>
      </c>
      <c r="L22" s="196">
        <v>8.337702462983371E-3</v>
      </c>
      <c r="M22" s="204"/>
      <c r="N22" s="204"/>
      <c r="O22" s="205">
        <v>1.5989772953195789E-2</v>
      </c>
    </row>
    <row r="23" spans="1:15" ht="12.75" customHeight="1" x14ac:dyDescent="0.2">
      <c r="A23" s="75" t="str">
        <f>"#"&amp;YEAR(Indexes!A23)&amp;MONTH(Indexes!A23)&amp;DAY(Indexes!A23)</f>
        <v>#20141230</v>
      </c>
      <c r="B23" s="76">
        <f>(_xll.qlYieldTSDiscount(B$4,SettlementDate,,InterestRatesTrigger)/_xll.qlYieldTSDiscount(B$4,Indexes!$A23,,InterestRatesTrigger)-1)/Indexes!$I23</f>
        <v>5.355850053427787E-3</v>
      </c>
      <c r="C23" s="76">
        <f>(_xll.qlYieldTSDiscount(C$4,SettlementDate,,InterestRatesTrigger)/_xll.qlYieldTSDiscount(C$4,Indexes!$A23,,InterestRatesTrigger)-1)/Indexes!$I23</f>
        <v>6.3858718508854381E-3</v>
      </c>
      <c r="D23" s="76">
        <f>(_xll.qlYieldTSDiscount(D$4,SettlementDate,,InterestRatesTrigger)/_xll.qlYieldTSDiscount(D$4,Indexes!$A23,,InterestRatesTrigger)-1)/Indexes!$I23</f>
        <v>6.781470846751304E-3</v>
      </c>
      <c r="E23" s="88"/>
      <c r="G23" s="79">
        <f t="shared" ref="G23:G30" si="4">B23-L23</f>
        <v>-1.9511264533043776E-3</v>
      </c>
      <c r="H23" s="84">
        <f t="shared" ref="H23:H52" si="5">C23-M23</f>
        <v>-2.5526562252400232E-3</v>
      </c>
      <c r="I23" s="84">
        <f t="shared" ref="I23:I34" si="6">D23-N23</f>
        <v>-4.5381813751760487E-3</v>
      </c>
      <c r="J23" s="89"/>
      <c r="L23" s="199">
        <v>7.3069765067321647E-3</v>
      </c>
      <c r="M23" s="203">
        <v>8.9385280761254612E-3</v>
      </c>
      <c r="N23" s="203">
        <v>1.1319652221927353E-2</v>
      </c>
      <c r="O23" s="206"/>
    </row>
    <row r="24" spans="1:15" ht="12.75" customHeight="1" x14ac:dyDescent="0.2">
      <c r="A24" s="75" t="str">
        <f>"#"&amp;YEAR(Indexes!A24)&amp;MONTH(Indexes!A24)&amp;DAY(Indexes!A24)</f>
        <v>#20141231</v>
      </c>
      <c r="B24" s="76">
        <f>(_xll.qlYieldTSDiscount(B$4,SettlementDate,,InterestRatesTrigger)/_xll.qlYieldTSDiscount(B$4,Indexes!$A24,,InterestRatesTrigger)-1)/Indexes!$I24</f>
        <v>5.3624494653332138E-3</v>
      </c>
      <c r="C24" s="76">
        <f>(_xll.qlYieldTSDiscount(C$4,SettlementDate,,InterestRatesTrigger)/_xll.qlYieldTSDiscount(C$4,Indexes!$A24,,InterestRatesTrigger)-1)/Indexes!$I24</f>
        <v>6.3957988462212531E-3</v>
      </c>
      <c r="D24" s="76">
        <f>(_xll.qlYieldTSDiscount(D$4,SettlementDate,,InterestRatesTrigger)/_xll.qlYieldTSDiscount(D$4,Indexes!$A24,,InterestRatesTrigger)-1)/Indexes!$I24</f>
        <v>6.7910841098539568E-3</v>
      </c>
      <c r="E24" s="88"/>
      <c r="G24" s="79">
        <f t="shared" si="4"/>
        <v>-1.9511571782119506E-3</v>
      </c>
      <c r="H24" s="84">
        <f t="shared" si="5"/>
        <v>-2.5500529644566566E-3</v>
      </c>
      <c r="I24" s="84">
        <f t="shared" si="6"/>
        <v>-4.5320257187706214E-3</v>
      </c>
      <c r="J24" s="89"/>
      <c r="L24" s="199">
        <v>7.3136066435451645E-3</v>
      </c>
      <c r="M24" s="203">
        <v>8.9458518106779097E-3</v>
      </c>
      <c r="N24" s="203">
        <v>1.1323109828624578E-2</v>
      </c>
      <c r="O24" s="206"/>
    </row>
    <row r="25" spans="1:15" ht="12.75" customHeight="1" x14ac:dyDescent="0.2">
      <c r="A25" s="75" t="str">
        <f>"#"&amp;YEAR(Indexes!A25)&amp;"0"&amp;MONTH(Indexes!A25)&amp;"0"&amp;DAY(Indexes!A25)</f>
        <v>#20150102</v>
      </c>
      <c r="B25" s="76">
        <f>(_xll.qlYieldTSDiscount(B$4,SettlementDate,,InterestRatesTrigger)/_xll.qlYieldTSDiscount(B$4,Indexes!$A25,,InterestRatesTrigger)-1)/Indexes!$I25</f>
        <v>5.3757681023656797E-3</v>
      </c>
      <c r="C25" s="76">
        <f>(_xll.qlYieldTSDiscount(C$4,SettlementDate,,InterestRatesTrigger)/_xll.qlYieldTSDiscount(C$4,Indexes!$A25,,InterestRatesTrigger)-1)/Indexes!$I25</f>
        <v>6.415680664212671E-3</v>
      </c>
      <c r="D25" s="76">
        <f>(_xll.qlYieldTSDiscount(D$4,SettlementDate,,InterestRatesTrigger)/_xll.qlYieldTSDiscount(D$4,Indexes!$A25,,InterestRatesTrigger)-1)/Indexes!$I25</f>
        <v>6.8100895022674395E-3</v>
      </c>
      <c r="E25" s="88"/>
      <c r="G25" s="79">
        <f t="shared" si="4"/>
        <v>-1.9883506537749073E-3</v>
      </c>
      <c r="H25" s="84">
        <f t="shared" si="5"/>
        <v>-2.6196837985467784E-3</v>
      </c>
      <c r="I25" s="84">
        <f t="shared" si="6"/>
        <v>-4.5866471813545279E-3</v>
      </c>
      <c r="J25" s="89"/>
      <c r="L25" s="199">
        <v>7.364118756140587E-3</v>
      </c>
      <c r="M25" s="203">
        <v>9.0353644627594494E-3</v>
      </c>
      <c r="N25" s="203">
        <v>1.1396736683621967E-2</v>
      </c>
      <c r="O25" s="206"/>
    </row>
    <row r="26" spans="1:15" ht="12.75" customHeight="1" x14ac:dyDescent="0.2">
      <c r="A26" s="67" t="str">
        <f>"#"&amp;YEAR(Indexes!A26)&amp;"0"&amp;MONTH(Indexes!A26)&amp;"0"&amp;DAY(Indexes!A26)</f>
        <v>#20150105</v>
      </c>
      <c r="B26" s="68">
        <f>(_xll.qlYieldTSDiscount(B$4,SettlementDate,,InterestRatesTrigger)/_xll.qlYieldTSDiscount(B$4,Indexes!$A26,,InterestRatesTrigger)-1)/Indexes!$I26</f>
        <v>5.3960128450802093E-3</v>
      </c>
      <c r="C26" s="68">
        <f>(_xll.qlYieldTSDiscount(C$4,SettlementDate,,InterestRatesTrigger)/_xll.qlYieldTSDiscount(C$4,Indexes!$A26,,InterestRatesTrigger)-1)/Indexes!$I26</f>
        <v>6.4455707833222711E-3</v>
      </c>
      <c r="D26" s="68">
        <f>(_xll.qlYieldTSDiscount(D$4,SettlementDate,,InterestRatesTrigger)/_xll.qlYieldTSDiscount(D$4,Indexes!$A26,,InterestRatesTrigger)-1)/Indexes!$I26</f>
        <v>6.8378860217480205E-3</v>
      </c>
      <c r="E26" s="85"/>
      <c r="F26" s="28"/>
      <c r="G26" s="71">
        <f t="shared" si="4"/>
        <v>-1.9747507610302934E-3</v>
      </c>
      <c r="H26" s="86">
        <f t="shared" si="5"/>
        <v>-2.5969886809503236E-3</v>
      </c>
      <c r="I26" s="86">
        <f t="shared" si="6"/>
        <v>-4.5620100733291631E-3</v>
      </c>
      <c r="J26" s="87"/>
      <c r="L26" s="196">
        <v>7.3707636061105027E-3</v>
      </c>
      <c r="M26" s="204">
        <v>9.0425594642725947E-3</v>
      </c>
      <c r="N26" s="204">
        <v>1.1399896095077184E-2</v>
      </c>
      <c r="O26" s="205"/>
    </row>
    <row r="27" spans="1:15" ht="12.75" hidden="1" customHeight="1" outlineLevel="1" x14ac:dyDescent="0.2">
      <c r="A27" s="75" t="str">
        <f>"#"&amp;YEAR(Indexes!A27)&amp;MONTH(Indexes!A27)&amp;DAY(Indexes!A27)</f>
        <v>#20151230</v>
      </c>
      <c r="B27" s="76">
        <f>(_xll.qlYieldTSDiscount(B$4,SettlementDate,,InterestRatesTrigger)/_xll.qlYieldTSDiscount(B$4,Indexes!$A27,,InterestRatesTrigger)-1)/Indexes!$I27</f>
        <v>8.9588869166191739E-3</v>
      </c>
      <c r="C27" s="76">
        <f>(_xll.qlYieldTSDiscount(C$4,SettlementDate,,InterestRatesTrigger)/_xll.qlYieldTSDiscount(C$4,Indexes!$A27,,InterestRatesTrigger)-1)/Indexes!$I27</f>
        <v>1.01664541411306E-2</v>
      </c>
      <c r="D27" s="76">
        <f>(_xll.qlYieldTSDiscount(D$4,SettlementDate,,InterestRatesTrigger)/_xll.qlYieldTSDiscount(D$4,Indexes!$A27,,InterestRatesTrigger)-1)/Indexes!$I27</f>
        <v>1.0268346543023877E-2</v>
      </c>
      <c r="E27" s="88"/>
      <c r="F27" s="62"/>
      <c r="G27" s="79">
        <f t="shared" si="4"/>
        <v>-2.4006391952059742E-3</v>
      </c>
      <c r="H27" s="84">
        <f t="shared" si="5"/>
        <v>-2.8412190676822754E-3</v>
      </c>
      <c r="I27" s="84">
        <f t="shared" si="6"/>
        <v>-5.0098637136022518E-3</v>
      </c>
      <c r="J27" s="89"/>
      <c r="L27" s="199">
        <v>1.1359526111825148E-2</v>
      </c>
      <c r="M27" s="203">
        <v>1.3007673208812876E-2</v>
      </c>
      <c r="N27" s="203">
        <v>1.5278210256626129E-2</v>
      </c>
      <c r="O27" s="206"/>
    </row>
    <row r="28" spans="1:15" ht="12.75" hidden="1" customHeight="1" outlineLevel="1" x14ac:dyDescent="0.2">
      <c r="A28" s="75" t="str">
        <f>"#"&amp;YEAR(Indexes!A28)&amp;MONTH(Indexes!A28)&amp;DAY(Indexes!A28)</f>
        <v>#20151231</v>
      </c>
      <c r="B28" s="76">
        <f>(_xll.qlYieldTSDiscount(B$4,SettlementDate,,InterestRatesTrigger)/_xll.qlYieldTSDiscount(B$4,Indexes!$A28,,InterestRatesTrigger)-1)/Indexes!$I28</f>
        <v>8.9704539573079913E-3</v>
      </c>
      <c r="C28" s="76">
        <f>(_xll.qlYieldTSDiscount(C$4,SettlementDate,,InterestRatesTrigger)/_xll.qlYieldTSDiscount(C$4,Indexes!$A28,,InterestRatesTrigger)-1)/Indexes!$I28</f>
        <v>1.0176754102633917E-2</v>
      </c>
      <c r="D28" s="76">
        <f>(_xll.qlYieldTSDiscount(D$4,SettlementDate,,InterestRatesTrigger)/_xll.qlYieldTSDiscount(D$4,Indexes!$A28,,InterestRatesTrigger)-1)/Indexes!$I28</f>
        <v>1.0280082988877294E-2</v>
      </c>
      <c r="E28" s="88"/>
      <c r="F28" s="62"/>
      <c r="G28" s="79">
        <f t="shared" si="4"/>
        <v>-2.4295594938904836E-3</v>
      </c>
      <c r="H28" s="84">
        <f t="shared" si="5"/>
        <v>-2.8721368129129357E-3</v>
      </c>
      <c r="I28" s="84">
        <f t="shared" si="6"/>
        <v>-5.0387132713757242E-3</v>
      </c>
      <c r="J28" s="89"/>
      <c r="L28" s="199">
        <v>1.1400013451198475E-2</v>
      </c>
      <c r="M28" s="203">
        <v>1.3048890915546852E-2</v>
      </c>
      <c r="N28" s="203">
        <v>1.5318796260253018E-2</v>
      </c>
      <c r="O28" s="206"/>
    </row>
    <row r="29" spans="1:15" ht="12.75" hidden="1" customHeight="1" outlineLevel="1" x14ac:dyDescent="0.2">
      <c r="A29" s="75" t="str">
        <f>"#"&amp;YEAR(Indexes!A29)&amp;"0"&amp;MONTH(Indexes!A29)&amp;"0"&amp;DAY(Indexes!A29)</f>
        <v>#20160104</v>
      </c>
      <c r="B29" s="76">
        <f>(_xll.qlYieldTSDiscount(B$4,SettlementDate,,InterestRatesTrigger)/_xll.qlYieldTSDiscount(B$4,Indexes!$A29,,InterestRatesTrigger)-1)/Indexes!$I29</f>
        <v>9.0167453860333108E-3</v>
      </c>
      <c r="C29" s="76">
        <f>(_xll.qlYieldTSDiscount(C$4,SettlementDate,,InterestRatesTrigger)/_xll.qlYieldTSDiscount(C$4,Indexes!$A29,,InterestRatesTrigger)-1)/Indexes!$I29</f>
        <v>1.0217940725757544E-2</v>
      </c>
      <c r="D29" s="76">
        <f>(_xll.qlYieldTSDiscount(D$4,SettlementDate,,InterestRatesTrigger)/_xll.qlYieldTSDiscount(D$4,Indexes!$A29,,InterestRatesTrigger)-1)/Indexes!$I29</f>
        <v>1.0327170251478857E-2</v>
      </c>
      <c r="E29" s="88"/>
      <c r="F29" s="62"/>
      <c r="G29" s="79">
        <f t="shared" si="4"/>
        <v>-2.4364906890798777E-3</v>
      </c>
      <c r="H29" s="84">
        <f t="shared" si="5"/>
        <v>-2.8847380264034467E-3</v>
      </c>
      <c r="I29" s="84">
        <f t="shared" si="6"/>
        <v>-5.0451780577457535E-3</v>
      </c>
      <c r="J29" s="89"/>
      <c r="L29" s="199">
        <v>1.1453236075113189E-2</v>
      </c>
      <c r="M29" s="203">
        <v>1.3102678752160991E-2</v>
      </c>
      <c r="N29" s="203">
        <v>1.537234830922461E-2</v>
      </c>
      <c r="O29" s="206"/>
    </row>
    <row r="30" spans="1:15" ht="12.75" hidden="1" customHeight="1" outlineLevel="1" x14ac:dyDescent="0.2">
      <c r="A30" s="75" t="str">
        <f>"#"&amp;YEAR(Indexes!A30)&amp;"0"&amp;MONTH(Indexes!A30)&amp;"0"&amp;DAY(Indexes!A30)</f>
        <v>#20160105</v>
      </c>
      <c r="B30" s="76">
        <f>(_xll.qlYieldTSDiscount(B$4,SettlementDate,,InterestRatesTrigger)/_xll.qlYieldTSDiscount(B$4,Indexes!$A30,,InterestRatesTrigger)-1)/Indexes!$I30</f>
        <v>9.0283239129313585E-3</v>
      </c>
      <c r="C30" s="76">
        <f>(_xll.qlYieldTSDiscount(C$4,SettlementDate,,InterestRatesTrigger)/_xll.qlYieldTSDiscount(C$4,Indexes!$A30,,InterestRatesTrigger)-1)/Indexes!$I30</f>
        <v>1.0228234061698101E-2</v>
      </c>
      <c r="D30" s="76">
        <f>(_xll.qlYieldTSDiscount(D$4,SettlementDate,,InterestRatesTrigger)/_xll.qlYieldTSDiscount(D$4,Indexes!$A30,,InterestRatesTrigger)-1)/Indexes!$I30</f>
        <v>1.0338976470169318E-2</v>
      </c>
      <c r="E30" s="88"/>
      <c r="F30" s="62"/>
      <c r="G30" s="79">
        <f t="shared" si="4"/>
        <v>-2.4383836043205993E-3</v>
      </c>
      <c r="H30" s="84">
        <f t="shared" si="5"/>
        <v>-2.8881644572532495E-3</v>
      </c>
      <c r="I30" s="84">
        <f t="shared" si="6"/>
        <v>-5.0469488748111531E-3</v>
      </c>
      <c r="J30" s="89"/>
      <c r="L30" s="199">
        <v>1.1466707517251958E-2</v>
      </c>
      <c r="M30" s="203">
        <v>1.311639851895135E-2</v>
      </c>
      <c r="N30" s="203">
        <v>1.5385925344980471E-2</v>
      </c>
      <c r="O30" s="206"/>
    </row>
    <row r="31" spans="1:15" ht="12.75" customHeight="1" collapsed="1" x14ac:dyDescent="0.2">
      <c r="A31" s="58" t="str">
        <f>Indexes!A31</f>
        <v>K4</v>
      </c>
      <c r="B31" s="90">
        <f>(1-_xll.qlIndexFixing(Indexes!B$13,Indexes!$J31,TRUE,InterestRatesTrigger))*100</f>
        <v>99.510643636998978</v>
      </c>
      <c r="C31" s="91">
        <f>(1-_xll.qlIndexFixing(Indexes!C$13,Indexes!$J31,TRUE,InterestRatesTrigger))*100</f>
        <v>99.468426674657934</v>
      </c>
      <c r="D31" s="91">
        <f>(1-_xll.qlIndexFixing(Indexes!D$13,Indexes!$J31,TRUE,InterestRatesTrigger))*100</f>
        <v>99.357745956414576</v>
      </c>
      <c r="E31" s="92"/>
      <c r="G31" s="93">
        <f t="shared" ref="G31:G42" si="7">B31-L31</f>
        <v>0.13706493142031206</v>
      </c>
      <c r="H31" s="94">
        <f t="shared" si="5"/>
        <v>0.30105682529216438</v>
      </c>
      <c r="I31" s="94">
        <f t="shared" si="6"/>
        <v>0.48122202383517276</v>
      </c>
      <c r="J31" s="95"/>
      <c r="L31" s="207">
        <v>99.373578705578666</v>
      </c>
      <c r="M31" s="208">
        <v>99.16736984936577</v>
      </c>
      <c r="N31" s="209">
        <v>98.876523932579403</v>
      </c>
      <c r="O31" s="210"/>
    </row>
    <row r="32" spans="1:15" ht="12.75" customHeight="1" x14ac:dyDescent="0.2">
      <c r="A32" s="75" t="str">
        <f>Indexes!A32</f>
        <v>M4</v>
      </c>
      <c r="B32" s="97">
        <f>(1-_xll.qlIndexFixing(Indexes!B$13,Indexes!$J32,TRUE,InterestRatesTrigger))*100</f>
        <v>99.501271238634203</v>
      </c>
      <c r="C32" s="98">
        <f>(1-_xll.qlIndexFixing(Indexes!C$13,Indexes!$J32,TRUE,InterestRatesTrigger))*100</f>
        <v>99.442059981519819</v>
      </c>
      <c r="D32" s="98">
        <f>(1-_xll.qlIndexFixing(Indexes!D$13,Indexes!$J32,TRUE,InterestRatesTrigger))*100</f>
        <v>99.388026041052171</v>
      </c>
      <c r="E32" s="99"/>
      <c r="G32" s="100">
        <f t="shared" si="7"/>
        <v>0.14941712890079373</v>
      </c>
      <c r="H32" s="101">
        <f t="shared" si="5"/>
        <v>0.28658639535971986</v>
      </c>
      <c r="I32" s="101">
        <f t="shared" si="6"/>
        <v>0.53213214518028451</v>
      </c>
      <c r="J32" s="102"/>
      <c r="L32" s="211">
        <v>99.351854109733409</v>
      </c>
      <c r="M32" s="212">
        <v>99.155473586160099</v>
      </c>
      <c r="N32" s="213">
        <v>98.855893895871887</v>
      </c>
      <c r="O32" s="214"/>
    </row>
    <row r="33" spans="1:15" ht="12.75" customHeight="1" x14ac:dyDescent="0.2">
      <c r="A33" s="75" t="str">
        <f>Indexes!A33</f>
        <v>N4</v>
      </c>
      <c r="B33" s="97">
        <f>(1-_xll.qlIndexFixing(Indexes!B$13,Indexes!$J33,TRUE,InterestRatesTrigger))*100</f>
        <v>99.489338198868126</v>
      </c>
      <c r="C33" s="98">
        <f>(1-_xll.qlIndexFixing(Indexes!C$13,Indexes!$J33,TRUE,InterestRatesTrigger))*100</f>
        <v>99.400612511475117</v>
      </c>
      <c r="D33" s="98">
        <f>(1-_xll.qlIndexFixing(Indexes!D$13,Indexes!$J33,TRUE,InterestRatesTrigger))*100</f>
        <v>99.39350727198584</v>
      </c>
      <c r="E33" s="99"/>
      <c r="G33" s="100">
        <f t="shared" si="7"/>
        <v>0.17953286193004203</v>
      </c>
      <c r="H33" s="101">
        <f t="shared" si="5"/>
        <v>0.27214694186538679</v>
      </c>
      <c r="I33" s="101">
        <f t="shared" si="6"/>
        <v>0.57599004878849769</v>
      </c>
      <c r="J33" s="102"/>
      <c r="L33" s="211">
        <v>99.309805336938084</v>
      </c>
      <c r="M33" s="212">
        <v>99.12846556960973</v>
      </c>
      <c r="N33" s="213">
        <v>98.817517223197342</v>
      </c>
      <c r="O33" s="214"/>
    </row>
    <row r="34" spans="1:15" ht="12.75" customHeight="1" x14ac:dyDescent="0.2">
      <c r="A34" s="75" t="str">
        <f>Indexes!A34</f>
        <v>Q4</v>
      </c>
      <c r="B34" s="97">
        <f>(1-_xll.qlIndexFixing(Indexes!B$13,Indexes!$J34,TRUE,InterestRatesTrigger))*100</f>
        <v>99.459271807712341</v>
      </c>
      <c r="C34" s="98">
        <f>(1-_xll.qlIndexFixing(Indexes!C$13,Indexes!$J34,TRUE,InterestRatesTrigger))*100</f>
        <v>99.32536729368671</v>
      </c>
      <c r="D34" s="98">
        <f>(1-_xll.qlIndexFixing(Indexes!D$13,Indexes!$J34,TRUE,InterestRatesTrigger))*100</f>
        <v>99.360964661822649</v>
      </c>
      <c r="E34" s="99"/>
      <c r="G34" s="100">
        <f t="shared" si="7"/>
        <v>0.20327221558515873</v>
      </c>
      <c r="H34" s="101">
        <f t="shared" si="5"/>
        <v>0.23633897045176866</v>
      </c>
      <c r="I34" s="101">
        <f t="shared" si="6"/>
        <v>0.58248856313636566</v>
      </c>
      <c r="J34" s="102"/>
      <c r="L34" s="211">
        <v>99.255999592127182</v>
      </c>
      <c r="M34" s="212">
        <v>99.089028323234942</v>
      </c>
      <c r="N34" s="213">
        <v>98.778476098686284</v>
      </c>
      <c r="O34" s="214"/>
    </row>
    <row r="35" spans="1:15" ht="12.75" customHeight="1" x14ac:dyDescent="0.2">
      <c r="A35" s="75" t="str">
        <f>Indexes!A35</f>
        <v>U4</v>
      </c>
      <c r="B35" s="97">
        <f>(1-_xll.qlIndexFixing(Indexes!B$13,Indexes!$J35,TRUE,InterestRatesTrigger))*100</f>
        <v>99.428714071933641</v>
      </c>
      <c r="C35" s="98">
        <f>(1-_xll.qlIndexFixing(Indexes!C$13,Indexes!$J35,TRUE,InterestRatesTrigger))*100</f>
        <v>99.263867804144496</v>
      </c>
      <c r="D35" s="103"/>
      <c r="E35" s="99"/>
      <c r="G35" s="100">
        <f t="shared" si="7"/>
        <v>0.18546975123560117</v>
      </c>
      <c r="H35" s="101">
        <f t="shared" si="5"/>
        <v>0.23703374546083467</v>
      </c>
      <c r="I35" s="104"/>
      <c r="J35" s="102"/>
      <c r="L35" s="211">
        <v>99.243244320698039</v>
      </c>
      <c r="M35" s="212">
        <v>99.026834058683662</v>
      </c>
      <c r="N35" s="213"/>
      <c r="O35" s="214"/>
    </row>
    <row r="36" spans="1:15" ht="12.75" customHeight="1" x14ac:dyDescent="0.2">
      <c r="A36" s="75" t="str">
        <f>Indexes!A36</f>
        <v>V4</v>
      </c>
      <c r="B36" s="97">
        <f>(1-_xll.qlIndexFixing(Indexes!B$13,Indexes!$J36,TRUE,InterestRatesTrigger))*100</f>
        <v>99.377452856259751</v>
      </c>
      <c r="C36" s="98">
        <f>(1-_xll.qlIndexFixing(Indexes!C$13,Indexes!$J36,TRUE,InterestRatesTrigger))*100</f>
        <v>99.20076604717913</v>
      </c>
      <c r="D36" s="103"/>
      <c r="E36" s="99"/>
      <c r="G36" s="100">
        <f t="shared" si="7"/>
        <v>0.1923766897267285</v>
      </c>
      <c r="H36" s="101">
        <f t="shared" si="5"/>
        <v>0.24404038579334042</v>
      </c>
      <c r="I36" s="104"/>
      <c r="J36" s="102"/>
      <c r="L36" s="211">
        <v>99.185076166533023</v>
      </c>
      <c r="M36" s="212">
        <v>98.956725661385789</v>
      </c>
      <c r="N36" s="213"/>
      <c r="O36" s="214"/>
    </row>
    <row r="37" spans="1:15" ht="12.75" customHeight="1" x14ac:dyDescent="0.2">
      <c r="A37" s="75" t="str">
        <f>Indexes!A37</f>
        <v>X4</v>
      </c>
      <c r="B37" s="97">
        <f>(1-_xll.qlIndexFixing(Indexes!B$13,Indexes!$J37,TRUE,InterestRatesTrigger))*100</f>
        <v>99.308905665720076</v>
      </c>
      <c r="C37" s="98">
        <f>(1-_xll.qlIndexFixing(Indexes!C$13,Indexes!$J37,TRUE,InterestRatesTrigger))*100</f>
        <v>99.124161138706782</v>
      </c>
      <c r="D37" s="103"/>
      <c r="E37" s="99"/>
      <c r="G37" s="100">
        <f t="shared" si="7"/>
        <v>0.16289496101394718</v>
      </c>
      <c r="H37" s="101">
        <f t="shared" si="5"/>
        <v>0.22206153579715249</v>
      </c>
      <c r="I37" s="104"/>
      <c r="J37" s="102"/>
      <c r="L37" s="211">
        <v>99.146010704706129</v>
      </c>
      <c r="M37" s="212">
        <v>98.90209960290963</v>
      </c>
      <c r="N37" s="213"/>
      <c r="O37" s="214"/>
    </row>
    <row r="38" spans="1:15" ht="12.75" customHeight="1" x14ac:dyDescent="0.2">
      <c r="A38" s="75" t="str">
        <f>Indexes!A38</f>
        <v>Z4</v>
      </c>
      <c r="B38" s="97">
        <f>(1-_xll.qlIndexFixing(Indexes!B$13,Indexes!$J38,TRUE,InterestRatesTrigger))*100</f>
        <v>99.248625668543795</v>
      </c>
      <c r="C38" s="98">
        <f>(1-_xll.qlIndexFixing(Indexes!C$13,Indexes!$J38,TRUE,InterestRatesTrigger))*100</f>
        <v>99.065745919410531</v>
      </c>
      <c r="D38" s="103"/>
      <c r="E38" s="99"/>
      <c r="G38" s="100">
        <f t="shared" si="7"/>
        <v>0.17770715957054506</v>
      </c>
      <c r="H38" s="101">
        <f t="shared" si="5"/>
        <v>0.23705067302520888</v>
      </c>
      <c r="I38" s="104"/>
      <c r="J38" s="102"/>
      <c r="L38" s="211">
        <v>99.07091850897325</v>
      </c>
      <c r="M38" s="212">
        <v>98.828695246385323</v>
      </c>
      <c r="N38" s="213"/>
      <c r="O38" s="214"/>
    </row>
    <row r="39" spans="1:15" ht="12.75" customHeight="1" x14ac:dyDescent="0.2">
      <c r="A39" s="75" t="str">
        <f>Indexes!A39</f>
        <v>F5</v>
      </c>
      <c r="B39" s="97">
        <f>(1-_xll.qlIndexFixing(Indexes!B$13,Indexes!$J39,TRUE,InterestRatesTrigger))*100</f>
        <v>99.169639022656426</v>
      </c>
      <c r="C39" s="98">
        <f>(1-_xll.qlIndexFixing(Indexes!C$13,Indexes!$J39,TRUE,InterestRatesTrigger))*100</f>
        <v>98.990878327591176</v>
      </c>
      <c r="D39" s="103"/>
      <c r="E39" s="99"/>
      <c r="G39" s="100">
        <f t="shared" si="7"/>
        <v>0.16551839421316572</v>
      </c>
      <c r="H39" s="101">
        <f t="shared" si="5"/>
        <v>0.2115564306588027</v>
      </c>
      <c r="I39" s="104"/>
      <c r="J39" s="102"/>
      <c r="L39" s="211">
        <v>99.00412062844326</v>
      </c>
      <c r="M39" s="212">
        <v>98.779321896932373</v>
      </c>
      <c r="N39" s="213"/>
      <c r="O39" s="214"/>
    </row>
    <row r="40" spans="1:15" ht="12.75" customHeight="1" x14ac:dyDescent="0.2">
      <c r="A40" s="75" t="str">
        <f>Indexes!A40</f>
        <v>G5</v>
      </c>
      <c r="B40" s="97">
        <f>(1-_xll.qlIndexFixing(Indexes!B$13,Indexes!$J40,TRUE,InterestRatesTrigger))*100</f>
        <v>99.106189903065513</v>
      </c>
      <c r="C40" s="98">
        <f>(1-_xll.qlIndexFixing(Indexes!C$13,Indexes!$J40,TRUE,InterestRatesTrigger))*100</f>
        <v>98.93275047048138</v>
      </c>
      <c r="D40" s="103"/>
      <c r="E40" s="99"/>
      <c r="G40" s="100">
        <f t="shared" si="7"/>
        <v>0.20543790391035088</v>
      </c>
      <c r="H40" s="101">
        <f t="shared" si="5"/>
        <v>0.22370932789863218</v>
      </c>
      <c r="I40" s="104"/>
      <c r="J40" s="102"/>
      <c r="L40" s="211">
        <v>98.900751999155162</v>
      </c>
      <c r="M40" s="212">
        <v>98.709041142582748</v>
      </c>
      <c r="N40" s="213"/>
      <c r="O40" s="214"/>
    </row>
    <row r="41" spans="1:15" ht="12.75" customHeight="1" x14ac:dyDescent="0.2">
      <c r="A41" s="75" t="str">
        <f>Indexes!A41</f>
        <v>H5</v>
      </c>
      <c r="B41" s="97">
        <f>(1-_xll.qlIndexFixing(Indexes!B$13,Indexes!$J41,TRUE,InterestRatesTrigger))*100</f>
        <v>99.035663438060993</v>
      </c>
      <c r="C41" s="98">
        <f>(1-_xll.qlIndexFixing(Indexes!C$13,Indexes!$J41,TRUE,InterestRatesTrigger))*100</f>
        <v>98.871025337411965</v>
      </c>
      <c r="D41" s="103"/>
      <c r="E41" s="99"/>
      <c r="G41" s="100">
        <f t="shared" si="7"/>
        <v>0.16509603772412618</v>
      </c>
      <c r="H41" s="101">
        <f t="shared" si="5"/>
        <v>0.25988530465721738</v>
      </c>
      <c r="I41" s="104"/>
      <c r="J41" s="102"/>
      <c r="L41" s="211">
        <v>98.870567400336867</v>
      </c>
      <c r="M41" s="212">
        <v>98.611140032754747</v>
      </c>
      <c r="N41" s="213"/>
      <c r="O41" s="214"/>
    </row>
    <row r="42" spans="1:15" ht="12.75" customHeight="1" x14ac:dyDescent="0.2">
      <c r="A42" s="75" t="str">
        <f>Indexes!A42</f>
        <v>J5</v>
      </c>
      <c r="B42" s="97">
        <f>(1-_xll.qlIndexFixing(Indexes!B$13,Indexes!$J42,TRUE,InterestRatesTrigger))*100</f>
        <v>98.968914957190549</v>
      </c>
      <c r="C42" s="98">
        <f>(1-_xll.qlIndexFixing(Indexes!C$13,Indexes!$J42,TRUE,InterestRatesTrigger))*100</f>
        <v>98.814151615927457</v>
      </c>
      <c r="D42" s="103"/>
      <c r="E42" s="99"/>
      <c r="G42" s="100">
        <f t="shared" si="7"/>
        <v>0.16251300259573043</v>
      </c>
      <c r="H42" s="101">
        <f t="shared" si="5"/>
        <v>0.28064912697325894</v>
      </c>
      <c r="I42" s="104"/>
      <c r="J42" s="102"/>
      <c r="L42" s="211">
        <v>98.806401954594818</v>
      </c>
      <c r="M42" s="212">
        <v>98.533502488954198</v>
      </c>
      <c r="N42" s="213"/>
      <c r="O42" s="214"/>
    </row>
    <row r="43" spans="1:15" ht="12.75" customHeight="1" x14ac:dyDescent="0.2">
      <c r="A43" s="75" t="str">
        <f>Indexes!A43</f>
        <v>M5</v>
      </c>
      <c r="B43" s="97"/>
      <c r="C43" s="98">
        <f>(1-_xll.qlIndexFixing(Indexes!C$13,Indexes!$J43,TRUE,InterestRatesTrigger))*100</f>
        <v>98.685095032019461</v>
      </c>
      <c r="D43" s="103"/>
      <c r="E43" s="99"/>
      <c r="G43" s="100"/>
      <c r="H43" s="101">
        <f t="shared" si="5"/>
        <v>0.34097807762829291</v>
      </c>
      <c r="I43" s="104"/>
      <c r="J43" s="102"/>
      <c r="L43" s="211"/>
      <c r="M43" s="212">
        <v>98.344116954391168</v>
      </c>
      <c r="N43" s="213"/>
      <c r="O43" s="214"/>
    </row>
    <row r="44" spans="1:15" ht="12.75" customHeight="1" x14ac:dyDescent="0.2">
      <c r="A44" s="75" t="str">
        <f>Indexes!A44</f>
        <v>U5</v>
      </c>
      <c r="B44" s="97"/>
      <c r="C44" s="98">
        <f>(1-_xll.qlIndexFixing(Indexes!C$13,Indexes!$J44,TRUE,InterestRatesTrigger))*100</f>
        <v>98.506791313172371</v>
      </c>
      <c r="D44" s="103"/>
      <c r="E44" s="99"/>
      <c r="G44" s="100"/>
      <c r="H44" s="101">
        <f t="shared" si="5"/>
        <v>0.44919522935757072</v>
      </c>
      <c r="I44" s="104"/>
      <c r="J44" s="102"/>
      <c r="L44" s="211"/>
      <c r="M44" s="212">
        <v>98.057596083814801</v>
      </c>
      <c r="N44" s="213"/>
      <c r="O44" s="214"/>
    </row>
    <row r="45" spans="1:15" ht="12.75" customHeight="1" x14ac:dyDescent="0.2">
      <c r="A45" s="75" t="str">
        <f>Indexes!A45</f>
        <v>Z5</v>
      </c>
      <c r="B45" s="97"/>
      <c r="C45" s="98">
        <f>(1-_xll.qlIndexFixing(Indexes!C$13,Indexes!$J45,TRUE,InterestRatesTrigger))*100</f>
        <v>98.334111530514576</v>
      </c>
      <c r="D45" s="103"/>
      <c r="E45" s="99"/>
      <c r="G45" s="100"/>
      <c r="H45" s="101">
        <f t="shared" si="5"/>
        <v>0.56252194933910005</v>
      </c>
      <c r="I45" s="104"/>
      <c r="J45" s="102"/>
      <c r="L45" s="211"/>
      <c r="M45" s="212">
        <v>97.771589581175476</v>
      </c>
      <c r="N45" s="213"/>
      <c r="O45" s="214"/>
    </row>
    <row r="46" spans="1:15" ht="12.75" customHeight="1" x14ac:dyDescent="0.2">
      <c r="A46" s="75" t="str">
        <f>Indexes!A46</f>
        <v>H6</v>
      </c>
      <c r="B46" s="97"/>
      <c r="C46" s="98">
        <f>(1-_xll.qlIndexFixing(Indexes!C$13,Indexes!$J46,TRUE,InterestRatesTrigger))*100</f>
        <v>98.167151621886077</v>
      </c>
      <c r="D46" s="103"/>
      <c r="E46" s="99"/>
      <c r="G46" s="100"/>
      <c r="H46" s="101">
        <f t="shared" si="5"/>
        <v>0.63092263875724086</v>
      </c>
      <c r="I46" s="104"/>
      <c r="J46" s="102"/>
      <c r="L46" s="211"/>
      <c r="M46" s="212">
        <v>97.536228983128836</v>
      </c>
      <c r="N46" s="213"/>
      <c r="O46" s="214"/>
    </row>
    <row r="47" spans="1:15" ht="12.75" hidden="1" customHeight="1" outlineLevel="1" x14ac:dyDescent="0.2">
      <c r="A47" s="75" t="str">
        <f>Indexes!A47</f>
        <v>M6</v>
      </c>
      <c r="B47" s="97"/>
      <c r="C47" s="98">
        <f>(1-_xll.qlIndexFixing(Index3M,Indexes!$J47,TRUE,InterestRatesTrigger))*100</f>
        <v>98.007815354561885</v>
      </c>
      <c r="D47" s="103"/>
      <c r="E47" s="99"/>
      <c r="G47" s="100"/>
      <c r="H47" s="101">
        <f t="shared" si="5"/>
        <v>0.69737811539795302</v>
      </c>
      <c r="I47" s="104"/>
      <c r="J47" s="102"/>
      <c r="L47" s="211"/>
      <c r="M47" s="212">
        <v>97.310437239163932</v>
      </c>
      <c r="N47" s="213"/>
      <c r="O47" s="214"/>
    </row>
    <row r="48" spans="1:15" ht="12.75" hidden="1" customHeight="1" outlineLevel="1" x14ac:dyDescent="0.2">
      <c r="A48" s="75" t="str">
        <f>Indexes!A48</f>
        <v>U6</v>
      </c>
      <c r="B48" s="97"/>
      <c r="C48" s="98">
        <f>(1-_xll.qlIndexFixing(Index3M,Indexes!$J48,TRUE,InterestRatesTrigger))*100</f>
        <v>97.844556511177657</v>
      </c>
      <c r="D48" s="103"/>
      <c r="E48" s="99"/>
      <c r="G48" s="100"/>
      <c r="H48" s="101">
        <f t="shared" si="5"/>
        <v>0.73750958129143385</v>
      </c>
      <c r="I48" s="104"/>
      <c r="J48" s="102"/>
      <c r="L48" s="211"/>
      <c r="M48" s="212">
        <v>97.107046929886224</v>
      </c>
      <c r="N48" s="213"/>
      <c r="O48" s="214"/>
    </row>
    <row r="49" spans="1:15" ht="12.75" hidden="1" customHeight="1" outlineLevel="1" x14ac:dyDescent="0.2">
      <c r="A49" s="75" t="str">
        <f>Indexes!A49</f>
        <v>Z6</v>
      </c>
      <c r="B49" s="97"/>
      <c r="C49" s="98">
        <f>(1-_xll.qlIndexFixing(Index3M,Indexes!$J49,TRUE,InterestRatesTrigger))*100</f>
        <v>97.699900352150806</v>
      </c>
      <c r="D49" s="103"/>
      <c r="E49" s="99"/>
      <c r="G49" s="100"/>
      <c r="H49" s="101">
        <f t="shared" si="5"/>
        <v>0.77661247666155475</v>
      </c>
      <c r="I49" s="104"/>
      <c r="J49" s="102"/>
      <c r="L49" s="211"/>
      <c r="M49" s="212">
        <v>96.923287875489251</v>
      </c>
      <c r="N49" s="213"/>
      <c r="O49" s="214"/>
    </row>
    <row r="50" spans="1:15" ht="12.75" hidden="1" customHeight="1" outlineLevel="1" x14ac:dyDescent="0.2">
      <c r="A50" s="67" t="str">
        <f>Indexes!A50</f>
        <v>H7</v>
      </c>
      <c r="B50" s="105"/>
      <c r="C50" s="106">
        <f>(1-_xll.qlIndexFixing(Index3M,Indexes!$J50,TRUE,InterestRatesTrigger))*100</f>
        <v>97.569972003963386</v>
      </c>
      <c r="D50" s="33"/>
      <c r="E50" s="107"/>
      <c r="G50" s="108"/>
      <c r="H50" s="109">
        <f t="shared" si="5"/>
        <v>0.81406229705802957</v>
      </c>
      <c r="I50" s="110"/>
      <c r="J50" s="111"/>
      <c r="L50" s="215"/>
      <c r="M50" s="216">
        <v>96.755909706905356</v>
      </c>
      <c r="N50" s="217"/>
      <c r="O50" s="218"/>
    </row>
    <row r="51" spans="1:15" ht="12.75" customHeight="1" collapsed="1" x14ac:dyDescent="0.2">
      <c r="A51" s="58" t="str">
        <f>"FRA"&amp;Indexes!A51&amp;"xF1"</f>
        <v>FRATxF1</v>
      </c>
      <c r="B51" s="96"/>
      <c r="C51" s="112">
        <f>_xll.qlIndexFixing(Index3M,Indexes!$J51,TRUE,InterestRatesTrigger)</f>
        <v>5.2792591851399708E-3</v>
      </c>
      <c r="D51" s="113">
        <f>_xll.qlIndexFixing(Index6M,Indexes!$J51,TRUE,InterestRatesTrigger)</f>
        <v>6.4255581305728143E-3</v>
      </c>
      <c r="E51" s="92"/>
      <c r="G51" s="93"/>
      <c r="H51" s="64">
        <f t="shared" si="5"/>
        <v>-2.9791760417532832E-3</v>
      </c>
      <c r="I51" s="114">
        <f t="shared" ref="I51:I70" si="8">D51-N51</f>
        <v>-4.8129271052699627E-3</v>
      </c>
      <c r="J51" s="95"/>
      <c r="L51" s="207"/>
      <c r="M51" s="219">
        <v>8.2584352268932539E-3</v>
      </c>
      <c r="N51" s="220">
        <v>1.1238485235842777E-2</v>
      </c>
      <c r="O51" s="210"/>
    </row>
    <row r="52" spans="1:15" ht="12.75" customHeight="1" x14ac:dyDescent="0.2">
      <c r="A52" s="67" t="str">
        <f>"FRA"&amp;Indexes!A52&amp;"xF1"</f>
        <v>FRATOMxF1</v>
      </c>
      <c r="B52" s="33"/>
      <c r="C52" s="115">
        <f>_xll.qlIndexFixing(Index3M,Indexes!$J52,TRUE,InterestRatesTrigger)</f>
        <v>5.2923543711988668E-3</v>
      </c>
      <c r="D52" s="116">
        <f>_xll.qlIndexFixing(Index6M,Indexes!$J52,TRUE,InterestRatesTrigger)</f>
        <v>6.42078812208769E-3</v>
      </c>
      <c r="E52" s="107"/>
      <c r="G52" s="108"/>
      <c r="H52" s="72">
        <f t="shared" si="5"/>
        <v>-2.9697277090093835E-3</v>
      </c>
      <c r="I52" s="86">
        <f t="shared" si="8"/>
        <v>-4.8184853803720827E-3</v>
      </c>
      <c r="J52" s="111"/>
      <c r="L52" s="215"/>
      <c r="M52" s="221">
        <v>8.2620820802082502E-3</v>
      </c>
      <c r="N52" s="222">
        <v>1.1239273502459773E-2</v>
      </c>
      <c r="O52" s="218"/>
    </row>
    <row r="53" spans="1:15" ht="12.75" customHeight="1" x14ac:dyDescent="0.2">
      <c r="A53" s="75" t="str">
        <f>"FRA"&amp;Indexes!A53&amp;"x"</f>
        <v>FRA1x</v>
      </c>
      <c r="B53" s="66"/>
      <c r="C53" s="60">
        <f>_xll.qlIndexFixing(Index3M,Indexes!$J53,TRUE,InterestRatesTrigger)</f>
        <v>5.5562968202734347E-3</v>
      </c>
      <c r="D53" s="60">
        <f>_xll.qlIndexFixing(Index6M,Indexes!$J53,TRUE,InterestRatesTrigger)</f>
        <v>6.5574794477285831E-3</v>
      </c>
      <c r="E53" s="117">
        <f>_xll.qlIndexFixing(Index1Y,Indexes!$J53,TRUE,InterestRatesTrigger)</f>
        <v>1.0005650623496232E-2</v>
      </c>
      <c r="G53" s="79"/>
      <c r="H53" s="80">
        <f t="shared" ref="H53:H58" si="9">C53-M53</f>
        <v>-2.8059685216022933E-3</v>
      </c>
      <c r="I53" s="80">
        <f t="shared" si="8"/>
        <v>-4.7180468246017879E-3</v>
      </c>
      <c r="J53" s="89">
        <f t="shared" ref="J53:J63" si="10">E53-O53</f>
        <v>-6.5361540675669856E-3</v>
      </c>
      <c r="L53" s="199"/>
      <c r="M53" s="203">
        <v>8.3622653418757281E-3</v>
      </c>
      <c r="N53" s="200">
        <v>1.1275526272330371E-2</v>
      </c>
      <c r="O53" s="206">
        <v>1.6541804691063217E-2</v>
      </c>
    </row>
    <row r="54" spans="1:15" ht="12.75" customHeight="1" x14ac:dyDescent="0.2">
      <c r="A54" s="75" t="str">
        <f>"FRA"&amp;Indexes!A54&amp;"x"</f>
        <v>FRA2x</v>
      </c>
      <c r="B54" s="82"/>
      <c r="C54" s="77">
        <f>_xll.qlIndexFixing(Index3M,Indexes!$J54,TRUE,InterestRatesTrigger)</f>
        <v>5.9754482896895557E-3</v>
      </c>
      <c r="D54" s="77">
        <f>_xll.qlIndexFixing(Index6M,Indexes!$J54,TRUE,InterestRatesTrigger)</f>
        <v>6.964184138660923E-3</v>
      </c>
      <c r="E54" s="88">
        <f>_xll.qlIndexFixing(Index1Y,Indexes!$J54,TRUE,InterestRatesTrigger)</f>
        <v>1.0585228886606624E-2</v>
      </c>
      <c r="G54" s="79"/>
      <c r="H54" s="80">
        <f t="shared" si="9"/>
        <v>-2.5431951306529596E-3</v>
      </c>
      <c r="I54" s="80">
        <f t="shared" si="8"/>
        <v>-4.5908461820069312E-3</v>
      </c>
      <c r="J54" s="89">
        <f t="shared" si="10"/>
        <v>-6.4940864135283258E-3</v>
      </c>
      <c r="L54" s="199"/>
      <c r="M54" s="203">
        <v>8.5186434203425154E-3</v>
      </c>
      <c r="N54" s="200">
        <v>1.1555030320667854E-2</v>
      </c>
      <c r="O54" s="206">
        <v>1.7079315300134949E-2</v>
      </c>
    </row>
    <row r="55" spans="1:15" ht="12.75" customHeight="1" x14ac:dyDescent="0.2">
      <c r="A55" s="75" t="str">
        <f>"FRA"&amp;Indexes!A55&amp;"x"</f>
        <v>FRA3x</v>
      </c>
      <c r="B55" s="82"/>
      <c r="C55" s="77">
        <f>_xll.qlIndexFixing(Index3M,Indexes!$J55,TRUE,InterestRatesTrigger)</f>
        <v>6.656364803037473E-3</v>
      </c>
      <c r="D55" s="77">
        <f>_xll.qlIndexFixing(Index6M,Indexes!$J55,TRUE,InterestRatesTrigger)</f>
        <v>7.3828343349659677E-3</v>
      </c>
      <c r="E55" s="88">
        <f>_xll.qlIndexFixing(Index1Y,Indexes!$J55,TRUE,InterestRatesTrigger)</f>
        <v>1.1276495576331143E-2</v>
      </c>
      <c r="G55" s="79"/>
      <c r="H55" s="80">
        <f t="shared" si="9"/>
        <v>-2.1419390541598596E-3</v>
      </c>
      <c r="I55" s="80">
        <f t="shared" si="8"/>
        <v>-4.5191909358998656E-3</v>
      </c>
      <c r="J55" s="89">
        <f t="shared" si="10"/>
        <v>-6.3815719097534002E-3</v>
      </c>
      <c r="L55" s="199"/>
      <c r="M55" s="203">
        <v>8.7983038571973326E-3</v>
      </c>
      <c r="N55" s="200">
        <v>1.1902025270865833E-2</v>
      </c>
      <c r="O55" s="206">
        <v>1.7658067486084544E-2</v>
      </c>
    </row>
    <row r="56" spans="1:15" ht="12.75" customHeight="1" x14ac:dyDescent="0.2">
      <c r="A56" s="75" t="str">
        <f>"FRA"&amp;Indexes!A56&amp;"x"</f>
        <v>FRA4x</v>
      </c>
      <c r="B56" s="82"/>
      <c r="C56" s="77">
        <f>_xll.qlIndexFixing(Index3M,Indexes!$J56,TRUE,InterestRatesTrigger)</f>
        <v>7.3167984395046543E-3</v>
      </c>
      <c r="D56" s="77">
        <f>_xll.qlIndexFixing(Index6M,Indexes!$J56,TRUE,InterestRatesTrigger)</f>
        <v>7.849999999995293E-3</v>
      </c>
      <c r="E56" s="88">
        <f>_xll.qlIndexFixing(Index1Y,Indexes!$J56,TRUE,InterestRatesTrigger)</f>
        <v>1.1954374685555935E-2</v>
      </c>
      <c r="G56" s="79"/>
      <c r="H56" s="80">
        <f t="shared" si="9"/>
        <v>-2.0185793518830847E-3</v>
      </c>
      <c r="I56" s="80">
        <f t="shared" si="8"/>
        <v>-4.5750976418508088E-3</v>
      </c>
      <c r="J56" s="89">
        <f t="shared" si="10"/>
        <v>-6.3544946455935877E-3</v>
      </c>
      <c r="L56" s="199"/>
      <c r="M56" s="203">
        <v>9.3353777913877389E-3</v>
      </c>
      <c r="N56" s="200">
        <v>1.2425097641846102E-2</v>
      </c>
      <c r="O56" s="206">
        <v>1.8308869331149523E-2</v>
      </c>
    </row>
    <row r="57" spans="1:15" ht="12.75" customHeight="1" x14ac:dyDescent="0.2">
      <c r="A57" s="75" t="str">
        <f>"FRA"&amp;Indexes!A57&amp;"x"</f>
        <v>FRA5x</v>
      </c>
      <c r="B57" s="82"/>
      <c r="C57" s="77">
        <f>_xll.qlIndexFixing(Index3M,Indexes!$J57,TRUE,InterestRatesTrigger)</f>
        <v>7.9923395282086272E-3</v>
      </c>
      <c r="D57" s="77">
        <f>_xll.qlIndexFixing(Index6M,Indexes!$J57,TRUE,InterestRatesTrigger)</f>
        <v>8.493710770602847E-3</v>
      </c>
      <c r="E57" s="88">
        <f>_xll.qlIndexFixing(Index1Y,Indexes!$J57,TRUE,InterestRatesTrigger)</f>
        <v>1.2687312452008825E-2</v>
      </c>
      <c r="G57" s="79"/>
      <c r="H57" s="80">
        <f t="shared" si="9"/>
        <v>-1.8603736538505902E-3</v>
      </c>
      <c r="I57" s="80">
        <f t="shared" si="8"/>
        <v>-4.4131962213911913E-3</v>
      </c>
      <c r="J57" s="89">
        <f t="shared" si="10"/>
        <v>-6.1975750122804998E-3</v>
      </c>
      <c r="L57" s="199"/>
      <c r="M57" s="203">
        <v>9.8527131820592175E-3</v>
      </c>
      <c r="N57" s="200">
        <v>1.2906906991994038E-2</v>
      </c>
      <c r="O57" s="206">
        <v>1.8884887464289325E-2</v>
      </c>
    </row>
    <row r="58" spans="1:15" ht="12.75" customHeight="1" x14ac:dyDescent="0.2">
      <c r="A58" s="75" t="str">
        <f>"FRA"&amp;Indexes!A58&amp;"x"</f>
        <v>FRA6x</v>
      </c>
      <c r="B58" s="82"/>
      <c r="C58" s="77">
        <f>_xll.qlIndexFixing(Index3M,Indexes!$J58,TRUE,InterestRatesTrigger)</f>
        <v>8.7148778621039188E-3</v>
      </c>
      <c r="D58" s="77">
        <f>_xll.qlIndexFixing(Index6M,Indexes!$J58,TRUE,InterestRatesTrigger)</f>
        <v>9.1977840656286818E-3</v>
      </c>
      <c r="E58" s="88">
        <f>_xll.qlIndexFixing(Index1Y,Indexes!$J58,TRUE,InterestRatesTrigger)</f>
        <v>1.3524187115303787E-2</v>
      </c>
      <c r="G58" s="79"/>
      <c r="H58" s="80">
        <f t="shared" si="9"/>
        <v>-1.8708416965663704E-3</v>
      </c>
      <c r="I58" s="80">
        <f t="shared" si="8"/>
        <v>-4.4575564144856208E-3</v>
      </c>
      <c r="J58" s="89">
        <f t="shared" si="10"/>
        <v>-6.0235892725982974E-3</v>
      </c>
      <c r="L58" s="199"/>
      <c r="M58" s="203">
        <v>1.0585719558670289E-2</v>
      </c>
      <c r="N58" s="200">
        <v>1.3655340480114303E-2</v>
      </c>
      <c r="O58" s="206">
        <v>1.9547776387902085E-2</v>
      </c>
    </row>
    <row r="59" spans="1:15" ht="12.75" hidden="1" customHeight="1" outlineLevel="1" x14ac:dyDescent="0.2">
      <c r="A59" s="75" t="str">
        <f>"FRA"&amp;Indexes!A59&amp;"x"</f>
        <v>FRA7x</v>
      </c>
      <c r="B59" s="82"/>
      <c r="C59" s="76"/>
      <c r="D59" s="77">
        <f>_xll.qlIndexFixing(Index6M,Indexes!$J59,TRUE,InterestRatesTrigger)</f>
        <v>9.8093993489238689E-3</v>
      </c>
      <c r="E59" s="88">
        <f>_xll.qlIndexFixing(Index1Y,Indexes!$J59,TRUE,InterestRatesTrigger)</f>
        <v>1.4232748854676069E-2</v>
      </c>
      <c r="G59" s="79"/>
      <c r="H59" s="84"/>
      <c r="I59" s="80">
        <f t="shared" si="8"/>
        <v>-4.9965230774167042E-3</v>
      </c>
      <c r="J59" s="89">
        <f t="shared" si="10"/>
        <v>-5.987014204880136E-3</v>
      </c>
      <c r="L59" s="199"/>
      <c r="M59" s="203"/>
      <c r="N59" s="200">
        <v>1.4805922426340573E-2</v>
      </c>
      <c r="O59" s="206">
        <v>2.0219763059556205E-2</v>
      </c>
    </row>
    <row r="60" spans="1:15" ht="12.75" hidden="1" customHeight="1" outlineLevel="1" x14ac:dyDescent="0.2">
      <c r="A60" s="75" t="str">
        <f>"FRA"&amp;Indexes!A60&amp;"x"</f>
        <v>FRA8x</v>
      </c>
      <c r="B60" s="82"/>
      <c r="C60" s="76"/>
      <c r="D60" s="77">
        <f>_xll.qlIndexFixing(Index6M,Indexes!$J60,TRUE,InterestRatesTrigger)</f>
        <v>1.048839362409551E-2</v>
      </c>
      <c r="E60" s="88">
        <f>_xll.qlIndexFixing(Index1Y,Indexes!$J60,TRUE,InterestRatesTrigger)</f>
        <v>1.5046432647923158E-2</v>
      </c>
      <c r="G60" s="79"/>
      <c r="H60" s="84"/>
      <c r="I60" s="80">
        <f t="shared" si="8"/>
        <v>-5.2603301883916605E-3</v>
      </c>
      <c r="J60" s="89">
        <f t="shared" si="10"/>
        <v>-5.859102707289808E-3</v>
      </c>
      <c r="L60" s="199"/>
      <c r="M60" s="203"/>
      <c r="N60" s="200">
        <v>1.574872381248717E-2</v>
      </c>
      <c r="O60" s="206">
        <v>2.0905535355212966E-2</v>
      </c>
    </row>
    <row r="61" spans="1:15" ht="12.75" hidden="1" customHeight="1" outlineLevel="1" x14ac:dyDescent="0.2">
      <c r="A61" s="75" t="str">
        <f>"FRA"&amp;Indexes!A61&amp;"x"</f>
        <v>FRA9x</v>
      </c>
      <c r="B61" s="82"/>
      <c r="C61" s="76"/>
      <c r="D61" s="77">
        <f>_xll.qlIndexFixing(Index6M,Indexes!$J61,TRUE,InterestRatesTrigger)</f>
        <v>1.1399461557263485E-2</v>
      </c>
      <c r="E61" s="88">
        <f>_xll.qlIndexFixing(Index1Y,Indexes!$J61,TRUE,InterestRatesTrigger)</f>
        <v>1.5865336918924777E-2</v>
      </c>
      <c r="G61" s="79"/>
      <c r="H61" s="84"/>
      <c r="I61" s="80">
        <f t="shared" si="8"/>
        <v>-5.1912738421636649E-3</v>
      </c>
      <c r="J61" s="89">
        <f t="shared" si="10"/>
        <v>-5.7707179208198005E-3</v>
      </c>
      <c r="L61" s="199"/>
      <c r="M61" s="203"/>
      <c r="N61" s="200">
        <v>1.659073539942715E-2</v>
      </c>
      <c r="O61" s="206">
        <v>2.1636054839744578E-2</v>
      </c>
    </row>
    <row r="62" spans="1:15" ht="12.75" hidden="1" customHeight="1" outlineLevel="1" x14ac:dyDescent="0.2">
      <c r="A62" s="75" t="str">
        <f>"FRA"&amp;Indexes!A62&amp;"x"</f>
        <v>FRA10x</v>
      </c>
      <c r="B62" s="82"/>
      <c r="C62" s="76"/>
      <c r="D62" s="77">
        <f>_xll.qlIndexFixing(Index6M,Indexes!$J62,TRUE,InterestRatesTrigger)</f>
        <v>1.2176318934295547E-2</v>
      </c>
      <c r="E62" s="88">
        <f>_xll.qlIndexFixing(Index1Y,Indexes!$J62,TRUE,InterestRatesTrigger)</f>
        <v>1.6576593702931523E-2</v>
      </c>
      <c r="G62" s="79"/>
      <c r="H62" s="84"/>
      <c r="I62" s="80">
        <f t="shared" si="8"/>
        <v>-5.0682337603472159E-3</v>
      </c>
      <c r="J62" s="89">
        <f t="shared" si="10"/>
        <v>-5.7323307782208427E-3</v>
      </c>
      <c r="L62" s="199"/>
      <c r="M62" s="203"/>
      <c r="N62" s="200">
        <v>1.7244552694642763E-2</v>
      </c>
      <c r="O62" s="206">
        <v>2.2308924481152365E-2</v>
      </c>
    </row>
    <row r="63" spans="1:15" ht="12.75" hidden="1" customHeight="1" outlineLevel="1" x14ac:dyDescent="0.2">
      <c r="A63" s="75" t="str">
        <f>"FRA"&amp;Indexes!A63&amp;"x"</f>
        <v>FRA11x</v>
      </c>
      <c r="B63" s="82"/>
      <c r="C63" s="76"/>
      <c r="D63" s="77">
        <f>_xll.qlIndexFixing(Index6M,Indexes!$J63,TRUE,InterestRatesTrigger)</f>
        <v>1.2860191727697637E-2</v>
      </c>
      <c r="E63" s="88">
        <f>_xll.qlIndexFixing(Index1Y,Indexes!$J63,TRUE,InterestRatesTrigger)</f>
        <v>1.7316077461955303E-2</v>
      </c>
      <c r="G63" s="79"/>
      <c r="H63" s="84"/>
      <c r="I63" s="80">
        <f t="shared" si="8"/>
        <v>-4.977809391767991E-3</v>
      </c>
      <c r="J63" s="89">
        <f t="shared" si="10"/>
        <v>-5.6422825219993762E-3</v>
      </c>
      <c r="L63" s="199"/>
      <c r="M63" s="203"/>
      <c r="N63" s="200">
        <v>1.7838001119465628E-2</v>
      </c>
      <c r="O63" s="206">
        <v>2.2958359983954679E-2</v>
      </c>
    </row>
    <row r="64" spans="1:15" ht="12.75" customHeight="1" collapsed="1" x14ac:dyDescent="0.2">
      <c r="A64" s="75" t="str">
        <f>"FRA"&amp;Indexes!A64&amp;"x"</f>
        <v>FRA12x</v>
      </c>
      <c r="B64" s="82"/>
      <c r="C64" s="76"/>
      <c r="D64" s="77">
        <f>_xll.qlIndexFixing(Index6M,Indexes!$J64,TRUE,InterestRatesTrigger)</f>
        <v>1.360881498575338E-2</v>
      </c>
      <c r="E64" s="88">
        <f>_xll.qlIndexFixing(Index1Y,Indexes!$J64,TRUE,InterestRatesTrigger)</f>
        <v>1.8062193841074624E-2</v>
      </c>
      <c r="G64" s="79"/>
      <c r="H64" s="84"/>
      <c r="I64" s="80">
        <f t="shared" si="8"/>
        <v>-4.8417111359512054E-3</v>
      </c>
      <c r="J64" s="89">
        <f>E64-O64</f>
        <v>-5.5832571122262954E-3</v>
      </c>
      <c r="L64" s="199"/>
      <c r="M64" s="203"/>
      <c r="N64" s="200">
        <v>1.8450526121704586E-2</v>
      </c>
      <c r="O64" s="206">
        <v>2.3645450953300919E-2</v>
      </c>
    </row>
    <row r="65" spans="1:22" ht="12.75" hidden="1" customHeight="1" outlineLevel="1" x14ac:dyDescent="0.2">
      <c r="A65" s="75" t="str">
        <f>"FRA"&amp;Indexes!A65&amp;"x"</f>
        <v>FRA13x</v>
      </c>
      <c r="B65" s="82"/>
      <c r="C65" s="76"/>
      <c r="D65" s="77">
        <f>_xll.qlIndexFixing(Index6M,Indexes!$J65,TRUE,InterestRatesTrigger)</f>
        <v>1.4293554990972188E-2</v>
      </c>
      <c r="E65" s="88">
        <f>_xll.qlIndexFixing(Index1Y,Indexes!$J65,TRUE,InterestRatesTrigger)</f>
        <v>1.8839958262301549E-2</v>
      </c>
      <c r="G65" s="79"/>
      <c r="H65" s="84"/>
      <c r="I65" s="80">
        <f t="shared" si="8"/>
        <v>-4.8079608342109E-3</v>
      </c>
      <c r="J65" s="89">
        <f t="shared" ref="J65:J70" si="11">E65-O65</f>
        <v>-5.3155111187219821E-3</v>
      </c>
      <c r="L65" s="199"/>
      <c r="M65" s="203"/>
      <c r="N65" s="200">
        <v>1.9101515825183088E-2</v>
      </c>
      <c r="O65" s="206">
        <v>2.4155469381023531E-2</v>
      </c>
    </row>
    <row r="66" spans="1:22" ht="12.75" hidden="1" customHeight="1" outlineLevel="1" x14ac:dyDescent="0.2">
      <c r="A66" s="75" t="str">
        <f>"FRA"&amp;Indexes!A66&amp;"x"</f>
        <v>FRA14x</v>
      </c>
      <c r="B66" s="82"/>
      <c r="C66" s="76"/>
      <c r="D66" s="77">
        <f>_xll.qlIndexFixing(Index6M,Indexes!$J66,TRUE,InterestRatesTrigger)</f>
        <v>1.4978329394057646E-2</v>
      </c>
      <c r="E66" s="88">
        <f>_xll.qlIndexFixing(Index1Y,Indexes!$J66,TRUE,InterestRatesTrigger)</f>
        <v>1.949200612366379E-2</v>
      </c>
      <c r="G66" s="79"/>
      <c r="H66" s="84"/>
      <c r="I66" s="80">
        <f t="shared" si="8"/>
        <v>-4.8030426021742657E-3</v>
      </c>
      <c r="J66" s="89">
        <f t="shared" si="11"/>
        <v>-4.9290477832780351E-3</v>
      </c>
      <c r="L66" s="199"/>
      <c r="M66" s="203"/>
      <c r="N66" s="200">
        <v>1.9781371996231912E-2</v>
      </c>
      <c r="O66" s="206">
        <v>2.4421053906941825E-2</v>
      </c>
    </row>
    <row r="67" spans="1:22" ht="12.75" hidden="1" customHeight="1" outlineLevel="1" x14ac:dyDescent="0.2">
      <c r="A67" s="75" t="str">
        <f>"FRA"&amp;Indexes!A67&amp;"x"</f>
        <v>FRA15x</v>
      </c>
      <c r="B67" s="82"/>
      <c r="C67" s="76"/>
      <c r="D67" s="77">
        <f>_xll.qlIndexFixing(Index6M,Indexes!$J67,TRUE,InterestRatesTrigger)</f>
        <v>1.5777754325181515E-2</v>
      </c>
      <c r="E67" s="88">
        <f>_xll.qlIndexFixing(Index1Y,Indexes!$J67,TRUE,InterestRatesTrigger)</f>
        <v>2.0205800385459535E-2</v>
      </c>
      <c r="G67" s="79"/>
      <c r="H67" s="84"/>
      <c r="I67" s="80">
        <f t="shared" si="8"/>
        <v>-5.0085127404243361E-3</v>
      </c>
      <c r="J67" s="89">
        <f t="shared" si="11"/>
        <v>-4.193802702343534E-3</v>
      </c>
      <c r="L67" s="199"/>
      <c r="M67" s="203"/>
      <c r="N67" s="200">
        <v>2.0786267065605851E-2</v>
      </c>
      <c r="O67" s="206">
        <v>2.4399603087803069E-2</v>
      </c>
    </row>
    <row r="68" spans="1:22" ht="12.75" hidden="1" customHeight="1" outlineLevel="1" x14ac:dyDescent="0.2">
      <c r="A68" s="75" t="str">
        <f>"FRA"&amp;Indexes!A68&amp;"x"</f>
        <v>FRA16x</v>
      </c>
      <c r="B68" s="82"/>
      <c r="C68" s="76"/>
      <c r="D68" s="77">
        <f>_xll.qlIndexFixing(Index6M,Indexes!$J68,TRUE,InterestRatesTrigger)</f>
        <v>1.6539905612492762E-2</v>
      </c>
      <c r="E68" s="88">
        <f>_xll.qlIndexFixing(Index1Y,Indexes!$J68,TRUE,InterestRatesTrigger)</f>
        <v>2.0827714128959219E-2</v>
      </c>
      <c r="G68" s="79"/>
      <c r="H68" s="84"/>
      <c r="I68" s="80">
        <f t="shared" si="8"/>
        <v>-5.3560263777837347E-3</v>
      </c>
      <c r="J68" s="89">
        <f t="shared" si="11"/>
        <v>-3.3348091017171393E-3</v>
      </c>
      <c r="L68" s="199"/>
      <c r="M68" s="203"/>
      <c r="N68" s="200">
        <v>2.1895931990276497E-2</v>
      </c>
      <c r="O68" s="206">
        <v>2.4162523230676358E-2</v>
      </c>
    </row>
    <row r="69" spans="1:22" ht="12.75" hidden="1" customHeight="1" outlineLevel="1" x14ac:dyDescent="0.2">
      <c r="A69" s="75" t="str">
        <f>"FRA"&amp;Indexes!A69&amp;"x"</f>
        <v>FRA17x</v>
      </c>
      <c r="B69" s="82"/>
      <c r="C69" s="76"/>
      <c r="D69" s="77">
        <f>_xll.qlIndexFixing(Index6M,Indexes!$J69,TRUE,InterestRatesTrigger)</f>
        <v>1.7419510869378461E-2</v>
      </c>
      <c r="E69" s="88">
        <f>_xll.qlIndexFixing(Index1Y,Indexes!$J69,TRUE,InterestRatesTrigger)</f>
        <v>2.1480371287240209E-2</v>
      </c>
      <c r="G69" s="79"/>
      <c r="H69" s="84"/>
      <c r="I69" s="80">
        <f t="shared" si="8"/>
        <v>-5.5627561285255672E-3</v>
      </c>
      <c r="J69" s="89">
        <f t="shared" si="11"/>
        <v>-2.4929672516611698E-3</v>
      </c>
      <c r="L69" s="199"/>
      <c r="M69" s="203"/>
      <c r="N69" s="200">
        <v>2.2982266997904028E-2</v>
      </c>
      <c r="O69" s="206">
        <v>2.3973338538901379E-2</v>
      </c>
    </row>
    <row r="70" spans="1:22" ht="12.75" customHeight="1" collapsed="1" x14ac:dyDescent="0.2">
      <c r="A70" s="67" t="str">
        <f>"FRA"&amp;Indexes!A70&amp;"x"</f>
        <v>FRA18x</v>
      </c>
      <c r="B70" s="74"/>
      <c r="C70" s="68"/>
      <c r="D70" s="69">
        <f>_xll.qlIndexFixing(Index6M,Indexes!$J70,TRUE,InterestRatesTrigger)</f>
        <v>1.831383281583689E-2</v>
      </c>
      <c r="E70" s="85">
        <f>_xll.qlIndexFixing(Index1Y,Indexes!$J70,TRUE,InterestRatesTrigger)</f>
        <v>2.2117475100681953E-2</v>
      </c>
      <c r="G70" s="71"/>
      <c r="H70" s="86"/>
      <c r="I70" s="72">
        <f t="shared" si="8"/>
        <v>-5.8639356488442776E-3</v>
      </c>
      <c r="J70" s="89">
        <f t="shared" si="11"/>
        <v>-2.0845580167002734E-3</v>
      </c>
      <c r="L70" s="196"/>
      <c r="M70" s="204"/>
      <c r="N70" s="197">
        <v>2.4177768464681167E-2</v>
      </c>
      <c r="O70" s="205">
        <v>2.4202033117382227E-2</v>
      </c>
    </row>
    <row r="71" spans="1:22" x14ac:dyDescent="0.2">
      <c r="A71" s="75" t="str">
        <f>Indexes!A71</f>
        <v>1Y</v>
      </c>
      <c r="B71" s="76">
        <f>_xll.qlIndexFixing(Indexes!B71,FixingDate,TRUE,InterestRatesTrigger)</f>
        <v>6.4389463077795016E-3</v>
      </c>
      <c r="C71" s="76">
        <f>_xll.qlIndexFixing(Indexes!C71,FixingDate,TRUE,InterestRatesTrigger)</f>
        <v>7.7427021820151189E-3</v>
      </c>
      <c r="D71" s="76">
        <f>_xll.qlIndexFixing(Indexes!D71,FixingDate,TRUE,InterestRatesTrigger)</f>
        <v>7.7444869286686421E-3</v>
      </c>
      <c r="E71" s="78">
        <f>_xll.qlIndexFixing(Indexes!E71,FixingDate,TRUE,InterestRatesTrigger)</f>
        <v>9.4862150836737286E-3</v>
      </c>
      <c r="G71" s="79">
        <f t="shared" ref="G71:G134" si="12">B71-L71</f>
        <v>-1.8764807677218729E-3</v>
      </c>
      <c r="H71" s="84">
        <f t="shared" ref="H71:H133" si="13">C71-M71</f>
        <v>-2.2015760229169394E-3</v>
      </c>
      <c r="I71" s="84">
        <f t="shared" ref="I71:I133" si="14">D71-N71</f>
        <v>-4.5905427039424126E-3</v>
      </c>
      <c r="J71" s="81">
        <f t="shared" ref="J71:J133" si="15">E71-O71</f>
        <v>-6.3514465760027543E-3</v>
      </c>
      <c r="L71" s="199">
        <v>8.3154270755013745E-3</v>
      </c>
      <c r="M71" s="203">
        <v>9.9442782049320583E-3</v>
      </c>
      <c r="N71" s="203">
        <v>1.2335029632611055E-2</v>
      </c>
      <c r="O71" s="201">
        <v>1.5837661659676483E-2</v>
      </c>
      <c r="Q71" s="118">
        <f>(D71-B71)*10000</f>
        <v>13.055406208891405</v>
      </c>
      <c r="R71" s="118">
        <f>(D71-C71)*10000</f>
        <v>1.7847466535231976E-2</v>
      </c>
      <c r="S71" s="119">
        <f>(E71-D71)*10000</f>
        <v>17.417281550050866</v>
      </c>
    </row>
    <row r="72" spans="1:22" hidden="1" outlineLevel="1" x14ac:dyDescent="0.2">
      <c r="A72" s="75" t="str">
        <f>Indexes!A72</f>
        <v>1Y3M</v>
      </c>
      <c r="B72" s="76">
        <f>_xll.qlIndexFixing(Indexes!B72,FixingDate,TRUE,InterestRatesTrigger)</f>
        <v>7.3647239855322514E-3</v>
      </c>
      <c r="C72" s="76">
        <f>_xll.qlIndexFixing(Indexes!C72,FixingDate,TRUE,InterestRatesTrigger)</f>
        <v>8.6869314341315538E-3</v>
      </c>
      <c r="D72" s="76"/>
      <c r="E72" s="78"/>
      <c r="G72" s="79">
        <f t="shared" si="12"/>
        <v>-1.9028449187908619E-3</v>
      </c>
      <c r="H72" s="84">
        <f t="shared" si="13"/>
        <v>-2.2189395580790514E-3</v>
      </c>
      <c r="I72" s="84">
        <f t="shared" si="14"/>
        <v>0</v>
      </c>
      <c r="J72" s="81">
        <f t="shared" si="15"/>
        <v>0</v>
      </c>
      <c r="L72" s="199">
        <v>9.2675689043231133E-3</v>
      </c>
      <c r="M72" s="203">
        <v>1.0905870992210605E-2</v>
      </c>
      <c r="N72" s="203"/>
      <c r="O72" s="201"/>
      <c r="Q72" s="118"/>
      <c r="R72" s="118"/>
      <c r="S72" s="119"/>
    </row>
    <row r="73" spans="1:22" hidden="1" outlineLevel="1" x14ac:dyDescent="0.2">
      <c r="A73" s="75" t="str">
        <f>Indexes!A73</f>
        <v>1Y6M</v>
      </c>
      <c r="B73" s="76">
        <f>_xll.qlIndexFixing(Indexes!B73,FixingDate,TRUE,InterestRatesTrigger)</f>
        <v>8.3727586303035725E-3</v>
      </c>
      <c r="C73" s="76">
        <f>_xll.qlIndexFixing(Indexes!C73,FixingDate,TRUE,InterestRatesTrigger)</f>
        <v>9.6229106063367206E-3</v>
      </c>
      <c r="D73" s="76">
        <f>_xll.qlIndexFixing(Indexes!D73,FixingDate,TRUE,InterestRatesTrigger)</f>
        <v>9.6809180318378051E-3</v>
      </c>
      <c r="E73" s="78"/>
      <c r="G73" s="79">
        <f t="shared" si="12"/>
        <v>-2.0143022046002438E-3</v>
      </c>
      <c r="H73" s="84">
        <f t="shared" si="13"/>
        <v>-2.3856459415454393E-3</v>
      </c>
      <c r="I73" s="84">
        <f t="shared" si="14"/>
        <v>-4.6293590822494048E-3</v>
      </c>
      <c r="J73" s="81">
        <f t="shared" si="15"/>
        <v>0</v>
      </c>
      <c r="L73" s="199">
        <v>1.0387060834903816E-2</v>
      </c>
      <c r="M73" s="203">
        <v>1.200855654788216E-2</v>
      </c>
      <c r="N73" s="203">
        <v>1.431027711408721E-2</v>
      </c>
      <c r="O73" s="201"/>
      <c r="Q73" s="118">
        <f>(D73-B73)*10000</f>
        <v>13.081594015342327</v>
      </c>
      <c r="R73" s="118">
        <f t="shared" ref="R73:R135" si="16">(D73-C73)*10000</f>
        <v>0.58007425501084564</v>
      </c>
      <c r="S73" s="119"/>
    </row>
    <row r="74" spans="1:22" hidden="1" outlineLevel="1" x14ac:dyDescent="0.2">
      <c r="A74" s="75" t="str">
        <f>Indexes!A74</f>
        <v>1Y9M</v>
      </c>
      <c r="B74" s="76">
        <f>_xll.qlIndexFixing(Indexes!B74,FixingDate,TRUE,InterestRatesTrigger)</f>
        <v>9.4306202202897697E-3</v>
      </c>
      <c r="C74" s="76">
        <f>_xll.qlIndexFixing(Indexes!C74,FixingDate,TRUE,InterestRatesTrigger)</f>
        <v>1.0560714628809868E-2</v>
      </c>
      <c r="D74" s="76"/>
      <c r="E74" s="78"/>
      <c r="G74" s="79">
        <f t="shared" si="12"/>
        <v>-2.1618307968056284E-3</v>
      </c>
      <c r="H74" s="84">
        <f t="shared" si="13"/>
        <v>-2.6587670451252137E-3</v>
      </c>
      <c r="I74" s="84">
        <f t="shared" si="14"/>
        <v>0</v>
      </c>
      <c r="J74" s="81">
        <f t="shared" si="15"/>
        <v>0</v>
      </c>
      <c r="L74" s="199">
        <v>1.1592451017095398E-2</v>
      </c>
      <c r="M74" s="203">
        <v>1.3219481673935081E-2</v>
      </c>
      <c r="N74" s="203"/>
      <c r="O74" s="201"/>
      <c r="Q74" s="118"/>
      <c r="R74" s="118"/>
      <c r="S74" s="119"/>
    </row>
    <row r="75" spans="1:22" collapsed="1" x14ac:dyDescent="0.2">
      <c r="A75" s="75" t="str">
        <f>Indexes!A75</f>
        <v>2Y</v>
      </c>
      <c r="B75" s="76">
        <f>_xll.qlIndexFixing(Indexes!B75,FixingDate,TRUE,InterestRatesTrigger)</f>
        <v>1.0424674116723131E-2</v>
      </c>
      <c r="C75" s="76">
        <f>_xll.qlIndexFixing(Indexes!C75,FixingDate,TRUE,InterestRatesTrigger)</f>
        <v>1.1421644017392494E-2</v>
      </c>
      <c r="D75" s="76">
        <f>_xll.qlIndexFixing(Indexes!D75,FixingDate,TRUE,InterestRatesTrigger)</f>
        <v>1.1789999999995665E-2</v>
      </c>
      <c r="E75" s="78">
        <f>_xll.qlIndexFixing(Indexes!E75,FixingDate,TRUE,InterestRatesTrigger)</f>
        <v>1.3691480988664052E-2</v>
      </c>
      <c r="G75" s="79">
        <f t="shared" si="12"/>
        <v>-2.3623518430107657E-3</v>
      </c>
      <c r="H75" s="84">
        <f t="shared" si="13"/>
        <v>-3.0099429707119516E-3</v>
      </c>
      <c r="I75" s="84">
        <f t="shared" si="14"/>
        <v>-4.8850000000043789E-3</v>
      </c>
      <c r="J75" s="81">
        <f t="shared" si="15"/>
        <v>-5.8634877479532659E-3</v>
      </c>
      <c r="L75" s="199">
        <v>1.2787025959733897E-2</v>
      </c>
      <c r="M75" s="203">
        <v>1.4431586988104445E-2</v>
      </c>
      <c r="N75" s="203">
        <v>1.6675000000000044E-2</v>
      </c>
      <c r="O75" s="201">
        <v>1.9554968736617318E-2</v>
      </c>
      <c r="Q75" s="118">
        <f>(D75-B75)*10000</f>
        <v>13.653258832725339</v>
      </c>
      <c r="R75" s="118">
        <f t="shared" si="16"/>
        <v>3.6835598260317148</v>
      </c>
      <c r="S75" s="119">
        <f>(E75-D75)*10000</f>
        <v>19.014809886683874</v>
      </c>
    </row>
    <row r="76" spans="1:22" hidden="1" outlineLevel="1" x14ac:dyDescent="0.2">
      <c r="A76" s="75" t="str">
        <f>Indexes!A76</f>
        <v>2Y3M</v>
      </c>
      <c r="B76" s="76">
        <f>_xll.qlIndexFixing(Indexes!B76,FixingDate,TRUE,InterestRatesTrigger)</f>
        <v>1.1470030520953769E-2</v>
      </c>
      <c r="C76" s="76">
        <f>_xll.qlIndexFixing(Indexes!C76,FixingDate,TRUE,InterestRatesTrigger)</f>
        <v>1.2318699554110177E-2</v>
      </c>
      <c r="D76" s="76"/>
      <c r="E76" s="78"/>
      <c r="G76" s="79">
        <f t="shared" si="12"/>
        <v>-2.4964022767725528E-3</v>
      </c>
      <c r="H76" s="84">
        <f t="shared" si="13"/>
        <v>-3.3160297241898208E-3</v>
      </c>
      <c r="I76" s="84">
        <f t="shared" si="14"/>
        <v>0</v>
      </c>
      <c r="J76" s="81">
        <f t="shared" si="15"/>
        <v>0</v>
      </c>
      <c r="L76" s="199">
        <v>1.3966432797726322E-2</v>
      </c>
      <c r="M76" s="203">
        <v>1.5634729278299998E-2</v>
      </c>
      <c r="N76" s="203"/>
      <c r="O76" s="201"/>
      <c r="Q76" s="118"/>
      <c r="R76" s="118"/>
      <c r="S76" s="119"/>
    </row>
    <row r="77" spans="1:22" hidden="1" outlineLevel="1" x14ac:dyDescent="0.2">
      <c r="A77" s="75" t="str">
        <f>Indexes!A77</f>
        <v>2Y6M</v>
      </c>
      <c r="B77" s="76">
        <f>_xll.qlIndexFixing(Indexes!B77,FixingDate,TRUE,InterestRatesTrigger)</f>
        <v>1.2446263280856837E-2</v>
      </c>
      <c r="C77" s="76">
        <f>_xll.qlIndexFixing(Indexes!C77,FixingDate,TRUE,InterestRatesTrigger)</f>
        <v>1.3166546615953668E-2</v>
      </c>
      <c r="D77" s="76">
        <f>_xll.qlIndexFixing(Indexes!D77,FixingDate,TRUE,InterestRatesTrigger)</f>
        <v>1.3880636638877623E-2</v>
      </c>
      <c r="E77" s="78"/>
      <c r="G77" s="79">
        <f t="shared" si="12"/>
        <v>-2.6766117869248731E-3</v>
      </c>
      <c r="H77" s="84">
        <f t="shared" si="13"/>
        <v>-3.6455827470002027E-3</v>
      </c>
      <c r="I77" s="84">
        <f t="shared" si="14"/>
        <v>-5.1414543622770488E-3</v>
      </c>
      <c r="J77" s="81">
        <f t="shared" si="15"/>
        <v>0</v>
      </c>
      <c r="L77" s="199">
        <v>1.512287506778171E-2</v>
      </c>
      <c r="M77" s="203">
        <v>1.681212936295387E-2</v>
      </c>
      <c r="N77" s="203">
        <v>1.9022091001154671E-2</v>
      </c>
      <c r="O77" s="201"/>
      <c r="Q77" s="118">
        <f>(D77-B77)*10000</f>
        <v>14.343733580207859</v>
      </c>
      <c r="R77" s="118">
        <f t="shared" si="16"/>
        <v>7.1409002292395494</v>
      </c>
      <c r="S77" s="119"/>
    </row>
    <row r="78" spans="1:22" hidden="1" outlineLevel="1" x14ac:dyDescent="0.2">
      <c r="A78" s="75" t="str">
        <f>Indexes!A78</f>
        <v>2Y9M</v>
      </c>
      <c r="B78" s="76">
        <f>_xll.qlIndexFixing(Indexes!B78,FixingDate,TRUE,InterestRatesTrigger)</f>
        <v>1.3368215946009522E-2</v>
      </c>
      <c r="C78" s="76">
        <f>_xll.qlIndexFixing(Indexes!C78,FixingDate,TRUE,InterestRatesTrigger)</f>
        <v>1.3990530906686444E-2</v>
      </c>
      <c r="D78" s="76"/>
      <c r="E78" s="78"/>
      <c r="G78" s="79">
        <f t="shared" si="12"/>
        <v>-2.8870835693010476E-3</v>
      </c>
      <c r="H78" s="84">
        <f t="shared" si="13"/>
        <v>-3.9682318544099742E-3</v>
      </c>
      <c r="I78" s="84">
        <f t="shared" si="14"/>
        <v>0</v>
      </c>
      <c r="J78" s="81">
        <f t="shared" si="15"/>
        <v>0</v>
      </c>
      <c r="L78" s="199">
        <v>1.6255299515310569E-2</v>
      </c>
      <c r="M78" s="203">
        <v>1.7958762761096418E-2</v>
      </c>
      <c r="N78" s="203"/>
      <c r="O78" s="201"/>
      <c r="Q78" s="118"/>
      <c r="R78" s="118"/>
      <c r="S78" s="119"/>
    </row>
    <row r="79" spans="1:22" collapsed="1" x14ac:dyDescent="0.2">
      <c r="A79" s="75" t="str">
        <f>Indexes!A79</f>
        <v>3Y</v>
      </c>
      <c r="B79" s="76">
        <f>_xll.qlIndexFixing(Indexes!B79,FixingDate,TRUE,InterestRatesTrigger)</f>
        <v>1.4228300895726569E-2</v>
      </c>
      <c r="C79" s="76">
        <f>_xll.qlIndexFixing(Indexes!C79,FixingDate,TRUE,InterestRatesTrigger)</f>
        <v>1.4793412234621588E-2</v>
      </c>
      <c r="D79" s="77">
        <f>_xll.qlIndexFixing(Indexes!D79,FixingDate,TRUE,InterestRatesTrigger)</f>
        <v>1.5719999999993347E-2</v>
      </c>
      <c r="E79" s="78">
        <f>_xll.qlIndexFixing(Indexes!E79,FixingDate,TRUE,InterestRatesTrigger)</f>
        <v>1.7544999999993375E-2</v>
      </c>
      <c r="G79" s="79">
        <f t="shared" si="12"/>
        <v>-3.1106960799384756E-3</v>
      </c>
      <c r="H79" s="84">
        <f t="shared" si="13"/>
        <v>-4.2551391937287499E-3</v>
      </c>
      <c r="I79" s="84">
        <f t="shared" si="14"/>
        <v>-5.4800000000065699E-3</v>
      </c>
      <c r="J79" s="81">
        <f t="shared" si="15"/>
        <v>-6.2412530973998057E-3</v>
      </c>
      <c r="L79" s="199">
        <v>1.7338996975665044E-2</v>
      </c>
      <c r="M79" s="203">
        <v>1.9048551428350338E-2</v>
      </c>
      <c r="N79" s="203">
        <v>2.1199999999999917E-2</v>
      </c>
      <c r="O79" s="201">
        <v>2.3786253097393181E-2</v>
      </c>
      <c r="Q79" s="118">
        <f t="shared" ref="Q79:Q110" si="17">(D79-B79)*10000</f>
        <v>14.916991042667783</v>
      </c>
      <c r="R79" s="118">
        <f t="shared" si="16"/>
        <v>9.2658776537175864</v>
      </c>
      <c r="S79" s="119">
        <f>(E79-D79)*10000</f>
        <v>18.250000000000281</v>
      </c>
      <c r="U79" s="120" t="s">
        <v>102</v>
      </c>
      <c r="V79" s="121" t="s">
        <v>72</v>
      </c>
    </row>
    <row r="80" spans="1:22" x14ac:dyDescent="0.2">
      <c r="A80" s="75" t="str">
        <f>Indexes!A80</f>
        <v>4Y</v>
      </c>
      <c r="B80" s="76">
        <f>_xll.qlIndexFixing(Indexes!B80,FixingDate,TRUE,InterestRatesTrigger)</f>
        <v>1.7051901030040128E-2</v>
      </c>
      <c r="C80" s="76">
        <f>_xll.qlIndexFixing(Indexes!C80,FixingDate,TRUE,InterestRatesTrigger)</f>
        <v>1.7655332479871149E-2</v>
      </c>
      <c r="D80" s="77">
        <f>_xll.qlIndexFixing(Indexes!D80,FixingDate,TRUE,InterestRatesTrigger)</f>
        <v>1.8719999999993988E-2</v>
      </c>
      <c r="E80" s="78">
        <f>_xll.qlIndexFixing(Indexes!E80,FixingDate,TRUE,InterestRatesTrigger)</f>
        <v>2.0532499999994E-2</v>
      </c>
      <c r="G80" s="79">
        <f t="shared" si="12"/>
        <v>-4.1753719622683871E-3</v>
      </c>
      <c r="H80" s="84">
        <f t="shared" si="13"/>
        <v>-5.2523664259985885E-3</v>
      </c>
      <c r="I80" s="84">
        <f t="shared" si="14"/>
        <v>-6.3050000000062223E-3</v>
      </c>
      <c r="J80" s="81">
        <f t="shared" si="15"/>
        <v>-6.9036545007739765E-3</v>
      </c>
      <c r="L80" s="199">
        <v>2.1227272992308515E-2</v>
      </c>
      <c r="M80" s="203">
        <v>2.2907698905869738E-2</v>
      </c>
      <c r="N80" s="203">
        <v>2.502500000000021E-2</v>
      </c>
      <c r="O80" s="201">
        <v>2.7436154500767976E-2</v>
      </c>
      <c r="Q80" s="118">
        <f t="shared" si="17"/>
        <v>16.6809896995386</v>
      </c>
      <c r="R80" s="118">
        <f t="shared" si="16"/>
        <v>10.646675201228389</v>
      </c>
      <c r="S80" s="119">
        <f>(E80-D80)*10000</f>
        <v>18.125000000000121</v>
      </c>
      <c r="U80" s="120" t="s">
        <v>100</v>
      </c>
      <c r="V80" s="122">
        <f>_xll.qlCalendarAdvance(Calendar,SettlementDate,Start,"following")</f>
        <v>41772</v>
      </c>
    </row>
    <row r="81" spans="1:22" x14ac:dyDescent="0.2">
      <c r="A81" s="75" t="str">
        <f>Indexes!A81</f>
        <v>5Y</v>
      </c>
      <c r="B81" s="76">
        <f>_xll.qlIndexFixing(Indexes!B81,FixingDate,TRUE,InterestRatesTrigger)</f>
        <v>1.9165563687772089E-2</v>
      </c>
      <c r="C81" s="76">
        <f>_xll.qlIndexFixing(Indexes!C81,FixingDate,TRUE,InterestRatesTrigger)</f>
        <v>1.978220521293967E-2</v>
      </c>
      <c r="D81" s="77">
        <f>_xll.qlIndexFixing(Indexes!D81,FixingDate,TRUE,InterestRatesTrigger)</f>
        <v>2.1009999999993971E-2</v>
      </c>
      <c r="E81" s="78">
        <f>_xll.qlIndexFixing(Indexes!E81,FixingDate,TRUE,InterestRatesTrigger)</f>
        <v>2.279749999994014E-2</v>
      </c>
      <c r="G81" s="79">
        <f t="shared" si="12"/>
        <v>-5.2497165382791762E-3</v>
      </c>
      <c r="H81" s="84">
        <f t="shared" si="13"/>
        <v>-6.2839363972224463E-3</v>
      </c>
      <c r="I81" s="84">
        <f t="shared" si="14"/>
        <v>-7.1400000000068874E-3</v>
      </c>
      <c r="J81" s="81">
        <f t="shared" si="15"/>
        <v>-7.6065126374115881E-3</v>
      </c>
      <c r="L81" s="199">
        <v>2.4415280226051266E-2</v>
      </c>
      <c r="M81" s="203">
        <v>2.6066141610162116E-2</v>
      </c>
      <c r="N81" s="203">
        <v>2.8150000000000858E-2</v>
      </c>
      <c r="O81" s="201">
        <v>3.0404012637351728E-2</v>
      </c>
      <c r="Q81" s="118">
        <f t="shared" si="17"/>
        <v>18.444363122218817</v>
      </c>
      <c r="R81" s="118">
        <f t="shared" si="16"/>
        <v>12.277947870543009</v>
      </c>
      <c r="S81" s="119">
        <f>(E81-D81)*10000</f>
        <v>17.874999999461689</v>
      </c>
      <c r="U81" s="120" t="s">
        <v>101</v>
      </c>
      <c r="V81" s="122">
        <f>_xll.qlInterestRateIndexFixingDate(Indexes!B71,EffectiveDate)</f>
        <v>41772</v>
      </c>
    </row>
    <row r="82" spans="1:22" x14ac:dyDescent="0.2">
      <c r="A82" s="75" t="str">
        <f>Indexes!A82</f>
        <v>6Y</v>
      </c>
      <c r="B82" s="76">
        <f>_xll.qlIndexFixing(Indexes!B82,FixingDate,TRUE,InterestRatesTrigger)</f>
        <v>2.0839251997990031E-2</v>
      </c>
      <c r="C82" s="76">
        <f>_xll.qlIndexFixing(Indexes!C82,FixingDate,TRUE,InterestRatesTrigger)</f>
        <v>2.1469068255887295E-2</v>
      </c>
      <c r="D82" s="77">
        <f>_xll.qlIndexFixing(Indexes!D82,FixingDate,TRUE,InterestRatesTrigger)</f>
        <v>2.2859999999995387E-2</v>
      </c>
      <c r="E82" s="78">
        <f>_xll.qlIndexFixing(Indexes!E82,FixingDate,TRUE,InterestRatesTrigger)</f>
        <v>2.4609999999995372E-2</v>
      </c>
      <c r="G82" s="79">
        <f t="shared" si="12"/>
        <v>-6.1637389986801266E-3</v>
      </c>
      <c r="H82" s="84">
        <f t="shared" si="13"/>
        <v>-7.1297444394393741E-3</v>
      </c>
      <c r="I82" s="84">
        <f t="shared" si="14"/>
        <v>-7.7900000000059831E-3</v>
      </c>
      <c r="J82" s="81">
        <f t="shared" si="15"/>
        <v>-8.1643769928496021E-3</v>
      </c>
      <c r="L82" s="199">
        <v>2.7002990996670157E-2</v>
      </c>
      <c r="M82" s="203">
        <v>2.8598812695326669E-2</v>
      </c>
      <c r="N82" s="203">
        <v>3.0650000000001371E-2</v>
      </c>
      <c r="O82" s="201">
        <v>3.2774376992844974E-2</v>
      </c>
      <c r="Q82" s="118">
        <f t="shared" si="17"/>
        <v>20.20748002005357</v>
      </c>
      <c r="R82" s="118">
        <f t="shared" si="16"/>
        <v>13.909317441080926</v>
      </c>
      <c r="S82" s="119">
        <f t="shared" ref="S82:S135" si="18">(E82-D82)*10000</f>
        <v>17.499999999999844</v>
      </c>
    </row>
    <row r="83" spans="1:22" x14ac:dyDescent="0.2">
      <c r="A83" s="75" t="str">
        <f>Indexes!A83</f>
        <v>7Y</v>
      </c>
      <c r="B83" s="76">
        <f>_xll.qlIndexFixing(Indexes!B83,FixingDate,TRUE,InterestRatesTrigger)</f>
        <v>2.2200624963254072E-2</v>
      </c>
      <c r="C83" s="76">
        <f>_xll.qlIndexFixing(Indexes!C83,FixingDate,TRUE,InterestRatesTrigger)</f>
        <v>2.2843523748378933E-2</v>
      </c>
      <c r="D83" s="77">
        <f>_xll.qlIndexFixing(Indexes!D83,FixingDate,TRUE,InterestRatesTrigger)</f>
        <v>2.4359999999992759E-2</v>
      </c>
      <c r="E83" s="78">
        <f>_xll.qlIndexFixing(Indexes!E83,FixingDate,TRUE,InterestRatesTrigger)</f>
        <v>2.6072499999992785E-2</v>
      </c>
      <c r="G83" s="79">
        <f t="shared" si="12"/>
        <v>-6.9397934143190093E-3</v>
      </c>
      <c r="H83" s="84">
        <f t="shared" si="13"/>
        <v>-7.8124460202413891E-3</v>
      </c>
      <c r="I83" s="84">
        <f t="shared" si="14"/>
        <v>-8.2900000000091199E-3</v>
      </c>
      <c r="J83" s="81">
        <f t="shared" si="15"/>
        <v>-8.5731468401214379E-3</v>
      </c>
      <c r="L83" s="199">
        <v>2.9140418377573082E-2</v>
      </c>
      <c r="M83" s="203">
        <v>3.0655969768620322E-2</v>
      </c>
      <c r="N83" s="203">
        <v>3.2650000000001879E-2</v>
      </c>
      <c r="O83" s="201">
        <v>3.4645646840114223E-2</v>
      </c>
      <c r="P83" s="123"/>
      <c r="Q83" s="118">
        <f t="shared" si="17"/>
        <v>21.593750367386868</v>
      </c>
      <c r="R83" s="118">
        <f t="shared" si="16"/>
        <v>15.164762516138262</v>
      </c>
      <c r="S83" s="119">
        <f t="shared" si="18"/>
        <v>17.125000000000266</v>
      </c>
    </row>
    <row r="84" spans="1:22" x14ac:dyDescent="0.2">
      <c r="A84" s="75" t="str">
        <f>Indexes!A84</f>
        <v>8Y</v>
      </c>
      <c r="B84" s="76">
        <f>_xll.qlIndexFixing(Indexes!B84,FixingDate,TRUE,InterestRatesTrigger)</f>
        <v>2.3367114137131859E-2</v>
      </c>
      <c r="C84" s="76">
        <f>_xll.qlIndexFixing(Indexes!C84,FixingDate,TRUE,InterestRatesTrigger)</f>
        <v>2.4035575015773823E-2</v>
      </c>
      <c r="D84" s="77">
        <f>_xll.qlIndexFixing(Indexes!D84,FixingDate,TRUE,InterestRatesTrigger)</f>
        <v>2.5640000000000551E-2</v>
      </c>
      <c r="E84" s="78">
        <f>_xll.qlIndexFixing(Indexes!E84,FixingDate,TRUE,InterestRatesTrigger)</f>
        <v>2.7302500000000538E-2</v>
      </c>
      <c r="G84" s="79">
        <f t="shared" si="12"/>
        <v>-7.63577268227731E-3</v>
      </c>
      <c r="H84" s="84">
        <f t="shared" si="13"/>
        <v>-8.3771468987843545E-3</v>
      </c>
      <c r="I84" s="84">
        <f t="shared" si="14"/>
        <v>-8.6600000000016109E-3</v>
      </c>
      <c r="J84" s="81">
        <f t="shared" si="15"/>
        <v>-8.8898813021584429E-3</v>
      </c>
      <c r="L84" s="199">
        <v>3.1002886819409169E-2</v>
      </c>
      <c r="M84" s="203">
        <v>3.2412721914558178E-2</v>
      </c>
      <c r="N84" s="203">
        <v>3.4300000000002162E-2</v>
      </c>
      <c r="O84" s="201">
        <v>3.6192381302158981E-2</v>
      </c>
      <c r="P84" s="123"/>
      <c r="Q84" s="118">
        <f t="shared" si="17"/>
        <v>22.728858628686918</v>
      </c>
      <c r="R84" s="118">
        <f t="shared" si="16"/>
        <v>16.044249842267281</v>
      </c>
      <c r="S84" s="119">
        <f t="shared" si="18"/>
        <v>16.624999999999869</v>
      </c>
    </row>
    <row r="85" spans="1:22" x14ac:dyDescent="0.2">
      <c r="A85" s="75" t="str">
        <f>Indexes!A85</f>
        <v>9Y</v>
      </c>
      <c r="B85" s="76">
        <f>_xll.qlIndexFixing(Indexes!B85,FixingDate,TRUE,InterestRatesTrigger)</f>
        <v>2.434874634044026E-2</v>
      </c>
      <c r="C85" s="76">
        <f>_xll.qlIndexFixing(Indexes!C85,FixingDate,TRUE,InterestRatesTrigger)</f>
        <v>2.5042706032943604E-2</v>
      </c>
      <c r="D85" s="77">
        <f>_xll.qlIndexFixing(Indexes!D85,FixingDate,TRUE,InterestRatesTrigger)</f>
        <v>2.6710000000360848E-2</v>
      </c>
      <c r="E85" s="78">
        <f>_xll.qlIndexFixing(Indexes!E85,FixingDate,TRUE,InterestRatesTrigger)</f>
        <v>2.8335000000360863E-2</v>
      </c>
      <c r="G85" s="79">
        <f t="shared" si="12"/>
        <v>-8.2141239656946981E-3</v>
      </c>
      <c r="H85" s="84">
        <f t="shared" si="13"/>
        <v>-8.8252568940379236E-3</v>
      </c>
      <c r="I85" s="84">
        <f t="shared" si="14"/>
        <v>-8.9399999996413251E-3</v>
      </c>
      <c r="J85" s="81">
        <f t="shared" si="15"/>
        <v>-9.1295939952860186E-3</v>
      </c>
      <c r="L85" s="199">
        <v>3.2562870306134958E-2</v>
      </c>
      <c r="M85" s="203">
        <v>3.3867962926981528E-2</v>
      </c>
      <c r="N85" s="203">
        <v>3.5650000000002173E-2</v>
      </c>
      <c r="O85" s="201">
        <v>3.7464593995646882E-2</v>
      </c>
      <c r="P85" s="123"/>
      <c r="Q85" s="118">
        <f t="shared" si="17"/>
        <v>23.612536599205875</v>
      </c>
      <c r="R85" s="118">
        <f t="shared" si="16"/>
        <v>16.672939674172436</v>
      </c>
      <c r="S85" s="119">
        <f t="shared" si="18"/>
        <v>16.250000000000153</v>
      </c>
    </row>
    <row r="86" spans="1:22" x14ac:dyDescent="0.2">
      <c r="A86" s="75" t="str">
        <f>Indexes!A86</f>
        <v>10Y</v>
      </c>
      <c r="B86" s="76">
        <f>_xll.qlIndexFixing(Indexes!B86,FixingDate,TRUE,InterestRatesTrigger)</f>
        <v>2.5228083285837834E-2</v>
      </c>
      <c r="C86" s="76">
        <f>_xll.qlIndexFixing(Indexes!C86,FixingDate,TRUE,InterestRatesTrigger)</f>
        <v>2.5934918949753302E-2</v>
      </c>
      <c r="D86" s="77">
        <f>_xll.qlIndexFixing(Indexes!D86,FixingDate,TRUE,InterestRatesTrigger)</f>
        <v>2.7640000000000317E-2</v>
      </c>
      <c r="E86" s="78">
        <f>_xll.qlIndexFixing(Indexes!E86,FixingDate,TRUE,InterestRatesTrigger)</f>
        <v>2.9227500000000059E-2</v>
      </c>
      <c r="G86" s="79">
        <f t="shared" si="12"/>
        <v>-8.6426014564446423E-3</v>
      </c>
      <c r="H86" s="84">
        <f t="shared" si="13"/>
        <v>-9.1370366130897919E-3</v>
      </c>
      <c r="I86" s="84">
        <f t="shared" si="14"/>
        <v>-9.1100000000014711E-3</v>
      </c>
      <c r="J86" s="81">
        <f t="shared" si="15"/>
        <v>-9.2601780913658671E-3</v>
      </c>
      <c r="L86" s="199">
        <v>3.3870684742282477E-2</v>
      </c>
      <c r="M86" s="203">
        <v>3.5071955562843093E-2</v>
      </c>
      <c r="N86" s="203">
        <v>3.6750000000001788E-2</v>
      </c>
      <c r="O86" s="201">
        <v>3.8487678091365926E-2</v>
      </c>
      <c r="P86" s="123"/>
      <c r="Q86" s="118">
        <f t="shared" si="17"/>
        <v>24.119167141624828</v>
      </c>
      <c r="R86" s="118">
        <f t="shared" si="16"/>
        <v>17.050810502470156</v>
      </c>
      <c r="S86" s="119">
        <f t="shared" si="18"/>
        <v>15.874999999997419</v>
      </c>
    </row>
    <row r="87" spans="1:22" hidden="1" outlineLevel="1" x14ac:dyDescent="0.2">
      <c r="A87" s="75" t="str">
        <f>Indexes!A87</f>
        <v>11Y</v>
      </c>
      <c r="B87" s="76">
        <f>_xll.qlIndexFixing(Indexes!B87,FixingDate,TRUE,InterestRatesTrigger)</f>
        <v>2.6037638296899684E-2</v>
      </c>
      <c r="C87" s="76">
        <f>_xll.qlIndexFixing(Indexes!C87,FixingDate,TRUE,InterestRatesTrigger)</f>
        <v>2.6735632041700187E-2</v>
      </c>
      <c r="D87" s="77">
        <f>_xll.qlIndexFixing(Indexes!D87,FixingDate,TRUE,InterestRatesTrigger)</f>
        <v>2.8443122351446741E-2</v>
      </c>
      <c r="E87" s="78">
        <f>_xll.qlIndexFixing(Indexes!E87,FixingDate,TRUE,InterestRatesTrigger)</f>
        <v>2.9998308219311758E-2</v>
      </c>
      <c r="G87" s="79">
        <f t="shared" si="12"/>
        <v>-8.9276777267600395E-3</v>
      </c>
      <c r="H87" s="84">
        <f t="shared" si="13"/>
        <v>-9.3456930204588937E-3</v>
      </c>
      <c r="I87" s="84">
        <f t="shared" si="14"/>
        <v>-9.2230094042186836E-3</v>
      </c>
      <c r="J87" s="81">
        <f t="shared" si="15"/>
        <v>-9.3251445568421423E-3</v>
      </c>
      <c r="L87" s="199">
        <v>3.4965316023659723E-2</v>
      </c>
      <c r="M87" s="203">
        <v>3.6081325062159081E-2</v>
      </c>
      <c r="N87" s="203">
        <v>3.7666131755665425E-2</v>
      </c>
      <c r="O87" s="201">
        <v>3.93234527761539E-2</v>
      </c>
      <c r="P87" s="123"/>
      <c r="Q87" s="118">
        <f t="shared" si="17"/>
        <v>24.054840545470572</v>
      </c>
      <c r="R87" s="118">
        <f t="shared" si="16"/>
        <v>17.074903097465537</v>
      </c>
      <c r="S87" s="119">
        <f t="shared" si="18"/>
        <v>15.551858678650166</v>
      </c>
    </row>
    <row r="88" spans="1:22" collapsed="1" x14ac:dyDescent="0.2">
      <c r="A88" s="75" t="str">
        <f>Indexes!A88</f>
        <v>12Y</v>
      </c>
      <c r="B88" s="76">
        <f>_xll.qlIndexFixing(Indexes!B88,FixingDate,TRUE,InterestRatesTrigger)</f>
        <v>2.676759488874994E-2</v>
      </c>
      <c r="C88" s="76">
        <f>_xll.qlIndexFixing(Indexes!C88,FixingDate,TRUE,InterestRatesTrigger)</f>
        <v>2.7449680934591863E-2</v>
      </c>
      <c r="D88" s="77">
        <f>_xll.qlIndexFixing(Indexes!D88,FixingDate,TRUE,InterestRatesTrigger)</f>
        <v>2.9129999999929122E-2</v>
      </c>
      <c r="E88" s="78">
        <f>_xll.qlIndexFixing(Indexes!E88,FixingDate,TRUE,InterestRatesTrigger)</f>
        <v>3.0654999999929135E-2</v>
      </c>
      <c r="G88" s="79">
        <f t="shared" si="12"/>
        <v>-9.1118366552203275E-3</v>
      </c>
      <c r="H88" s="84">
        <f t="shared" si="13"/>
        <v>-9.4766234266567446E-3</v>
      </c>
      <c r="I88" s="84">
        <f t="shared" si="14"/>
        <v>-9.2950000000709548E-3</v>
      </c>
      <c r="J88" s="81">
        <f t="shared" si="15"/>
        <v>-9.3552872899473755E-3</v>
      </c>
      <c r="L88" s="199">
        <v>3.5879431543970268E-2</v>
      </c>
      <c r="M88" s="203">
        <v>3.6926304361248607E-2</v>
      </c>
      <c r="N88" s="203">
        <v>3.8425000000000077E-2</v>
      </c>
      <c r="O88" s="201">
        <v>4.001028728987651E-2</v>
      </c>
      <c r="P88" s="123"/>
      <c r="Q88" s="118">
        <f t="shared" si="17"/>
        <v>23.624051111791818</v>
      </c>
      <c r="R88" s="118">
        <f t="shared" si="16"/>
        <v>16.803190653372596</v>
      </c>
      <c r="S88" s="119">
        <f t="shared" si="18"/>
        <v>15.250000000000124</v>
      </c>
    </row>
    <row r="89" spans="1:22" hidden="1" outlineLevel="1" x14ac:dyDescent="0.2">
      <c r="A89" s="75" t="str">
        <f>Indexes!A89</f>
        <v>13Y</v>
      </c>
      <c r="B89" s="76">
        <f>_xll.qlIndexFixing(Indexes!B89,FixingDate,TRUE,InterestRatesTrigger)</f>
        <v>2.7413944736857054E-2</v>
      </c>
      <c r="C89" s="76">
        <f>_xll.qlIndexFixing(Indexes!C89,FixingDate,TRUE,InterestRatesTrigger)</f>
        <v>2.8085305595478706E-2</v>
      </c>
      <c r="D89" s="77">
        <f>_xll.qlIndexFixing(Indexes!D89,FixingDate,TRUE,InterestRatesTrigger)</f>
        <v>2.9718015434551433E-2</v>
      </c>
      <c r="E89" s="78">
        <f>_xll.qlIndexFixing(Indexes!E89,FixingDate,TRUE,InterestRatesTrigger)</f>
        <v>3.1209421097655291E-2</v>
      </c>
      <c r="G89" s="79">
        <f t="shared" si="12"/>
        <v>-9.2276874007251354E-3</v>
      </c>
      <c r="H89" s="84">
        <f t="shared" si="13"/>
        <v>-9.5441944999447789E-3</v>
      </c>
      <c r="I89" s="84">
        <f t="shared" si="14"/>
        <v>-9.326582171806163E-3</v>
      </c>
      <c r="J89" s="81">
        <f t="shared" si="15"/>
        <v>-9.3589953575449365E-3</v>
      </c>
      <c r="L89" s="199">
        <v>3.6641632137582189E-2</v>
      </c>
      <c r="M89" s="203">
        <v>3.7629500095423485E-2</v>
      </c>
      <c r="N89" s="203">
        <v>3.9044597606357596E-2</v>
      </c>
      <c r="O89" s="201">
        <v>4.0568416455200228E-2</v>
      </c>
      <c r="P89" s="123"/>
      <c r="Q89" s="118">
        <f t="shared" si="17"/>
        <v>23.040706976943799</v>
      </c>
      <c r="R89" s="118">
        <f t="shared" si="16"/>
        <v>16.327098390727276</v>
      </c>
      <c r="S89" s="119">
        <f t="shared" si="18"/>
        <v>14.914056631038578</v>
      </c>
    </row>
    <row r="90" spans="1:22" hidden="1" outlineLevel="1" x14ac:dyDescent="0.2">
      <c r="A90" s="75" t="str">
        <f>Indexes!A90</f>
        <v>14Y</v>
      </c>
      <c r="B90" s="76">
        <f>_xll.qlIndexFixing(Indexes!B90,FixingDate,TRUE,InterestRatesTrigger)</f>
        <v>2.7985145885448402E-2</v>
      </c>
      <c r="C90" s="76">
        <f>_xll.qlIndexFixing(Indexes!C90,FixingDate,TRUE,InterestRatesTrigger)</f>
        <v>2.8649285300817069E-2</v>
      </c>
      <c r="D90" s="77">
        <f>_xll.qlIndexFixing(Indexes!D90,FixingDate,TRUE,InterestRatesTrigger)</f>
        <v>3.0224458931538807E-2</v>
      </c>
      <c r="E90" s="78">
        <f>_xll.qlIndexFixing(Indexes!E90,FixingDate,TRUE,InterestRatesTrigger)</f>
        <v>3.1681126314465374E-2</v>
      </c>
      <c r="G90" s="79">
        <f t="shared" si="12"/>
        <v>-9.2765917281372838E-3</v>
      </c>
      <c r="H90" s="84">
        <f t="shared" si="13"/>
        <v>-9.5499843959234651E-3</v>
      </c>
      <c r="I90" s="84">
        <f t="shared" si="14"/>
        <v>-9.3134526383200911E-3</v>
      </c>
      <c r="J90" s="81">
        <f t="shared" si="15"/>
        <v>-9.3315803700046995E-3</v>
      </c>
      <c r="L90" s="199">
        <v>3.7261737613585685E-2</v>
      </c>
      <c r="M90" s="203">
        <v>3.8199269696740534E-2</v>
      </c>
      <c r="N90" s="203">
        <v>3.9537911569858898E-2</v>
      </c>
      <c r="O90" s="201">
        <v>4.1012706684470074E-2</v>
      </c>
      <c r="P90" s="123"/>
      <c r="Q90" s="118">
        <f t="shared" si="17"/>
        <v>22.393130460904054</v>
      </c>
      <c r="R90" s="118">
        <f t="shared" si="16"/>
        <v>15.751736307217378</v>
      </c>
      <c r="S90" s="119">
        <f t="shared" si="18"/>
        <v>14.566673829265673</v>
      </c>
    </row>
    <row r="91" spans="1:22" collapsed="1" x14ac:dyDescent="0.2">
      <c r="A91" s="75" t="str">
        <f>Indexes!A91</f>
        <v>15Y</v>
      </c>
      <c r="B91" s="76">
        <f>_xll.qlIndexFixing(Indexes!B91,FixingDate,TRUE,InterestRatesTrigger)</f>
        <v>2.8475301444176478E-2</v>
      </c>
      <c r="C91" s="76">
        <f>_xll.qlIndexFixing(Indexes!C91,FixingDate,TRUE,InterestRatesTrigger)</f>
        <v>2.9132370947235E-2</v>
      </c>
      <c r="D91" s="77">
        <f>_xll.qlIndexFixing(Indexes!D91,FixingDate,TRUE,InterestRatesTrigger)</f>
        <v>3.065000000000339E-2</v>
      </c>
      <c r="E91" s="78">
        <f>_xll.qlIndexFixing(Indexes!E91,FixingDate,TRUE,InterestRatesTrigger)</f>
        <v>3.207499999999789E-2</v>
      </c>
      <c r="G91" s="79">
        <f t="shared" si="12"/>
        <v>-9.2821339521958791E-3</v>
      </c>
      <c r="H91" s="84">
        <f t="shared" si="13"/>
        <v>-9.5195770022762326E-3</v>
      </c>
      <c r="I91" s="84">
        <f t="shared" si="14"/>
        <v>-9.2749999999960295E-3</v>
      </c>
      <c r="J91" s="81">
        <f t="shared" si="15"/>
        <v>-9.284322591418509E-3</v>
      </c>
      <c r="L91" s="199">
        <v>3.7757435396372357E-2</v>
      </c>
      <c r="M91" s="203">
        <v>3.8651947949511233E-2</v>
      </c>
      <c r="N91" s="203">
        <v>3.9924999999999419E-2</v>
      </c>
      <c r="O91" s="201">
        <v>4.1359322591416399E-2</v>
      </c>
      <c r="P91" s="123"/>
      <c r="Q91" s="118">
        <f t="shared" si="17"/>
        <v>21.746985558269113</v>
      </c>
      <c r="R91" s="118">
        <f t="shared" si="16"/>
        <v>15.176290527683898</v>
      </c>
      <c r="S91" s="119">
        <f t="shared" si="18"/>
        <v>14.249999999945</v>
      </c>
    </row>
    <row r="92" spans="1:22" hidden="1" outlineLevel="1" x14ac:dyDescent="0.2">
      <c r="A92" s="75" t="str">
        <f>Indexes!A92</f>
        <v>16Y</v>
      </c>
      <c r="B92" s="76">
        <f>_xll.qlIndexFixing(Indexes!B92,FixingDate,TRUE,InterestRatesTrigger)</f>
        <v>2.8896044206488142E-2</v>
      </c>
      <c r="C92" s="76">
        <f>_xll.qlIndexFixing(Indexes!C92,FixingDate,TRUE,InterestRatesTrigger)</f>
        <v>2.9544186589063645E-2</v>
      </c>
      <c r="D92" s="77">
        <f>_xll.qlIndexFixing(Indexes!D92,FixingDate,TRUE,InterestRatesTrigger)</f>
        <v>3.1009057052813923E-2</v>
      </c>
      <c r="E92" s="78">
        <f>_xll.qlIndexFixing(Indexes!E92,FixingDate,TRUE,InterestRatesTrigger)</f>
        <v>3.2408593439929717E-2</v>
      </c>
      <c r="G92" s="79">
        <f t="shared" si="12"/>
        <v>-9.2500188738952119E-3</v>
      </c>
      <c r="H92" s="84">
        <f t="shared" si="13"/>
        <v>-9.4594115513726706E-3</v>
      </c>
      <c r="I92" s="84">
        <f t="shared" si="14"/>
        <v>-9.2142317979197995E-3</v>
      </c>
      <c r="J92" s="81">
        <f t="shared" si="15"/>
        <v>-9.2092095488008271E-3</v>
      </c>
      <c r="L92" s="199">
        <v>3.8146063080383354E-2</v>
      </c>
      <c r="M92" s="203">
        <v>3.9003598140436316E-2</v>
      </c>
      <c r="N92" s="203">
        <v>4.0223288850733722E-2</v>
      </c>
      <c r="O92" s="201">
        <v>4.1617802988730544E-2</v>
      </c>
      <c r="P92" s="123"/>
      <c r="Q92" s="118">
        <f t="shared" si="17"/>
        <v>21.130128463257812</v>
      </c>
      <c r="R92" s="118">
        <f t="shared" si="16"/>
        <v>14.648704637502778</v>
      </c>
      <c r="S92" s="119">
        <f t="shared" si="18"/>
        <v>13.995363871157942</v>
      </c>
    </row>
    <row r="93" spans="1:22" hidden="1" outlineLevel="1" x14ac:dyDescent="0.2">
      <c r="A93" s="75" t="str">
        <f>Indexes!A93</f>
        <v>17Y</v>
      </c>
      <c r="B93" s="76">
        <f>_xll.qlIndexFixing(Indexes!B93,FixingDate,TRUE,InterestRatesTrigger)</f>
        <v>2.9254883797953643E-2</v>
      </c>
      <c r="C93" s="76">
        <f>_xll.qlIndexFixing(Indexes!C93,FixingDate,TRUE,InterestRatesTrigger)</f>
        <v>2.9892754157107224E-2</v>
      </c>
      <c r="D93" s="77">
        <f>_xll.qlIndexFixing(Indexes!D93,FixingDate,TRUE,InterestRatesTrigger)</f>
        <v>3.1310180934797385E-2</v>
      </c>
      <c r="E93" s="78">
        <f>_xll.qlIndexFixing(Indexes!E93,FixingDate,TRUE,InterestRatesTrigger)</f>
        <v>3.2689262481128981E-2</v>
      </c>
      <c r="G93" s="79">
        <f t="shared" si="12"/>
        <v>-9.1949972225276802E-3</v>
      </c>
      <c r="H93" s="84">
        <f t="shared" si="13"/>
        <v>-9.3823259489032029E-3</v>
      </c>
      <c r="I93" s="84">
        <f t="shared" si="14"/>
        <v>-9.1408973756959833E-3</v>
      </c>
      <c r="J93" s="81">
        <f t="shared" si="15"/>
        <v>-9.1194879897721695E-3</v>
      </c>
      <c r="L93" s="199">
        <v>3.8449881020481323E-2</v>
      </c>
      <c r="M93" s="203">
        <v>3.9275080106010427E-2</v>
      </c>
      <c r="N93" s="203">
        <v>4.0451078310493369E-2</v>
      </c>
      <c r="O93" s="201">
        <v>4.180875047090115E-2</v>
      </c>
      <c r="P93" s="123"/>
      <c r="Q93" s="118">
        <f t="shared" si="17"/>
        <v>20.552971368437422</v>
      </c>
      <c r="R93" s="118">
        <f t="shared" si="16"/>
        <v>14.174267776901617</v>
      </c>
      <c r="S93" s="119">
        <f t="shared" si="18"/>
        <v>13.790815463315953</v>
      </c>
    </row>
    <row r="94" spans="1:22" hidden="1" outlineLevel="1" x14ac:dyDescent="0.2">
      <c r="A94" s="75" t="str">
        <f>Indexes!A94</f>
        <v>18Y</v>
      </c>
      <c r="B94" s="76">
        <f>_xll.qlIndexFixing(Indexes!B94,FixingDate,TRUE,InterestRatesTrigger)</f>
        <v>2.9557304539712892E-2</v>
      </c>
      <c r="C94" s="76">
        <f>_xll.qlIndexFixing(Indexes!C94,FixingDate,TRUE,InterestRatesTrigger)</f>
        <v>3.0184417182256389E-2</v>
      </c>
      <c r="D94" s="77">
        <f>_xll.qlIndexFixing(Indexes!D94,FixingDate,TRUE,InterestRatesTrigger)</f>
        <v>3.1559442889528881E-2</v>
      </c>
      <c r="E94" s="78">
        <f>_xll.qlIndexFixing(Indexes!E94,FixingDate,TRUE,InterestRatesTrigger)</f>
        <v>3.2920801401516007E-2</v>
      </c>
      <c r="G94" s="79">
        <f t="shared" si="12"/>
        <v>-9.1314191081034168E-3</v>
      </c>
      <c r="H94" s="84">
        <f t="shared" si="13"/>
        <v>-9.3005988083741595E-3</v>
      </c>
      <c r="I94" s="84">
        <f t="shared" si="14"/>
        <v>-9.0646857079281426E-3</v>
      </c>
      <c r="J94" s="81">
        <f t="shared" si="15"/>
        <v>-9.0270679680452062E-3</v>
      </c>
      <c r="L94" s="199">
        <v>3.8688723647816309E-2</v>
      </c>
      <c r="M94" s="203">
        <v>3.9485015990630548E-2</v>
      </c>
      <c r="N94" s="203">
        <v>4.0624128597457024E-2</v>
      </c>
      <c r="O94" s="201">
        <v>4.1947869369561214E-2</v>
      </c>
      <c r="P94" s="123"/>
      <c r="Q94" s="118">
        <f t="shared" si="17"/>
        <v>20.021383498159892</v>
      </c>
      <c r="R94" s="118">
        <f t="shared" si="16"/>
        <v>13.750257072724924</v>
      </c>
      <c r="S94" s="119">
        <f t="shared" si="18"/>
        <v>13.613585119871264</v>
      </c>
    </row>
    <row r="95" spans="1:22" hidden="1" outlineLevel="1" x14ac:dyDescent="0.2">
      <c r="A95" s="75" t="str">
        <f>Indexes!A95</f>
        <v>19Y</v>
      </c>
      <c r="B95" s="76">
        <f>_xll.qlIndexFixing(Indexes!B95,FixingDate,TRUE,InterestRatesTrigger)</f>
        <v>2.9806531547047974E-2</v>
      </c>
      <c r="C95" s="76">
        <f>_xll.qlIndexFixing(Indexes!C95,FixingDate,TRUE,InterestRatesTrigger)</f>
        <v>3.0423114783240723E-2</v>
      </c>
      <c r="D95" s="77">
        <f>_xll.qlIndexFixing(Indexes!D95,FixingDate,TRUE,InterestRatesTrigger)</f>
        <v>3.1760733701884342E-2</v>
      </c>
      <c r="E95" s="78">
        <f>_xll.qlIndexFixing(Indexes!E95,FixingDate,TRUE,InterestRatesTrigger)</f>
        <v>3.3104824020312E-2</v>
      </c>
      <c r="G95" s="79">
        <f t="shared" si="12"/>
        <v>-9.0699562958166946E-3</v>
      </c>
      <c r="H95" s="84">
        <f t="shared" si="13"/>
        <v>-9.2234620540266876E-3</v>
      </c>
      <c r="I95" s="84">
        <f t="shared" si="14"/>
        <v>-8.9929069894215605E-3</v>
      </c>
      <c r="J95" s="81">
        <f t="shared" si="15"/>
        <v>-8.94132019238391E-3</v>
      </c>
      <c r="L95" s="199">
        <v>3.8876487842864668E-2</v>
      </c>
      <c r="M95" s="203">
        <v>3.9646576837267411E-2</v>
      </c>
      <c r="N95" s="203">
        <v>4.0753640691305902E-2</v>
      </c>
      <c r="O95" s="201">
        <v>4.204614421269591E-2</v>
      </c>
      <c r="P95" s="123"/>
      <c r="Q95" s="118">
        <f t="shared" si="17"/>
        <v>19.542021548363682</v>
      </c>
      <c r="R95" s="118">
        <f t="shared" si="16"/>
        <v>13.376189186436182</v>
      </c>
      <c r="S95" s="119">
        <f t="shared" si="18"/>
        <v>13.440903184276584</v>
      </c>
    </row>
    <row r="96" spans="1:22" collapsed="1" x14ac:dyDescent="0.2">
      <c r="A96" s="75" t="str">
        <f>Indexes!A96</f>
        <v>20Y</v>
      </c>
      <c r="B96" s="76">
        <f>_xll.qlIndexFixing(Indexes!B96,FixingDate,TRUE,InterestRatesTrigger)</f>
        <v>3.0008620502344888E-2</v>
      </c>
      <c r="C96" s="76">
        <f>_xll.qlIndexFixing(Indexes!C96,FixingDate,TRUE,InterestRatesTrigger)</f>
        <v>3.0615322618283442E-2</v>
      </c>
      <c r="D96" s="77">
        <f>_xll.qlIndexFixing(Indexes!D96,FixingDate,TRUE,InterestRatesTrigger)</f>
        <v>3.1919999999977439E-2</v>
      </c>
      <c r="E96" s="78">
        <f>_xll.qlIndexFixing(Indexes!E96,FixingDate,TRUE,InterestRatesTrigger)</f>
        <v>3.3244999999974573E-2</v>
      </c>
      <c r="G96" s="79">
        <f t="shared" si="12"/>
        <v>-9.0174788457504512E-3</v>
      </c>
      <c r="H96" s="84">
        <f t="shared" si="13"/>
        <v>-9.1566060415669663E-3</v>
      </c>
      <c r="I96" s="84">
        <f t="shared" si="14"/>
        <v>-8.9300000000099647E-3</v>
      </c>
      <c r="J96" s="81">
        <f t="shared" si="15"/>
        <v>-8.8686994545989495E-3</v>
      </c>
      <c r="L96" s="199">
        <v>3.9026099348095339E-2</v>
      </c>
      <c r="M96" s="203">
        <v>3.9771928659850408E-2</v>
      </c>
      <c r="N96" s="203">
        <v>4.0849999999987403E-2</v>
      </c>
      <c r="O96" s="201">
        <v>4.2113699454573522E-2</v>
      </c>
      <c r="P96" s="123"/>
      <c r="Q96" s="118">
        <f t="shared" si="17"/>
        <v>19.113794976325511</v>
      </c>
      <c r="R96" s="118">
        <f t="shared" si="16"/>
        <v>13.046773816939965</v>
      </c>
      <c r="S96" s="119">
        <f t="shared" si="18"/>
        <v>13.24999999997134</v>
      </c>
    </row>
    <row r="97" spans="1:19" hidden="1" outlineLevel="1" x14ac:dyDescent="0.2">
      <c r="A97" s="75" t="str">
        <f>Indexes!A97</f>
        <v>21Y</v>
      </c>
      <c r="B97" s="76">
        <f>_xll.qlIndexFixing(Indexes!B97,FixingDate,TRUE,InterestRatesTrigger)</f>
        <v>3.0165798493402746E-2</v>
      </c>
      <c r="C97" s="76">
        <f>_xll.qlIndexFixing(Indexes!C97,FixingDate,TRUE,InterestRatesTrigger)</f>
        <v>3.0763678851648896E-2</v>
      </c>
      <c r="D97" s="77">
        <f>_xll.qlIndexFixing(Indexes!D97,FixingDate,TRUE,InterestRatesTrigger)</f>
        <v>3.2039844741683365E-2</v>
      </c>
      <c r="E97" s="78">
        <f>_xll.qlIndexFixing(Indexes!E97,FixingDate,TRUE,InterestRatesTrigger)</f>
        <v>3.3342375150829544E-2</v>
      </c>
      <c r="G97" s="79">
        <f t="shared" si="12"/>
        <v>-8.9827045746134655E-3</v>
      </c>
      <c r="H97" s="84">
        <f t="shared" si="13"/>
        <v>-9.1075796365676399E-3</v>
      </c>
      <c r="I97" s="84">
        <f t="shared" si="14"/>
        <v>-8.8820267181979745E-3</v>
      </c>
      <c r="J97" s="81">
        <f t="shared" si="15"/>
        <v>-8.8152059608817626E-3</v>
      </c>
      <c r="L97" s="199">
        <v>3.9148503068016212E-2</v>
      </c>
      <c r="M97" s="203">
        <v>3.9871258488216536E-2</v>
      </c>
      <c r="N97" s="203">
        <v>4.092187145988134E-2</v>
      </c>
      <c r="O97" s="201">
        <v>4.2157581111711306E-2</v>
      </c>
      <c r="P97" s="123"/>
      <c r="Q97" s="118">
        <f t="shared" si="17"/>
        <v>18.740462482806191</v>
      </c>
      <c r="R97" s="118">
        <f t="shared" si="16"/>
        <v>12.76165890034469</v>
      </c>
      <c r="S97" s="119">
        <f t="shared" si="18"/>
        <v>13.025304091461784</v>
      </c>
    </row>
    <row r="98" spans="1:19" hidden="1" outlineLevel="1" x14ac:dyDescent="0.2">
      <c r="A98" s="75" t="str">
        <f>Indexes!A98</f>
        <v>22Y</v>
      </c>
      <c r="B98" s="76">
        <f>_xll.qlIndexFixing(Indexes!B98,FixingDate,TRUE,InterestRatesTrigger)</f>
        <v>3.0289806253642543E-2</v>
      </c>
      <c r="C98" s="76">
        <f>_xll.qlIndexFixing(Indexes!C98,FixingDate,TRUE,InterestRatesTrigger)</f>
        <v>3.0879667826237585E-2</v>
      </c>
      <c r="D98" s="77">
        <f>_xll.qlIndexFixing(Indexes!D98,FixingDate,TRUE,InterestRatesTrigger)</f>
        <v>3.213012465928626E-2</v>
      </c>
      <c r="E98" s="78">
        <f>_xll.qlIndexFixing(Indexes!E98,FixingDate,TRUE,InterestRatesTrigger)</f>
        <v>3.3408128330030692E-2</v>
      </c>
      <c r="G98" s="79">
        <f t="shared" si="12"/>
        <v>-8.9564163304407009E-3</v>
      </c>
      <c r="H98" s="84">
        <f t="shared" si="13"/>
        <v>-9.067824492448244E-3</v>
      </c>
      <c r="I98" s="84">
        <f t="shared" si="14"/>
        <v>-8.8422012903073346E-3</v>
      </c>
      <c r="J98" s="81">
        <f t="shared" si="15"/>
        <v>-8.7740419016002422E-3</v>
      </c>
      <c r="L98" s="199">
        <v>3.9246222584083244E-2</v>
      </c>
      <c r="M98" s="203">
        <v>3.9947492318685829E-2</v>
      </c>
      <c r="N98" s="203">
        <v>4.0972325949593595E-2</v>
      </c>
      <c r="O98" s="201">
        <v>4.2182170231630935E-2</v>
      </c>
      <c r="P98" s="123"/>
      <c r="Q98" s="118">
        <f t="shared" si="17"/>
        <v>18.403184056437169</v>
      </c>
      <c r="R98" s="118">
        <f t="shared" si="16"/>
        <v>12.504568330486757</v>
      </c>
      <c r="S98" s="119">
        <f t="shared" si="18"/>
        <v>12.780036707444321</v>
      </c>
    </row>
    <row r="99" spans="1:19" hidden="1" outlineLevel="1" x14ac:dyDescent="0.2">
      <c r="A99" s="75" t="str">
        <f>Indexes!A99</f>
        <v>23Y</v>
      </c>
      <c r="B99" s="76">
        <f>_xll.qlIndexFixing(Indexes!B99,FixingDate,TRUE,InterestRatesTrigger)</f>
        <v>3.0389160859701187E-2</v>
      </c>
      <c r="C99" s="76">
        <f>_xll.qlIndexFixing(Indexes!C99,FixingDate,TRUE,InterestRatesTrigger)</f>
        <v>3.0971616872698827E-2</v>
      </c>
      <c r="D99" s="77">
        <f>_xll.qlIndexFixing(Indexes!D99,FixingDate,TRUE,InterestRatesTrigger)</f>
        <v>3.2198000678998702E-2</v>
      </c>
      <c r="E99" s="78">
        <f>_xll.qlIndexFixing(Indexes!E99,FixingDate,TRUE,InterestRatesTrigger)</f>
        <v>3.3451462406767239E-2</v>
      </c>
      <c r="G99" s="79">
        <f t="shared" si="12"/>
        <v>-8.9333278421498512E-3</v>
      </c>
      <c r="H99" s="84">
        <f t="shared" si="13"/>
        <v>-9.0323925776114276E-3</v>
      </c>
      <c r="I99" s="84">
        <f t="shared" si="14"/>
        <v>-8.8066997602803329E-3</v>
      </c>
      <c r="J99" s="81">
        <f t="shared" si="15"/>
        <v>-8.7393990397098276E-3</v>
      </c>
      <c r="L99" s="199">
        <v>3.9322488701851038E-2</v>
      </c>
      <c r="M99" s="203">
        <v>4.0004009450310254E-2</v>
      </c>
      <c r="N99" s="203">
        <v>4.1004700439279035E-2</v>
      </c>
      <c r="O99" s="201">
        <v>4.2190861446477067E-2</v>
      </c>
      <c r="P99" s="123"/>
      <c r="Q99" s="118">
        <f t="shared" si="17"/>
        <v>18.088398192975149</v>
      </c>
      <c r="R99" s="118">
        <f t="shared" si="16"/>
        <v>12.263838062998751</v>
      </c>
      <c r="S99" s="119">
        <f t="shared" si="18"/>
        <v>12.534617277685372</v>
      </c>
    </row>
    <row r="100" spans="1:19" hidden="1" outlineLevel="1" x14ac:dyDescent="0.2">
      <c r="A100" s="75" t="str">
        <f>Indexes!A100</f>
        <v>24Y</v>
      </c>
      <c r="B100" s="76">
        <f>_xll.qlIndexFixing(Indexes!B100,FixingDate,TRUE,InterestRatesTrigger)</f>
        <v>3.0471184556938077E-2</v>
      </c>
      <c r="C100" s="76">
        <f>_xll.qlIndexFixing(Indexes!C100,FixingDate,TRUE,InterestRatesTrigger)</f>
        <v>3.1046674065514208E-2</v>
      </c>
      <c r="D100" s="77">
        <f>_xll.qlIndexFixing(Indexes!D100,FixingDate,TRUE,InterestRatesTrigger)</f>
        <v>3.22496165670553E-2</v>
      </c>
      <c r="E100" s="78">
        <f>_xll.qlIndexFixing(Indexes!E100,FixingDate,TRUE,InterestRatesTrigger)</f>
        <v>3.3480563090250208E-2</v>
      </c>
      <c r="G100" s="79">
        <f t="shared" si="12"/>
        <v>-8.9088119871052751E-3</v>
      </c>
      <c r="H100" s="84">
        <f t="shared" si="13"/>
        <v>-8.9968960728523326E-3</v>
      </c>
      <c r="I100" s="84">
        <f t="shared" si="14"/>
        <v>-8.7720370629211716E-3</v>
      </c>
      <c r="J100" s="81">
        <f t="shared" si="15"/>
        <v>-8.7057957040232031E-3</v>
      </c>
      <c r="L100" s="199">
        <v>3.9379996544043352E-2</v>
      </c>
      <c r="M100" s="203">
        <v>4.0043570138366541E-2</v>
      </c>
      <c r="N100" s="203">
        <v>4.1021653629976472E-2</v>
      </c>
      <c r="O100" s="201">
        <v>4.2186358794273411E-2</v>
      </c>
      <c r="P100" s="123"/>
      <c r="Q100" s="118">
        <f t="shared" si="17"/>
        <v>17.784320101172231</v>
      </c>
      <c r="R100" s="118">
        <f t="shared" si="16"/>
        <v>12.029425015410919</v>
      </c>
      <c r="S100" s="119">
        <f t="shared" si="18"/>
        <v>12.309465231949076</v>
      </c>
    </row>
    <row r="101" spans="1:19" collapsed="1" x14ac:dyDescent="0.2">
      <c r="A101" s="75" t="str">
        <f>Indexes!A101</f>
        <v>25Y</v>
      </c>
      <c r="B101" s="76">
        <f>_xll.qlIndexFixing(Indexes!B101,FixingDate,TRUE,InterestRatesTrigger)</f>
        <v>3.054185832575693E-2</v>
      </c>
      <c r="C101" s="76">
        <f>_xll.qlIndexFixing(Indexes!C101,FixingDate,TRUE,InterestRatesTrigger)</f>
        <v>3.1110678344929289E-2</v>
      </c>
      <c r="D101" s="77">
        <f>_xll.qlIndexFixing(Indexes!D101,FixingDate,TRUE,InterestRatesTrigger)</f>
        <v>3.229000000004429E-2</v>
      </c>
      <c r="E101" s="78">
        <f>_xll.qlIndexFixing(Indexes!E101,FixingDate,TRUE,InterestRatesTrigger)</f>
        <v>3.3502500000044289E-2</v>
      </c>
      <c r="G101" s="79">
        <f t="shared" si="12"/>
        <v>-8.8780586860284331E-3</v>
      </c>
      <c r="H101" s="84">
        <f t="shared" si="13"/>
        <v>-8.9570155863757453E-3</v>
      </c>
      <c r="I101" s="84">
        <f t="shared" si="14"/>
        <v>-8.7349999999729103E-3</v>
      </c>
      <c r="J101" s="81">
        <f t="shared" si="15"/>
        <v>-8.66799015655461E-3</v>
      </c>
      <c r="L101" s="199">
        <v>3.9419917011785363E-2</v>
      </c>
      <c r="M101" s="203">
        <v>4.0067693931305035E-2</v>
      </c>
      <c r="N101" s="203">
        <v>4.10250000000172E-2</v>
      </c>
      <c r="O101" s="201">
        <v>4.2170490156598898E-2</v>
      </c>
      <c r="P101" s="123"/>
      <c r="Q101" s="118">
        <f t="shared" si="17"/>
        <v>17.481416742873602</v>
      </c>
      <c r="R101" s="118">
        <f t="shared" si="16"/>
        <v>11.79321655115001</v>
      </c>
      <c r="S101" s="119">
        <f t="shared" si="18"/>
        <v>12.124999999999982</v>
      </c>
    </row>
    <row r="102" spans="1:19" hidden="1" outlineLevel="1" x14ac:dyDescent="0.2">
      <c r="A102" s="75" t="str">
        <f>Indexes!A102</f>
        <v>26Y</v>
      </c>
      <c r="B102" s="76">
        <f>_xll.qlIndexFixing(Indexes!B102,FixingDate,TRUE,InterestRatesTrigger)</f>
        <v>3.0605267469301443E-2</v>
      </c>
      <c r="C102" s="76">
        <f>_xll.qlIndexFixing(Indexes!C102,FixingDate,TRUE,InterestRatesTrigger)</f>
        <v>3.1167632213597321E-2</v>
      </c>
      <c r="D102" s="77">
        <f>_xll.qlIndexFixing(Indexes!D102,FixingDate,TRUE,InterestRatesTrigger)</f>
        <v>3.2322746215463549E-2</v>
      </c>
      <c r="E102" s="78">
        <f>_xll.qlIndexFixing(Indexes!E102,FixingDate,TRUE,InterestRatesTrigger)</f>
        <v>3.3522088191752765E-2</v>
      </c>
      <c r="G102" s="79">
        <f t="shared" si="12"/>
        <v>-8.8393507751993658E-3</v>
      </c>
      <c r="H102" s="84">
        <f t="shared" si="13"/>
        <v>-8.9110042058679478E-3</v>
      </c>
      <c r="I102" s="84">
        <f t="shared" si="14"/>
        <v>-8.6940880022321892E-3</v>
      </c>
      <c r="J102" s="81">
        <f t="shared" si="15"/>
        <v>-8.6228168592473869E-3</v>
      </c>
      <c r="L102" s="199">
        <v>3.9444618244500809E-2</v>
      </c>
      <c r="M102" s="203">
        <v>4.0078636419465269E-2</v>
      </c>
      <c r="N102" s="203">
        <v>4.1016834217695738E-2</v>
      </c>
      <c r="O102" s="201">
        <v>4.2144905051000152E-2</v>
      </c>
      <c r="P102" s="123"/>
      <c r="Q102" s="118">
        <f t="shared" si="17"/>
        <v>17.174787461621058</v>
      </c>
      <c r="R102" s="118">
        <f t="shared" si="16"/>
        <v>11.551140018662281</v>
      </c>
      <c r="S102" s="119">
        <f t="shared" si="18"/>
        <v>11.993419762892158</v>
      </c>
    </row>
    <row r="103" spans="1:19" hidden="1" outlineLevel="1" x14ac:dyDescent="0.2">
      <c r="A103" s="75" t="str">
        <f>Indexes!A103</f>
        <v>27Y</v>
      </c>
      <c r="B103" s="76">
        <f>_xll.qlIndexFixing(Indexes!B103,FixingDate,TRUE,InterestRatesTrigger)</f>
        <v>3.0659115994974319E-2</v>
      </c>
      <c r="C103" s="76">
        <f>_xll.qlIndexFixing(Indexes!C103,FixingDate,TRUE,InterestRatesTrigger)</f>
        <v>3.1215538764750094E-2</v>
      </c>
      <c r="D103" s="77">
        <f>_xll.qlIndexFixing(Indexes!D103,FixingDate,TRUE,InterestRatesTrigger)</f>
        <v>3.234741303815003E-2</v>
      </c>
      <c r="E103" s="78">
        <f>_xll.qlIndexFixing(Indexes!E103,FixingDate,TRUE,InterestRatesTrigger)</f>
        <v>3.3536816808833712E-2</v>
      </c>
      <c r="G103" s="79">
        <f t="shared" si="12"/>
        <v>-8.7961436092446679E-3</v>
      </c>
      <c r="H103" s="84">
        <f t="shared" si="13"/>
        <v>-8.862099000939417E-3</v>
      </c>
      <c r="I103" s="84">
        <f t="shared" si="14"/>
        <v>-8.6514429006955065E-3</v>
      </c>
      <c r="J103" s="81">
        <f t="shared" si="15"/>
        <v>-8.5747738939717447E-3</v>
      </c>
      <c r="L103" s="199">
        <v>3.9455259604218987E-2</v>
      </c>
      <c r="M103" s="203">
        <v>4.0077637765689511E-2</v>
      </c>
      <c r="N103" s="203">
        <v>4.0998855938845537E-2</v>
      </c>
      <c r="O103" s="201">
        <v>4.2111590702805457E-2</v>
      </c>
      <c r="P103" s="123"/>
      <c r="Q103" s="118">
        <f t="shared" si="17"/>
        <v>16.882970431757112</v>
      </c>
      <c r="R103" s="118">
        <f t="shared" si="16"/>
        <v>11.318742733999361</v>
      </c>
      <c r="S103" s="119">
        <f t="shared" si="18"/>
        <v>11.894037706836821</v>
      </c>
    </row>
    <row r="104" spans="1:19" hidden="1" outlineLevel="1" x14ac:dyDescent="0.2">
      <c r="A104" s="75" t="str">
        <f>Indexes!A104</f>
        <v>28Y</v>
      </c>
      <c r="B104" s="76">
        <f>_xll.qlIndexFixing(Indexes!B104,FixingDate,TRUE,InterestRatesTrigger)</f>
        <v>3.0701969674449464E-2</v>
      </c>
      <c r="C104" s="76">
        <f>_xll.qlIndexFixing(Indexes!C104,FixingDate,TRUE,InterestRatesTrigger)</f>
        <v>3.1253133565516594E-2</v>
      </c>
      <c r="D104" s="77">
        <f>_xll.qlIndexFixing(Indexes!D104,FixingDate,TRUE,InterestRatesTrigger)</f>
        <v>3.2363834781717719E-2</v>
      </c>
      <c r="E104" s="78">
        <f>_xll.qlIndexFixing(Indexes!E104,FixingDate,TRUE,InterestRatesTrigger)</f>
        <v>3.3543629358651281E-2</v>
      </c>
      <c r="G104" s="79">
        <f t="shared" si="12"/>
        <v>-8.7509863350503578E-3</v>
      </c>
      <c r="H104" s="84">
        <f t="shared" si="13"/>
        <v>-8.8126946901685779E-3</v>
      </c>
      <c r="I104" s="84">
        <f t="shared" si="14"/>
        <v>-8.6087630988768704E-3</v>
      </c>
      <c r="J104" s="81">
        <f t="shared" si="15"/>
        <v>-8.5281971100240259E-3</v>
      </c>
      <c r="L104" s="199">
        <v>3.9452956009499822E-2</v>
      </c>
      <c r="M104" s="203">
        <v>4.0065828255685172E-2</v>
      </c>
      <c r="N104" s="203">
        <v>4.097259788059459E-2</v>
      </c>
      <c r="O104" s="201">
        <v>4.2071826468675307E-2</v>
      </c>
      <c r="P104" s="123"/>
      <c r="Q104" s="118">
        <f t="shared" si="17"/>
        <v>16.618651072682553</v>
      </c>
      <c r="R104" s="118">
        <f t="shared" si="16"/>
        <v>11.107012162011252</v>
      </c>
      <c r="S104" s="119">
        <f t="shared" si="18"/>
        <v>11.797945769335612</v>
      </c>
    </row>
    <row r="105" spans="1:19" hidden="1" outlineLevel="1" x14ac:dyDescent="0.2">
      <c r="A105" s="75" t="str">
        <f>Indexes!A105</f>
        <v>29Y</v>
      </c>
      <c r="B105" s="76">
        <f>_xll.qlIndexFixing(Indexes!B105,FixingDate,TRUE,InterestRatesTrigger)</f>
        <v>3.0731898356869795E-2</v>
      </c>
      <c r="C105" s="76">
        <f>_xll.qlIndexFixing(Indexes!C105,FixingDate,TRUE,InterestRatesTrigger)</f>
        <v>3.1278697198117184E-2</v>
      </c>
      <c r="D105" s="77">
        <f>_xll.qlIndexFixing(Indexes!D105,FixingDate,TRUE,InterestRatesTrigger)</f>
        <v>3.2371474413326926E-2</v>
      </c>
      <c r="E105" s="78">
        <f>_xll.qlIndexFixing(Indexes!E105,FixingDate,TRUE,InterestRatesTrigger)</f>
        <v>3.3539098002066212E-2</v>
      </c>
      <c r="G105" s="79">
        <f t="shared" si="12"/>
        <v>-8.7066752967802329E-3</v>
      </c>
      <c r="H105" s="84">
        <f t="shared" si="13"/>
        <v>-8.7653308206039754E-3</v>
      </c>
      <c r="I105" s="84">
        <f t="shared" si="14"/>
        <v>-8.5676518411523309E-3</v>
      </c>
      <c r="J105" s="81">
        <f t="shared" si="15"/>
        <v>-8.4873366659639418E-3</v>
      </c>
      <c r="L105" s="199">
        <v>3.9438573653650028E-2</v>
      </c>
      <c r="M105" s="203">
        <v>4.0044028018721159E-2</v>
      </c>
      <c r="N105" s="203">
        <v>4.0939126254479256E-2</v>
      </c>
      <c r="O105" s="201">
        <v>4.2026434668030153E-2</v>
      </c>
      <c r="P105" s="123"/>
      <c r="Q105" s="118">
        <f t="shared" si="17"/>
        <v>16.395760564571308</v>
      </c>
      <c r="R105" s="118">
        <f t="shared" si="16"/>
        <v>10.92777215209742</v>
      </c>
      <c r="S105" s="119">
        <f t="shared" si="18"/>
        <v>11.67623588739286</v>
      </c>
    </row>
    <row r="106" spans="1:19" collapsed="1" x14ac:dyDescent="0.2">
      <c r="A106" s="75" t="str">
        <f>Indexes!A106</f>
        <v>30Y</v>
      </c>
      <c r="B106" s="76">
        <f>_xll.qlIndexFixing(Indexes!B106,FixingDate,TRUE,InterestRatesTrigger)</f>
        <v>3.0747529952670407E-2</v>
      </c>
      <c r="C106" s="76">
        <f>_xll.qlIndexFixing(Indexes!C106,FixingDate,TRUE,InterestRatesTrigger)</f>
        <v>3.1291009312197138E-2</v>
      </c>
      <c r="D106" s="77">
        <f>_xll.qlIndexFixing(Indexes!D106,FixingDate,TRUE,InterestRatesTrigger)</f>
        <v>3.2369999999897335E-2</v>
      </c>
      <c r="E106" s="78">
        <f>_xll.qlIndexFixing(Indexes!E106,FixingDate,TRUE,InterestRatesTrigger)</f>
        <v>3.3519999999855526E-2</v>
      </c>
      <c r="G106" s="79">
        <f t="shared" si="12"/>
        <v>-8.6655695156040886E-3</v>
      </c>
      <c r="H106" s="84">
        <f t="shared" si="13"/>
        <v>-8.7223305864142925E-3</v>
      </c>
      <c r="I106" s="84">
        <f t="shared" si="14"/>
        <v>-8.5300000000988127E-3</v>
      </c>
      <c r="J106" s="81">
        <f t="shared" si="15"/>
        <v>-8.4566915164078146E-3</v>
      </c>
      <c r="L106" s="199">
        <v>3.9413099468274496E-2</v>
      </c>
      <c r="M106" s="203">
        <v>4.001333989861143E-2</v>
      </c>
      <c r="N106" s="203">
        <v>4.0899999999996148E-2</v>
      </c>
      <c r="O106" s="201">
        <v>4.1976691516263341E-2</v>
      </c>
      <c r="P106" s="123"/>
      <c r="Q106" s="118">
        <f t="shared" si="17"/>
        <v>16.22470047226928</v>
      </c>
      <c r="R106" s="118">
        <f t="shared" si="16"/>
        <v>10.789906877001973</v>
      </c>
      <c r="S106" s="119">
        <f t="shared" si="18"/>
        <v>11.499999999581915</v>
      </c>
    </row>
    <row r="107" spans="1:19" hidden="1" outlineLevel="1" x14ac:dyDescent="0.2">
      <c r="A107" s="75" t="str">
        <f>Indexes!A107</f>
        <v>31Y</v>
      </c>
      <c r="B107" s="76">
        <f>_xll.qlIndexFixing(Indexes!B107,FixingDate,TRUE,InterestRatesTrigger)</f>
        <v>3.0748394784016884E-2</v>
      </c>
      <c r="C107" s="76">
        <f>_xll.qlIndexFixing(Indexes!C107,FixingDate,TRUE,InterestRatesTrigger)</f>
        <v>3.1289678124704186E-2</v>
      </c>
      <c r="D107" s="77">
        <f>_xll.qlIndexFixing(Indexes!D107,FixingDate,TRUE,InterestRatesTrigger)</f>
        <v>3.2359525792454859E-2</v>
      </c>
      <c r="E107" s="78">
        <f>_xll.qlIndexFixing(Indexes!E107,FixingDate,TRUE,InterestRatesTrigger)</f>
        <v>3.3499505505235838E-2</v>
      </c>
      <c r="G107" s="79">
        <f t="shared" si="12"/>
        <v>-8.6294391418413052E-3</v>
      </c>
      <c r="H107" s="84">
        <f t="shared" si="13"/>
        <v>-8.6852455056209421E-3</v>
      </c>
      <c r="I107" s="84">
        <f t="shared" si="14"/>
        <v>-8.4968398076596535E-3</v>
      </c>
      <c r="J107" s="81">
        <f t="shared" si="15"/>
        <v>-8.4285077228809652E-3</v>
      </c>
      <c r="L107" s="199">
        <v>3.937783392585819E-2</v>
      </c>
      <c r="M107" s="203">
        <v>3.9974923630325128E-2</v>
      </c>
      <c r="N107" s="203">
        <v>4.0856365600114512E-2</v>
      </c>
      <c r="O107" s="201">
        <v>4.1928013228116803E-2</v>
      </c>
      <c r="P107" s="123"/>
      <c r="Q107" s="118">
        <f t="shared" si="17"/>
        <v>16.111310084379742</v>
      </c>
      <c r="R107" s="118">
        <f t="shared" si="16"/>
        <v>10.698476677506729</v>
      </c>
      <c r="S107" s="119">
        <f t="shared" si="18"/>
        <v>11.399797127809794</v>
      </c>
    </row>
    <row r="108" spans="1:19" hidden="1" outlineLevel="1" x14ac:dyDescent="0.2">
      <c r="A108" s="75" t="str">
        <f>Indexes!A108</f>
        <v>32Y</v>
      </c>
      <c r="B108" s="76">
        <f>_xll.qlIndexFixing(Indexes!B108,FixingDate,TRUE,InterestRatesTrigger)</f>
        <v>3.0737269266577025E-2</v>
      </c>
      <c r="C108" s="76">
        <f>_xll.qlIndexFixing(Indexes!C108,FixingDate,TRUE,InterestRatesTrigger)</f>
        <v>3.1277313323643315E-2</v>
      </c>
      <c r="D108" s="77">
        <f>_xll.qlIndexFixing(Indexes!D108,FixingDate,TRUE,InterestRatesTrigger)</f>
        <v>3.2341996964509338E-2</v>
      </c>
      <c r="E108" s="78">
        <f>_xll.qlIndexFixing(Indexes!E108,FixingDate,TRUE,InterestRatesTrigger)</f>
        <v>3.3480067163903469E-2</v>
      </c>
      <c r="G108" s="79">
        <f t="shared" si="12"/>
        <v>-8.5975819839594382E-3</v>
      </c>
      <c r="H108" s="84">
        <f t="shared" si="13"/>
        <v>-8.6531417628135793E-3</v>
      </c>
      <c r="I108" s="84">
        <f t="shared" si="14"/>
        <v>-8.4673249753172142E-3</v>
      </c>
      <c r="J108" s="81">
        <f t="shared" si="15"/>
        <v>-8.4007129954368279E-3</v>
      </c>
      <c r="L108" s="199">
        <v>3.9334851250536464E-2</v>
      </c>
      <c r="M108" s="203">
        <v>3.9930455086456894E-2</v>
      </c>
      <c r="N108" s="203">
        <v>4.0809321939826552E-2</v>
      </c>
      <c r="O108" s="201">
        <v>4.1880780159340297E-2</v>
      </c>
      <c r="P108" s="123"/>
      <c r="Q108" s="118">
        <f t="shared" si="17"/>
        <v>16.047276979323129</v>
      </c>
      <c r="R108" s="118">
        <f t="shared" si="16"/>
        <v>10.646836408660237</v>
      </c>
      <c r="S108" s="119">
        <f t="shared" si="18"/>
        <v>11.380701993941312</v>
      </c>
    </row>
    <row r="109" spans="1:19" hidden="1" outlineLevel="1" x14ac:dyDescent="0.2">
      <c r="A109" s="75" t="str">
        <f>Indexes!A109</f>
        <v>33Y</v>
      </c>
      <c r="B109" s="76">
        <f>_xll.qlIndexFixing(Indexes!B109,FixingDate,TRUE,InterestRatesTrigger)</f>
        <v>3.071728103497182E-2</v>
      </c>
      <c r="C109" s="76">
        <f>_xll.qlIndexFixing(Indexes!C109,FixingDate,TRUE,InterestRatesTrigger)</f>
        <v>3.1256808969150437E-2</v>
      </c>
      <c r="D109" s="77">
        <f>_xll.qlIndexFixing(Indexes!D109,FixingDate,TRUE,InterestRatesTrigger)</f>
        <v>3.2319331881885703E-2</v>
      </c>
      <c r="E109" s="78">
        <f>_xll.qlIndexFixing(Indexes!E109,FixingDate,TRUE,InterestRatesTrigger)</f>
        <v>3.3460219050676795E-2</v>
      </c>
      <c r="G109" s="79">
        <f t="shared" si="12"/>
        <v>-8.5692853848764426E-3</v>
      </c>
      <c r="H109" s="84">
        <f t="shared" si="13"/>
        <v>-8.6251790695245911E-3</v>
      </c>
      <c r="I109" s="84">
        <f t="shared" si="14"/>
        <v>-8.4410368754780085E-3</v>
      </c>
      <c r="J109" s="81">
        <f t="shared" si="15"/>
        <v>-8.374318926504476E-3</v>
      </c>
      <c r="L109" s="199">
        <v>3.9286566419848262E-2</v>
      </c>
      <c r="M109" s="203">
        <v>3.9881988038675029E-2</v>
      </c>
      <c r="N109" s="203">
        <v>4.0760368757363712E-2</v>
      </c>
      <c r="O109" s="201">
        <v>4.1834537977181271E-2</v>
      </c>
      <c r="P109" s="123"/>
      <c r="Q109" s="118">
        <f t="shared" si="17"/>
        <v>16.020508469138836</v>
      </c>
      <c r="R109" s="118">
        <f t="shared" si="16"/>
        <v>10.625229127352656</v>
      </c>
      <c r="S109" s="119">
        <f t="shared" si="18"/>
        <v>11.408871687910924</v>
      </c>
    </row>
    <row r="110" spans="1:19" hidden="1" outlineLevel="1" x14ac:dyDescent="0.2">
      <c r="A110" s="75" t="str">
        <f>Indexes!A110</f>
        <v>34Y</v>
      </c>
      <c r="B110" s="76">
        <f>_xll.qlIndexFixing(Indexes!B110,FixingDate,TRUE,InterestRatesTrigger)</f>
        <v>3.0690895718899061E-2</v>
      </c>
      <c r="C110" s="76">
        <f>_xll.qlIndexFixing(Indexes!C110,FixingDate,TRUE,InterestRatesTrigger)</f>
        <v>3.1230448771775905E-2</v>
      </c>
      <c r="D110" s="77">
        <f>_xll.qlIndexFixing(Indexes!D110,FixingDate,TRUE,InterestRatesTrigger)</f>
        <v>3.2293058171829279E-2</v>
      </c>
      <c r="E110" s="78">
        <f>_xll.qlIndexFixing(Indexes!E110,FixingDate,TRUE,InterestRatesTrigger)</f>
        <v>3.3438732697082481E-2</v>
      </c>
      <c r="G110" s="79">
        <f t="shared" si="12"/>
        <v>-8.5443789135377854E-3</v>
      </c>
      <c r="H110" s="84">
        <f t="shared" si="13"/>
        <v>-8.6010375921867742E-3</v>
      </c>
      <c r="I110" s="84">
        <f t="shared" si="14"/>
        <v>-8.4179000907689608E-3</v>
      </c>
      <c r="J110" s="81">
        <f t="shared" si="15"/>
        <v>-8.3502802379313359E-3</v>
      </c>
      <c r="L110" s="199">
        <v>3.9235274632436846E-2</v>
      </c>
      <c r="M110" s="203">
        <v>3.9831486363962679E-2</v>
      </c>
      <c r="N110" s="203">
        <v>4.071095826259824E-2</v>
      </c>
      <c r="O110" s="201">
        <v>4.1789012935013817E-2</v>
      </c>
      <c r="P110" s="123"/>
      <c r="Q110" s="118">
        <f t="shared" si="17"/>
        <v>16.021624529302184</v>
      </c>
      <c r="R110" s="118">
        <f t="shared" si="16"/>
        <v>10.626094000533749</v>
      </c>
      <c r="S110" s="119">
        <f t="shared" si="18"/>
        <v>11.456745252532013</v>
      </c>
    </row>
    <row r="111" spans="1:19" hidden="1" outlineLevel="1" x14ac:dyDescent="0.2">
      <c r="A111" s="75" t="str">
        <f>Indexes!A111</f>
        <v>35Y</v>
      </c>
      <c r="B111" s="76">
        <f>_xll.qlIndexFixing(Indexes!B111,FixingDate,TRUE,InterestRatesTrigger)</f>
        <v>3.0660531546499881E-2</v>
      </c>
      <c r="C111" s="76">
        <f>_xll.qlIndexFixing(Indexes!C111,FixingDate,TRUE,InterestRatesTrigger)</f>
        <v>3.1200493594675995E-2</v>
      </c>
      <c r="D111" s="77">
        <f>_xll.qlIndexFixing(Indexes!D111,FixingDate,TRUE,InterestRatesTrigger)</f>
        <v>3.2264780640992342E-2</v>
      </c>
      <c r="E111" s="78">
        <f>_xll.qlIndexFixing(Indexes!E111,FixingDate,TRUE,InterestRatesTrigger)</f>
        <v>3.3414780640996351E-2</v>
      </c>
      <c r="G111" s="79">
        <f t="shared" si="12"/>
        <v>-8.5218290055969655E-3</v>
      </c>
      <c r="H111" s="84">
        <f t="shared" si="13"/>
        <v>-8.5795633837542178E-3</v>
      </c>
      <c r="I111" s="84">
        <f t="shared" si="14"/>
        <v>-8.3969829523283038E-3</v>
      </c>
      <c r="J111" s="81">
        <f t="shared" si="15"/>
        <v>-8.3286722586140213E-3</v>
      </c>
      <c r="L111" s="199">
        <v>3.9182360552096847E-2</v>
      </c>
      <c r="M111" s="203">
        <v>3.9780056978430213E-2</v>
      </c>
      <c r="N111" s="203">
        <v>4.0661763593320646E-2</v>
      </c>
      <c r="O111" s="201">
        <v>4.1743452899610373E-2</v>
      </c>
      <c r="P111" s="123"/>
      <c r="Q111" s="118">
        <f t="shared" ref="Q111:Q136" si="19">(D111-B111)*10000</f>
        <v>16.042490944924609</v>
      </c>
      <c r="R111" s="118">
        <f t="shared" si="16"/>
        <v>10.642870463163472</v>
      </c>
      <c r="S111" s="119">
        <f t="shared" si="18"/>
        <v>11.500000000040089</v>
      </c>
    </row>
    <row r="112" spans="1:19" hidden="1" outlineLevel="1" x14ac:dyDescent="0.2">
      <c r="A112" s="75" t="str">
        <f>Indexes!A112</f>
        <v>36Y</v>
      </c>
      <c r="B112" s="76">
        <f>_xll.qlIndexFixing(Indexes!B112,FixingDate,TRUE,InterestRatesTrigger)</f>
        <v>3.0628079622731806E-2</v>
      </c>
      <c r="C112" s="76">
        <f>_xll.qlIndexFixing(Indexes!C112,FixingDate,TRUE,InterestRatesTrigger)</f>
        <v>3.1168696133584011E-2</v>
      </c>
      <c r="D112" s="77">
        <f>_xll.qlIndexFixing(Indexes!D112,FixingDate,TRUE,InterestRatesTrigger)</f>
        <v>3.2235677768081547E-2</v>
      </c>
      <c r="E112" s="78">
        <f>_xll.qlIndexFixing(Indexes!E112,FixingDate,TRUE,InterestRatesTrigger)</f>
        <v>3.3387949799643518E-2</v>
      </c>
      <c r="G112" s="79">
        <f t="shared" si="12"/>
        <v>-8.501920559995102E-3</v>
      </c>
      <c r="H112" s="84">
        <f t="shared" si="13"/>
        <v>-8.5609060723884807E-3</v>
      </c>
      <c r="I112" s="84">
        <f t="shared" si="14"/>
        <v>-8.3785770483206859E-3</v>
      </c>
      <c r="J112" s="81">
        <f t="shared" si="15"/>
        <v>-8.3103557199738567E-3</v>
      </c>
      <c r="L112" s="199">
        <v>3.9130000182726908E-2</v>
      </c>
      <c r="M112" s="203">
        <v>3.9729602205972492E-2</v>
      </c>
      <c r="N112" s="203">
        <v>4.0614254816402233E-2</v>
      </c>
      <c r="O112" s="201">
        <v>4.1698305519617375E-2</v>
      </c>
      <c r="P112" s="123"/>
      <c r="Q112" s="118">
        <f t="shared" si="19"/>
        <v>16.075981453497409</v>
      </c>
      <c r="R112" s="118">
        <f t="shared" si="16"/>
        <v>10.669816344975359</v>
      </c>
      <c r="S112" s="119">
        <f t="shared" si="18"/>
        <v>11.522720315619711</v>
      </c>
    </row>
    <row r="113" spans="1:19" hidden="1" outlineLevel="1" x14ac:dyDescent="0.2">
      <c r="A113" s="75" t="str">
        <f>Indexes!A113</f>
        <v>37Y</v>
      </c>
      <c r="B113" s="76">
        <f>_xll.qlIndexFixing(Indexes!B113,FixingDate,TRUE,InterestRatesTrigger)</f>
        <v>3.059504974525112E-2</v>
      </c>
      <c r="C113" s="76">
        <f>_xll.qlIndexFixing(Indexes!C113,FixingDate,TRUE,InterestRatesTrigger)</f>
        <v>3.1136451371143927E-2</v>
      </c>
      <c r="D113" s="77">
        <f>_xll.qlIndexFixing(Indexes!D113,FixingDate,TRUE,InterestRatesTrigger)</f>
        <v>3.2206669706042232E-2</v>
      </c>
      <c r="E113" s="78">
        <f>_xll.qlIndexFixing(Indexes!E113,FixingDate,TRUE,InterestRatesTrigger)</f>
        <v>3.3359460211849122E-2</v>
      </c>
      <c r="G113" s="79">
        <f t="shared" si="12"/>
        <v>-8.4839149747128854E-3</v>
      </c>
      <c r="H113" s="84">
        <f t="shared" si="13"/>
        <v>-8.5442435153606187E-3</v>
      </c>
      <c r="I113" s="84">
        <f t="shared" si="14"/>
        <v>-8.3620160095060556E-3</v>
      </c>
      <c r="J113" s="81">
        <f t="shared" si="15"/>
        <v>-8.2945598822802696E-3</v>
      </c>
      <c r="L113" s="199">
        <v>3.9078964719964006E-2</v>
      </c>
      <c r="M113" s="203">
        <v>3.9680694886504546E-2</v>
      </c>
      <c r="N113" s="203">
        <v>4.0568685715548287E-2</v>
      </c>
      <c r="O113" s="201">
        <v>4.1654020094129392E-2</v>
      </c>
      <c r="P113" s="123"/>
      <c r="Q113" s="118">
        <f t="shared" si="19"/>
        <v>16.116199607911113</v>
      </c>
      <c r="R113" s="118">
        <f t="shared" si="16"/>
        <v>10.702183348983048</v>
      </c>
      <c r="S113" s="119">
        <f t="shared" si="18"/>
        <v>11.527905058068901</v>
      </c>
    </row>
    <row r="114" spans="1:19" hidden="1" outlineLevel="1" x14ac:dyDescent="0.2">
      <c r="A114" s="75" t="str">
        <f>Indexes!A114</f>
        <v>38Y</v>
      </c>
      <c r="B114" s="76">
        <f>_xll.qlIndexFixing(Indexes!B114,FixingDate,TRUE,InterestRatesTrigger)</f>
        <v>3.05632853655603E-2</v>
      </c>
      <c r="C114" s="76">
        <f>_xll.qlIndexFixing(Indexes!C114,FixingDate,TRUE,InterestRatesTrigger)</f>
        <v>3.1105489346800731E-2</v>
      </c>
      <c r="D114" s="77">
        <f>_xll.qlIndexFixing(Indexes!D114,FixingDate,TRUE,InterestRatesTrigger)</f>
        <v>3.2179013715309311E-2</v>
      </c>
      <c r="E114" s="78">
        <f>_xll.qlIndexFixing(Indexes!E114,FixingDate,TRUE,InterestRatesTrigger)</f>
        <v>3.333122741481679E-2</v>
      </c>
      <c r="G114" s="79">
        <f t="shared" si="12"/>
        <v>-8.4672180475415318E-3</v>
      </c>
      <c r="H114" s="84">
        <f t="shared" si="13"/>
        <v>-8.5288997237022747E-3</v>
      </c>
      <c r="I114" s="84">
        <f t="shared" si="14"/>
        <v>-8.346778718299537E-3</v>
      </c>
      <c r="J114" s="81">
        <f t="shared" si="15"/>
        <v>-8.2804774408848647E-3</v>
      </c>
      <c r="L114" s="199">
        <v>3.9030503413101832E-2</v>
      </c>
      <c r="M114" s="203">
        <v>3.9634389070503005E-2</v>
      </c>
      <c r="N114" s="203">
        <v>4.0525792433608848E-2</v>
      </c>
      <c r="O114" s="201">
        <v>4.1611704855701655E-2</v>
      </c>
      <c r="P114" s="123"/>
      <c r="Q114" s="118">
        <f t="shared" si="19"/>
        <v>16.157283497490113</v>
      </c>
      <c r="R114" s="118">
        <f t="shared" si="16"/>
        <v>10.735243685085806</v>
      </c>
      <c r="S114" s="119">
        <f t="shared" si="18"/>
        <v>11.522136995074789</v>
      </c>
    </row>
    <row r="115" spans="1:19" hidden="1" outlineLevel="1" x14ac:dyDescent="0.2">
      <c r="A115" s="75" t="str">
        <f>Indexes!A115</f>
        <v>39Y</v>
      </c>
      <c r="B115" s="76">
        <f>_xll.qlIndexFixing(Indexes!B115,FixingDate,TRUE,InterestRatesTrigger)</f>
        <v>3.0533699526839497E-2</v>
      </c>
      <c r="C115" s="76">
        <f>_xll.qlIndexFixing(Indexes!C115,FixingDate,TRUE,InterestRatesTrigger)</f>
        <v>3.1076642777574191E-2</v>
      </c>
      <c r="D115" s="77">
        <f>_xll.qlIndexFixing(Indexes!D115,FixingDate,TRUE,InterestRatesTrigger)</f>
        <v>3.2153212756960141E-2</v>
      </c>
      <c r="E115" s="78">
        <f>_xll.qlIndexFixing(Indexes!E115,FixingDate,TRUE,InterestRatesTrigger)</f>
        <v>3.3304331150495393E-2</v>
      </c>
      <c r="G115" s="79">
        <f t="shared" si="12"/>
        <v>-8.45187252893893E-3</v>
      </c>
      <c r="H115" s="84">
        <f t="shared" si="13"/>
        <v>-8.5148313760629903E-3</v>
      </c>
      <c r="I115" s="84">
        <f t="shared" si="14"/>
        <v>-8.3328759700182706E-3</v>
      </c>
      <c r="J115" s="81">
        <f t="shared" si="15"/>
        <v>-8.267876160861401E-3</v>
      </c>
      <c r="L115" s="199">
        <v>3.8985572055778427E-2</v>
      </c>
      <c r="M115" s="203">
        <v>3.9591474153637181E-2</v>
      </c>
      <c r="N115" s="203">
        <v>4.0486088726978411E-2</v>
      </c>
      <c r="O115" s="201">
        <v>4.1572207311356794E-2</v>
      </c>
      <c r="P115" s="123"/>
      <c r="Q115" s="118">
        <f t="shared" si="19"/>
        <v>16.195132301206442</v>
      </c>
      <c r="R115" s="118">
        <f t="shared" si="16"/>
        <v>10.765699793859502</v>
      </c>
      <c r="S115" s="119">
        <f t="shared" si="18"/>
        <v>11.511183935352525</v>
      </c>
    </row>
    <row r="116" spans="1:19" collapsed="1" x14ac:dyDescent="0.2">
      <c r="A116" s="75" t="str">
        <f>Indexes!A116</f>
        <v>40Y</v>
      </c>
      <c r="B116" s="76">
        <f>_xll.qlIndexFixing(Indexes!B116,FixingDate,TRUE,InterestRatesTrigger)</f>
        <v>3.0507427946856482E-2</v>
      </c>
      <c r="C116" s="76">
        <f>_xll.qlIndexFixing(Indexes!C116,FixingDate,TRUE,InterestRatesTrigger)</f>
        <v>3.1050969299199347E-2</v>
      </c>
      <c r="D116" s="77">
        <f>_xll.qlIndexFixing(Indexes!D116,FixingDate,TRUE,InterestRatesTrigger)</f>
        <v>3.2129999999984463E-2</v>
      </c>
      <c r="E116" s="78">
        <f>_xll.qlIndexFixing(Indexes!E116,FixingDate,TRUE,InterestRatesTrigger)</f>
        <v>3.3279999999983476E-2</v>
      </c>
      <c r="G116" s="79">
        <f t="shared" si="12"/>
        <v>-8.4375577435204623E-3</v>
      </c>
      <c r="H116" s="84">
        <f t="shared" si="13"/>
        <v>-8.501650520741779E-3</v>
      </c>
      <c r="I116" s="84">
        <f t="shared" si="14"/>
        <v>-8.3200000000169666E-3</v>
      </c>
      <c r="J116" s="81">
        <f t="shared" si="15"/>
        <v>-8.2562448956043644E-3</v>
      </c>
      <c r="L116" s="199">
        <v>3.8944985690376945E-2</v>
      </c>
      <c r="M116" s="203">
        <v>3.9552619819941126E-2</v>
      </c>
      <c r="N116" s="203">
        <v>4.0450000000001429E-2</v>
      </c>
      <c r="O116" s="201">
        <v>4.153624489558784E-2</v>
      </c>
      <c r="P116" s="123"/>
      <c r="Q116" s="118">
        <f t="shared" si="19"/>
        <v>16.225720531279805</v>
      </c>
      <c r="R116" s="118">
        <f t="shared" si="16"/>
        <v>10.790307007851156</v>
      </c>
      <c r="S116" s="119">
        <f t="shared" si="18"/>
        <v>11.499999999990129</v>
      </c>
    </row>
    <row r="117" spans="1:19" hidden="1" outlineLevel="1" x14ac:dyDescent="0.2">
      <c r="A117" s="75" t="str">
        <f>Indexes!A117</f>
        <v>41Y</v>
      </c>
      <c r="B117" s="76">
        <f>_xll.qlIndexFixing(Indexes!B117,FixingDate,TRUE,InterestRatesTrigger)</f>
        <v>3.0485206932565945E-2</v>
      </c>
      <c r="C117" s="76">
        <f>_xll.qlIndexFixing(Indexes!C117,FixingDate,TRUE,InterestRatesTrigger)</f>
        <v>3.1029156407358777E-2</v>
      </c>
      <c r="D117" s="77">
        <f>_xll.qlIndexFixing(Indexes!D117,FixingDate,TRUE,InterestRatesTrigger)</f>
        <v>3.2109861299235619E-2</v>
      </c>
      <c r="E117" s="78">
        <f>_xll.qlIndexFixing(Indexes!E117,FixingDate,TRUE,InterestRatesTrigger)</f>
        <v>3.325906976209507E-2</v>
      </c>
      <c r="G117" s="79">
        <f t="shared" si="12"/>
        <v>-8.4238139096606372E-3</v>
      </c>
      <c r="H117" s="84">
        <f t="shared" si="13"/>
        <v>-8.488861181185834E-3</v>
      </c>
      <c r="I117" s="84">
        <f t="shared" si="14"/>
        <v>-8.3077087316361306E-3</v>
      </c>
      <c r="J117" s="81">
        <f t="shared" si="15"/>
        <v>-8.2450047819542793E-3</v>
      </c>
      <c r="L117" s="199">
        <v>3.8909020842226583E-2</v>
      </c>
      <c r="M117" s="203">
        <v>3.9518017588544611E-2</v>
      </c>
      <c r="N117" s="203">
        <v>4.0417570030871749E-2</v>
      </c>
      <c r="O117" s="201">
        <v>4.1504074544049349E-2</v>
      </c>
      <c r="P117" s="123"/>
      <c r="Q117" s="118">
        <f t="shared" si="19"/>
        <v>16.246543666696734</v>
      </c>
      <c r="R117" s="118">
        <f t="shared" si="16"/>
        <v>10.807048918768416</v>
      </c>
      <c r="S117" s="119">
        <f t="shared" si="18"/>
        <v>11.49208462859451</v>
      </c>
    </row>
    <row r="118" spans="1:19" hidden="1" outlineLevel="1" x14ac:dyDescent="0.2">
      <c r="A118" s="75" t="str">
        <f>Indexes!A118</f>
        <v>42Y</v>
      </c>
      <c r="B118" s="76">
        <f>_xll.qlIndexFixing(Indexes!B118,FixingDate,TRUE,InterestRatesTrigger)</f>
        <v>3.0466913727475425E-2</v>
      </c>
      <c r="C118" s="76">
        <f>_xll.qlIndexFixing(Indexes!C118,FixingDate,TRUE,InterestRatesTrigger)</f>
        <v>3.1011105035009728E-2</v>
      </c>
      <c r="D118" s="77">
        <f>_xll.qlIndexFixing(Indexes!D118,FixingDate,TRUE,InterestRatesTrigger)</f>
        <v>3.2092796491895392E-2</v>
      </c>
      <c r="E118" s="78">
        <f>_xll.qlIndexFixing(Indexes!E118,FixingDate,TRUE,InterestRatesTrigger)</f>
        <v>3.3241541829793254E-2</v>
      </c>
      <c r="G118" s="79">
        <f t="shared" si="12"/>
        <v>-8.4112186179500295E-3</v>
      </c>
      <c r="H118" s="84">
        <f t="shared" si="13"/>
        <v>-8.4770265804959416E-3</v>
      </c>
      <c r="I118" s="84">
        <f t="shared" si="14"/>
        <v>-8.2964736438523312E-3</v>
      </c>
      <c r="J118" s="81">
        <f t="shared" si="15"/>
        <v>-8.2346258496227911E-3</v>
      </c>
      <c r="L118" s="199">
        <v>3.8878132345425455E-2</v>
      </c>
      <c r="M118" s="203">
        <v>3.948813161550567E-2</v>
      </c>
      <c r="N118" s="203">
        <v>4.0389270135747724E-2</v>
      </c>
      <c r="O118" s="201">
        <v>4.1476167679416046E-2</v>
      </c>
      <c r="P118" s="123"/>
      <c r="Q118" s="118">
        <f t="shared" si="19"/>
        <v>16.25882764419967</v>
      </c>
      <c r="R118" s="118">
        <f t="shared" si="16"/>
        <v>10.816914568856639</v>
      </c>
      <c r="S118" s="119">
        <f t="shared" si="18"/>
        <v>11.487453378978621</v>
      </c>
    </row>
    <row r="119" spans="1:19" hidden="1" outlineLevel="1" x14ac:dyDescent="0.2">
      <c r="A119" s="75" t="str">
        <f>Indexes!A119</f>
        <v>43Y</v>
      </c>
      <c r="B119" s="76">
        <f>_xll.qlIndexFixing(Indexes!B119,FixingDate,TRUE,InterestRatesTrigger)</f>
        <v>3.0452648378021672E-2</v>
      </c>
      <c r="C119" s="76">
        <f>_xll.qlIndexFixing(Indexes!C119,FixingDate,TRUE,InterestRatesTrigger)</f>
        <v>3.0996946921217888E-2</v>
      </c>
      <c r="D119" s="77">
        <f>_xll.qlIndexFixing(Indexes!D119,FixingDate,TRUE,InterestRatesTrigger)</f>
        <v>3.2079067077218158E-2</v>
      </c>
      <c r="E119" s="78">
        <f>_xll.qlIndexFixing(Indexes!E119,FixingDate,TRUE,InterestRatesTrigger)</f>
        <v>3.322761090406836E-2</v>
      </c>
      <c r="G119" s="79">
        <f t="shared" si="12"/>
        <v>-8.3987239485677108E-3</v>
      </c>
      <c r="H119" s="84">
        <f t="shared" si="13"/>
        <v>-8.4651554254745361E-3</v>
      </c>
      <c r="I119" s="84">
        <f t="shared" si="14"/>
        <v>-8.2853097476836488E-3</v>
      </c>
      <c r="J119" s="81">
        <f t="shared" si="15"/>
        <v>-8.2241627035882642E-3</v>
      </c>
      <c r="L119" s="199">
        <v>3.8851372326589383E-2</v>
      </c>
      <c r="M119" s="203">
        <v>3.9462102346692424E-2</v>
      </c>
      <c r="N119" s="203">
        <v>4.0364376824901807E-2</v>
      </c>
      <c r="O119" s="201">
        <v>4.1451773607656624E-2</v>
      </c>
      <c r="P119" s="123"/>
      <c r="Q119" s="118">
        <f t="shared" si="19"/>
        <v>16.264186991964863</v>
      </c>
      <c r="R119" s="118">
        <f t="shared" si="16"/>
        <v>10.821201560002706</v>
      </c>
      <c r="S119" s="119">
        <f t="shared" si="18"/>
        <v>11.485438268502012</v>
      </c>
    </row>
    <row r="120" spans="1:19" hidden="1" outlineLevel="1" x14ac:dyDescent="0.2">
      <c r="A120" s="75" t="str">
        <f>Indexes!A120</f>
        <v>44Y</v>
      </c>
      <c r="B120" s="76">
        <f>_xll.qlIndexFixing(Indexes!B120,FixingDate,TRUE,InterestRatesTrigger)</f>
        <v>3.0442052922316061E-2</v>
      </c>
      <c r="C120" s="76">
        <f>_xll.qlIndexFixing(Indexes!C120,FixingDate,TRUE,InterestRatesTrigger)</f>
        <v>3.0986358573233549E-2</v>
      </c>
      <c r="D120" s="77">
        <f>_xll.qlIndexFixing(Indexes!D120,FixingDate,TRUE,InterestRatesTrigger)</f>
        <v>3.2068493612151451E-2</v>
      </c>
      <c r="E120" s="78">
        <f>_xll.qlIndexFixing(Indexes!E120,FixingDate,TRUE,InterestRatesTrigger)</f>
        <v>3.3217031670733685E-2</v>
      </c>
      <c r="G120" s="79">
        <f t="shared" si="12"/>
        <v>-8.3865201999543532E-3</v>
      </c>
      <c r="H120" s="84">
        <f t="shared" si="13"/>
        <v>-8.4534530691673659E-3</v>
      </c>
      <c r="I120" s="84">
        <f t="shared" si="14"/>
        <v>-8.2743539643005265E-3</v>
      </c>
      <c r="J120" s="81">
        <f t="shared" si="15"/>
        <v>-8.2137834338271015E-3</v>
      </c>
      <c r="L120" s="199">
        <v>3.8828573122270414E-2</v>
      </c>
      <c r="M120" s="203">
        <v>3.9439811642400915E-2</v>
      </c>
      <c r="N120" s="203">
        <v>4.0342847576451978E-2</v>
      </c>
      <c r="O120" s="201">
        <v>4.1430815104560786E-2</v>
      </c>
      <c r="P120" s="123"/>
      <c r="Q120" s="118">
        <f t="shared" si="19"/>
        <v>16.264406898353901</v>
      </c>
      <c r="R120" s="118">
        <f t="shared" si="16"/>
        <v>10.821350389179015</v>
      </c>
      <c r="S120" s="119">
        <f t="shared" si="18"/>
        <v>11.485380585822339</v>
      </c>
    </row>
    <row r="121" spans="1:19" hidden="1" outlineLevel="1" x14ac:dyDescent="0.2">
      <c r="A121" s="75" t="str">
        <f>Indexes!A121</f>
        <v>45Y</v>
      </c>
      <c r="B121" s="76">
        <f>_xll.qlIndexFixing(Indexes!B121,FixingDate,TRUE,InterestRatesTrigger)</f>
        <v>3.0434959627332048E-2</v>
      </c>
      <c r="C121" s="76">
        <f>_xll.qlIndexFixing(Indexes!C121,FixingDate,TRUE,InterestRatesTrigger)</f>
        <v>3.0979199397328488E-2</v>
      </c>
      <c r="D121" s="77">
        <f>_xll.qlIndexFixing(Indexes!D121,FixingDate,TRUE,InterestRatesTrigger)</f>
        <v>3.2061048580543934E-2</v>
      </c>
      <c r="E121" s="78">
        <f>_xll.qlIndexFixing(Indexes!E121,FixingDate,TRUE,InterestRatesTrigger)</f>
        <v>3.3209723567530644E-2</v>
      </c>
      <c r="G121" s="79">
        <f t="shared" si="12"/>
        <v>-8.3744288358012543E-3</v>
      </c>
      <c r="H121" s="84">
        <f t="shared" si="13"/>
        <v>-8.441764907426999E-3</v>
      </c>
      <c r="I121" s="84">
        <f t="shared" si="14"/>
        <v>-8.2634180725915107E-3</v>
      </c>
      <c r="J121" s="81">
        <f t="shared" si="15"/>
        <v>-8.2033248683973867E-3</v>
      </c>
      <c r="L121" s="199">
        <v>3.8809388463133303E-2</v>
      </c>
      <c r="M121" s="203">
        <v>3.9420964304755488E-2</v>
      </c>
      <c r="N121" s="203">
        <v>4.0324466653135445E-2</v>
      </c>
      <c r="O121" s="201">
        <v>4.1413048435928031E-2</v>
      </c>
      <c r="P121" s="123"/>
      <c r="Q121" s="118">
        <f t="shared" si="19"/>
        <v>16.260889532118856</v>
      </c>
      <c r="R121" s="118">
        <f t="shared" si="16"/>
        <v>10.818491832154455</v>
      </c>
      <c r="S121" s="119">
        <f t="shared" si="18"/>
        <v>11.486749869867099</v>
      </c>
    </row>
    <row r="122" spans="1:19" hidden="1" outlineLevel="1" x14ac:dyDescent="0.2">
      <c r="A122" s="75" t="str">
        <f>Indexes!A122</f>
        <v>46Y</v>
      </c>
      <c r="B122" s="76">
        <f>_xll.qlIndexFixing(Indexes!B122,FixingDate,TRUE,InterestRatesTrigger)</f>
        <v>3.0431242794319319E-2</v>
      </c>
      <c r="C122" s="76">
        <f>_xll.qlIndexFixing(Indexes!C122,FixingDate,TRUE,InterestRatesTrigger)</f>
        <v>3.0975367796181159E-2</v>
      </c>
      <c r="D122" s="77">
        <f>_xll.qlIndexFixing(Indexes!D122,FixingDate,TRUE,InterestRatesTrigger)</f>
        <v>3.2056729766497406E-2</v>
      </c>
      <c r="E122" s="78">
        <f>_xll.qlIndexFixing(Indexes!E122,FixingDate,TRUE,InterestRatesTrigger)</f>
        <v>3.3205637223861446E-2</v>
      </c>
      <c r="G122" s="79">
        <f t="shared" si="12"/>
        <v>-8.3622875627977801E-3</v>
      </c>
      <c r="H122" s="84">
        <f t="shared" si="13"/>
        <v>-8.4299487764453868E-3</v>
      </c>
      <c r="I122" s="84">
        <f t="shared" si="14"/>
        <v>-8.252330393168493E-3</v>
      </c>
      <c r="J122" s="81">
        <f t="shared" si="15"/>
        <v>-8.1926365463290823E-3</v>
      </c>
      <c r="L122" s="199">
        <v>3.8793530357117099E-2</v>
      </c>
      <c r="M122" s="203">
        <v>3.9405316572626546E-2</v>
      </c>
      <c r="N122" s="203">
        <v>4.0309060159665899E-2</v>
      </c>
      <c r="O122" s="201">
        <v>4.1398273770190529E-2</v>
      </c>
      <c r="P122" s="123"/>
      <c r="Q122" s="118">
        <f t="shared" si="19"/>
        <v>16.254869721780871</v>
      </c>
      <c r="R122" s="118">
        <f t="shared" si="16"/>
        <v>10.81361970316247</v>
      </c>
      <c r="S122" s="119">
        <f t="shared" si="18"/>
        <v>11.489074573640401</v>
      </c>
    </row>
    <row r="123" spans="1:19" hidden="1" outlineLevel="1" x14ac:dyDescent="0.2">
      <c r="A123" s="75" t="str">
        <f>Indexes!A123</f>
        <v>47Y</v>
      </c>
      <c r="B123" s="76">
        <f>_xll.qlIndexFixing(Indexes!B123,FixingDate,TRUE,InterestRatesTrigger)</f>
        <v>3.0430764787515451E-2</v>
      </c>
      <c r="C123" s="76">
        <f>_xll.qlIndexFixing(Indexes!C123,FixingDate,TRUE,InterestRatesTrigger)</f>
        <v>3.0974748272749274E-2</v>
      </c>
      <c r="D123" s="77">
        <f>_xll.qlIndexFixing(Indexes!D123,FixingDate,TRUE,InterestRatesTrigger)</f>
        <v>3.205551342937013E-2</v>
      </c>
      <c r="E123" s="78">
        <f>_xll.qlIndexFixing(Indexes!E123,FixingDate,TRUE,InterestRatesTrigger)</f>
        <v>3.320470385006092E-2</v>
      </c>
      <c r="G123" s="79">
        <f t="shared" si="12"/>
        <v>-8.3501788314903451E-3</v>
      </c>
      <c r="H123" s="84">
        <f t="shared" si="13"/>
        <v>-8.4181007631149822E-3</v>
      </c>
      <c r="I123" s="84">
        <f t="shared" si="14"/>
        <v>-8.2411557698412671E-3</v>
      </c>
      <c r="J123" s="81">
        <f t="shared" si="15"/>
        <v>-8.18178855158707E-3</v>
      </c>
      <c r="L123" s="199">
        <v>3.8780943619005796E-2</v>
      </c>
      <c r="M123" s="203">
        <v>3.9392849035864257E-2</v>
      </c>
      <c r="N123" s="203">
        <v>4.0296669199211398E-2</v>
      </c>
      <c r="O123" s="201">
        <v>4.138649240164799E-2</v>
      </c>
      <c r="P123" s="123"/>
      <c r="Q123" s="118">
        <f t="shared" si="19"/>
        <v>16.247486418546792</v>
      </c>
      <c r="R123" s="118">
        <f t="shared" si="16"/>
        <v>10.807651566208561</v>
      </c>
      <c r="S123" s="119">
        <f t="shared" si="18"/>
        <v>11.491904206907892</v>
      </c>
    </row>
    <row r="124" spans="1:19" hidden="1" outlineLevel="1" x14ac:dyDescent="0.2">
      <c r="A124" s="75" t="str">
        <f>Indexes!A124</f>
        <v>48Y</v>
      </c>
      <c r="B124" s="76">
        <f>_xll.qlIndexFixing(Indexes!B124,FixingDate,TRUE,InterestRatesTrigger)</f>
        <v>3.0433409994753201E-2</v>
      </c>
      <c r="C124" s="76">
        <f>_xll.qlIndexFixing(Indexes!C124,FixingDate,TRUE,InterestRatesTrigger)</f>
        <v>3.0977243438960807E-2</v>
      </c>
      <c r="D124" s="77">
        <f>_xll.qlIndexFixing(Indexes!D124,FixingDate,TRUE,InterestRatesTrigger)</f>
        <v>3.2057377517938378E-2</v>
      </c>
      <c r="E124" s="78">
        <f>_xll.qlIndexFixing(Indexes!E124,FixingDate,TRUE,InterestRatesTrigger)</f>
        <v>3.3206868408409237E-2</v>
      </c>
      <c r="G124" s="79">
        <f t="shared" si="12"/>
        <v>-8.3377641877959811E-3</v>
      </c>
      <c r="H124" s="84">
        <f t="shared" si="13"/>
        <v>-8.4059030028417192E-3</v>
      </c>
      <c r="I124" s="84">
        <f t="shared" si="14"/>
        <v>-8.2295640901831613E-3</v>
      </c>
      <c r="J124" s="81">
        <f t="shared" si="15"/>
        <v>-8.1704711609075914E-3</v>
      </c>
      <c r="L124" s="199">
        <v>3.8771174182549183E-2</v>
      </c>
      <c r="M124" s="203">
        <v>3.9383146441802526E-2</v>
      </c>
      <c r="N124" s="203">
        <v>4.0286941608121539E-2</v>
      </c>
      <c r="O124" s="201">
        <v>4.1377339569316829E-2</v>
      </c>
      <c r="P124" s="123"/>
      <c r="Q124" s="118">
        <f t="shared" si="19"/>
        <v>16.239675231851763</v>
      </c>
      <c r="R124" s="118">
        <f t="shared" si="16"/>
        <v>10.801340789775709</v>
      </c>
      <c r="S124" s="119">
        <f t="shared" si="18"/>
        <v>11.494908904708598</v>
      </c>
    </row>
    <row r="125" spans="1:19" hidden="1" outlineLevel="1" x14ac:dyDescent="0.2">
      <c r="A125" s="75" t="str">
        <f>Indexes!A125</f>
        <v>49Y</v>
      </c>
      <c r="B125" s="76">
        <f>_xll.qlIndexFixing(Indexes!B125,FixingDate,TRUE,InterestRatesTrigger)</f>
        <v>3.0438967729408128E-2</v>
      </c>
      <c r="C125" s="76">
        <f>_xll.qlIndexFixing(Indexes!C125,FixingDate,TRUE,InterestRatesTrigger)</f>
        <v>3.0982661045802218E-2</v>
      </c>
      <c r="D125" s="77">
        <f>_xll.qlIndexFixing(Indexes!D125,FixingDate,TRUE,InterestRatesTrigger)</f>
        <v>3.2062206059879299E-2</v>
      </c>
      <c r="E125" s="78">
        <f>_xll.qlIndexFixing(Indexes!E125,FixingDate,TRUE,InterestRatesTrigger)</f>
        <v>3.3211974108541542E-2</v>
      </c>
      <c r="G125" s="79">
        <f t="shared" si="12"/>
        <v>-8.3250431193579166E-3</v>
      </c>
      <c r="H125" s="84">
        <f t="shared" si="13"/>
        <v>-8.3933666331876614E-3</v>
      </c>
      <c r="I125" s="84">
        <f t="shared" si="14"/>
        <v>-8.2175418523530996E-3</v>
      </c>
      <c r="J125" s="81">
        <f t="shared" si="15"/>
        <v>-8.158689858049302E-3</v>
      </c>
      <c r="L125" s="199">
        <v>3.8764010848766045E-2</v>
      </c>
      <c r="M125" s="203">
        <v>3.9376027678989879E-2</v>
      </c>
      <c r="N125" s="203">
        <v>4.0279747912232398E-2</v>
      </c>
      <c r="O125" s="201">
        <v>4.1370663966590844E-2</v>
      </c>
      <c r="P125" s="123"/>
      <c r="Q125" s="118">
        <f t="shared" si="19"/>
        <v>16.232383304711703</v>
      </c>
      <c r="R125" s="118">
        <f t="shared" si="16"/>
        <v>10.795450140770809</v>
      </c>
      <c r="S125" s="119">
        <f t="shared" si="18"/>
        <v>11.497680486622434</v>
      </c>
    </row>
    <row r="126" spans="1:19" collapsed="1" x14ac:dyDescent="0.2">
      <c r="A126" s="75" t="str">
        <f>Indexes!A126</f>
        <v>50Y</v>
      </c>
      <c r="B126" s="76">
        <f>_xll.qlIndexFixing(Indexes!B126,FixingDate,TRUE,InterestRatesTrigger)</f>
        <v>3.044737004361299E-2</v>
      </c>
      <c r="C126" s="76">
        <f>_xll.qlIndexFixing(Indexes!C126,FixingDate,TRUE,InterestRatesTrigger)</f>
        <v>3.0990946557052843E-2</v>
      </c>
      <c r="D126" s="77">
        <f>_xll.qlIndexFixing(Indexes!D126,FixingDate,TRUE,InterestRatesTrigger)</f>
        <v>3.2069999999995845E-2</v>
      </c>
      <c r="E126" s="78">
        <f>_xll.qlIndexFixing(Indexes!E126,FixingDate,TRUE,InterestRatesTrigger)</f>
        <v>3.3219999999996884E-2</v>
      </c>
      <c r="G126" s="79">
        <f t="shared" si="12"/>
        <v>-8.3119219685565474E-3</v>
      </c>
      <c r="H126" s="84">
        <f t="shared" si="13"/>
        <v>-8.3804103147226798E-3</v>
      </c>
      <c r="I126" s="84">
        <f t="shared" si="14"/>
        <v>-8.2050000000035497E-3</v>
      </c>
      <c r="J126" s="81">
        <f t="shared" si="15"/>
        <v>-8.1463505512483492E-3</v>
      </c>
      <c r="L126" s="199">
        <v>3.8759292012169537E-2</v>
      </c>
      <c r="M126" s="203">
        <v>3.9371356871775523E-2</v>
      </c>
      <c r="N126" s="203">
        <v>4.0274999999999395E-2</v>
      </c>
      <c r="O126" s="201">
        <v>4.1366350551245233E-2</v>
      </c>
      <c r="P126" s="123"/>
      <c r="Q126" s="118">
        <f t="shared" si="19"/>
        <v>16.226299563828555</v>
      </c>
      <c r="R126" s="118">
        <f t="shared" si="16"/>
        <v>10.790534429430016</v>
      </c>
      <c r="S126" s="119">
        <f t="shared" si="18"/>
        <v>11.500000000010392</v>
      </c>
    </row>
    <row r="127" spans="1:19" hidden="1" outlineLevel="1" x14ac:dyDescent="0.2">
      <c r="A127" s="75" t="str">
        <f>Indexes!A127</f>
        <v>51Y</v>
      </c>
      <c r="B127" s="76">
        <f>_xll.qlIndexFixing(Indexes!B127,FixingDate,TRUE,InterestRatesTrigger)</f>
        <v>3.0458405269601651E-2</v>
      </c>
      <c r="C127" s="76">
        <f>_xll.qlIndexFixing(Indexes!C127,FixingDate,TRUE,InterestRatesTrigger)</f>
        <v>3.1001898563281172E-2</v>
      </c>
      <c r="D127" s="77">
        <f>_xll.qlIndexFixing(Indexes!D127,FixingDate,TRUE,InterestRatesTrigger)</f>
        <v>3.2080600225857341E-2</v>
      </c>
      <c r="E127" s="78">
        <f>_xll.qlIndexFixing(Indexes!E127,FixingDate,TRUE,InterestRatesTrigger)</f>
        <v>3.3230765806547782E-2</v>
      </c>
      <c r="G127" s="79">
        <f t="shared" si="12"/>
        <v>-8.2983650942477193E-3</v>
      </c>
      <c r="H127" s="84">
        <f t="shared" si="13"/>
        <v>-8.3670067746017748E-3</v>
      </c>
      <c r="I127" s="84">
        <f t="shared" si="14"/>
        <v>-8.1919049346257239E-3</v>
      </c>
      <c r="J127" s="81">
        <f t="shared" si="15"/>
        <v>-8.1334265747062331E-3</v>
      </c>
      <c r="L127" s="199">
        <v>3.875677036384937E-2</v>
      </c>
      <c r="M127" s="203">
        <v>3.9368905337882946E-2</v>
      </c>
      <c r="N127" s="203">
        <v>4.0272505160483064E-2</v>
      </c>
      <c r="O127" s="201">
        <v>4.1364192381254015E-2</v>
      </c>
      <c r="P127" s="123"/>
      <c r="Q127" s="118">
        <f t="shared" si="19"/>
        <v>16.221949562556897</v>
      </c>
      <c r="R127" s="118">
        <f t="shared" si="16"/>
        <v>10.787016625761689</v>
      </c>
      <c r="S127" s="119">
        <f t="shared" si="18"/>
        <v>11.501655806904418</v>
      </c>
    </row>
    <row r="128" spans="1:19" hidden="1" outlineLevel="1" x14ac:dyDescent="0.2">
      <c r="A128" s="75" t="str">
        <f>Indexes!A128</f>
        <v>52Y</v>
      </c>
      <c r="B128" s="76">
        <f>_xll.qlIndexFixing(Indexes!B128,FixingDate,TRUE,InterestRatesTrigger)</f>
        <v>3.0471613609401461E-2</v>
      </c>
      <c r="C128" s="76">
        <f>_xll.qlIndexFixing(Indexes!C128,FixingDate,TRUE,InterestRatesTrigger)</f>
        <v>3.1015054582202384E-2</v>
      </c>
      <c r="D128" s="77">
        <f>_xll.qlIndexFixing(Indexes!D128,FixingDate,TRUE,InterestRatesTrigger)</f>
        <v>3.2093532659825161E-2</v>
      </c>
      <c r="E128" s="78">
        <f>_xll.qlIndexFixing(Indexes!E128,FixingDate,TRUE,InterestRatesTrigger)</f>
        <v>3.3243802981588202E-2</v>
      </c>
      <c r="G128" s="79">
        <f t="shared" si="12"/>
        <v>-8.2844947611036002E-3</v>
      </c>
      <c r="H128" s="84">
        <f t="shared" si="13"/>
        <v>-8.3532797770877951E-3</v>
      </c>
      <c r="I128" s="84">
        <f t="shared" si="14"/>
        <v>-8.1783958596078135E-3</v>
      </c>
      <c r="J128" s="81">
        <f t="shared" si="15"/>
        <v>-8.120056831196619E-3</v>
      </c>
      <c r="L128" s="199">
        <v>3.8756108370505062E-2</v>
      </c>
      <c r="M128" s="203">
        <v>3.9368334359290179E-2</v>
      </c>
      <c r="N128" s="203">
        <v>4.0271928519432974E-2</v>
      </c>
      <c r="O128" s="201">
        <v>4.1363859812784821E-2</v>
      </c>
      <c r="P128" s="123"/>
      <c r="Q128" s="118">
        <f t="shared" si="19"/>
        <v>16.219190504236995</v>
      </c>
      <c r="R128" s="118">
        <f t="shared" si="16"/>
        <v>10.78478077622777</v>
      </c>
      <c r="S128" s="119">
        <f t="shared" si="18"/>
        <v>11.502703217630417</v>
      </c>
    </row>
    <row r="129" spans="1:19" hidden="1" outlineLevel="1" x14ac:dyDescent="0.2">
      <c r="A129" s="75" t="str">
        <f>Indexes!A129</f>
        <v>53Y</v>
      </c>
      <c r="B129" s="76">
        <f>_xll.qlIndexFixing(Indexes!B129,FixingDate,TRUE,InterestRatesTrigger)</f>
        <v>3.0486514919132287E-2</v>
      </c>
      <c r="C129" s="76">
        <f>_xll.qlIndexFixing(Indexes!C129,FixingDate,TRUE,InterestRatesTrigger)</f>
        <v>3.102992921957308E-2</v>
      </c>
      <c r="D129" s="77">
        <f>_xll.qlIndexFixing(Indexes!D129,FixingDate,TRUE,InterestRatesTrigger)</f>
        <v>3.2108289898909993E-2</v>
      </c>
      <c r="E129" s="78">
        <f>_xll.qlIndexFixing(Indexes!E129,FixingDate,TRUE,InterestRatesTrigger)</f>
        <v>3.3258615031594517E-2</v>
      </c>
      <c r="G129" s="79">
        <f t="shared" si="12"/>
        <v>-8.2704128312622686E-3</v>
      </c>
      <c r="H129" s="84">
        <f t="shared" si="13"/>
        <v>-8.3393286997400576E-3</v>
      </c>
      <c r="I129" s="84">
        <f t="shared" si="14"/>
        <v>-8.1645895491471859E-3</v>
      </c>
      <c r="J129" s="81">
        <f t="shared" si="15"/>
        <v>-8.1063520768723668E-3</v>
      </c>
      <c r="L129" s="199">
        <v>3.8756927750394556E-2</v>
      </c>
      <c r="M129" s="203">
        <v>3.9369257919313137E-2</v>
      </c>
      <c r="N129" s="203">
        <v>4.0272879448057179E-2</v>
      </c>
      <c r="O129" s="201">
        <v>4.1364967108466884E-2</v>
      </c>
      <c r="P129" s="123"/>
      <c r="Q129" s="118">
        <f t="shared" si="19"/>
        <v>16.217749797777063</v>
      </c>
      <c r="R129" s="118">
        <f t="shared" si="16"/>
        <v>10.783606793369135</v>
      </c>
      <c r="S129" s="119">
        <f t="shared" si="18"/>
        <v>11.503251326845238</v>
      </c>
    </row>
    <row r="130" spans="1:19" hidden="1" outlineLevel="1" x14ac:dyDescent="0.2">
      <c r="A130" s="75" t="str">
        <f>Indexes!A130</f>
        <v>54Y</v>
      </c>
      <c r="B130" s="76">
        <f>_xll.qlIndexFixing(Indexes!B130,FixingDate,TRUE,InterestRatesTrigger)</f>
        <v>3.0502777566468589E-2</v>
      </c>
      <c r="C130" s="76">
        <f>_xll.qlIndexFixing(Indexes!C130,FixingDate,TRUE,InterestRatesTrigger)</f>
        <v>3.104618643903144E-2</v>
      </c>
      <c r="D130" s="77">
        <f>_xll.qlIndexFixing(Indexes!D130,FixingDate,TRUE,InterestRatesTrigger)</f>
        <v>3.2124516913854463E-2</v>
      </c>
      <c r="E130" s="78">
        <f>_xll.qlIndexFixing(Indexes!E130,FixingDate,TRUE,InterestRatesTrigger)</f>
        <v>3.3274858558469192E-2</v>
      </c>
      <c r="G130" s="79">
        <f t="shared" si="12"/>
        <v>-8.2561612051400696E-3</v>
      </c>
      <c r="H130" s="84">
        <f t="shared" si="13"/>
        <v>-8.325196324189918E-3</v>
      </c>
      <c r="I130" s="84">
        <f t="shared" si="14"/>
        <v>-8.1505456152189334E-3</v>
      </c>
      <c r="J130" s="81">
        <f t="shared" si="15"/>
        <v>-8.0923713684838486E-3</v>
      </c>
      <c r="L130" s="199">
        <v>3.8758938771608659E-2</v>
      </c>
      <c r="M130" s="203">
        <v>3.9371382763221358E-2</v>
      </c>
      <c r="N130" s="203">
        <v>4.0275062529073397E-2</v>
      </c>
      <c r="O130" s="201">
        <v>4.1367229926953041E-2</v>
      </c>
      <c r="P130" s="123"/>
      <c r="Q130" s="118">
        <f t="shared" si="19"/>
        <v>16.217393473858742</v>
      </c>
      <c r="R130" s="118">
        <f t="shared" si="16"/>
        <v>10.783304748230234</v>
      </c>
      <c r="S130" s="119">
        <f t="shared" si="18"/>
        <v>11.503416446147288</v>
      </c>
    </row>
    <row r="131" spans="1:19" hidden="1" outlineLevel="1" x14ac:dyDescent="0.2">
      <c r="A131" s="75" t="str">
        <f>Indexes!A131</f>
        <v>55Y</v>
      </c>
      <c r="B131" s="76">
        <f>_xll.qlIndexFixing(Indexes!B131,FixingDate,TRUE,InterestRatesTrigger)</f>
        <v>3.0519766775161036E-2</v>
      </c>
      <c r="C131" s="76">
        <f>_xll.qlIndexFixing(Indexes!C131,FixingDate,TRUE,InterestRatesTrigger)</f>
        <v>3.1063186246397412E-2</v>
      </c>
      <c r="D131" s="77">
        <f>_xll.qlIndexFixing(Indexes!D131,FixingDate,TRUE,InterestRatesTrigger)</f>
        <v>3.2141553509691292E-2</v>
      </c>
      <c r="E131" s="78">
        <f>_xll.qlIndexFixing(Indexes!E131,FixingDate,TRUE,InterestRatesTrigger)</f>
        <v>3.3291876787977084E-2</v>
      </c>
      <c r="G131" s="79">
        <f t="shared" si="12"/>
        <v>-8.2420906265472174E-3</v>
      </c>
      <c r="H131" s="84">
        <f t="shared" si="13"/>
        <v>-8.311234094216715E-3</v>
      </c>
      <c r="I131" s="84">
        <f t="shared" si="14"/>
        <v>-8.1366325295305561E-3</v>
      </c>
      <c r="J131" s="81">
        <f t="shared" si="15"/>
        <v>-8.0784876551643764E-3</v>
      </c>
      <c r="L131" s="199">
        <v>3.8761857401708254E-2</v>
      </c>
      <c r="M131" s="203">
        <v>3.9374420340614127E-2</v>
      </c>
      <c r="N131" s="203">
        <v>4.0278186039221849E-2</v>
      </c>
      <c r="O131" s="201">
        <v>4.1370364443141461E-2</v>
      </c>
      <c r="P131" s="123"/>
      <c r="Q131" s="118">
        <f t="shared" si="19"/>
        <v>16.217867345302562</v>
      </c>
      <c r="R131" s="118">
        <f t="shared" si="16"/>
        <v>10.783672632938799</v>
      </c>
      <c r="S131" s="119">
        <f t="shared" si="18"/>
        <v>11.50323278285792</v>
      </c>
    </row>
    <row r="132" spans="1:19" hidden="1" outlineLevel="1" x14ac:dyDescent="0.2">
      <c r="A132" s="75" t="str">
        <f>Indexes!A132</f>
        <v>56Y</v>
      </c>
      <c r="B132" s="76">
        <f>_xll.qlIndexFixing(Indexes!B132,FixingDate,TRUE,InterestRatesTrigger)</f>
        <v>3.0537335888133434E-2</v>
      </c>
      <c r="C132" s="76">
        <f>_xll.qlIndexFixing(Indexes!C132,FixingDate,TRUE,InterestRatesTrigger)</f>
        <v>3.108077881590033E-2</v>
      </c>
      <c r="D132" s="77">
        <f>_xll.qlIndexFixing(Indexes!D132,FixingDate,TRUE,InterestRatesTrigger)</f>
        <v>3.2159235450022951E-2</v>
      </c>
      <c r="E132" s="78">
        <f>_xll.qlIndexFixing(Indexes!E132,FixingDate,TRUE,InterestRatesTrigger)</f>
        <v>3.3309517252632329E-2</v>
      </c>
      <c r="G132" s="79">
        <f t="shared" si="12"/>
        <v>-8.2281010182461978E-3</v>
      </c>
      <c r="H132" s="84">
        <f t="shared" si="13"/>
        <v>-8.2973416885222251E-3</v>
      </c>
      <c r="I132" s="84">
        <f t="shared" si="14"/>
        <v>-8.1227612090797804E-3</v>
      </c>
      <c r="J132" s="81">
        <f t="shared" si="15"/>
        <v>-8.0646090708955537E-3</v>
      </c>
      <c r="L132" s="199">
        <v>3.8765436906379631E-2</v>
      </c>
      <c r="M132" s="203">
        <v>3.9378120504422555E-2</v>
      </c>
      <c r="N132" s="203">
        <v>4.0281996659102731E-2</v>
      </c>
      <c r="O132" s="201">
        <v>4.1374126323527882E-2</v>
      </c>
      <c r="P132" s="123"/>
      <c r="Q132" s="118">
        <f t="shared" si="19"/>
        <v>16.218995618895171</v>
      </c>
      <c r="R132" s="118">
        <f t="shared" si="16"/>
        <v>10.78456634122621</v>
      </c>
      <c r="S132" s="119">
        <f t="shared" si="18"/>
        <v>11.502818026093777</v>
      </c>
    </row>
    <row r="133" spans="1:19" hidden="1" outlineLevel="1" x14ac:dyDescent="0.2">
      <c r="A133" s="75" t="str">
        <f>Indexes!A133</f>
        <v>57Y</v>
      </c>
      <c r="B133" s="76">
        <f>_xll.qlIndexFixing(Indexes!B133,FixingDate,TRUE,InterestRatesTrigger)</f>
        <v>3.0555126780357104E-2</v>
      </c>
      <c r="C133" s="76">
        <f>_xll.qlIndexFixing(Indexes!C133,FixingDate,TRUE,InterestRatesTrigger)</f>
        <v>3.1098602269970115E-2</v>
      </c>
      <c r="D133" s="77">
        <f>_xll.qlIndexFixing(Indexes!D133,FixingDate,TRUE,InterestRatesTrigger)</f>
        <v>3.2177185819028412E-2</v>
      </c>
      <c r="E133" s="78">
        <f>_xll.qlIndexFixing(Indexes!E133,FixingDate,TRUE,InterestRatesTrigger)</f>
        <v>3.3327408750789711E-2</v>
      </c>
      <c r="G133" s="79">
        <f t="shared" si="12"/>
        <v>-8.2143981725363198E-3</v>
      </c>
      <c r="H133" s="84">
        <f t="shared" si="13"/>
        <v>-8.2837274843805021E-3</v>
      </c>
      <c r="I133" s="84">
        <f t="shared" si="14"/>
        <v>-8.1091539242066427E-3</v>
      </c>
      <c r="J133" s="81">
        <f t="shared" si="15"/>
        <v>-8.0509602843941083E-3</v>
      </c>
      <c r="L133" s="199">
        <v>3.8769524952893424E-2</v>
      </c>
      <c r="M133" s="203">
        <v>3.9382329754350617E-2</v>
      </c>
      <c r="N133" s="203">
        <v>4.0286339743235054E-2</v>
      </c>
      <c r="O133" s="201">
        <v>4.1378369035183819E-2</v>
      </c>
      <c r="P133" s="123"/>
      <c r="Q133" s="118">
        <f t="shared" si="19"/>
        <v>16.220590386713077</v>
      </c>
      <c r="R133" s="118">
        <f t="shared" si="16"/>
        <v>10.785835490582963</v>
      </c>
      <c r="S133" s="119">
        <f t="shared" si="18"/>
        <v>11.502229317612993</v>
      </c>
    </row>
    <row r="134" spans="1:19" hidden="1" outlineLevel="1" x14ac:dyDescent="0.2">
      <c r="A134" s="75" t="str">
        <f>Indexes!A134</f>
        <v>58Y</v>
      </c>
      <c r="B134" s="76">
        <f>_xll.qlIndexFixing(Indexes!B134,FixingDate,TRUE,InterestRatesTrigger)</f>
        <v>3.0572917303737897E-2</v>
      </c>
      <c r="C134" s="76">
        <f>_xll.qlIndexFixing(Indexes!C134,FixingDate,TRUE,InterestRatesTrigger)</f>
        <v>3.1116431596012226E-2</v>
      </c>
      <c r="D134" s="77">
        <f>_xll.qlIndexFixing(Indexes!D134,FixingDate,TRUE,InterestRatesTrigger)</f>
        <v>3.2195167416053397E-2</v>
      </c>
      <c r="E134" s="78">
        <f>_xll.qlIndexFixing(Indexes!E134,FixingDate,TRUE,InterestRatesTrigger)</f>
        <v>3.3345320847531244E-2</v>
      </c>
      <c r="G134" s="79">
        <f t="shared" si="12"/>
        <v>-8.2008467584769977E-3</v>
      </c>
      <c r="H134" s="84">
        <f t="shared" ref="H134:J136" si="20">C134-M134</f>
        <v>-8.2702528524054505E-3</v>
      </c>
      <c r="I134" s="84">
        <f t="shared" si="20"/>
        <v>-8.0956741096790338E-3</v>
      </c>
      <c r="J134" s="81">
        <f t="shared" si="20"/>
        <v>-8.0374115134598106E-3</v>
      </c>
      <c r="L134" s="199">
        <v>3.8773764062214895E-2</v>
      </c>
      <c r="M134" s="203">
        <v>3.9386684448417676E-2</v>
      </c>
      <c r="N134" s="203">
        <v>4.0290841525732431E-2</v>
      </c>
      <c r="O134" s="201">
        <v>4.1382732360991055E-2</v>
      </c>
      <c r="P134" s="123"/>
      <c r="Q134" s="118">
        <f t="shared" si="19"/>
        <v>16.222501123154995</v>
      </c>
      <c r="R134" s="118">
        <f t="shared" si="16"/>
        <v>10.787358200411711</v>
      </c>
      <c r="S134" s="119">
        <f t="shared" si="18"/>
        <v>11.501534314778475</v>
      </c>
    </row>
    <row r="135" spans="1:19" hidden="1" outlineLevel="1" x14ac:dyDescent="0.2">
      <c r="A135" s="75" t="str">
        <f>Indexes!A135</f>
        <v>59Y</v>
      </c>
      <c r="B135" s="76">
        <f>_xll.qlIndexFixing(Indexes!B135,FixingDate,TRUE,InterestRatesTrigger)</f>
        <v>3.0590459989879675E-2</v>
      </c>
      <c r="C135" s="76">
        <f>_xll.qlIndexFixing(Indexes!C135,FixingDate,TRUE,InterestRatesTrigger)</f>
        <v>3.1134016454742758E-2</v>
      </c>
      <c r="D135" s="77">
        <f>_xll.qlIndexFixing(Indexes!D135,FixingDate,TRUE,InterestRatesTrigger)</f>
        <v>3.2212918302870125E-2</v>
      </c>
      <c r="E135" s="78">
        <f>_xll.qlIndexFixing(Indexes!E135,FixingDate,TRUE,InterestRatesTrigger)</f>
        <v>3.3362996821553012E-2</v>
      </c>
      <c r="G135" s="79">
        <f>B135-L135</f>
        <v>-8.1876378827249428E-3</v>
      </c>
      <c r="H135" s="84">
        <f t="shared" si="20"/>
        <v>-8.2571129209969979E-3</v>
      </c>
      <c r="I135" s="84">
        <f t="shared" si="20"/>
        <v>-8.0825279719060061E-3</v>
      </c>
      <c r="J135" s="81">
        <f t="shared" si="20"/>
        <v>-8.0241722852352274E-3</v>
      </c>
      <c r="L135" s="199">
        <v>3.8778097872604618E-2</v>
      </c>
      <c r="M135" s="203">
        <v>3.9391129375739756E-2</v>
      </c>
      <c r="N135" s="203">
        <v>4.0295446274776131E-2</v>
      </c>
      <c r="O135" s="201">
        <v>4.1387169106788239E-2</v>
      </c>
      <c r="P135" s="123"/>
      <c r="Q135" s="118">
        <f t="shared" si="19"/>
        <v>16.224583129904499</v>
      </c>
      <c r="R135" s="118">
        <f t="shared" si="16"/>
        <v>10.789018481273672</v>
      </c>
      <c r="S135" s="119">
        <f t="shared" si="18"/>
        <v>11.500785186828871</v>
      </c>
    </row>
    <row r="136" spans="1:19" collapsed="1" x14ac:dyDescent="0.2">
      <c r="A136" s="67" t="str">
        <f>Indexes!A136</f>
        <v>60Y</v>
      </c>
      <c r="B136" s="68">
        <f>_xll.qlIndexFixing(Indexes!B136,FixingDate,TRUE,InterestRatesTrigger)</f>
        <v>3.0607334349743213E-2</v>
      </c>
      <c r="C136" s="68">
        <f>_xll.qlIndexFixing(Indexes!C136,FixingDate,TRUE,InterestRatesTrigger)</f>
        <v>3.1150932554444771E-2</v>
      </c>
      <c r="D136" s="69">
        <f>_xll.qlIndexFixing(Indexes!D136,FixingDate,TRUE,InterestRatesTrigger)</f>
        <v>3.2229999999999988E-2</v>
      </c>
      <c r="E136" s="70">
        <f>_xll.qlIndexFixing(Indexes!E136,FixingDate,TRUE,InterestRatesTrigger)</f>
        <v>3.3380000000023578E-2</v>
      </c>
      <c r="G136" s="71">
        <f>B136-L136</f>
        <v>-8.1750442729907336E-3</v>
      </c>
      <c r="H136" s="86">
        <f t="shared" si="20"/>
        <v>-8.2445829630076566E-3</v>
      </c>
      <c r="I136" s="86">
        <f t="shared" si="20"/>
        <v>-8.0700000000268265E-3</v>
      </c>
      <c r="J136" s="73">
        <f t="shared" si="20"/>
        <v>-8.0115360525776017E-3</v>
      </c>
      <c r="L136" s="196">
        <v>3.8782378622733947E-2</v>
      </c>
      <c r="M136" s="204">
        <v>3.9395515517452427E-2</v>
      </c>
      <c r="N136" s="204">
        <v>4.0300000000026814E-2</v>
      </c>
      <c r="O136" s="198">
        <v>4.139153605260118E-2</v>
      </c>
      <c r="P136" s="123"/>
      <c r="Q136" s="118">
        <f t="shared" si="19"/>
        <v>16.226656502567742</v>
      </c>
      <c r="R136" s="118">
        <f>(D136-C136)*10000</f>
        <v>10.790674455552173</v>
      </c>
      <c r="S136" s="119">
        <f>(E136-D136)*10000</f>
        <v>11.500000000235906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r:id="rId5">
            <anchor moveWithCells="1">
              <from>
                <xdr:col>17</xdr:col>
                <xdr:colOff>0</xdr:colOff>
                <xdr:row>4</xdr:row>
                <xdr:rowOff>9525</xdr:rowOff>
              </from>
              <to>
                <xdr:col>20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V136"/>
  <sheetViews>
    <sheetView workbookViewId="0">
      <selection activeCell="C1" sqref="C1"/>
    </sheetView>
  </sheetViews>
  <sheetFormatPr defaultRowHeight="11.25" x14ac:dyDescent="0.2"/>
  <cols>
    <col min="1" max="1" width="10" style="3" bestFit="1" customWidth="1"/>
    <col min="2" max="5" width="17.28515625" style="3" bestFit="1" customWidth="1"/>
    <col min="6" max="6" width="2.28515625" style="3" customWidth="1"/>
    <col min="7" max="7" width="19.28515625" style="3" bestFit="1" customWidth="1"/>
    <col min="8" max="9" width="8" style="3" bestFit="1" customWidth="1"/>
    <col min="10" max="10" width="19.28515625" style="3" bestFit="1" customWidth="1"/>
    <col min="11" max="12" width="8" style="3" bestFit="1" customWidth="1"/>
    <col min="13" max="13" width="19.28515625" style="3" bestFit="1" customWidth="1"/>
    <col min="14" max="15" width="8" style="3" bestFit="1" customWidth="1"/>
    <col min="16" max="16" width="18.28515625" style="3" bestFit="1" customWidth="1"/>
    <col min="17" max="18" width="7" style="3" bestFit="1" customWidth="1"/>
    <col min="19" max="19" width="3.42578125" style="3" customWidth="1"/>
    <col min="20" max="20" width="4.140625" style="3" customWidth="1"/>
    <col min="21" max="16384" width="9.140625" style="3"/>
  </cols>
  <sheetData>
    <row r="1" spans="1:18" x14ac:dyDescent="0.2">
      <c r="A1" s="4" t="s">
        <v>107</v>
      </c>
      <c r="B1" s="140" t="s">
        <v>97</v>
      </c>
      <c r="C1" s="192"/>
      <c r="D1" s="3" t="s">
        <v>120</v>
      </c>
    </row>
    <row r="2" spans="1:18" x14ac:dyDescent="0.2">
      <c r="A2" s="3">
        <v>0</v>
      </c>
      <c r="B2" s="140" t="s">
        <v>98</v>
      </c>
      <c r="C2" s="141" t="s">
        <v>99</v>
      </c>
      <c r="D2" s="1" t="s">
        <v>118</v>
      </c>
    </row>
    <row r="3" spans="1:18" ht="12" thickBot="1" x14ac:dyDescent="0.25">
      <c r="B3" s="1"/>
      <c r="C3" s="1"/>
      <c r="D3" s="1"/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18" x14ac:dyDescent="0.2">
      <c r="A4" s="142" t="s">
        <v>66</v>
      </c>
      <c r="B4" s="143" t="str">
        <f>G4</f>
        <v>GBPYC1M</v>
      </c>
      <c r="C4" s="143" t="str">
        <f>J4</f>
        <v>GBPYC3M</v>
      </c>
      <c r="D4" s="143" t="str">
        <f>M4</f>
        <v>GBPYC6M</v>
      </c>
      <c r="E4" s="144" t="str">
        <f>P4</f>
        <v>GBPYC1Y</v>
      </c>
      <c r="G4" s="145" t="str">
        <f>UPPER(Currency)&amp;"YC"&amp;_xll.qlPeriodEquivalent(G3&amp;"M")</f>
        <v>GBPYC1M</v>
      </c>
      <c r="H4" s="146"/>
      <c r="I4" s="146"/>
      <c r="J4" s="147" t="str">
        <f>UPPER(Currency)&amp;"YC"&amp;_xll.qlPeriodEquivalent(J3&amp;"M")</f>
        <v>GBPYC3M</v>
      </c>
      <c r="K4" s="146"/>
      <c r="L4" s="146"/>
      <c r="M4" s="147" t="str">
        <f>UPPER(Currency)&amp;"YC"&amp;_xll.qlPeriodEquivalent(M3&amp;"M")</f>
        <v>GBPYC6M</v>
      </c>
      <c r="N4" s="146"/>
      <c r="O4" s="146"/>
      <c r="P4" s="147" t="str">
        <f>UPPER(Currency)&amp;"YC"&amp;_xll.qlPeriodEquivalent(P3&amp;"M")</f>
        <v>GBPYC1Y</v>
      </c>
      <c r="Q4" s="146"/>
      <c r="R4" s="148"/>
    </row>
    <row r="5" spans="1:18" x14ac:dyDescent="0.2">
      <c r="A5" s="149" t="str">
        <f>Pricing!$A5</f>
        <v>ON</v>
      </c>
      <c r="B5" s="150" t="str">
        <f>IF(Contribute="abcd",IF($A$2&lt;&gt;-1,_xll.RtContribute(SourceAlias,G5,Fields,H5:I5,"SCOPE:SERVER"),_xll.RtContribute(SourceAlias,"DDS_INSERT_S",$A$2:$C$2,G5:I5,"SCOPE:SERVER FTC:ALL")),"stopped")</f>
        <v>stopped</v>
      </c>
      <c r="C5" s="150" t="str">
        <f>IF(Contribute="abcd",IF($A$2&lt;&gt;-1,_xll.RtContribute(SourceAlias,J5,Fields,K5:L5,"SCOPE:SERVER"),_xll.RtContribute(SourceAlias,"DDS_INSERT_S",$A$2:$C$2,J5:L5,"SCOPE:SERVER FTC:ALL")),"stopped")</f>
        <v>stopped</v>
      </c>
      <c r="D5" s="150" t="str">
        <f>IF(Contribute="abcd",IF($A$2&lt;&gt;-1,_xll.RtContribute(SourceAlias,M5,Fields,N5:O5,"SCOPE:SERVER"),_xll.RtContribute(SourceAlias,"DDS_INSERT_S",$A$2:$C$2,M5:O5,"SCOPE:SERVER FTC:ALL")),"stopped")</f>
        <v>stopped</v>
      </c>
      <c r="E5" s="151" t="str">
        <f>IF(Contribute="abcd",IF($A$2&lt;&gt;-1,_xll.RtContribute(SourceAlias,P5,Fields,Q5:R5,"SCOPE:SERVER"),_xll.RtContribute(SourceAlias,"DDS_INSERT_S",$A$2:$C$2,P5:R5,"SCOPE:SERVER FTC:ALL")),"stopped")</f>
        <v>stopped</v>
      </c>
      <c r="G5" s="152" t="str">
        <f>G$4&amp;"_"&amp;$A5&amp;"D"</f>
        <v>GBPYC1M_OND</v>
      </c>
      <c r="H5" s="153">
        <f>Pricing!$B5*100</f>
        <v>0.4870039168749507</v>
      </c>
      <c r="I5" s="154">
        <f>Pricing!$B5*100</f>
        <v>0.4870039168749507</v>
      </c>
      <c r="J5" s="138" t="str">
        <f>J$4&amp;"_"&amp;$A5&amp;"D"</f>
        <v>GBPYC3M_OND</v>
      </c>
      <c r="K5" s="153">
        <f>Pricing!$C5*100</f>
        <v>0.50953856197888392</v>
      </c>
      <c r="L5" s="154">
        <f>Pricing!$C5*100</f>
        <v>0.50953856197888392</v>
      </c>
      <c r="M5" s="138" t="str">
        <f>M$4&amp;"_"&amp;$A5&amp;"D"</f>
        <v>GBPYC6M_OND</v>
      </c>
      <c r="N5" s="153">
        <f>Pricing!$D5*100</f>
        <v>0.72843038653169767</v>
      </c>
      <c r="O5" s="154">
        <f>Pricing!$D5*100</f>
        <v>0.72843038653169767</v>
      </c>
      <c r="P5" s="138" t="str">
        <f>P$4&amp;"_"&amp;$A5&amp;"D"</f>
        <v>GBPYC1Y_OND</v>
      </c>
      <c r="Q5" s="153">
        <f>Pricing!$E5*100</f>
        <v>0.75560548330666499</v>
      </c>
      <c r="R5" s="155">
        <f>Pricing!$E5*100</f>
        <v>0.75560548330666499</v>
      </c>
    </row>
    <row r="6" spans="1:18" x14ac:dyDescent="0.2">
      <c r="A6" s="149" t="str">
        <f>Pricing!$A6</f>
        <v>TN</v>
      </c>
      <c r="B6" s="150" t="str">
        <f>IF(Contribute="abcd",IF($A$2&lt;&gt;-1,_xll.RtContribute(SourceAlias,G6,Fields,H6:I6,"SCOPE:SERVER"),_xll.RtContribute(SourceAlias,"DDS_INSERT_S",$A$2:$C$2,G6:I6,"SCOPE:SERVER FTC:ALL")),"stopped")</f>
        <v>stopped</v>
      </c>
      <c r="C6" s="150" t="str">
        <f>IF(Contribute="abcd",IF($A$2&lt;&gt;-1,_xll.RtContribute(SourceAlias,J6,Fields,K6:L6,"SCOPE:SERVER"),_xll.RtContribute(SourceAlias,"DDS_INSERT_S",$A$2:$C$2,J6:L6,"SCOPE:SERVER FTC:ALL")),"stopped")</f>
        <v>stopped</v>
      </c>
      <c r="D6" s="150" t="str">
        <f>IF(Contribute="abcd",IF($A$2&lt;&gt;-1,_xll.RtContribute(SourceAlias,M6,Fields,N6:O6,"SCOPE:SERVER"),_xll.RtContribute(SourceAlias,"DDS_INSERT_S",$A$2:$C$2,M6:O6,"SCOPE:SERVER FTC:ALL")),"stopped")</f>
        <v>stopped</v>
      </c>
      <c r="E6" s="151" t="str">
        <f>IF(Contribute="abcd",IF($A$2&lt;&gt;-1,_xll.RtContribute(SourceAlias,P6,Fields,Q6:R6,"SCOPE:SERVER"),_xll.RtContribute(SourceAlias,"DDS_INSERT_S",$A$2:$C$2,P6:R6,"SCOPE:SERVER FTC:ALL")),"stopped")</f>
        <v>stopped</v>
      </c>
      <c r="G6" s="152" t="str">
        <f>G$4&amp;"_"&amp;$A6&amp;"D"</f>
        <v>GBPYC1M_TND</v>
      </c>
      <c r="H6" s="153">
        <f>Pricing!$B6*100</f>
        <v>0.4870039168749507</v>
      </c>
      <c r="I6" s="154">
        <f>Pricing!$B6*100</f>
        <v>0.4870039168749507</v>
      </c>
      <c r="J6" s="138" t="str">
        <f>J$4&amp;"_"&amp;$A6&amp;"D"</f>
        <v>GBPYC3M_TND</v>
      </c>
      <c r="K6" s="153">
        <f>Pricing!$C6*100</f>
        <v>0.50953856197888392</v>
      </c>
      <c r="L6" s="154">
        <f>Pricing!$C6*100</f>
        <v>0.50953856197888392</v>
      </c>
      <c r="M6" s="138" t="str">
        <f>M$4&amp;"_"&amp;$A6&amp;"D"</f>
        <v>GBPYC6M_TND</v>
      </c>
      <c r="N6" s="153">
        <f>Pricing!$D6*100</f>
        <v>0.72843038653169767</v>
      </c>
      <c r="O6" s="154">
        <f>Pricing!$D6*100</f>
        <v>0.72843038653169767</v>
      </c>
      <c r="P6" s="138" t="str">
        <f>P$4&amp;"_"&amp;$A6&amp;"D"</f>
        <v>GBPYC1Y_TND</v>
      </c>
      <c r="Q6" s="153">
        <f>Pricing!$E6*100</f>
        <v>0.75560548330666499</v>
      </c>
      <c r="R6" s="155">
        <f>Pricing!$E6*100</f>
        <v>0.75560548330666499</v>
      </c>
    </row>
    <row r="7" spans="1:18" x14ac:dyDescent="0.2">
      <c r="A7" s="156" t="str">
        <f>Pricing!$A7</f>
        <v>SN</v>
      </c>
      <c r="B7" s="157" t="str">
        <f>IF(Contribute="abcd",IF($A$2&lt;&gt;-1,_xll.RtContribute(SourceAlias,G7,Fields,H7:I7,"SCOPE:SERVER"),_xll.RtContribute(SourceAlias,"DDS_INSERT_S",$A$2:$C$2,G7:I7,"SCOPE:SERVER FTC:ALL")),"stopped")</f>
        <v>stopped</v>
      </c>
      <c r="C7" s="157" t="str">
        <f>IF(Contribute="abcd",IF($A$2&lt;&gt;-1,_xll.RtContribute(SourceAlias,J7,Fields,K7:L7,"SCOPE:SERVER"),_xll.RtContribute(SourceAlias,"DDS_INSERT_S",$A$2:$C$2,J7:L7,"SCOPE:SERVER FTC:ALL")),"stopped")</f>
        <v>stopped</v>
      </c>
      <c r="D7" s="157" t="str">
        <f>IF(Contribute="abcd",IF($A$2&lt;&gt;-1,_xll.RtContribute(SourceAlias,M7,Fields,N7:O7,"SCOPE:SERVER"),_xll.RtContribute(SourceAlias,"DDS_INSERT_S",$A$2:$C$2,M7:O7,"SCOPE:SERVER FTC:ALL")),"stopped")</f>
        <v>stopped</v>
      </c>
      <c r="E7" s="158" t="str">
        <f>IF(Contribute="abcd",IF($A$2&lt;&gt;-1,_xll.RtContribute(SourceAlias,P7,Fields,Q7:R7,"SCOPE:SERVER"),_xll.RtContribute(SourceAlias,"DDS_INSERT_S",$A$2:$C$2,P7:R7,"SCOPE:SERVER FTC:ALL")),"stopped")</f>
        <v>stopped</v>
      </c>
      <c r="G7" s="159" t="str">
        <f>G$4&amp;"_"&amp;$A7&amp;"D"</f>
        <v>GBPYC1M_SND</v>
      </c>
      <c r="H7" s="160">
        <f>Pricing!$B7*100</f>
        <v>0.4870039168749507</v>
      </c>
      <c r="I7" s="161">
        <f>Pricing!$B7*100</f>
        <v>0.4870039168749507</v>
      </c>
      <c r="J7" s="5" t="str">
        <f>J$4&amp;"_"&amp;$A7&amp;"D"</f>
        <v>GBPYC3M_SND</v>
      </c>
      <c r="K7" s="160">
        <f>Pricing!$C7*100</f>
        <v>0.50953856197888392</v>
      </c>
      <c r="L7" s="161">
        <f>Pricing!$C7*100</f>
        <v>0.50953856197888392</v>
      </c>
      <c r="M7" s="5" t="str">
        <f>M$4&amp;"_"&amp;$A7&amp;"D"</f>
        <v>GBPYC6M_SND</v>
      </c>
      <c r="N7" s="160">
        <f>Pricing!$D7*100</f>
        <v>0.72843038653169767</v>
      </c>
      <c r="O7" s="161">
        <f>Pricing!$D7*100</f>
        <v>0.72843038653169767</v>
      </c>
      <c r="P7" s="5" t="str">
        <f>P$4&amp;"_"&amp;$A7&amp;"D"</f>
        <v>GBPYC1Y_SND</v>
      </c>
      <c r="Q7" s="160">
        <f>Pricing!$E7*100</f>
        <v>0.75560548330666499</v>
      </c>
      <c r="R7" s="162">
        <f>Pricing!$E7*100</f>
        <v>0.75560548330666499</v>
      </c>
    </row>
    <row r="8" spans="1:18" x14ac:dyDescent="0.2">
      <c r="A8" s="163" t="str">
        <f>Pricing!$A8</f>
        <v>SW</v>
      </c>
      <c r="B8" s="164" t="str">
        <f>IF(Contribute="abcd",IF($A$2&lt;&gt;-1,_xll.RtContribute(SourceAlias,G8,Fields,H8:I8,"SCOPE:SERVER"),_xll.RtContribute(SourceAlias,"DDS_INSERT_S",$A$2:$C$2,G8:I8,"SCOPE:SERVER FTC:ALL")),"stopped")</f>
        <v>stopped</v>
      </c>
      <c r="C8" s="164" t="str">
        <f>IF(Contribute="abcd",IF($A$2&lt;&gt;-1,_xll.RtContribute(SourceAlias,J8,Fields,K8:L8,"SCOPE:SERVER"),_xll.RtContribute(SourceAlias,"DDS_INSERT_S",$A$2:$C$2,J8:L8,"SCOPE:SERVER FTC:ALL")),"stopped")</f>
        <v>stopped</v>
      </c>
      <c r="D8" s="164" t="str">
        <f>IF(Contribute="abcd",IF($A$2&lt;&gt;-1,_xll.RtContribute(SourceAlias,M8,Fields,N8:O8,"SCOPE:SERVER"),_xll.RtContribute(SourceAlias,"DDS_INSERT_S",$A$2:$C$2,M8:O8,"SCOPE:SERVER FTC:ALL")),"stopped")</f>
        <v>stopped</v>
      </c>
      <c r="E8" s="165" t="str">
        <f>IF(Contribute="abcd",IF($A$2&lt;&gt;-1,_xll.RtContribute(SourceAlias,P8,Fields,Q8:R8,"SCOPE:SERVER"),_xll.RtContribute(SourceAlias,"DDS_INSERT_S",$A$2:$C$2,P8:R8,"SCOPE:SERVER FTC:ALL")),"stopped")</f>
        <v>stopped</v>
      </c>
      <c r="G8" s="166" t="str">
        <f t="shared" ref="G8:G30" si="0">G$4&amp;"_"&amp;$A8&amp;"D"</f>
        <v>GBPYC1M_SWD</v>
      </c>
      <c r="H8" s="167">
        <f>Pricing!$B8*100</f>
        <v>0.48701699907383045</v>
      </c>
      <c r="I8" s="168">
        <f>Pricing!$B8*100</f>
        <v>0.48701699907383045</v>
      </c>
      <c r="J8" s="169" t="str">
        <f t="shared" ref="J8:J30" si="1">J$4&amp;"_"&amp;$A8&amp;"D"</f>
        <v>GBPYC3M_SWD</v>
      </c>
      <c r="K8" s="167">
        <f>Pricing!$C8*100</f>
        <v>0.50971445890571732</v>
      </c>
      <c r="L8" s="168">
        <f>Pricing!$C8*100</f>
        <v>0.50971445890571732</v>
      </c>
      <c r="M8" s="169" t="str">
        <f t="shared" ref="M8:M30" si="2">M$4&amp;"_"&amp;$A8&amp;"D"</f>
        <v>GBPYC6M_SWD</v>
      </c>
      <c r="N8" s="167">
        <f>Pricing!$D8*100</f>
        <v>0.72797905893012027</v>
      </c>
      <c r="O8" s="168">
        <f>Pricing!$D8*100</f>
        <v>0.72797905893012027</v>
      </c>
      <c r="P8" s="169" t="str">
        <f t="shared" ref="P8:P22" si="3">P$4&amp;"_"&amp;$A8&amp;"D"</f>
        <v>GBPYC1Y_SWD</v>
      </c>
      <c r="Q8" s="167">
        <f>Pricing!$E8*100</f>
        <v>0.7557147956067497</v>
      </c>
      <c r="R8" s="170">
        <f>Pricing!$E8*100</f>
        <v>0.7557147956067497</v>
      </c>
    </row>
    <row r="9" spans="1:18" x14ac:dyDescent="0.2">
      <c r="A9" s="163" t="str">
        <f>Pricing!$A9</f>
        <v>2W</v>
      </c>
      <c r="B9" s="164" t="str">
        <f>IF(Contribute="abcd",IF($A$2&lt;&gt;-1,_xll.RtContribute(SourceAlias,G9,Fields,H9:I9,"SCOPE:SERVER"),_xll.RtContribute(SourceAlias,"DDS_INSERT_S",$A$2:$C$2,G9:I9,"SCOPE:SERVER FTC:ALL")),"stopped")</f>
        <v>stopped</v>
      </c>
      <c r="C9" s="164" t="str">
        <f>IF(Contribute="abcd",IF($A$2&lt;&gt;-1,_xll.RtContribute(SourceAlias,J9,Fields,K9:L9,"SCOPE:SERVER"),_xll.RtContribute(SourceAlias,"DDS_INSERT_S",$A$2:$C$2,J9:L9,"SCOPE:SERVER FTC:ALL")),"stopped")</f>
        <v>stopped</v>
      </c>
      <c r="D9" s="164" t="str">
        <f>IF(Contribute="abcd",IF($A$2&lt;&gt;-1,_xll.RtContribute(SourceAlias,M9,Fields,N9:O9,"SCOPE:SERVER"),_xll.RtContribute(SourceAlias,"DDS_INSERT_S",$A$2:$C$2,M9:O9,"SCOPE:SERVER FTC:ALL")),"stopped")</f>
        <v>stopped</v>
      </c>
      <c r="E9" s="165" t="str">
        <f>IF(Contribute="abcd",IF($A$2&lt;&gt;-1,_xll.RtContribute(SourceAlias,P9,Fields,Q9:R9,"SCOPE:SERVER"),_xll.RtContribute(SourceAlias,"DDS_INSERT_S",$A$2:$C$2,P9:R9,"SCOPE:SERVER FTC:ALL")),"stopped")</f>
        <v>stopped</v>
      </c>
      <c r="G9" s="166" t="str">
        <f t="shared" si="0"/>
        <v>GBPYC1M_2WD</v>
      </c>
      <c r="H9" s="167">
        <f>Pricing!$B9*100</f>
        <v>0.48700832171252473</v>
      </c>
      <c r="I9" s="168">
        <f>Pricing!$B9*100</f>
        <v>0.48700832171252473</v>
      </c>
      <c r="J9" s="169" t="str">
        <f t="shared" si="1"/>
        <v>GBPYC3M_2WD</v>
      </c>
      <c r="K9" s="167">
        <f>Pricing!$C9*100</f>
        <v>0.51049677562495621</v>
      </c>
      <c r="L9" s="168">
        <f>Pricing!$C9*100</f>
        <v>0.51049677562495621</v>
      </c>
      <c r="M9" s="169" t="str">
        <f t="shared" si="2"/>
        <v>GBPYC6M_2WD</v>
      </c>
      <c r="N9" s="167">
        <f>Pricing!$D9*100</f>
        <v>0.72560432862788549</v>
      </c>
      <c r="O9" s="168">
        <f>Pricing!$D9*100</f>
        <v>0.72560432862788549</v>
      </c>
      <c r="P9" s="169" t="str">
        <f t="shared" si="3"/>
        <v>GBPYC1Y_2WD</v>
      </c>
      <c r="Q9" s="167">
        <f>Pricing!$E9*100</f>
        <v>0.75607528568234961</v>
      </c>
      <c r="R9" s="170">
        <f>Pricing!$E9*100</f>
        <v>0.75607528568234961</v>
      </c>
    </row>
    <row r="10" spans="1:18" x14ac:dyDescent="0.2">
      <c r="A10" s="171" t="str">
        <f>Pricing!$A10</f>
        <v>3W</v>
      </c>
      <c r="B10" s="172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173" t="str">
        <f>IF(Contribute="abcd",IF($A$2&lt;&gt;-1,_xll.RtContribute(SourceAlias,J10,Fields,K10:L10,"SCOPE:SERVER"),_xll.RtContribute(SourceAlias,"DDS_INSERT_S",$A$2:$C$2,J10:L10,"SCOPE:SERVER FTC:ALL")),"stopped")</f>
        <v>stopped</v>
      </c>
      <c r="D10" s="173" t="str">
        <f>IF(Contribute="abcd",IF($A$2&lt;&gt;-1,_xll.RtContribute(SourceAlias,M10,Fields,N10:O10,"SCOPE:SERVER"),_xll.RtContribute(SourceAlias,"DDS_INSERT_S",$A$2:$C$2,M10:O10,"SCOPE:SERVER FTC:ALL")),"stopped")</f>
        <v>stopped</v>
      </c>
      <c r="E10" s="174" t="str">
        <f>IF(Contribute="abcd",IF($A$2&lt;&gt;-1,_xll.RtContribute(SourceAlias,P10,Fields,Q10:R10,"SCOPE:SERVER"),_xll.RtContribute(SourceAlias,"DDS_INSERT_S",$A$2:$C$2,P10:R10,"SCOPE:SERVER FTC:ALL")),"stopped")</f>
        <v>stopped</v>
      </c>
      <c r="G10" s="175" t="str">
        <f t="shared" si="0"/>
        <v>GBPYC1M_3WD</v>
      </c>
      <c r="H10" s="176">
        <f>Pricing!$B10*100</f>
        <v>0.48697869048870623</v>
      </c>
      <c r="I10" s="177">
        <f>Pricing!$B10*100</f>
        <v>0.48697869048870623</v>
      </c>
      <c r="J10" s="178" t="str">
        <f t="shared" si="1"/>
        <v>GBPYC3M_3WD</v>
      </c>
      <c r="K10" s="176">
        <f>Pricing!$C10*100</f>
        <v>0.51178422798025558</v>
      </c>
      <c r="L10" s="177">
        <f>Pricing!$C10*100</f>
        <v>0.51178422798025558</v>
      </c>
      <c r="M10" s="178" t="str">
        <f t="shared" si="2"/>
        <v>GBPYC6M_3WD</v>
      </c>
      <c r="N10" s="176">
        <f>Pricing!$D10*100</f>
        <v>0.72161167720763419</v>
      </c>
      <c r="O10" s="177">
        <f>Pricing!$D10*100</f>
        <v>0.72161167720763419</v>
      </c>
      <c r="P10" s="178" t="str">
        <f t="shared" si="3"/>
        <v>GBPYC1Y_3WD</v>
      </c>
      <c r="Q10" s="176">
        <f>Pricing!$E10*100</f>
        <v>0.75663971708301536</v>
      </c>
      <c r="R10" s="179">
        <f>Pricing!$E10*100</f>
        <v>0.75663971708301536</v>
      </c>
    </row>
    <row r="11" spans="1:18" x14ac:dyDescent="0.2">
      <c r="A11" s="163" t="str">
        <f>Pricing!$A11</f>
        <v>1M</v>
      </c>
      <c r="B11" s="164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164" t="str">
        <f>IF(Contribute="abcd",IF($A$2&lt;&gt;-1,_xll.RtContribute(SourceAlias,J11,Fields,K11:L11,"SCOPE:SERVER"),_xll.RtContribute(SourceAlias,"DDS_INSERT_S",$A$2:$C$2,J11:L11,"SCOPE:SERVER FTC:ALL")),"stopped")</f>
        <v>stopped</v>
      </c>
      <c r="D11" s="164" t="str">
        <f>IF(Contribute="abcd",IF($A$2&lt;&gt;-1,_xll.RtContribute(SourceAlias,M11,Fields,N11:O11,"SCOPE:SERVER"),_xll.RtContribute(SourceAlias,"DDS_INSERT_S",$A$2:$C$2,M11:O11,"SCOPE:SERVER FTC:ALL")),"stopped")</f>
        <v>stopped</v>
      </c>
      <c r="E11" s="165" t="str">
        <f>IF(Contribute="abcd",IF($A$2&lt;&gt;-1,_xll.RtContribute(SourceAlias,P11,Fields,Q11:R11,"SCOPE:SERVER"),_xll.RtContribute(SourceAlias,"DDS_INSERT_S",$A$2:$C$2,P11:R11,"SCOPE:SERVER FTC:ALL")),"stopped")</f>
        <v>stopped</v>
      </c>
      <c r="G11" s="166" t="str">
        <f t="shared" si="0"/>
        <v>GBPYC1M_1MD</v>
      </c>
      <c r="H11" s="167">
        <f>Pricing!$B11*100</f>
        <v>0.48690000000012151</v>
      </c>
      <c r="I11" s="168">
        <f>Pricing!$B11*100</f>
        <v>0.48690000000012151</v>
      </c>
      <c r="J11" s="169" t="str">
        <f t="shared" si="1"/>
        <v>GBPYC3M_1MD</v>
      </c>
      <c r="K11" s="167">
        <f>Pricing!$C11*100</f>
        <v>0.51450000000006646</v>
      </c>
      <c r="L11" s="168">
        <f>Pricing!$C11*100</f>
        <v>0.51450000000006646</v>
      </c>
      <c r="M11" s="169" t="str">
        <f t="shared" si="2"/>
        <v>GBPYC6M_1MD</v>
      </c>
      <c r="N11" s="167">
        <f>Pricing!$D11*100</f>
        <v>0.71309999999619711</v>
      </c>
      <c r="O11" s="168">
        <f>Pricing!$D11*100</f>
        <v>0.71309999999619711</v>
      </c>
      <c r="P11" s="169" t="str">
        <f t="shared" si="3"/>
        <v>GBPYC1Y_1MD</v>
      </c>
      <c r="Q11" s="167">
        <f>Pricing!$E11*100</f>
        <v>0.75779999999996983</v>
      </c>
      <c r="R11" s="170">
        <f>Pricing!$E11*100</f>
        <v>0.75779999999996983</v>
      </c>
    </row>
    <row r="12" spans="1:18" x14ac:dyDescent="0.2">
      <c r="A12" s="163" t="str">
        <f>Pricing!$A12</f>
        <v>2M</v>
      </c>
      <c r="B12" s="164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164" t="str">
        <f>IF(Contribute="abcd",IF($A$2&lt;&gt;-1,_xll.RtContribute(SourceAlias,J12,Fields,K12:L12,"SCOPE:SERVER"),_xll.RtContribute(SourceAlias,"DDS_INSERT_S",$A$2:$C$2,J12:L12,"SCOPE:SERVER FTC:ALL")),"stopped")</f>
        <v>stopped</v>
      </c>
      <c r="D12" s="164" t="str">
        <f>IF(Contribute="abcd",IF($A$2&lt;&gt;-1,_xll.RtContribute(SourceAlias,M12,Fields,N12:O12,"SCOPE:SERVER"),_xll.RtContribute(SourceAlias,"DDS_INSERT_S",$A$2:$C$2,M12:O12,"SCOPE:SERVER FTC:ALL")),"stopped")</f>
        <v>stopped</v>
      </c>
      <c r="E12" s="165" t="str">
        <f>IF(Contribute="abcd",IF($A$2&lt;&gt;-1,_xll.RtContribute(SourceAlias,P12,Fields,Q12:R12,"SCOPE:SERVER"),_xll.RtContribute(SourceAlias,"DDS_INSERT_S",$A$2:$C$2,P12:R12,"SCOPE:SERVER FTC:ALL")),"stopped")</f>
        <v>stopped</v>
      </c>
      <c r="G12" s="166" t="str">
        <f t="shared" si="0"/>
        <v>GBPYC1M_2MD</v>
      </c>
      <c r="H12" s="167">
        <f>Pricing!$B12*100</f>
        <v>0.48627304986653686</v>
      </c>
      <c r="I12" s="168">
        <f>Pricing!$B12*100</f>
        <v>0.48627304986653686</v>
      </c>
      <c r="J12" s="169" t="str">
        <f t="shared" si="1"/>
        <v>GBPYC3M_2MD</v>
      </c>
      <c r="K12" s="167">
        <f>Pricing!$C12*100</f>
        <v>0.52289999999999281</v>
      </c>
      <c r="L12" s="168">
        <f>Pricing!$C12*100</f>
        <v>0.52289999999999281</v>
      </c>
      <c r="M12" s="169" t="str">
        <f t="shared" si="2"/>
        <v>GBPYC6M_2MD</v>
      </c>
      <c r="N12" s="167">
        <f>Pricing!$D12*100</f>
        <v>0.67819999999512737</v>
      </c>
      <c r="O12" s="168">
        <f>Pricing!$D12*100</f>
        <v>0.67819999999512737</v>
      </c>
      <c r="P12" s="169" t="str">
        <f t="shared" si="3"/>
        <v>GBPYC1Y_2MD</v>
      </c>
      <c r="Q12" s="167">
        <f>Pricing!$E12*100</f>
        <v>0.76259999999990913</v>
      </c>
      <c r="R12" s="170">
        <f>Pricing!$E12*100</f>
        <v>0.76259999999990913</v>
      </c>
    </row>
    <row r="13" spans="1:18" x14ac:dyDescent="0.2">
      <c r="A13" s="163" t="str">
        <f>Pricing!$A13</f>
        <v>3M</v>
      </c>
      <c r="B13" s="164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164" t="str">
        <f>IF(Contribute="abcd",IF($A$2&lt;&gt;-1,_xll.RtContribute(SourceAlias,J13,Fields,K13:L13,"SCOPE:SERVER"),_xll.RtContribute(SourceAlias,"DDS_INSERT_S",$A$2:$C$2,J13:L13,"SCOPE:SERVER FTC:ALL")),"stopped")</f>
        <v>stopped</v>
      </c>
      <c r="D13" s="164" t="str">
        <f>IF(Contribute="abcd",IF($A$2&lt;&gt;-1,_xll.RtContribute(SourceAlias,M13,Fields,N13:O13,"SCOPE:SERVER"),_xll.RtContribute(SourceAlias,"DDS_INSERT_S",$A$2:$C$2,M13:O13,"SCOPE:SERVER FTC:ALL")),"stopped")</f>
        <v>stopped</v>
      </c>
      <c r="E13" s="165" t="str">
        <f>IF(Contribute="abcd",IF($A$2&lt;&gt;-1,_xll.RtContribute(SourceAlias,P13,Fields,Q13:R13,"SCOPE:SERVER"),_xll.RtContribute(SourceAlias,"DDS_INSERT_S",$A$2:$C$2,P13:R13,"SCOPE:SERVER FTC:ALL")),"stopped")</f>
        <v>stopped</v>
      </c>
      <c r="G13" s="166" t="str">
        <f t="shared" si="0"/>
        <v>GBPYC1M_3MD</v>
      </c>
      <c r="H13" s="167">
        <f>Pricing!$B13*100</f>
        <v>0.48753269750247069</v>
      </c>
      <c r="I13" s="168">
        <f>Pricing!$B13*100</f>
        <v>0.48753269750247069</v>
      </c>
      <c r="J13" s="169" t="str">
        <f t="shared" si="1"/>
        <v>GBPYC3M_3MD</v>
      </c>
      <c r="K13" s="167">
        <f>Pricing!$C13*100</f>
        <v>0.5268999996877719</v>
      </c>
      <c r="L13" s="168">
        <f>Pricing!$C13*100</f>
        <v>0.5268999996877719</v>
      </c>
      <c r="M13" s="169" t="str">
        <f t="shared" si="2"/>
        <v>GBPYC6M_3MD</v>
      </c>
      <c r="N13" s="167">
        <f>Pricing!$D13*100</f>
        <v>0.65349999999764319</v>
      </c>
      <c r="O13" s="168">
        <f>Pricing!$D13*100</f>
        <v>0.65349999999764319</v>
      </c>
      <c r="P13" s="169" t="str">
        <f t="shared" si="3"/>
        <v>GBPYC1Y_3MD</v>
      </c>
      <c r="Q13" s="167">
        <f>Pricing!$E13*100</f>
        <v>0.76849999999996543</v>
      </c>
      <c r="R13" s="170">
        <f>Pricing!$E13*100</f>
        <v>0.76849999999996543</v>
      </c>
    </row>
    <row r="14" spans="1:18" x14ac:dyDescent="0.2">
      <c r="A14" s="163" t="str">
        <f>Pricing!$A14</f>
        <v>4M</v>
      </c>
      <c r="B14" s="164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62"/>
      <c r="D14" s="164" t="str">
        <f>IF(Contribute="abcd",IF($A$2&lt;&gt;-1,_xll.RtContribute(SourceAlias,M14,Fields,N14:O14,"SCOPE:SERVER"),_xll.RtContribute(SourceAlias,"DDS_INSERT_S",$A$2:$C$2,M14:O14,"SCOPE:SERVER FTC:ALL")),"stopped")</f>
        <v>stopped</v>
      </c>
      <c r="E14" s="165" t="str">
        <f>IF(Contribute="abcd",IF($A$2&lt;&gt;-1,_xll.RtContribute(SourceAlias,P14,Fields,Q14:R14,"SCOPE:SERVER"),_xll.RtContribute(SourceAlias,"DDS_INSERT_S",$A$2:$C$2,P14:R14,"SCOPE:SERVER FTC:ALL")),"stopped")</f>
        <v>stopped</v>
      </c>
      <c r="G14" s="166" t="str">
        <f t="shared" si="0"/>
        <v>GBPYC1M_4MD</v>
      </c>
      <c r="H14" s="167">
        <f>Pricing!$B14*100</f>
        <v>0.49504626938734214</v>
      </c>
      <c r="I14" s="168">
        <f>Pricing!$B14*100</f>
        <v>0.49504626938734214</v>
      </c>
      <c r="J14" s="169"/>
      <c r="K14" s="167"/>
      <c r="L14" s="168"/>
      <c r="M14" s="169" t="str">
        <f t="shared" si="2"/>
        <v>GBPYC6M_4MD</v>
      </c>
      <c r="N14" s="167">
        <f>Pricing!$D14*100</f>
        <v>0.63999999999929724</v>
      </c>
      <c r="O14" s="168">
        <f>Pricing!$D14*100</f>
        <v>0.63999999999929724</v>
      </c>
      <c r="P14" s="169" t="str">
        <f t="shared" si="3"/>
        <v>GBPYC1Y_4MD</v>
      </c>
      <c r="Q14" s="167">
        <f>Pricing!$E14*100</f>
        <v>0.77980000000003624</v>
      </c>
      <c r="R14" s="170">
        <f>Pricing!$E14*100</f>
        <v>0.77980000000003624</v>
      </c>
    </row>
    <row r="15" spans="1:18" x14ac:dyDescent="0.2">
      <c r="A15" s="163" t="str">
        <f>Pricing!$A15</f>
        <v>5M</v>
      </c>
      <c r="B15" s="164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62"/>
      <c r="D15" s="164" t="str">
        <f>IF(Contribute="abcd",IF($A$2&lt;&gt;-1,_xll.RtContribute(SourceAlias,M15,Fields,N15:O15,"SCOPE:SERVER"),_xll.RtContribute(SourceAlias,"DDS_INSERT_S",$A$2:$C$2,M15:O15,"SCOPE:SERVER FTC:ALL")),"stopped")</f>
        <v>stopped</v>
      </c>
      <c r="E15" s="165" t="str">
        <f>IF(Contribute="abcd",IF($A$2&lt;&gt;-1,_xll.RtContribute(SourceAlias,P15,Fields,Q15:R15,"SCOPE:SERVER"),_xll.RtContribute(SourceAlias,"DDS_INSERT_S",$A$2:$C$2,P15:R15,"SCOPE:SERVER FTC:ALL")),"stopped")</f>
        <v>stopped</v>
      </c>
      <c r="G15" s="166" t="str">
        <f t="shared" si="0"/>
        <v>GBPYC1M_5MD</v>
      </c>
      <c r="H15" s="167">
        <f>Pricing!$B15*100</f>
        <v>0.50005795056491109</v>
      </c>
      <c r="I15" s="168">
        <f>Pricing!$B15*100</f>
        <v>0.50005795056491109</v>
      </c>
      <c r="J15" s="169"/>
      <c r="K15" s="167"/>
      <c r="L15" s="168"/>
      <c r="M15" s="169" t="str">
        <f t="shared" si="2"/>
        <v>GBPYC6M_5MD</v>
      </c>
      <c r="N15" s="167">
        <f>Pricing!$D15*100</f>
        <v>0.63549999999985285</v>
      </c>
      <c r="O15" s="168">
        <f>Pricing!$D15*100</f>
        <v>0.63549999999985285</v>
      </c>
      <c r="P15" s="169" t="str">
        <f t="shared" si="3"/>
        <v>GBPYC1Y_5MD</v>
      </c>
      <c r="Q15" s="167">
        <f>Pricing!$E15*100</f>
        <v>0.78909999999998204</v>
      </c>
      <c r="R15" s="170">
        <f>Pricing!$E15*100</f>
        <v>0.78909999999998204</v>
      </c>
    </row>
    <row r="16" spans="1:18" x14ac:dyDescent="0.2">
      <c r="A16" s="163" t="str">
        <f>Pricing!$A16</f>
        <v>6M</v>
      </c>
      <c r="B16" s="164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62"/>
      <c r="D16" s="164" t="str">
        <f>IF(Contribute="abcd",IF($A$2&lt;&gt;-1,_xll.RtContribute(SourceAlias,M16,Fields,N16:O16,"SCOPE:SERVER"),_xll.RtContribute(SourceAlias,"DDS_INSERT_S",$A$2:$C$2,M16:O16,"SCOPE:SERVER FTC:ALL")),"stopped")</f>
        <v>stopped</v>
      </c>
      <c r="E16" s="165" t="str">
        <f>IF(Contribute="abcd",IF($A$2&lt;&gt;-1,_xll.RtContribute(SourceAlias,P16,Fields,Q16:R16,"SCOPE:SERVER"),_xll.RtContribute(SourceAlias,"DDS_INSERT_S",$A$2:$C$2,P16:R16,"SCOPE:SERVER FTC:ALL")),"stopped")</f>
        <v>stopped</v>
      </c>
      <c r="G16" s="166" t="str">
        <f t="shared" si="0"/>
        <v>GBPYC1M_6MD</v>
      </c>
      <c r="H16" s="167">
        <f>Pricing!$B16*100</f>
        <v>0.51132635554962025</v>
      </c>
      <c r="I16" s="168">
        <f>Pricing!$B16*100</f>
        <v>0.51132635554962025</v>
      </c>
      <c r="J16" s="169"/>
      <c r="K16" s="167"/>
      <c r="L16" s="168"/>
      <c r="M16" s="169" t="str">
        <f t="shared" si="2"/>
        <v>GBPYC6M_6MD</v>
      </c>
      <c r="N16" s="167">
        <f>Pricing!$D16*100</f>
        <v>0.64159999999996742</v>
      </c>
      <c r="O16" s="168">
        <f>Pricing!$D16*100</f>
        <v>0.64159999999996742</v>
      </c>
      <c r="P16" s="169" t="str">
        <f t="shared" si="3"/>
        <v>GBPYC1Y_6MD</v>
      </c>
      <c r="Q16" s="167">
        <f>Pricing!$E16*100</f>
        <v>0.80250000000000132</v>
      </c>
      <c r="R16" s="170">
        <f>Pricing!$E16*100</f>
        <v>0.80250000000000132</v>
      </c>
    </row>
    <row r="17" spans="1:18" x14ac:dyDescent="0.2">
      <c r="A17" s="163" t="str">
        <f>Pricing!$A17</f>
        <v>7M</v>
      </c>
      <c r="B17" s="164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62"/>
      <c r="D17" s="62"/>
      <c r="E17" s="165" t="str">
        <f>IF(Contribute="abcd",IF($A$2&lt;&gt;-1,_xll.RtContribute(SourceAlias,P17,Fields,Q17:R17,"SCOPE:SERVER"),_xll.RtContribute(SourceAlias,"DDS_INSERT_S",$A$2:$C$2,P17:R17,"SCOPE:SERVER FTC:ALL")),"stopped")</f>
        <v>stopped</v>
      </c>
      <c r="G17" s="166" t="str">
        <f t="shared" si="0"/>
        <v>GBPYC1M_7MD</v>
      </c>
      <c r="H17" s="167">
        <f>Pricing!$B17*100</f>
        <v>0.52633755774678403</v>
      </c>
      <c r="I17" s="168">
        <f>Pricing!$B17*100</f>
        <v>0.52633755774678403</v>
      </c>
      <c r="J17" s="169"/>
      <c r="K17" s="167"/>
      <c r="L17" s="168"/>
      <c r="M17" s="169"/>
      <c r="N17" s="167"/>
      <c r="O17" s="168"/>
      <c r="P17" s="169" t="str">
        <f t="shared" si="3"/>
        <v>GBPYC1Y_7MD</v>
      </c>
      <c r="Q17" s="167">
        <f>Pricing!$E17*100</f>
        <v>0.82349999999997081</v>
      </c>
      <c r="R17" s="170">
        <f>Pricing!$E17*100</f>
        <v>0.82349999999997081</v>
      </c>
    </row>
    <row r="18" spans="1:18" x14ac:dyDescent="0.2">
      <c r="A18" s="163" t="str">
        <f>Pricing!$A18</f>
        <v>8M</v>
      </c>
      <c r="B18" s="164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62"/>
      <c r="D18" s="62"/>
      <c r="E18" s="165" t="str">
        <f>IF(Contribute="abcd",IF($A$2&lt;&gt;-1,_xll.RtContribute(SourceAlias,P18,Fields,Q18:R18,"SCOPE:SERVER"),_xll.RtContribute(SourceAlias,"DDS_INSERT_S",$A$2:$C$2,P18:R18,"SCOPE:SERVER FTC:ALL")),"stopped")</f>
        <v>stopped</v>
      </c>
      <c r="G18" s="166" t="str">
        <f t="shared" si="0"/>
        <v>GBPYC1M_8MD</v>
      </c>
      <c r="H18" s="167">
        <f>Pricing!$B18*100</f>
        <v>0.54511714525436361</v>
      </c>
      <c r="I18" s="168">
        <f>Pricing!$B18*100</f>
        <v>0.54511714525436361</v>
      </c>
      <c r="J18" s="169"/>
      <c r="K18" s="167"/>
      <c r="L18" s="168"/>
      <c r="M18" s="169"/>
      <c r="N18" s="167"/>
      <c r="O18" s="168"/>
      <c r="P18" s="169" t="str">
        <f t="shared" si="3"/>
        <v>GBPYC1Y_8MD</v>
      </c>
      <c r="Q18" s="167">
        <f>Pricing!$E18*100</f>
        <v>0.84159999999996704</v>
      </c>
      <c r="R18" s="170">
        <f>Pricing!$E18*100</f>
        <v>0.84159999999996704</v>
      </c>
    </row>
    <row r="19" spans="1:18" x14ac:dyDescent="0.2">
      <c r="A19" s="163" t="str">
        <f>Pricing!$A19</f>
        <v>9M</v>
      </c>
      <c r="B19" s="164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62"/>
      <c r="D19" s="62"/>
      <c r="E19" s="165" t="str">
        <f>IF(Contribute="abcd",IF($A$2&lt;&gt;-1,_xll.RtContribute(SourceAlias,P19,Fields,Q19:R19,"SCOPE:SERVER"),_xll.RtContribute(SourceAlias,"DDS_INSERT_S",$A$2:$C$2,P19:R19,"SCOPE:SERVER FTC:ALL")),"stopped")</f>
        <v>stopped</v>
      </c>
      <c r="G19" s="166" t="str">
        <f t="shared" si="0"/>
        <v>GBPYC1M_9MD</v>
      </c>
      <c r="H19" s="167">
        <f>Pricing!$B19*100</f>
        <v>0.56764234681228043</v>
      </c>
      <c r="I19" s="168">
        <f>Pricing!$B19*100</f>
        <v>0.56764234681228043</v>
      </c>
      <c r="J19" s="169"/>
      <c r="K19" s="167"/>
      <c r="L19" s="168"/>
      <c r="M19" s="169"/>
      <c r="N19" s="167"/>
      <c r="O19" s="168"/>
      <c r="P19" s="169" t="str">
        <f t="shared" si="3"/>
        <v>GBPYC1Y_9MD</v>
      </c>
      <c r="Q19" s="167">
        <f>Pricing!$E19*100</f>
        <v>0.86609999999987375</v>
      </c>
      <c r="R19" s="170">
        <f>Pricing!$E19*100</f>
        <v>0.86609999999987375</v>
      </c>
    </row>
    <row r="20" spans="1:18" x14ac:dyDescent="0.2">
      <c r="A20" s="163" t="str">
        <f>Pricing!$A20</f>
        <v>10M</v>
      </c>
      <c r="B20" s="164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62"/>
      <c r="D20" s="62"/>
      <c r="E20" s="165" t="str">
        <f>IF(Contribute="abcd",IF($A$2&lt;&gt;-1,_xll.RtContribute(SourceAlias,P20,Fields,Q20:R20,"SCOPE:SERVER"),_xll.RtContribute(SourceAlias,"DDS_INSERT_S",$A$2:$C$2,P20:R20,"SCOPE:SERVER FTC:ALL")),"stopped")</f>
        <v>stopped</v>
      </c>
      <c r="G20" s="166" t="str">
        <f t="shared" si="0"/>
        <v>GBPYC1M_10MD</v>
      </c>
      <c r="H20" s="167">
        <f>Pricing!$B20*100</f>
        <v>0.59016367037449668</v>
      </c>
      <c r="I20" s="168">
        <f>Pricing!$B20*100</f>
        <v>0.59016367037449668</v>
      </c>
      <c r="J20" s="169"/>
      <c r="K20" s="167"/>
      <c r="L20" s="168"/>
      <c r="M20" s="169"/>
      <c r="N20" s="167"/>
      <c r="O20" s="168"/>
      <c r="P20" s="169" t="str">
        <f t="shared" si="3"/>
        <v>GBPYC1Y_10MD</v>
      </c>
      <c r="Q20" s="167">
        <f>Pricing!$E20*100</f>
        <v>0.89149999999997342</v>
      </c>
      <c r="R20" s="170">
        <f>Pricing!$E20*100</f>
        <v>0.89149999999997342</v>
      </c>
    </row>
    <row r="21" spans="1:18" x14ac:dyDescent="0.2">
      <c r="A21" s="163" t="str">
        <f>Pricing!$A21</f>
        <v>11M</v>
      </c>
      <c r="B21" s="164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62"/>
      <c r="D21" s="62"/>
      <c r="E21" s="165" t="str">
        <f>IF(Contribute="abcd",IF($A$2&lt;&gt;-1,_xll.RtContribute(SourceAlias,P21,Fields,Q21:R21,"SCOPE:SERVER"),_xll.RtContribute(SourceAlias,"DDS_INSERT_S",$A$2:$C$2,P21:R21,"SCOPE:SERVER FTC:ALL")),"stopped")</f>
        <v>stopped</v>
      </c>
      <c r="G21" s="166" t="str">
        <f t="shared" si="0"/>
        <v>GBPYC1M_11MD</v>
      </c>
      <c r="H21" s="167">
        <f>Pricing!$B21*100</f>
        <v>0.61769480348281491</v>
      </c>
      <c r="I21" s="168">
        <f>Pricing!$B21*100</f>
        <v>0.61769480348281491</v>
      </c>
      <c r="J21" s="169"/>
      <c r="K21" s="167"/>
      <c r="L21" s="168"/>
      <c r="M21" s="169"/>
      <c r="N21" s="167"/>
      <c r="O21" s="168"/>
      <c r="P21" s="169" t="str">
        <f t="shared" si="3"/>
        <v>GBPYC1Y_11MD</v>
      </c>
      <c r="Q21" s="167">
        <f>Pricing!$E21*100</f>
        <v>0.92089999999967354</v>
      </c>
      <c r="R21" s="170">
        <f>Pricing!$E21*100</f>
        <v>0.92089999999967354</v>
      </c>
    </row>
    <row r="22" spans="1:18" x14ac:dyDescent="0.2">
      <c r="A22" s="171" t="str">
        <f>Pricing!$A22</f>
        <v>1Y</v>
      </c>
      <c r="B22" s="173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8"/>
      <c r="D22" s="28"/>
      <c r="E22" s="174" t="str">
        <f>IF(Contribute="abcd",IF($A$2&lt;&gt;-1,_xll.RtContribute(SourceAlias,P22,Fields,Q22:R22,"SCOPE:SERVER"),_xll.RtContribute(SourceAlias,"DDS_INSERT_S",$A$2:$C$2,P22:R22,"SCOPE:SERVER FTC:ALL")),"stopped")</f>
        <v>stopped</v>
      </c>
      <c r="G22" s="175" t="str">
        <f t="shared" si="0"/>
        <v>GBPYC1M_1YD</v>
      </c>
      <c r="H22" s="176">
        <f>Pricing!$B22*100</f>
        <v>0.64522892276890342</v>
      </c>
      <c r="I22" s="177">
        <f>Pricing!$B22*100</f>
        <v>0.64522892276890342</v>
      </c>
      <c r="J22" s="178"/>
      <c r="K22" s="176"/>
      <c r="L22" s="177"/>
      <c r="M22" s="178"/>
      <c r="N22" s="176"/>
      <c r="O22" s="177"/>
      <c r="P22" s="178" t="str">
        <f t="shared" si="3"/>
        <v>GBPYC1Y_1YD</v>
      </c>
      <c r="Q22" s="176">
        <f>Pricing!$E22*100</f>
        <v>0.95029999999947101</v>
      </c>
      <c r="R22" s="179">
        <f>Pricing!$E22*100</f>
        <v>0.95029999999947101</v>
      </c>
    </row>
    <row r="23" spans="1:18" x14ac:dyDescent="0.2">
      <c r="A23" s="163" t="str">
        <f>Pricing!$A23</f>
        <v>#20141230</v>
      </c>
      <c r="B23" s="164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164" t="str">
        <f>IF(Contribute="abcd",IF($A$2&lt;&gt;-1,_xll.RtContribute(SourceAlias,J23,Fields,K23:L23,"SCOPE:SERVER"),_xll.RtContribute(SourceAlias,"DDS_INSERT_S",$A$2:$C$2,J23:L23,"SCOPE:SERVER FTC:ALL")),"stopped")</f>
        <v>stopped</v>
      </c>
      <c r="D23" s="164" t="str">
        <f>IF(Contribute="abcd",IF($A$2&lt;&gt;-1,_xll.RtContribute(SourceAlias,M23,Fields,N23:O23,"SCOPE:SERVER"),_xll.RtContribute(SourceAlias,"DDS_INSERT_S",$A$2:$C$2,M23:O23,"SCOPE:SERVER FTC:ALL")),"stopped")</f>
        <v>stopped</v>
      </c>
      <c r="E23" s="165"/>
      <c r="G23" s="166" t="str">
        <f t="shared" si="0"/>
        <v>GBPYC1M_#20141230D</v>
      </c>
      <c r="H23" s="167">
        <f>Pricing!$B23*100</f>
        <v>0.53558500534277875</v>
      </c>
      <c r="I23" s="167">
        <f>Pricing!$B23*100</f>
        <v>0.53558500534277875</v>
      </c>
      <c r="J23" s="169" t="str">
        <f t="shared" si="1"/>
        <v>GBPYC3M_#20141230D</v>
      </c>
      <c r="K23" s="167">
        <f>Pricing!$C23*100</f>
        <v>0.63858718508854384</v>
      </c>
      <c r="L23" s="168">
        <f>Pricing!$C23*100</f>
        <v>0.63858718508854384</v>
      </c>
      <c r="M23" s="169" t="str">
        <f t="shared" si="2"/>
        <v>GBPYC6M_#20141230D</v>
      </c>
      <c r="N23" s="167">
        <f>Pricing!$D23*100</f>
        <v>0.67814708467513041</v>
      </c>
      <c r="O23" s="168">
        <f>Pricing!$D23*100</f>
        <v>0.67814708467513041</v>
      </c>
      <c r="P23" s="169"/>
      <c r="Q23" s="167"/>
      <c r="R23" s="170"/>
    </row>
    <row r="24" spans="1:18" x14ac:dyDescent="0.2">
      <c r="A24" s="163" t="str">
        <f>Pricing!$A24</f>
        <v>#20141231</v>
      </c>
      <c r="B24" s="164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164" t="str">
        <f>IF(Contribute="abcd",IF($A$2&lt;&gt;-1,_xll.RtContribute(SourceAlias,J24,Fields,K24:L24,"SCOPE:SERVER"),_xll.RtContribute(SourceAlias,"DDS_INSERT_S",$A$2:$C$2,J24:L24,"SCOPE:SERVER FTC:ALL")),"stopped")</f>
        <v>stopped</v>
      </c>
      <c r="D24" s="164" t="str">
        <f>IF(Contribute="abcd",IF($A$2&lt;&gt;-1,_xll.RtContribute(SourceAlias,M24,Fields,N24:O24,"SCOPE:SERVER"),_xll.RtContribute(SourceAlias,"DDS_INSERT_S",$A$2:$C$2,M24:O24,"SCOPE:SERVER FTC:ALL")),"stopped")</f>
        <v>stopped</v>
      </c>
      <c r="E24" s="165"/>
      <c r="G24" s="166" t="str">
        <f t="shared" si="0"/>
        <v>GBPYC1M_#20141231D</v>
      </c>
      <c r="H24" s="167">
        <f>Pricing!$B24*100</f>
        <v>0.53624494653332133</v>
      </c>
      <c r="I24" s="167">
        <f>Pricing!$B24*100</f>
        <v>0.53624494653332133</v>
      </c>
      <c r="J24" s="169" t="str">
        <f t="shared" si="1"/>
        <v>GBPYC3M_#20141231D</v>
      </c>
      <c r="K24" s="167">
        <f>Pricing!$C24*100</f>
        <v>0.63957988462212534</v>
      </c>
      <c r="L24" s="168">
        <f>Pricing!$C24*100</f>
        <v>0.63957988462212534</v>
      </c>
      <c r="M24" s="169" t="str">
        <f t="shared" si="2"/>
        <v>GBPYC6M_#20141231D</v>
      </c>
      <c r="N24" s="167">
        <f>Pricing!$D24*100</f>
        <v>0.67910841098539565</v>
      </c>
      <c r="O24" s="168">
        <f>Pricing!$D24*100</f>
        <v>0.67910841098539565</v>
      </c>
      <c r="P24" s="169"/>
      <c r="Q24" s="167"/>
      <c r="R24" s="170"/>
    </row>
    <row r="25" spans="1:18" x14ac:dyDescent="0.2">
      <c r="A25" s="163" t="str">
        <f>Pricing!$A25</f>
        <v>#20150102</v>
      </c>
      <c r="B25" s="164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164" t="str">
        <f>IF(Contribute="abcd",IF($A$2&lt;&gt;-1,_xll.RtContribute(SourceAlias,J25,Fields,K25:L25,"SCOPE:SERVER"),_xll.RtContribute(SourceAlias,"DDS_INSERT_S",$A$2:$C$2,J25:L25,"SCOPE:SERVER FTC:ALL")),"stopped")</f>
        <v>stopped</v>
      </c>
      <c r="D25" s="164" t="str">
        <f>IF(Contribute="abcd",IF($A$2&lt;&gt;-1,_xll.RtContribute(SourceAlias,M25,Fields,N25:O25,"SCOPE:SERVER"),_xll.RtContribute(SourceAlias,"DDS_INSERT_S",$A$2:$C$2,M25:O25,"SCOPE:SERVER FTC:ALL")),"stopped")</f>
        <v>stopped</v>
      </c>
      <c r="E25" s="165"/>
      <c r="G25" s="166" t="str">
        <f t="shared" si="0"/>
        <v>GBPYC1M_#20150102D</v>
      </c>
      <c r="H25" s="167">
        <f>Pricing!$B25*100</f>
        <v>0.537576810236568</v>
      </c>
      <c r="I25" s="167">
        <f>Pricing!$B25*100</f>
        <v>0.537576810236568</v>
      </c>
      <c r="J25" s="169" t="str">
        <f t="shared" si="1"/>
        <v>GBPYC3M_#20150102D</v>
      </c>
      <c r="K25" s="167">
        <f>Pricing!$C25*100</f>
        <v>0.64156806642126707</v>
      </c>
      <c r="L25" s="168">
        <f>Pricing!$C25*100</f>
        <v>0.64156806642126707</v>
      </c>
      <c r="M25" s="169" t="str">
        <f t="shared" si="2"/>
        <v>GBPYC6M_#20150102D</v>
      </c>
      <c r="N25" s="167">
        <f>Pricing!$D25*100</f>
        <v>0.6810089502267439</v>
      </c>
      <c r="O25" s="168">
        <f>Pricing!$D25*100</f>
        <v>0.6810089502267439</v>
      </c>
      <c r="P25" s="169"/>
      <c r="Q25" s="167"/>
      <c r="R25" s="170"/>
    </row>
    <row r="26" spans="1:18" x14ac:dyDescent="0.2">
      <c r="A26" s="171" t="str">
        <f>Pricing!$A26</f>
        <v>#20150105</v>
      </c>
      <c r="B26" s="173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173" t="str">
        <f>IF(Contribute="abcd",IF($A$2&lt;&gt;-1,_xll.RtContribute(SourceAlias,J26,Fields,K26:L26,"SCOPE:SERVER"),_xll.RtContribute(SourceAlias,"DDS_INSERT_S",$A$2:$C$2,J26:L26,"SCOPE:SERVER FTC:ALL")),"stopped")</f>
        <v>stopped</v>
      </c>
      <c r="D26" s="173" t="str">
        <f>IF(Contribute="abcd",IF($A$2&lt;&gt;-1,_xll.RtContribute(SourceAlias,M26,Fields,N26:O26,"SCOPE:SERVER"),_xll.RtContribute(SourceAlias,"DDS_INSERT_S",$A$2:$C$2,M26:O26,"SCOPE:SERVER FTC:ALL")),"stopped")</f>
        <v>stopped</v>
      </c>
      <c r="E26" s="174"/>
      <c r="G26" s="175" t="str">
        <f t="shared" si="0"/>
        <v>GBPYC1M_#20150105D</v>
      </c>
      <c r="H26" s="176">
        <f>Pricing!$B26*100</f>
        <v>0.53960128450802092</v>
      </c>
      <c r="I26" s="176">
        <f>Pricing!$B26*100</f>
        <v>0.53960128450802092</v>
      </c>
      <c r="J26" s="178" t="str">
        <f t="shared" si="1"/>
        <v>GBPYC3M_#20150105D</v>
      </c>
      <c r="K26" s="176">
        <f>Pricing!$C26*100</f>
        <v>0.64455707833222708</v>
      </c>
      <c r="L26" s="177">
        <f>Pricing!$C26*100</f>
        <v>0.64455707833222708</v>
      </c>
      <c r="M26" s="178" t="str">
        <f t="shared" si="2"/>
        <v>GBPYC6M_#20150105D</v>
      </c>
      <c r="N26" s="176">
        <f>Pricing!$D26*100</f>
        <v>0.68378860217480208</v>
      </c>
      <c r="O26" s="177">
        <f>Pricing!$D26*100</f>
        <v>0.68378860217480208</v>
      </c>
      <c r="P26" s="178"/>
      <c r="Q26" s="176"/>
      <c r="R26" s="179"/>
    </row>
    <row r="27" spans="1:18" x14ac:dyDescent="0.2">
      <c r="A27" s="163" t="str">
        <f>Pricing!$A27</f>
        <v>#20151230</v>
      </c>
      <c r="B27" s="62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62" t="str">
        <f>IF(Contribute="abcd",IF($A$2&lt;&gt;-1,_xll.RtContribute(SourceAlias,J27,Fields,K27:L27,"SCOPE:SERVER"),_xll.RtContribute(SourceAlias,"DDS_INSERT_S",$A$2:$C$2,J27:L27,"SCOPE:SERVER FTC:ALL")),"stopped")</f>
        <v>stopped</v>
      </c>
      <c r="D27" s="62" t="str">
        <f>IF(Contribute="abcd",IF($A$2&lt;&gt;-1,_xll.RtContribute(SourceAlias,M27,Fields,N27:O27,"SCOPE:SERVER"),_xll.RtContribute(SourceAlias,"DDS_INSERT_S",$A$2:$C$2,M27:O27,"SCOPE:SERVER FTC:ALL")),"stopped")</f>
        <v>stopped</v>
      </c>
      <c r="E27" s="165"/>
      <c r="G27" s="166" t="str">
        <f t="shared" si="0"/>
        <v>GBPYC1M_#20151230D</v>
      </c>
      <c r="H27" s="167">
        <f>Pricing!$B27*100</f>
        <v>0.89588869166191742</v>
      </c>
      <c r="I27" s="167">
        <f>Pricing!$B27*100</f>
        <v>0.89588869166191742</v>
      </c>
      <c r="J27" s="169" t="str">
        <f t="shared" si="1"/>
        <v>GBPYC3M_#20151230D</v>
      </c>
      <c r="K27" s="167">
        <f>Pricing!$C27*100</f>
        <v>1.0166454141130601</v>
      </c>
      <c r="L27" s="168">
        <f>Pricing!$C27*100</f>
        <v>1.0166454141130601</v>
      </c>
      <c r="M27" s="169" t="str">
        <f t="shared" si="2"/>
        <v>GBPYC6M_#20151230D</v>
      </c>
      <c r="N27" s="167">
        <f>Pricing!$D27*100</f>
        <v>1.0268346543023876</v>
      </c>
      <c r="O27" s="168">
        <f>Pricing!$D27*100</f>
        <v>1.0268346543023876</v>
      </c>
      <c r="P27" s="169"/>
      <c r="Q27" s="167"/>
      <c r="R27" s="170"/>
    </row>
    <row r="28" spans="1:18" x14ac:dyDescent="0.2">
      <c r="A28" s="163" t="str">
        <f>Pricing!$A28</f>
        <v>#20151231</v>
      </c>
      <c r="B28" s="62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62" t="str">
        <f>IF(Contribute="abcd",IF($A$2&lt;&gt;-1,_xll.RtContribute(SourceAlias,J28,Fields,K28:L28,"SCOPE:SERVER"),_xll.RtContribute(SourceAlias,"DDS_INSERT_S",$A$2:$C$2,J28:L28,"SCOPE:SERVER FTC:ALL")),"stopped")</f>
        <v>stopped</v>
      </c>
      <c r="D28" s="62" t="str">
        <f>IF(Contribute="abcd",IF($A$2&lt;&gt;-1,_xll.RtContribute(SourceAlias,M28,Fields,N28:O28,"SCOPE:SERVER"),_xll.RtContribute(SourceAlias,"DDS_INSERT_S",$A$2:$C$2,M28:O28,"SCOPE:SERVER FTC:ALL")),"stopped")</f>
        <v>stopped</v>
      </c>
      <c r="E28" s="165"/>
      <c r="G28" s="166" t="str">
        <f t="shared" si="0"/>
        <v>GBPYC1M_#20151231D</v>
      </c>
      <c r="H28" s="167">
        <f>Pricing!$B28*100</f>
        <v>0.89704539573079911</v>
      </c>
      <c r="I28" s="167">
        <f>Pricing!$B28*100</f>
        <v>0.89704539573079911</v>
      </c>
      <c r="J28" s="169" t="str">
        <f t="shared" si="1"/>
        <v>GBPYC3M_#20151231D</v>
      </c>
      <c r="K28" s="167">
        <f>Pricing!$C28*100</f>
        <v>1.0176754102633916</v>
      </c>
      <c r="L28" s="168">
        <f>Pricing!$C28*100</f>
        <v>1.0176754102633916</v>
      </c>
      <c r="M28" s="169" t="str">
        <f t="shared" si="2"/>
        <v>GBPYC6M_#20151231D</v>
      </c>
      <c r="N28" s="167">
        <f>Pricing!$D28*100</f>
        <v>1.0280082988877293</v>
      </c>
      <c r="O28" s="168">
        <f>Pricing!$D28*100</f>
        <v>1.0280082988877293</v>
      </c>
      <c r="P28" s="169"/>
      <c r="Q28" s="167"/>
      <c r="R28" s="170"/>
    </row>
    <row r="29" spans="1:18" x14ac:dyDescent="0.2">
      <c r="A29" s="163" t="str">
        <f>Pricing!$A29</f>
        <v>#20160104</v>
      </c>
      <c r="B29" s="62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62" t="str">
        <f>IF(Contribute="abcd",IF($A$2&lt;&gt;-1,_xll.RtContribute(SourceAlias,J29,Fields,K29:L29,"SCOPE:SERVER"),_xll.RtContribute(SourceAlias,"DDS_INSERT_S",$A$2:$C$2,J29:L29,"SCOPE:SERVER FTC:ALL")),"stopped")</f>
        <v>stopped</v>
      </c>
      <c r="D29" s="62" t="str">
        <f>IF(Contribute="abcd",IF($A$2&lt;&gt;-1,_xll.RtContribute(SourceAlias,M29,Fields,N29:O29,"SCOPE:SERVER"),_xll.RtContribute(SourceAlias,"DDS_INSERT_S",$A$2:$C$2,M29:O29,"SCOPE:SERVER FTC:ALL")),"stopped")</f>
        <v>stopped</v>
      </c>
      <c r="E29" s="165"/>
      <c r="G29" s="166" t="str">
        <f t="shared" si="0"/>
        <v>GBPYC1M_#20160104D</v>
      </c>
      <c r="H29" s="167">
        <f>Pricing!$B29*100</f>
        <v>0.90167453860333113</v>
      </c>
      <c r="I29" s="167">
        <f>Pricing!$B29*100</f>
        <v>0.90167453860333113</v>
      </c>
      <c r="J29" s="169" t="str">
        <f t="shared" si="1"/>
        <v>GBPYC3M_#20160104D</v>
      </c>
      <c r="K29" s="167">
        <f>Pricing!$C29*100</f>
        <v>1.0217940725757544</v>
      </c>
      <c r="L29" s="168">
        <f>Pricing!$C29*100</f>
        <v>1.0217940725757544</v>
      </c>
      <c r="M29" s="169" t="str">
        <f t="shared" si="2"/>
        <v>GBPYC6M_#20160104D</v>
      </c>
      <c r="N29" s="167">
        <f>Pricing!$D29*100</f>
        <v>1.0327170251478857</v>
      </c>
      <c r="O29" s="168">
        <f>Pricing!$D29*100</f>
        <v>1.0327170251478857</v>
      </c>
      <c r="P29" s="169"/>
      <c r="Q29" s="167"/>
      <c r="R29" s="170"/>
    </row>
    <row r="30" spans="1:18" x14ac:dyDescent="0.2">
      <c r="A30" s="171" t="str">
        <f>Pricing!$A30</f>
        <v>#20160105</v>
      </c>
      <c r="B30" s="2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8" t="str">
        <f>IF(Contribute="abcd",IF($A$2&lt;&gt;-1,_xll.RtContribute(SourceAlias,J30,Fields,K30:L30,"SCOPE:SERVER"),_xll.RtContribute(SourceAlias,"DDS_INSERT_S",$A$2:$C$2,J30:L30,"SCOPE:SERVER FTC:ALL")),"stopped")</f>
        <v>stopped</v>
      </c>
      <c r="D30" s="28" t="str">
        <f>IF(Contribute="abcd",IF($A$2&lt;&gt;-1,_xll.RtContribute(SourceAlias,M30,Fields,N30:O30,"SCOPE:SERVER"),_xll.RtContribute(SourceAlias,"DDS_INSERT_S",$A$2:$C$2,M30:O30,"SCOPE:SERVER FTC:ALL")),"stopped")</f>
        <v>stopped</v>
      </c>
      <c r="E30" s="174"/>
      <c r="G30" s="175" t="str">
        <f t="shared" si="0"/>
        <v>GBPYC1M_#20160105D</v>
      </c>
      <c r="H30" s="176">
        <f>Pricing!$B30*100</f>
        <v>0.90283239129313586</v>
      </c>
      <c r="I30" s="176">
        <f>Pricing!$B30*100</f>
        <v>0.90283239129313586</v>
      </c>
      <c r="J30" s="178" t="str">
        <f t="shared" si="1"/>
        <v>GBPYC3M_#20160105D</v>
      </c>
      <c r="K30" s="176">
        <f>Pricing!$C30*100</f>
        <v>1.02282340616981</v>
      </c>
      <c r="L30" s="177">
        <f>Pricing!$C30*100</f>
        <v>1.02282340616981</v>
      </c>
      <c r="M30" s="178" t="str">
        <f t="shared" si="2"/>
        <v>GBPYC6M_#20160105D</v>
      </c>
      <c r="N30" s="176">
        <f>Pricing!$D30*100</f>
        <v>1.0338976470169319</v>
      </c>
      <c r="O30" s="177">
        <f>Pricing!$D30*100</f>
        <v>1.0338976470169319</v>
      </c>
      <c r="P30" s="178"/>
      <c r="Q30" s="176"/>
      <c r="R30" s="179"/>
    </row>
    <row r="31" spans="1:18" x14ac:dyDescent="0.2">
      <c r="A31" s="58" t="str">
        <f>Pricing!$A31</f>
        <v>K4</v>
      </c>
      <c r="B31" s="37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157" t="str">
        <f>IF(Contribute="abcd",IF($A$2&lt;&gt;-1,_xll.RtContribute(SourceAlias,J31,Fields,K31:L31,"SCOPE:SERVER"),_xll.RtContribute(SourceAlias,"DDS_INSERT_S",$A$2:$C$2,J31:L31,"SCOPE:SERVER FTC:ALL")),"stopped")</f>
        <v>stopped</v>
      </c>
      <c r="D31" s="37" t="str">
        <f>IF(Contribute="abcd",IF($A$2&lt;&gt;-1,_xll.RtContribute(SourceAlias,M31,Fields,N31:O31,"SCOPE:SERVER"),_xll.RtContribute(SourceAlias,"DDS_INSERT_S",$A$2:$C$2,M31:O31,"SCOPE:SERVER FTC:ALL")),"stopped")</f>
        <v>stopped</v>
      </c>
      <c r="E31" s="180"/>
      <c r="G31" s="5" t="str">
        <f t="shared" ref="G31:G42" si="4">G$4&amp;"_"&amp;$A31</f>
        <v>GBPYC1M_K4</v>
      </c>
      <c r="H31" s="160">
        <f>Pricing!$B31</f>
        <v>99.510643636998978</v>
      </c>
      <c r="I31" s="160">
        <f>Pricing!$B31</f>
        <v>99.510643636998978</v>
      </c>
      <c r="J31" s="5" t="str">
        <f t="shared" ref="J31:J50" si="5">J$4&amp;"_"&amp;$A31</f>
        <v>GBPYC3M_K4</v>
      </c>
      <c r="K31" s="160">
        <f>Pricing!$C31</f>
        <v>99.468426674657934</v>
      </c>
      <c r="L31" s="161">
        <f>Pricing!$C31</f>
        <v>99.468426674657934</v>
      </c>
      <c r="M31" s="5" t="str">
        <f>M$4&amp;"_"&amp;$A31</f>
        <v>GBPYC6M_K4</v>
      </c>
      <c r="N31" s="160">
        <f>Pricing!$D31</f>
        <v>99.357745956414576</v>
      </c>
      <c r="O31" s="161">
        <f>Pricing!$D31</f>
        <v>99.357745956414576</v>
      </c>
      <c r="P31" s="5"/>
      <c r="Q31" s="160"/>
      <c r="R31" s="161"/>
    </row>
    <row r="32" spans="1:18" x14ac:dyDescent="0.2">
      <c r="A32" s="75" t="str">
        <f>Pricing!$A32</f>
        <v>M4</v>
      </c>
      <c r="B32" s="62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164" t="str">
        <f>IF(Contribute="abcd",IF($A$2&lt;&gt;-1,_xll.RtContribute(SourceAlias,J32,Fields,K32:L32,"SCOPE:SERVER"),_xll.RtContribute(SourceAlias,"DDS_INSERT_S",$A$2:$C$2,J32:L32,"SCOPE:SERVER FTC:ALL")),"stopped")</f>
        <v>stopped</v>
      </c>
      <c r="D32" s="62" t="str">
        <f>IF(Contribute="abcd",IF($A$2&lt;&gt;-1,_xll.RtContribute(SourceAlias,M32,Fields,N32:O32,"SCOPE:SERVER"),_xll.RtContribute(SourceAlias,"DDS_INSERT_S",$A$2:$C$2,M32:O32,"SCOPE:SERVER FTC:ALL")),"stopped")</f>
        <v>stopped</v>
      </c>
      <c r="E32" s="181"/>
      <c r="G32" s="169" t="str">
        <f t="shared" si="4"/>
        <v>GBPYC1M_M4</v>
      </c>
      <c r="H32" s="167">
        <f>Pricing!$B32</f>
        <v>99.501271238634203</v>
      </c>
      <c r="I32" s="167">
        <f>Pricing!$B32</f>
        <v>99.501271238634203</v>
      </c>
      <c r="J32" s="169" t="str">
        <f t="shared" si="5"/>
        <v>GBPYC3M_M4</v>
      </c>
      <c r="K32" s="167">
        <f>Pricing!$C32</f>
        <v>99.442059981519819</v>
      </c>
      <c r="L32" s="168">
        <f>Pricing!$C32</f>
        <v>99.442059981519819</v>
      </c>
      <c r="M32" s="169" t="str">
        <f>M$4&amp;"_"&amp;$A32</f>
        <v>GBPYC6M_M4</v>
      </c>
      <c r="N32" s="167">
        <f>Pricing!$D32</f>
        <v>99.388026041052171</v>
      </c>
      <c r="O32" s="168">
        <f>Pricing!$D32</f>
        <v>99.388026041052171</v>
      </c>
      <c r="P32" s="169"/>
      <c r="Q32" s="167"/>
      <c r="R32" s="168"/>
    </row>
    <row r="33" spans="1:18" x14ac:dyDescent="0.2">
      <c r="A33" s="75" t="str">
        <f>Pricing!$A33</f>
        <v>N4</v>
      </c>
      <c r="B33" s="62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164" t="str">
        <f>IF(Contribute="abcd",IF($A$2&lt;&gt;-1,_xll.RtContribute(SourceAlias,J33,Fields,K33:L33,"SCOPE:SERVER"),_xll.RtContribute(SourceAlias,"DDS_INSERT_S",$A$2:$C$2,J33:L33,"SCOPE:SERVER FTC:ALL")),"stopped")</f>
        <v>stopped</v>
      </c>
      <c r="D33" s="62" t="str">
        <f>IF(Contribute="abcd",IF($A$2&lt;&gt;-1,_xll.RtContribute(SourceAlias,M33,Fields,N33:O33,"SCOPE:SERVER"),_xll.RtContribute(SourceAlias,"DDS_INSERT_S",$A$2:$C$2,M33:O33,"SCOPE:SERVER FTC:ALL")),"stopped")</f>
        <v>stopped</v>
      </c>
      <c r="E33" s="181"/>
      <c r="G33" s="169" t="str">
        <f t="shared" si="4"/>
        <v>GBPYC1M_N4</v>
      </c>
      <c r="H33" s="167">
        <f>Pricing!$B33</f>
        <v>99.489338198868126</v>
      </c>
      <c r="I33" s="167">
        <f>Pricing!$B33</f>
        <v>99.489338198868126</v>
      </c>
      <c r="J33" s="169" t="str">
        <f t="shared" si="5"/>
        <v>GBPYC3M_N4</v>
      </c>
      <c r="K33" s="167">
        <f>Pricing!$C33</f>
        <v>99.400612511475117</v>
      </c>
      <c r="L33" s="168">
        <f>Pricing!$C33</f>
        <v>99.400612511475117</v>
      </c>
      <c r="M33" s="169" t="str">
        <f>M$4&amp;"_"&amp;$A33</f>
        <v>GBPYC6M_N4</v>
      </c>
      <c r="N33" s="167">
        <f>Pricing!$D33</f>
        <v>99.39350727198584</v>
      </c>
      <c r="O33" s="168">
        <f>Pricing!$D33</f>
        <v>99.39350727198584</v>
      </c>
      <c r="P33" s="169"/>
      <c r="Q33" s="167"/>
      <c r="R33" s="168"/>
    </row>
    <row r="34" spans="1:18" x14ac:dyDescent="0.2">
      <c r="A34" s="75" t="str">
        <f>Pricing!$A34</f>
        <v>Q4</v>
      </c>
      <c r="B34" s="62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164" t="str">
        <f>IF(Contribute="abcd",IF($A$2&lt;&gt;-1,_xll.RtContribute(SourceAlias,J34,Fields,K34:L34,"SCOPE:SERVER"),_xll.RtContribute(SourceAlias,"DDS_INSERT_S",$A$2:$C$2,J34:L34,"SCOPE:SERVER FTC:ALL")),"stopped")</f>
        <v>stopped</v>
      </c>
      <c r="D34" s="62" t="str">
        <f>IF(Contribute="abcd",IF($A$2&lt;&gt;-1,_xll.RtContribute(SourceAlias,M34,Fields,N34:O34,"SCOPE:SERVER"),_xll.RtContribute(SourceAlias,"DDS_INSERT_S",$A$2:$C$2,M34:O34,"SCOPE:SERVER FTC:ALL")),"stopped")</f>
        <v>stopped</v>
      </c>
      <c r="E34" s="181"/>
      <c r="G34" s="169" t="str">
        <f t="shared" si="4"/>
        <v>GBPYC1M_Q4</v>
      </c>
      <c r="H34" s="167">
        <f>Pricing!$B34</f>
        <v>99.459271807712341</v>
      </c>
      <c r="I34" s="167">
        <f>Pricing!$B34</f>
        <v>99.459271807712341</v>
      </c>
      <c r="J34" s="169" t="str">
        <f t="shared" si="5"/>
        <v>GBPYC3M_Q4</v>
      </c>
      <c r="K34" s="167">
        <f>Pricing!$C34</f>
        <v>99.32536729368671</v>
      </c>
      <c r="L34" s="168">
        <f>Pricing!$C34</f>
        <v>99.32536729368671</v>
      </c>
      <c r="M34" s="169" t="str">
        <f>M$4&amp;"_"&amp;$A34</f>
        <v>GBPYC6M_Q4</v>
      </c>
      <c r="N34" s="167">
        <f>Pricing!$D34</f>
        <v>99.360964661822649</v>
      </c>
      <c r="O34" s="168">
        <f>Pricing!$D34</f>
        <v>99.360964661822649</v>
      </c>
      <c r="P34" s="169"/>
      <c r="Q34" s="167"/>
      <c r="R34" s="168"/>
    </row>
    <row r="35" spans="1:18" x14ac:dyDescent="0.2">
      <c r="A35" s="75" t="str">
        <f>Pricing!$A35</f>
        <v>U4</v>
      </c>
      <c r="B35" s="62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164" t="str">
        <f>IF(Contribute="abcd",IF($A$2&lt;&gt;-1,_xll.RtContribute(SourceAlias,J35,Fields,K35:L35,"SCOPE:SERVER"),_xll.RtContribute(SourceAlias,"DDS_INSERT_S",$A$2:$C$2,J35:L35,"SCOPE:SERVER FTC:ALL")),"stopped")</f>
        <v>stopped</v>
      </c>
      <c r="D35" s="62"/>
      <c r="E35" s="181"/>
      <c r="G35" s="169" t="str">
        <f t="shared" si="4"/>
        <v>GBPYC1M_U4</v>
      </c>
      <c r="H35" s="167">
        <f>Pricing!$B35</f>
        <v>99.428714071933641</v>
      </c>
      <c r="I35" s="167">
        <f>Pricing!$B35</f>
        <v>99.428714071933641</v>
      </c>
      <c r="J35" s="169" t="str">
        <f t="shared" si="5"/>
        <v>GBPYC3M_U4</v>
      </c>
      <c r="K35" s="167">
        <f>Pricing!$C35</f>
        <v>99.263867804144496</v>
      </c>
      <c r="L35" s="168">
        <f>Pricing!$C35</f>
        <v>99.263867804144496</v>
      </c>
      <c r="M35" s="169"/>
      <c r="N35" s="167"/>
      <c r="O35" s="168"/>
      <c r="P35" s="169"/>
      <c r="Q35" s="167"/>
      <c r="R35" s="168"/>
    </row>
    <row r="36" spans="1:18" x14ac:dyDescent="0.2">
      <c r="A36" s="75" t="str">
        <f>Pricing!$A36</f>
        <v>V4</v>
      </c>
      <c r="B36" s="62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164" t="str">
        <f>IF(Contribute="abcd",IF($A$2&lt;&gt;-1,_xll.RtContribute(SourceAlias,J36,Fields,K36:L36,"SCOPE:SERVER"),_xll.RtContribute(SourceAlias,"DDS_INSERT_S",$A$2:$C$2,J36:L36,"SCOPE:SERVER FTC:ALL")),"stopped")</f>
        <v>stopped</v>
      </c>
      <c r="D36" s="62"/>
      <c r="E36" s="181"/>
      <c r="G36" s="169" t="str">
        <f t="shared" si="4"/>
        <v>GBPYC1M_V4</v>
      </c>
      <c r="H36" s="167">
        <f>Pricing!$B36</f>
        <v>99.377452856259751</v>
      </c>
      <c r="I36" s="167">
        <f>Pricing!$B36</f>
        <v>99.377452856259751</v>
      </c>
      <c r="J36" s="169" t="str">
        <f t="shared" si="5"/>
        <v>GBPYC3M_V4</v>
      </c>
      <c r="K36" s="167">
        <f>Pricing!$C36</f>
        <v>99.20076604717913</v>
      </c>
      <c r="L36" s="168">
        <f>Pricing!$C36</f>
        <v>99.20076604717913</v>
      </c>
      <c r="M36" s="169"/>
      <c r="N36" s="167"/>
      <c r="O36" s="168"/>
      <c r="P36" s="169"/>
      <c r="Q36" s="167"/>
      <c r="R36" s="168"/>
    </row>
    <row r="37" spans="1:18" x14ac:dyDescent="0.2">
      <c r="A37" s="75" t="str">
        <f>Pricing!$A37</f>
        <v>X4</v>
      </c>
      <c r="B37" s="62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164" t="str">
        <f>IF(Contribute="abcd",IF($A$2&lt;&gt;-1,_xll.RtContribute(SourceAlias,J37,Fields,K37:L37,"SCOPE:SERVER"),_xll.RtContribute(SourceAlias,"DDS_INSERT_S",$A$2:$C$2,J37:L37,"SCOPE:SERVER FTC:ALL")),"stopped")</f>
        <v>stopped</v>
      </c>
      <c r="D37" s="62"/>
      <c r="E37" s="181"/>
      <c r="G37" s="169" t="str">
        <f t="shared" si="4"/>
        <v>GBPYC1M_X4</v>
      </c>
      <c r="H37" s="167">
        <f>Pricing!$B37</f>
        <v>99.308905665720076</v>
      </c>
      <c r="I37" s="167">
        <f>Pricing!$B37</f>
        <v>99.308905665720076</v>
      </c>
      <c r="J37" s="169" t="str">
        <f t="shared" si="5"/>
        <v>GBPYC3M_X4</v>
      </c>
      <c r="K37" s="167">
        <f>Pricing!$C37</f>
        <v>99.124161138706782</v>
      </c>
      <c r="L37" s="168">
        <f>Pricing!$C37</f>
        <v>99.124161138706782</v>
      </c>
      <c r="M37" s="169"/>
      <c r="N37" s="167"/>
      <c r="O37" s="168"/>
      <c r="P37" s="169"/>
      <c r="Q37" s="167"/>
      <c r="R37" s="168"/>
    </row>
    <row r="38" spans="1:18" x14ac:dyDescent="0.2">
      <c r="A38" s="75" t="str">
        <f>Pricing!$A38</f>
        <v>Z4</v>
      </c>
      <c r="B38" s="62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164" t="str">
        <f>IF(Contribute="abcd",IF($A$2&lt;&gt;-1,_xll.RtContribute(SourceAlias,J38,Fields,K38:L38,"SCOPE:SERVER"),_xll.RtContribute(SourceAlias,"DDS_INSERT_S",$A$2:$C$2,J38:L38,"SCOPE:SERVER FTC:ALL")),"stopped")</f>
        <v>stopped</v>
      </c>
      <c r="D38" s="62"/>
      <c r="E38" s="181"/>
      <c r="G38" s="169" t="str">
        <f t="shared" si="4"/>
        <v>GBPYC1M_Z4</v>
      </c>
      <c r="H38" s="167">
        <f>Pricing!$B38</f>
        <v>99.248625668543795</v>
      </c>
      <c r="I38" s="167">
        <f>Pricing!$B38</f>
        <v>99.248625668543795</v>
      </c>
      <c r="J38" s="169" t="str">
        <f t="shared" si="5"/>
        <v>GBPYC3M_Z4</v>
      </c>
      <c r="K38" s="167">
        <f>Pricing!$C38</f>
        <v>99.065745919410531</v>
      </c>
      <c r="L38" s="168">
        <f>Pricing!$C38</f>
        <v>99.065745919410531</v>
      </c>
      <c r="M38" s="169"/>
      <c r="N38" s="167"/>
      <c r="O38" s="168"/>
      <c r="P38" s="169"/>
      <c r="Q38" s="167"/>
      <c r="R38" s="168"/>
    </row>
    <row r="39" spans="1:18" x14ac:dyDescent="0.2">
      <c r="A39" s="75" t="str">
        <f>Pricing!$A39</f>
        <v>F5</v>
      </c>
      <c r="B39" s="62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164" t="str">
        <f>IF(Contribute="abcd",IF($A$2&lt;&gt;-1,_xll.RtContribute(SourceAlias,J39,Fields,K39:L39,"SCOPE:SERVER"),_xll.RtContribute(SourceAlias,"DDS_INSERT_S",$A$2:$C$2,J39:L39,"SCOPE:SERVER FTC:ALL")),"stopped")</f>
        <v>stopped</v>
      </c>
      <c r="D39" s="62"/>
      <c r="E39" s="181"/>
      <c r="G39" s="169" t="str">
        <f t="shared" si="4"/>
        <v>GBPYC1M_F5</v>
      </c>
      <c r="H39" s="167">
        <f>Pricing!$B39</f>
        <v>99.169639022656426</v>
      </c>
      <c r="I39" s="167">
        <f>Pricing!$B39</f>
        <v>99.169639022656426</v>
      </c>
      <c r="J39" s="169" t="str">
        <f t="shared" si="5"/>
        <v>GBPYC3M_F5</v>
      </c>
      <c r="K39" s="167">
        <f>Pricing!$C39</f>
        <v>98.990878327591176</v>
      </c>
      <c r="L39" s="168">
        <f>Pricing!$C39</f>
        <v>98.990878327591176</v>
      </c>
      <c r="M39" s="169"/>
      <c r="N39" s="167"/>
      <c r="O39" s="168"/>
      <c r="P39" s="169"/>
      <c r="Q39" s="167"/>
      <c r="R39" s="168"/>
    </row>
    <row r="40" spans="1:18" x14ac:dyDescent="0.2">
      <c r="A40" s="75" t="str">
        <f>Pricing!$A40</f>
        <v>G5</v>
      </c>
      <c r="B40" s="62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164" t="str">
        <f>IF(Contribute="abcd",IF($A$2&lt;&gt;-1,_xll.RtContribute(SourceAlias,J40,Fields,K40:L40,"SCOPE:SERVER"),_xll.RtContribute(SourceAlias,"DDS_INSERT_S",$A$2:$C$2,J40:L40,"SCOPE:SERVER FTC:ALL")),"stopped")</f>
        <v>stopped</v>
      </c>
      <c r="D40" s="62"/>
      <c r="E40" s="181"/>
      <c r="G40" s="169" t="str">
        <f t="shared" si="4"/>
        <v>GBPYC1M_G5</v>
      </c>
      <c r="H40" s="167">
        <f>Pricing!$B40</f>
        <v>99.106189903065513</v>
      </c>
      <c r="I40" s="167">
        <f>Pricing!$B40</f>
        <v>99.106189903065513</v>
      </c>
      <c r="J40" s="169" t="str">
        <f t="shared" si="5"/>
        <v>GBPYC3M_G5</v>
      </c>
      <c r="K40" s="167">
        <f>Pricing!$C40</f>
        <v>98.93275047048138</v>
      </c>
      <c r="L40" s="168">
        <f>Pricing!$C40</f>
        <v>98.93275047048138</v>
      </c>
      <c r="M40" s="169"/>
      <c r="N40" s="167"/>
      <c r="O40" s="168"/>
      <c r="P40" s="169"/>
      <c r="Q40" s="167"/>
      <c r="R40" s="168"/>
    </row>
    <row r="41" spans="1:18" x14ac:dyDescent="0.2">
      <c r="A41" s="75" t="str">
        <f>Pricing!$A41</f>
        <v>H5</v>
      </c>
      <c r="B41" s="62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164" t="str">
        <f>IF(Contribute="abcd",IF($A$2&lt;&gt;-1,_xll.RtContribute(SourceAlias,J41,Fields,K41:L41,"SCOPE:SERVER"),_xll.RtContribute(SourceAlias,"DDS_INSERT_S",$A$2:$C$2,J41:L41,"SCOPE:SERVER FTC:ALL")),"stopped")</f>
        <v>stopped</v>
      </c>
      <c r="D41" s="62"/>
      <c r="E41" s="181"/>
      <c r="G41" s="169" t="str">
        <f t="shared" si="4"/>
        <v>GBPYC1M_H5</v>
      </c>
      <c r="H41" s="167">
        <f>Pricing!$B41</f>
        <v>99.035663438060993</v>
      </c>
      <c r="I41" s="167">
        <f>Pricing!$B41</f>
        <v>99.035663438060993</v>
      </c>
      <c r="J41" s="169" t="str">
        <f t="shared" si="5"/>
        <v>GBPYC3M_H5</v>
      </c>
      <c r="K41" s="167">
        <f>Pricing!$C41</f>
        <v>98.871025337411965</v>
      </c>
      <c r="L41" s="168">
        <f>Pricing!$C41</f>
        <v>98.871025337411965</v>
      </c>
      <c r="M41" s="169"/>
      <c r="N41" s="167"/>
      <c r="O41" s="168"/>
      <c r="P41" s="169"/>
      <c r="Q41" s="167"/>
      <c r="R41" s="168"/>
    </row>
    <row r="42" spans="1:18" x14ac:dyDescent="0.2">
      <c r="A42" s="75" t="str">
        <f>Pricing!$A42</f>
        <v>J5</v>
      </c>
      <c r="B42" s="62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164" t="str">
        <f>IF(Contribute="abcd",IF($A$2&lt;&gt;-1,_xll.RtContribute(SourceAlias,J42,Fields,K42:L42,"SCOPE:SERVER"),_xll.RtContribute(SourceAlias,"DDS_INSERT_S",$A$2:$C$2,J42:L42,"SCOPE:SERVER FTC:ALL")),"stopped")</f>
        <v>stopped</v>
      </c>
      <c r="D42" s="62"/>
      <c r="E42" s="181"/>
      <c r="G42" s="169" t="str">
        <f t="shared" si="4"/>
        <v>GBPYC1M_J5</v>
      </c>
      <c r="H42" s="167">
        <f>Pricing!$B42</f>
        <v>98.968914957190549</v>
      </c>
      <c r="I42" s="167">
        <f>Pricing!$B42</f>
        <v>98.968914957190549</v>
      </c>
      <c r="J42" s="169" t="str">
        <f t="shared" si="5"/>
        <v>GBPYC3M_J5</v>
      </c>
      <c r="K42" s="167">
        <f>Pricing!$C42</f>
        <v>98.814151615927457</v>
      </c>
      <c r="L42" s="168">
        <f>Pricing!$C42</f>
        <v>98.814151615927457</v>
      </c>
      <c r="M42" s="169"/>
      <c r="N42" s="167"/>
      <c r="O42" s="168"/>
      <c r="P42" s="169"/>
      <c r="Q42" s="167"/>
      <c r="R42" s="168"/>
    </row>
    <row r="43" spans="1:18" x14ac:dyDescent="0.2">
      <c r="A43" s="75" t="str">
        <f>Pricing!$A43</f>
        <v>M5</v>
      </c>
      <c r="B43" s="62"/>
      <c r="C43" s="164" t="str">
        <f>IF(Contribute="abcd",IF($A$2&lt;&gt;-1,_xll.RtContribute(SourceAlias,J43,Fields,K43:L43,"SCOPE:SERVER"),_xll.RtContribute(SourceAlias,"DDS_INSERT_S",$A$2:$C$2,J43:L43,"SCOPE:SERVER FTC:ALL")),"stopped")</f>
        <v>stopped</v>
      </c>
      <c r="D43" s="62"/>
      <c r="E43" s="181"/>
      <c r="G43" s="169"/>
      <c r="H43" s="167"/>
      <c r="I43" s="167"/>
      <c r="J43" s="169" t="str">
        <f t="shared" si="5"/>
        <v>GBPYC3M_M5</v>
      </c>
      <c r="K43" s="167">
        <f>Pricing!$C43</f>
        <v>98.685095032019461</v>
      </c>
      <c r="L43" s="168">
        <f>Pricing!$C43</f>
        <v>98.685095032019461</v>
      </c>
      <c r="M43" s="169"/>
      <c r="N43" s="167"/>
      <c r="O43" s="168"/>
      <c r="P43" s="169"/>
      <c r="Q43" s="167"/>
      <c r="R43" s="168"/>
    </row>
    <row r="44" spans="1:18" x14ac:dyDescent="0.2">
      <c r="A44" s="75" t="str">
        <f>Pricing!$A44</f>
        <v>U5</v>
      </c>
      <c r="B44" s="62"/>
      <c r="C44" s="164" t="str">
        <f>IF(Contribute="abcd",IF($A$2&lt;&gt;-1,_xll.RtContribute(SourceAlias,J44,Fields,K44:L44,"SCOPE:SERVER"),_xll.RtContribute(SourceAlias,"DDS_INSERT_S",$A$2:$C$2,J44:L44,"SCOPE:SERVER FTC:ALL")),"stopped")</f>
        <v>stopped</v>
      </c>
      <c r="D44" s="62"/>
      <c r="E44" s="181"/>
      <c r="G44" s="169"/>
      <c r="H44" s="167"/>
      <c r="I44" s="167"/>
      <c r="J44" s="169" t="str">
        <f t="shared" si="5"/>
        <v>GBPYC3M_U5</v>
      </c>
      <c r="K44" s="167">
        <f>Pricing!$C44</f>
        <v>98.506791313172371</v>
      </c>
      <c r="L44" s="168">
        <f>Pricing!$C44</f>
        <v>98.506791313172371</v>
      </c>
      <c r="M44" s="169"/>
      <c r="N44" s="167"/>
      <c r="O44" s="168"/>
      <c r="P44" s="169"/>
      <c r="Q44" s="167"/>
      <c r="R44" s="168"/>
    </row>
    <row r="45" spans="1:18" x14ac:dyDescent="0.2">
      <c r="A45" s="75" t="str">
        <f>Pricing!$A45</f>
        <v>Z5</v>
      </c>
      <c r="B45" s="62"/>
      <c r="C45" s="164" t="str">
        <f>IF(Contribute="abcd",IF($A$2&lt;&gt;-1,_xll.RtContribute(SourceAlias,J45,Fields,K45:L45,"SCOPE:SERVER"),_xll.RtContribute(SourceAlias,"DDS_INSERT_S",$A$2:$C$2,J45:L45,"SCOPE:SERVER FTC:ALL")),"stopped")</f>
        <v>stopped</v>
      </c>
      <c r="D45" s="62"/>
      <c r="E45" s="181"/>
      <c r="G45" s="169"/>
      <c r="H45" s="167"/>
      <c r="I45" s="167"/>
      <c r="J45" s="169" t="str">
        <f t="shared" si="5"/>
        <v>GBPYC3M_Z5</v>
      </c>
      <c r="K45" s="167">
        <f>Pricing!$C45</f>
        <v>98.334111530514576</v>
      </c>
      <c r="L45" s="168">
        <f>Pricing!$C45</f>
        <v>98.334111530514576</v>
      </c>
      <c r="M45" s="169"/>
      <c r="N45" s="167"/>
      <c r="O45" s="168"/>
      <c r="P45" s="169"/>
      <c r="Q45" s="167"/>
      <c r="R45" s="168"/>
    </row>
    <row r="46" spans="1:18" x14ac:dyDescent="0.2">
      <c r="A46" s="75" t="str">
        <f>Pricing!$A46</f>
        <v>H6</v>
      </c>
      <c r="B46" s="62"/>
      <c r="C46" s="164" t="str">
        <f>IF(Contribute="abcd",IF($A$2&lt;&gt;-1,_xll.RtContribute(SourceAlias,J46,Fields,K46:L46,"SCOPE:SERVER"),_xll.RtContribute(SourceAlias,"DDS_INSERT_S",$A$2:$C$2,J46:L46,"SCOPE:SERVER FTC:ALL")),"stopped")</f>
        <v>stopped</v>
      </c>
      <c r="D46" s="62"/>
      <c r="E46" s="181"/>
      <c r="G46" s="169"/>
      <c r="H46" s="167"/>
      <c r="I46" s="167"/>
      <c r="J46" s="169" t="str">
        <f t="shared" si="5"/>
        <v>GBPYC3M_H6</v>
      </c>
      <c r="K46" s="167">
        <f>Pricing!$C46</f>
        <v>98.167151621886077</v>
      </c>
      <c r="L46" s="168">
        <f>Pricing!$C46</f>
        <v>98.167151621886077</v>
      </c>
      <c r="M46" s="169"/>
      <c r="N46" s="167"/>
      <c r="O46" s="168"/>
      <c r="P46" s="169"/>
      <c r="Q46" s="167"/>
      <c r="R46" s="168"/>
    </row>
    <row r="47" spans="1:18" x14ac:dyDescent="0.2">
      <c r="A47" s="75" t="str">
        <f>Pricing!$A47</f>
        <v>M6</v>
      </c>
      <c r="B47" s="62"/>
      <c r="C47" s="62" t="str">
        <f>IF(Contribute="abcd",IF($A$2&lt;&gt;-1,_xll.RtContribute(SourceAlias,J47,Fields,K47:L47,"SCOPE:SERVER"),_xll.RtContribute(SourceAlias,"DDS_INSERT_S",$A$2:$C$2,J47:L47,"SCOPE:SERVER FTC:ALL")),"stopped")</f>
        <v>stopped</v>
      </c>
      <c r="D47" s="62"/>
      <c r="E47" s="181"/>
      <c r="G47" s="169"/>
      <c r="H47" s="167"/>
      <c r="I47" s="167"/>
      <c r="J47" s="169" t="str">
        <f t="shared" si="5"/>
        <v>GBPYC3M_M6</v>
      </c>
      <c r="K47" s="167">
        <f>Pricing!$C47</f>
        <v>98.007815354561885</v>
      </c>
      <c r="L47" s="168">
        <f>Pricing!$C47</f>
        <v>98.007815354561885</v>
      </c>
      <c r="M47" s="169"/>
      <c r="N47" s="167"/>
      <c r="O47" s="168"/>
      <c r="P47" s="169"/>
      <c r="Q47" s="167"/>
      <c r="R47" s="168"/>
    </row>
    <row r="48" spans="1:18" x14ac:dyDescent="0.2">
      <c r="A48" s="75" t="str">
        <f>Pricing!$A48</f>
        <v>U6</v>
      </c>
      <c r="B48" s="62"/>
      <c r="C48" s="62" t="str">
        <f>IF(Contribute="abcd",IF($A$2&lt;&gt;-1,_xll.RtContribute(SourceAlias,J48,Fields,K48:L48,"SCOPE:SERVER"),_xll.RtContribute(SourceAlias,"DDS_INSERT_S",$A$2:$C$2,J48:L48,"SCOPE:SERVER FTC:ALL")),"stopped")</f>
        <v>stopped</v>
      </c>
      <c r="D48" s="62"/>
      <c r="E48" s="181"/>
      <c r="G48" s="169"/>
      <c r="H48" s="167"/>
      <c r="I48" s="167"/>
      <c r="J48" s="169" t="str">
        <f t="shared" si="5"/>
        <v>GBPYC3M_U6</v>
      </c>
      <c r="K48" s="167">
        <f>Pricing!$C48</f>
        <v>97.844556511177657</v>
      </c>
      <c r="L48" s="168">
        <f>Pricing!$C48</f>
        <v>97.844556511177657</v>
      </c>
      <c r="M48" s="169"/>
      <c r="N48" s="167"/>
      <c r="O48" s="168"/>
      <c r="P48" s="169"/>
      <c r="Q48" s="167"/>
      <c r="R48" s="168"/>
    </row>
    <row r="49" spans="1:18" x14ac:dyDescent="0.2">
      <c r="A49" s="75" t="str">
        <f>Pricing!$A49</f>
        <v>Z6</v>
      </c>
      <c r="B49" s="62"/>
      <c r="C49" s="62" t="str">
        <f>IF(Contribute="abcd",IF($A$2&lt;&gt;-1,_xll.RtContribute(SourceAlias,J49,Fields,K49:L49,"SCOPE:SERVER"),_xll.RtContribute(SourceAlias,"DDS_INSERT_S",$A$2:$C$2,J49:L49,"SCOPE:SERVER FTC:ALL")),"stopped")</f>
        <v>stopped</v>
      </c>
      <c r="D49" s="62"/>
      <c r="E49" s="181"/>
      <c r="G49" s="169"/>
      <c r="H49" s="167"/>
      <c r="I49" s="167"/>
      <c r="J49" s="169" t="str">
        <f t="shared" si="5"/>
        <v>GBPYC3M_Z6</v>
      </c>
      <c r="K49" s="167">
        <f>Pricing!$C49</f>
        <v>97.699900352150806</v>
      </c>
      <c r="L49" s="168">
        <f>Pricing!$C49</f>
        <v>97.699900352150806</v>
      </c>
      <c r="M49" s="169"/>
      <c r="N49" s="167"/>
      <c r="O49" s="168"/>
      <c r="P49" s="169"/>
      <c r="Q49" s="167"/>
      <c r="R49" s="168"/>
    </row>
    <row r="50" spans="1:18" x14ac:dyDescent="0.2">
      <c r="A50" s="67" t="str">
        <f>Pricing!$A50</f>
        <v>H7</v>
      </c>
      <c r="B50" s="28"/>
      <c r="C50" s="28" t="str">
        <f>IF(Contribute="abcd",IF($A$2&lt;&gt;-1,_xll.RtContribute(SourceAlias,J50,Fields,K50:L50,"SCOPE:SERVER"),_xll.RtContribute(SourceAlias,"DDS_INSERT_S",$A$2:$C$2,J50:L50,"SCOPE:SERVER FTC:ALL")),"stopped")</f>
        <v>stopped</v>
      </c>
      <c r="D50" s="28"/>
      <c r="E50" s="182"/>
      <c r="G50" s="178"/>
      <c r="H50" s="176"/>
      <c r="I50" s="176"/>
      <c r="J50" s="178" t="str">
        <f t="shared" si="5"/>
        <v>GBPYC3M_H7</v>
      </c>
      <c r="K50" s="176">
        <f>Pricing!$C50</f>
        <v>97.569972003963386</v>
      </c>
      <c r="L50" s="177">
        <f>Pricing!$C50</f>
        <v>97.569972003963386</v>
      </c>
      <c r="M50" s="178"/>
      <c r="N50" s="176"/>
      <c r="O50" s="177"/>
      <c r="P50" s="178"/>
      <c r="Q50" s="176"/>
      <c r="R50" s="177"/>
    </row>
    <row r="51" spans="1:18" x14ac:dyDescent="0.2">
      <c r="A51" s="58" t="str">
        <f>Indexes!A51</f>
        <v>T</v>
      </c>
      <c r="B51" s="5"/>
      <c r="C51" s="37" t="str">
        <f>IF(Contribute="abcd",IF($A$2&lt;&gt;-1,_xll.RtContribute(SourceAlias,J51,Fields,K51:L51,"SCOPE:SERVER"),_xll.RtContribute(SourceAlias,"DDS_INSERT_S",$A$2:$C$2,J51:L51,"SCOPE:SERVER FTC:ALL")),"stopped")</f>
        <v>stopped</v>
      </c>
      <c r="D51" s="37" t="str">
        <f>IF(Contribute="abcd",IF($A$2&lt;&gt;-1,_xll.RtContribute(SourceAlias,M51,Fields,N51:O51,"SCOPE:SERVER"),_xll.RtContribute(SourceAlias,"DDS_INSERT_S",$A$2:$C$2,M51:O51,"SCOPE:SERVER FTC:ALL")),"stopped")</f>
        <v>stopped</v>
      </c>
      <c r="E51" s="180"/>
      <c r="G51" s="5"/>
      <c r="H51" s="160"/>
      <c r="I51" s="160"/>
      <c r="J51" s="5" t="str">
        <f>J$4&amp;"_"&amp;$A51&amp;J$3&amp;"F1"</f>
        <v>GBPYC3M_T3F1</v>
      </c>
      <c r="K51" s="160">
        <f>Pricing!$C51*100</f>
        <v>0.52792591851399706</v>
      </c>
      <c r="L51" s="161">
        <f>Pricing!$C51*100</f>
        <v>0.52792591851399706</v>
      </c>
      <c r="M51" s="5" t="str">
        <f>M$4&amp;"_"&amp;$A51&amp;M$3&amp;"F1"</f>
        <v>GBPYC6M_T6F1</v>
      </c>
      <c r="N51" s="160">
        <f>Pricing!$D51*100</f>
        <v>0.64255581305728149</v>
      </c>
      <c r="O51" s="161">
        <f>Pricing!$D51*100</f>
        <v>0.64255581305728149</v>
      </c>
      <c r="P51" s="5"/>
      <c r="Q51" s="160"/>
      <c r="R51" s="161"/>
    </row>
    <row r="52" spans="1:18" x14ac:dyDescent="0.2">
      <c r="A52" s="67" t="str">
        <f>Indexes!A52</f>
        <v>TOM</v>
      </c>
      <c r="B52" s="178"/>
      <c r="C52" s="28" t="str">
        <f>IF(Contribute="abcd",IF($A$2&lt;&gt;-1,_xll.RtContribute(SourceAlias,J52,Fields,K52:L52,"SCOPE:SERVER"),_xll.RtContribute(SourceAlias,"DDS_INSERT_S",$A$2:$C$2,J52:L52,"SCOPE:SERVER FTC:ALL")),"stopped")</f>
        <v>stopped</v>
      </c>
      <c r="D52" s="28" t="str">
        <f>IF(Contribute="abcd",IF($A$2&lt;&gt;-1,_xll.RtContribute(SourceAlias,M52,Fields,N52:O52,"SCOPE:SERVER"),_xll.RtContribute(SourceAlias,"DDS_INSERT_S",$A$2:$C$2,M52:O52,"SCOPE:SERVER FTC:ALL")),"stopped")</f>
        <v>stopped</v>
      </c>
      <c r="E52" s="182"/>
      <c r="G52" s="178"/>
      <c r="H52" s="176"/>
      <c r="I52" s="176"/>
      <c r="J52" s="178" t="str">
        <f>J$4&amp;"_"&amp;$A52&amp;J$3&amp;"F1"</f>
        <v>GBPYC3M_TOM3F1</v>
      </c>
      <c r="K52" s="176">
        <f>Pricing!$C52*100</f>
        <v>0.52923543711988663</v>
      </c>
      <c r="L52" s="177">
        <f>Pricing!$C52*100</f>
        <v>0.52923543711988663</v>
      </c>
      <c r="M52" s="178" t="str">
        <f>M$4&amp;"_"&amp;$A52&amp;M$3&amp;"F1"</f>
        <v>GBPYC6M_TOM6F1</v>
      </c>
      <c r="N52" s="176">
        <f>Pricing!$D52*100</f>
        <v>0.64207881220876895</v>
      </c>
      <c r="O52" s="177">
        <f>Pricing!$D52*100</f>
        <v>0.64207881220876895</v>
      </c>
      <c r="P52" s="178"/>
      <c r="Q52" s="176"/>
      <c r="R52" s="177"/>
    </row>
    <row r="53" spans="1:18" x14ac:dyDescent="0.2">
      <c r="A53" s="58">
        <f>Indexes!A53</f>
        <v>1</v>
      </c>
      <c r="B53" s="5"/>
      <c r="C53" s="37" t="str">
        <f>IF(Contribute="abcd",IF($A$2&lt;&gt;-1,_xll.RtContribute(SourceAlias,J53,Fields,K53:L53,"SCOPE:SERVER"),_xll.RtContribute(SourceAlias,"DDS_INSERT_S",$A$2:$C$2,J53:L53,"SCOPE:SERVER FTC:ALL")),"stopped")</f>
        <v>stopped</v>
      </c>
      <c r="D53" s="157" t="str">
        <f>IF(Contribute="abcd",IF($A$2&lt;&gt;-1,_xll.RtContribute(SourceAlias,M53,Fields,N53:O53,"SCOPE:SERVER"),_xll.RtContribute(SourceAlias,"DDS_INSERT_S",$A$2:$C$2,M53:O53,"SCOPE:SERVER FTC:ALL")),"stopped")</f>
        <v>stopped</v>
      </c>
      <c r="E53" s="180" t="str">
        <f>IF(Contribute="abcd",IF($A$2&lt;&gt;-1,_xll.RtContribute(SourceAlias,P53,Fields,Q53:R53,"SCOPE:SERVER"),_xll.RtContribute(SourceAlias,"DDS_INSERT_S",$A$2:$C$2,P53:R53,"SCOPE:SERVER FTC:ALL")),"stopped")</f>
        <v>stopped</v>
      </c>
      <c r="G53" s="5"/>
      <c r="H53" s="160"/>
      <c r="I53" s="161"/>
      <c r="J53" s="5" t="str">
        <f t="shared" ref="J53:J58" si="6">J$4&amp;$A53&amp;"X"&amp;($A53+J$3)&amp;"F"</f>
        <v>GBPYC3M1X4F</v>
      </c>
      <c r="K53" s="160">
        <f>Pricing!$C53*100</f>
        <v>0.55562968202734342</v>
      </c>
      <c r="L53" s="161">
        <f>Pricing!$C53*100</f>
        <v>0.55562968202734342</v>
      </c>
      <c r="M53" s="5" t="str">
        <f>M$4&amp;$A53&amp;"X"&amp;($A53+M$3)&amp;"F"</f>
        <v>GBPYC6M1X7F</v>
      </c>
      <c r="N53" s="160">
        <f>Pricing!$D53*100</f>
        <v>0.65574794477285836</v>
      </c>
      <c r="O53" s="161">
        <f>Pricing!$D53*100</f>
        <v>0.65574794477285836</v>
      </c>
      <c r="P53" s="5" t="str">
        <f>P$4&amp;$A53&amp;"X"&amp;($A53+P$3)&amp;"F"</f>
        <v>GBPYC1Y1X13F</v>
      </c>
      <c r="Q53" s="160">
        <f>Pricing!$E53*100</f>
        <v>1.0005650623496232</v>
      </c>
      <c r="R53" s="161">
        <f>Pricing!$E53*100</f>
        <v>1.0005650623496232</v>
      </c>
    </row>
    <row r="54" spans="1:18" x14ac:dyDescent="0.2">
      <c r="A54" s="75">
        <f>Indexes!A54</f>
        <v>2</v>
      </c>
      <c r="B54" s="169"/>
      <c r="C54" s="62" t="str">
        <f>IF(Contribute="abcd",IF($A$2&lt;&gt;-1,_xll.RtContribute(SourceAlias,J54,Fields,K54:L54,"SCOPE:SERVER"),_xll.RtContribute(SourceAlias,"DDS_INSERT_S",$A$2:$C$2,J54:L54,"SCOPE:SERVER FTC:ALL")),"stopped")</f>
        <v>stopped</v>
      </c>
      <c r="D54" s="164" t="str">
        <f>IF(Contribute="abcd",IF($A$2&lt;&gt;-1,_xll.RtContribute(SourceAlias,M54,Fields,N54:O54,"SCOPE:SERVER"),_xll.RtContribute(SourceAlias,"DDS_INSERT_S",$A$2:$C$2,M54:O54,"SCOPE:SERVER FTC:ALL")),"stopped")</f>
        <v>stopped</v>
      </c>
      <c r="E54" s="181" t="str">
        <f>IF(Contribute="abcd",IF($A$2&lt;&gt;-1,_xll.RtContribute(SourceAlias,P54,Fields,Q54:R54,"SCOPE:SERVER"),_xll.RtContribute(SourceAlias,"DDS_INSERT_S",$A$2:$C$2,P54:R54,"SCOPE:SERVER FTC:ALL")),"stopped")</f>
        <v>stopped</v>
      </c>
      <c r="G54" s="169"/>
      <c r="H54" s="167"/>
      <c r="I54" s="168"/>
      <c r="J54" s="169" t="str">
        <f t="shared" si="6"/>
        <v>GBPYC3M2X5F</v>
      </c>
      <c r="K54" s="167">
        <f>Pricing!$C54*100</f>
        <v>0.59754482896895555</v>
      </c>
      <c r="L54" s="168">
        <f>Pricing!$C54*100</f>
        <v>0.59754482896895555</v>
      </c>
      <c r="M54" s="169" t="str">
        <f t="shared" ref="M54:M70" si="7">M$4&amp;$A54&amp;"X"&amp;($A54+M$3)&amp;"F"</f>
        <v>GBPYC6M2X8F</v>
      </c>
      <c r="N54" s="167">
        <f>Pricing!$D54*100</f>
        <v>0.69641841386609227</v>
      </c>
      <c r="O54" s="168">
        <f>Pricing!$D54*100</f>
        <v>0.69641841386609227</v>
      </c>
      <c r="P54" s="169" t="str">
        <f t="shared" ref="P54:P70" si="8">P$4&amp;$A54&amp;"X"&amp;($A54+P$3)&amp;"F"</f>
        <v>GBPYC1Y2X14F</v>
      </c>
      <c r="Q54" s="167">
        <f>Pricing!$E54*100</f>
        <v>1.0585228886606624</v>
      </c>
      <c r="R54" s="168">
        <f>Pricing!$E54*100</f>
        <v>1.0585228886606624</v>
      </c>
    </row>
    <row r="55" spans="1:18" x14ac:dyDescent="0.2">
      <c r="A55" s="75">
        <f>Indexes!A55</f>
        <v>3</v>
      </c>
      <c r="B55" s="169"/>
      <c r="C55" s="62" t="str">
        <f>IF(Contribute="abcd",IF($A$2&lt;&gt;-1,_xll.RtContribute(SourceAlias,J55,Fields,K55:L55,"SCOPE:SERVER"),_xll.RtContribute(SourceAlias,"DDS_INSERT_S",$A$2:$C$2,J55:L55,"SCOPE:SERVER FTC:ALL")),"stopped")</f>
        <v>stopped</v>
      </c>
      <c r="D55" s="164" t="str">
        <f>IF(Contribute="abcd",IF($A$2&lt;&gt;-1,_xll.RtContribute(SourceAlias,M55,Fields,N55:O55,"SCOPE:SERVER"),_xll.RtContribute(SourceAlias,"DDS_INSERT_S",$A$2:$C$2,M55:O55,"SCOPE:SERVER FTC:ALL")),"stopped")</f>
        <v>stopped</v>
      </c>
      <c r="E55" s="181" t="str">
        <f>IF(Contribute="abcd",IF($A$2&lt;&gt;-1,_xll.RtContribute(SourceAlias,P55,Fields,Q55:R55,"SCOPE:SERVER"),_xll.RtContribute(SourceAlias,"DDS_INSERT_S",$A$2:$C$2,P55:R55,"SCOPE:SERVER FTC:ALL")),"stopped")</f>
        <v>stopped</v>
      </c>
      <c r="G55" s="169"/>
      <c r="H55" s="167"/>
      <c r="I55" s="168"/>
      <c r="J55" s="169" t="str">
        <f t="shared" si="6"/>
        <v>GBPYC3M3X6F</v>
      </c>
      <c r="K55" s="167">
        <f>Pricing!$C55*100</f>
        <v>0.66563648030374734</v>
      </c>
      <c r="L55" s="168">
        <f>Pricing!$C55*100</f>
        <v>0.66563648030374734</v>
      </c>
      <c r="M55" s="169" t="str">
        <f t="shared" si="7"/>
        <v>GBPYC6M3X9F</v>
      </c>
      <c r="N55" s="167">
        <f>Pricing!$D55*100</f>
        <v>0.73828343349659675</v>
      </c>
      <c r="O55" s="168">
        <f>Pricing!$D55*100</f>
        <v>0.73828343349659675</v>
      </c>
      <c r="P55" s="169" t="str">
        <f t="shared" si="8"/>
        <v>GBPYC1Y3X15F</v>
      </c>
      <c r="Q55" s="167">
        <f>Pricing!$E55*100</f>
        <v>1.1276495576331143</v>
      </c>
      <c r="R55" s="168">
        <f>Pricing!$E55*100</f>
        <v>1.1276495576331143</v>
      </c>
    </row>
    <row r="56" spans="1:18" x14ac:dyDescent="0.2">
      <c r="A56" s="75">
        <f>Indexes!A56</f>
        <v>4</v>
      </c>
      <c r="B56" s="169"/>
      <c r="C56" s="62" t="str">
        <f>IF(Contribute="abcd",IF($A$2&lt;&gt;-1,_xll.RtContribute(SourceAlias,J56,Fields,K56:L56,"SCOPE:SERVER"),_xll.RtContribute(SourceAlias,"DDS_INSERT_S",$A$2:$C$2,J56:L56,"SCOPE:SERVER FTC:ALL")),"stopped")</f>
        <v>stopped</v>
      </c>
      <c r="D56" s="164" t="str">
        <f>IF(Contribute="abcd",IF($A$2&lt;&gt;-1,_xll.RtContribute(SourceAlias,M56,Fields,N56:O56,"SCOPE:SERVER"),_xll.RtContribute(SourceAlias,"DDS_INSERT_S",$A$2:$C$2,M56:O56,"SCOPE:SERVER FTC:ALL")),"stopped")</f>
        <v>stopped</v>
      </c>
      <c r="E56" s="181" t="str">
        <f>IF(Contribute="abcd",IF($A$2&lt;&gt;-1,_xll.RtContribute(SourceAlias,P56,Fields,Q56:R56,"SCOPE:SERVER"),_xll.RtContribute(SourceAlias,"DDS_INSERT_S",$A$2:$C$2,P56:R56,"SCOPE:SERVER FTC:ALL")),"stopped")</f>
        <v>stopped</v>
      </c>
      <c r="G56" s="169"/>
      <c r="H56" s="167"/>
      <c r="I56" s="168"/>
      <c r="J56" s="169" t="str">
        <f t="shared" si="6"/>
        <v>GBPYC3M4X7F</v>
      </c>
      <c r="K56" s="167">
        <f>Pricing!$C56*100</f>
        <v>0.73167984395046548</v>
      </c>
      <c r="L56" s="168">
        <f>Pricing!$C56*100</f>
        <v>0.73167984395046548</v>
      </c>
      <c r="M56" s="169" t="str">
        <f t="shared" si="7"/>
        <v>GBPYC6M4X10F</v>
      </c>
      <c r="N56" s="167">
        <f>Pricing!$D56*100</f>
        <v>0.7849999999995293</v>
      </c>
      <c r="O56" s="168">
        <f>Pricing!$D56*100</f>
        <v>0.7849999999995293</v>
      </c>
      <c r="P56" s="169" t="str">
        <f t="shared" si="8"/>
        <v>GBPYC1Y4X16F</v>
      </c>
      <c r="Q56" s="167">
        <f>Pricing!$E56*100</f>
        <v>1.1954374685555935</v>
      </c>
      <c r="R56" s="168">
        <f>Pricing!$E56*100</f>
        <v>1.1954374685555935</v>
      </c>
    </row>
    <row r="57" spans="1:18" x14ac:dyDescent="0.2">
      <c r="A57" s="75">
        <f>Indexes!A57</f>
        <v>5</v>
      </c>
      <c r="B57" s="169"/>
      <c r="C57" s="62" t="str">
        <f>IF(Contribute="abcd",IF($A$2&lt;&gt;-1,_xll.RtContribute(SourceAlias,J57,Fields,K57:L57,"SCOPE:SERVER"),_xll.RtContribute(SourceAlias,"DDS_INSERT_S",$A$2:$C$2,J57:L57,"SCOPE:SERVER FTC:ALL")),"stopped")</f>
        <v>stopped</v>
      </c>
      <c r="D57" s="164" t="str">
        <f>IF(Contribute="abcd",IF($A$2&lt;&gt;-1,_xll.RtContribute(SourceAlias,M57,Fields,N57:O57,"SCOPE:SERVER"),_xll.RtContribute(SourceAlias,"DDS_INSERT_S",$A$2:$C$2,M57:O57,"SCOPE:SERVER FTC:ALL")),"stopped")</f>
        <v>stopped</v>
      </c>
      <c r="E57" s="181" t="str">
        <f>IF(Contribute="abcd",IF($A$2&lt;&gt;-1,_xll.RtContribute(SourceAlias,P57,Fields,Q57:R57,"SCOPE:SERVER"),_xll.RtContribute(SourceAlias,"DDS_INSERT_S",$A$2:$C$2,P57:R57,"SCOPE:SERVER FTC:ALL")),"stopped")</f>
        <v>stopped</v>
      </c>
      <c r="G57" s="169"/>
      <c r="H57" s="167"/>
      <c r="I57" s="168"/>
      <c r="J57" s="169" t="str">
        <f t="shared" si="6"/>
        <v>GBPYC3M5X8F</v>
      </c>
      <c r="K57" s="167">
        <f>Pricing!$C57*100</f>
        <v>0.79923395282086274</v>
      </c>
      <c r="L57" s="168">
        <f>Pricing!$C57*100</f>
        <v>0.79923395282086274</v>
      </c>
      <c r="M57" s="169" t="str">
        <f t="shared" si="7"/>
        <v>GBPYC6M5X11F</v>
      </c>
      <c r="N57" s="167">
        <f>Pricing!$D57*100</f>
        <v>0.8493710770602847</v>
      </c>
      <c r="O57" s="168">
        <f>Pricing!$D57*100</f>
        <v>0.8493710770602847</v>
      </c>
      <c r="P57" s="169" t="str">
        <f t="shared" si="8"/>
        <v>GBPYC1Y5X17F</v>
      </c>
      <c r="Q57" s="167">
        <f>Pricing!$E57*100</f>
        <v>1.2687312452008825</v>
      </c>
      <c r="R57" s="168">
        <f>Pricing!$E57*100</f>
        <v>1.2687312452008825</v>
      </c>
    </row>
    <row r="58" spans="1:18" x14ac:dyDescent="0.2">
      <c r="A58" s="75">
        <f>Indexes!A58</f>
        <v>6</v>
      </c>
      <c r="B58" s="169"/>
      <c r="C58" s="62" t="str">
        <f>IF(Contribute="abcd",IF($A$2&lt;&gt;-1,_xll.RtContribute(SourceAlias,J58,Fields,K58:L58,"SCOPE:SERVER"),_xll.RtContribute(SourceAlias,"DDS_INSERT_S",$A$2:$C$2,J58:L58,"SCOPE:SERVER FTC:ALL")),"stopped")</f>
        <v>stopped</v>
      </c>
      <c r="D58" s="164" t="str">
        <f>IF(Contribute="abcd",IF($A$2&lt;&gt;-1,_xll.RtContribute(SourceAlias,M58,Fields,N58:O58,"SCOPE:SERVER"),_xll.RtContribute(SourceAlias,"DDS_INSERT_S",$A$2:$C$2,M58:O58,"SCOPE:SERVER FTC:ALL")),"stopped")</f>
        <v>stopped</v>
      </c>
      <c r="E58" s="181" t="str">
        <f>IF(Contribute="abcd",IF($A$2&lt;&gt;-1,_xll.RtContribute(SourceAlias,P58,Fields,Q58:R58,"SCOPE:SERVER"),_xll.RtContribute(SourceAlias,"DDS_INSERT_S",$A$2:$C$2,P58:R58,"SCOPE:SERVER FTC:ALL")),"stopped")</f>
        <v>stopped</v>
      </c>
      <c r="G58" s="169"/>
      <c r="H58" s="167"/>
      <c r="I58" s="168"/>
      <c r="J58" s="169" t="str">
        <f t="shared" si="6"/>
        <v>GBPYC3M6X9F</v>
      </c>
      <c r="K58" s="167">
        <f>Pricing!$C58*100</f>
        <v>0.87148778621039191</v>
      </c>
      <c r="L58" s="168">
        <f>Pricing!$C58*100</f>
        <v>0.87148778621039191</v>
      </c>
      <c r="M58" s="169" t="str">
        <f t="shared" si="7"/>
        <v>GBPYC6M6X12F</v>
      </c>
      <c r="N58" s="167">
        <f>Pricing!$D58*100</f>
        <v>0.91977840656286813</v>
      </c>
      <c r="O58" s="168">
        <f>Pricing!$D58*100</f>
        <v>0.91977840656286813</v>
      </c>
      <c r="P58" s="169" t="str">
        <f t="shared" si="8"/>
        <v>GBPYC1Y6X18F</v>
      </c>
      <c r="Q58" s="167">
        <f>Pricing!$E58*100</f>
        <v>1.3524187115303787</v>
      </c>
      <c r="R58" s="168">
        <f>Pricing!$E58*100</f>
        <v>1.3524187115303787</v>
      </c>
    </row>
    <row r="59" spans="1:18" x14ac:dyDescent="0.2">
      <c r="A59" s="75">
        <f>Indexes!A59</f>
        <v>7</v>
      </c>
      <c r="B59" s="169"/>
      <c r="C59" s="62"/>
      <c r="D59" s="164" t="str">
        <f>IF(Contribute="abcd",IF($A$2&lt;&gt;-1,_xll.RtContribute(SourceAlias,M59,Fields,N59:O59,"SCOPE:SERVER"),_xll.RtContribute(SourceAlias,"DDS_INSERT_S",$A$2:$C$2,M59:O59,"SCOPE:SERVER FTC:ALL")),"stopped")</f>
        <v>stopped</v>
      </c>
      <c r="E59" s="181" t="str">
        <f>IF(Contribute="abcd",IF($A$2&lt;&gt;-1,_xll.RtContribute(SourceAlias,P59,Fields,Q59:R59,"SCOPE:SERVER"),_xll.RtContribute(SourceAlias,"DDS_INSERT_S",$A$2:$C$2,P59:R59,"SCOPE:SERVER FTC:ALL")),"stopped")</f>
        <v>stopped</v>
      </c>
      <c r="G59" s="169"/>
      <c r="H59" s="167"/>
      <c r="I59" s="168"/>
      <c r="J59" s="169"/>
      <c r="K59" s="167"/>
      <c r="L59" s="168"/>
      <c r="M59" s="169" t="str">
        <f t="shared" si="7"/>
        <v>GBPYC6M7X13F</v>
      </c>
      <c r="N59" s="167">
        <f>Pricing!$D59*100</f>
        <v>0.98093993489238684</v>
      </c>
      <c r="O59" s="168">
        <f>Pricing!$D59*100</f>
        <v>0.98093993489238684</v>
      </c>
      <c r="P59" s="169" t="str">
        <f t="shared" si="8"/>
        <v>GBPYC1Y7X19F</v>
      </c>
      <c r="Q59" s="167">
        <f>Pricing!$E59*100</f>
        <v>1.4232748854676069</v>
      </c>
      <c r="R59" s="168">
        <f>Pricing!$E59*100</f>
        <v>1.4232748854676069</v>
      </c>
    </row>
    <row r="60" spans="1:18" x14ac:dyDescent="0.2">
      <c r="A60" s="75">
        <f>Indexes!A60</f>
        <v>8</v>
      </c>
      <c r="B60" s="169"/>
      <c r="C60" s="62"/>
      <c r="D60" s="164" t="str">
        <f>IF(Contribute="abcd",IF($A$2&lt;&gt;-1,_xll.RtContribute(SourceAlias,M60,Fields,N60:O60,"SCOPE:SERVER"),_xll.RtContribute(SourceAlias,"DDS_INSERT_S",$A$2:$C$2,M60:O60,"SCOPE:SERVER FTC:ALL")),"stopped")</f>
        <v>stopped</v>
      </c>
      <c r="E60" s="181" t="str">
        <f>IF(Contribute="abcd",IF($A$2&lt;&gt;-1,_xll.RtContribute(SourceAlias,P60,Fields,Q60:R60,"SCOPE:SERVER"),_xll.RtContribute(SourceAlias,"DDS_INSERT_S",$A$2:$C$2,P60:R60,"SCOPE:SERVER FTC:ALL")),"stopped")</f>
        <v>stopped</v>
      </c>
      <c r="G60" s="169"/>
      <c r="H60" s="167"/>
      <c r="I60" s="168"/>
      <c r="J60" s="169"/>
      <c r="K60" s="167"/>
      <c r="L60" s="168"/>
      <c r="M60" s="169" t="str">
        <f t="shared" si="7"/>
        <v>GBPYC6M8X14F</v>
      </c>
      <c r="N60" s="167">
        <f>Pricing!$D60*100</f>
        <v>1.0488393624095509</v>
      </c>
      <c r="O60" s="168">
        <f>Pricing!$D60*100</f>
        <v>1.0488393624095509</v>
      </c>
      <c r="P60" s="169" t="str">
        <f t="shared" si="8"/>
        <v>GBPYC1Y8X20F</v>
      </c>
      <c r="Q60" s="167">
        <f>Pricing!$E60*100</f>
        <v>1.5046432647923158</v>
      </c>
      <c r="R60" s="168">
        <f>Pricing!$E60*100</f>
        <v>1.5046432647923158</v>
      </c>
    </row>
    <row r="61" spans="1:18" x14ac:dyDescent="0.2">
      <c r="A61" s="75">
        <f>Indexes!A61</f>
        <v>9</v>
      </c>
      <c r="B61" s="169"/>
      <c r="C61" s="62"/>
      <c r="D61" s="164" t="str">
        <f>IF(Contribute="abcd",IF($A$2&lt;&gt;-1,_xll.RtContribute(SourceAlias,M61,Fields,N61:O61,"SCOPE:SERVER"),_xll.RtContribute(SourceAlias,"DDS_INSERT_S",$A$2:$C$2,M61:O61,"SCOPE:SERVER FTC:ALL")),"stopped")</f>
        <v>stopped</v>
      </c>
      <c r="E61" s="181" t="str">
        <f>IF(Contribute="abcd",IF($A$2&lt;&gt;-1,_xll.RtContribute(SourceAlias,P61,Fields,Q61:R61,"SCOPE:SERVER"),_xll.RtContribute(SourceAlias,"DDS_INSERT_S",$A$2:$C$2,P61:R61,"SCOPE:SERVER FTC:ALL")),"stopped")</f>
        <v>stopped</v>
      </c>
      <c r="G61" s="169"/>
      <c r="H61" s="167"/>
      <c r="I61" s="168"/>
      <c r="J61" s="169"/>
      <c r="K61" s="167"/>
      <c r="L61" s="168"/>
      <c r="M61" s="169" t="str">
        <f t="shared" si="7"/>
        <v>GBPYC6M9X15F</v>
      </c>
      <c r="N61" s="167">
        <f>Pricing!$D61*100</f>
        <v>1.1399461557263484</v>
      </c>
      <c r="O61" s="168">
        <f>Pricing!$D61*100</f>
        <v>1.1399461557263484</v>
      </c>
      <c r="P61" s="169" t="str">
        <f t="shared" si="8"/>
        <v>GBPYC1Y9X21F</v>
      </c>
      <c r="Q61" s="167">
        <f>Pricing!$E61*100</f>
        <v>1.5865336918924777</v>
      </c>
      <c r="R61" s="168">
        <f>Pricing!$E61*100</f>
        <v>1.5865336918924777</v>
      </c>
    </row>
    <row r="62" spans="1:18" x14ac:dyDescent="0.2">
      <c r="A62" s="75">
        <f>Indexes!A62</f>
        <v>10</v>
      </c>
      <c r="B62" s="169"/>
      <c r="C62" s="62"/>
      <c r="D62" s="164" t="str">
        <f>IF(Contribute="abcd",IF($A$2&lt;&gt;-1,_xll.RtContribute(SourceAlias,M62,Fields,N62:O62,"SCOPE:SERVER"),_xll.RtContribute(SourceAlias,"DDS_INSERT_S",$A$2:$C$2,M62:O62,"SCOPE:SERVER FTC:ALL")),"stopped")</f>
        <v>stopped</v>
      </c>
      <c r="E62" s="181" t="str">
        <f>IF(Contribute="abcd",IF($A$2&lt;&gt;-1,_xll.RtContribute(SourceAlias,P62,Fields,Q62:R62,"SCOPE:SERVER"),_xll.RtContribute(SourceAlias,"DDS_INSERT_S",$A$2:$C$2,P62:R62,"SCOPE:SERVER FTC:ALL")),"stopped")</f>
        <v>stopped</v>
      </c>
      <c r="G62" s="169"/>
      <c r="H62" s="167"/>
      <c r="I62" s="168"/>
      <c r="J62" s="169"/>
      <c r="K62" s="167"/>
      <c r="L62" s="168"/>
      <c r="M62" s="169" t="str">
        <f t="shared" si="7"/>
        <v>GBPYC6M10X16F</v>
      </c>
      <c r="N62" s="167">
        <f>Pricing!$D62*100</f>
        <v>1.2176318934295547</v>
      </c>
      <c r="O62" s="168">
        <f>Pricing!$D62*100</f>
        <v>1.2176318934295547</v>
      </c>
      <c r="P62" s="169" t="str">
        <f t="shared" si="8"/>
        <v>GBPYC1Y10X22F</v>
      </c>
      <c r="Q62" s="167">
        <f>Pricing!$E62*100</f>
        <v>1.6576593702931524</v>
      </c>
      <c r="R62" s="168">
        <f>Pricing!$E62*100</f>
        <v>1.6576593702931524</v>
      </c>
    </row>
    <row r="63" spans="1:18" x14ac:dyDescent="0.2">
      <c r="A63" s="75">
        <f>Indexes!A63</f>
        <v>11</v>
      </c>
      <c r="B63" s="169"/>
      <c r="C63" s="62"/>
      <c r="D63" s="164" t="str">
        <f>IF(Contribute="abcd",IF($A$2&lt;&gt;-1,_xll.RtContribute(SourceAlias,M63,Fields,N63:O63,"SCOPE:SERVER"),_xll.RtContribute(SourceAlias,"DDS_INSERT_S",$A$2:$C$2,M63:O63,"SCOPE:SERVER FTC:ALL")),"stopped")</f>
        <v>stopped</v>
      </c>
      <c r="E63" s="181" t="str">
        <f>IF(Contribute="abcd",IF($A$2&lt;&gt;-1,_xll.RtContribute(SourceAlias,P63,Fields,Q63:R63,"SCOPE:SERVER"),_xll.RtContribute(SourceAlias,"DDS_INSERT_S",$A$2:$C$2,P63:R63,"SCOPE:SERVER FTC:ALL")),"stopped")</f>
        <v>stopped</v>
      </c>
      <c r="G63" s="169"/>
      <c r="H63" s="167"/>
      <c r="I63" s="168"/>
      <c r="J63" s="169"/>
      <c r="K63" s="167"/>
      <c r="L63" s="168"/>
      <c r="M63" s="169" t="str">
        <f t="shared" si="7"/>
        <v>GBPYC6M11X17F</v>
      </c>
      <c r="N63" s="167">
        <f>Pricing!$D63*100</f>
        <v>1.2860191727697636</v>
      </c>
      <c r="O63" s="168">
        <f>Pricing!$D63*100</f>
        <v>1.2860191727697636</v>
      </c>
      <c r="P63" s="169" t="str">
        <f t="shared" si="8"/>
        <v>GBPYC1Y11X23F</v>
      </c>
      <c r="Q63" s="167">
        <f>Pricing!$E63*100</f>
        <v>1.7316077461955304</v>
      </c>
      <c r="R63" s="168">
        <f>Pricing!$E63*100</f>
        <v>1.7316077461955304</v>
      </c>
    </row>
    <row r="64" spans="1:18" x14ac:dyDescent="0.2">
      <c r="A64" s="75">
        <f>Indexes!A64</f>
        <v>12</v>
      </c>
      <c r="B64" s="169"/>
      <c r="C64" s="62"/>
      <c r="D64" s="164" t="str">
        <f>IF(Contribute="abcd",IF($A$2&lt;&gt;-1,_xll.RtContribute(SourceAlias,M64,Fields,N64:O64,"SCOPE:SERVER"),_xll.RtContribute(SourceAlias,"DDS_INSERT_S",$A$2:$C$2,M64:O64,"SCOPE:SERVER FTC:ALL")),"stopped")</f>
        <v>stopped</v>
      </c>
      <c r="E64" s="181" t="str">
        <f>IF(Contribute="abcd",IF($A$2&lt;&gt;-1,_xll.RtContribute(SourceAlias,P64,Fields,Q64:R64,"SCOPE:SERVER"),_xll.RtContribute(SourceAlias,"DDS_INSERT_S",$A$2:$C$2,P64:R64,"SCOPE:SERVER FTC:ALL")),"stopped")</f>
        <v>stopped</v>
      </c>
      <c r="G64" s="169"/>
      <c r="H64" s="167"/>
      <c r="I64" s="168"/>
      <c r="J64" s="169"/>
      <c r="K64" s="167"/>
      <c r="L64" s="168"/>
      <c r="M64" s="169" t="str">
        <f t="shared" si="7"/>
        <v>GBPYC6M12X18F</v>
      </c>
      <c r="N64" s="167">
        <f>Pricing!$D64*100</f>
        <v>1.3608814985753381</v>
      </c>
      <c r="O64" s="168">
        <f>Pricing!$D64*100</f>
        <v>1.3608814985753381</v>
      </c>
      <c r="P64" s="169" t="str">
        <f t="shared" si="8"/>
        <v>GBPYC1Y12X24F</v>
      </c>
      <c r="Q64" s="167">
        <f>Pricing!$E64*100</f>
        <v>1.8062193841074623</v>
      </c>
      <c r="R64" s="168">
        <f>Pricing!$E64*100</f>
        <v>1.8062193841074623</v>
      </c>
    </row>
    <row r="65" spans="1:22" x14ac:dyDescent="0.2">
      <c r="A65" s="75">
        <f>Indexes!A65</f>
        <v>13</v>
      </c>
      <c r="B65" s="169"/>
      <c r="C65" s="62"/>
      <c r="D65" s="164" t="str">
        <f>IF(Contribute="abcd",IF($A$2&lt;&gt;-1,_xll.RtContribute(SourceAlias,M65,Fields,N65:O65,"SCOPE:SERVER"),_xll.RtContribute(SourceAlias,"DDS_INSERT_S",$A$2:$C$2,M65:O65,"SCOPE:SERVER FTC:ALL")),"stopped")</f>
        <v>stopped</v>
      </c>
      <c r="E65" s="181" t="str">
        <f>IF(Contribute="abcd",IF($A$2&lt;&gt;-1,_xll.RtContribute(SourceAlias,P65,Fields,Q65:R65,"SCOPE:SERVER"),_xll.RtContribute(SourceAlias,"DDS_INSERT_S",$A$2:$C$2,P65:R65,"SCOPE:SERVER FTC:ALL")),"stopped")</f>
        <v>stopped</v>
      </c>
      <c r="G65" s="169"/>
      <c r="H65" s="167"/>
      <c r="I65" s="168"/>
      <c r="J65" s="169"/>
      <c r="K65" s="167"/>
      <c r="L65" s="168"/>
      <c r="M65" s="169" t="str">
        <f t="shared" si="7"/>
        <v>GBPYC6M13X19F</v>
      </c>
      <c r="N65" s="167">
        <f>Pricing!$D65*100</f>
        <v>1.4293554990972188</v>
      </c>
      <c r="O65" s="168">
        <f>Pricing!$D65*100</f>
        <v>1.4293554990972188</v>
      </c>
      <c r="P65" s="169" t="str">
        <f t="shared" si="8"/>
        <v>GBPYC1Y13X25F</v>
      </c>
      <c r="Q65" s="167">
        <f>Pricing!$E65*100</f>
        <v>1.8839958262301548</v>
      </c>
      <c r="R65" s="168">
        <f>Pricing!$E65*100</f>
        <v>1.8839958262301548</v>
      </c>
    </row>
    <row r="66" spans="1:22" x14ac:dyDescent="0.2">
      <c r="A66" s="75">
        <f>Indexes!A66</f>
        <v>14</v>
      </c>
      <c r="B66" s="169"/>
      <c r="C66" s="62"/>
      <c r="D66" s="164" t="str">
        <f>IF(Contribute="abcd",IF($A$2&lt;&gt;-1,_xll.RtContribute(SourceAlias,M66,Fields,N66:O66,"SCOPE:SERVER"),_xll.RtContribute(SourceAlias,"DDS_INSERT_S",$A$2:$C$2,M66:O66,"SCOPE:SERVER FTC:ALL")),"stopped")</f>
        <v>stopped</v>
      </c>
      <c r="E66" s="181" t="str">
        <f>IF(Contribute="abcd",IF($A$2&lt;&gt;-1,_xll.RtContribute(SourceAlias,P66,Fields,Q66:R66,"SCOPE:SERVER"),_xll.RtContribute(SourceAlias,"DDS_INSERT_S",$A$2:$C$2,P66:R66,"SCOPE:SERVER FTC:ALL")),"stopped")</f>
        <v>stopped</v>
      </c>
      <c r="G66" s="169"/>
      <c r="H66" s="167"/>
      <c r="I66" s="168"/>
      <c r="J66" s="169"/>
      <c r="K66" s="167"/>
      <c r="L66" s="168"/>
      <c r="M66" s="169" t="str">
        <f t="shared" si="7"/>
        <v>GBPYC6M14X20F</v>
      </c>
      <c r="N66" s="167">
        <f>Pricing!$D66*100</f>
        <v>1.4978329394057646</v>
      </c>
      <c r="O66" s="168">
        <f>Pricing!$D66*100</f>
        <v>1.4978329394057646</v>
      </c>
      <c r="P66" s="169" t="str">
        <f t="shared" si="8"/>
        <v>GBPYC1Y14X26F</v>
      </c>
      <c r="Q66" s="167">
        <f>Pricing!$E66*100</f>
        <v>1.949200612366379</v>
      </c>
      <c r="R66" s="168">
        <f>Pricing!$E66*100</f>
        <v>1.949200612366379</v>
      </c>
    </row>
    <row r="67" spans="1:22" x14ac:dyDescent="0.2">
      <c r="A67" s="75">
        <f>Indexes!A67</f>
        <v>15</v>
      </c>
      <c r="B67" s="169"/>
      <c r="C67" s="62"/>
      <c r="D67" s="164" t="str">
        <f>IF(Contribute="abcd",IF($A$2&lt;&gt;-1,_xll.RtContribute(SourceAlias,M67,Fields,N67:O67,"SCOPE:SERVER"),_xll.RtContribute(SourceAlias,"DDS_INSERT_S",$A$2:$C$2,M67:O67,"SCOPE:SERVER FTC:ALL")),"stopped")</f>
        <v>stopped</v>
      </c>
      <c r="E67" s="181" t="str">
        <f>IF(Contribute="abcd",IF($A$2&lt;&gt;-1,_xll.RtContribute(SourceAlias,P67,Fields,Q67:R67,"SCOPE:SERVER"),_xll.RtContribute(SourceAlias,"DDS_INSERT_S",$A$2:$C$2,P67:R67,"SCOPE:SERVER FTC:ALL")),"stopped")</f>
        <v>stopped</v>
      </c>
      <c r="G67" s="169"/>
      <c r="H67" s="167"/>
      <c r="I67" s="168"/>
      <c r="J67" s="169"/>
      <c r="K67" s="167"/>
      <c r="L67" s="168"/>
      <c r="M67" s="169" t="str">
        <f t="shared" si="7"/>
        <v>GBPYC6M15X21F</v>
      </c>
      <c r="N67" s="167">
        <f>Pricing!$D67*100</f>
        <v>1.5777754325181514</v>
      </c>
      <c r="O67" s="168">
        <f>Pricing!$D67*100</f>
        <v>1.5777754325181514</v>
      </c>
      <c r="P67" s="169" t="str">
        <f t="shared" si="8"/>
        <v>GBPYC1Y15X27F</v>
      </c>
      <c r="Q67" s="167">
        <f>Pricing!$E67*100</f>
        <v>2.0205800385459534</v>
      </c>
      <c r="R67" s="168">
        <f>Pricing!$E67*100</f>
        <v>2.0205800385459534</v>
      </c>
    </row>
    <row r="68" spans="1:22" x14ac:dyDescent="0.2">
      <c r="A68" s="75">
        <f>Indexes!A68</f>
        <v>16</v>
      </c>
      <c r="B68" s="169"/>
      <c r="C68" s="62"/>
      <c r="D68" s="164" t="str">
        <f>IF(Contribute="abcd",IF($A$2&lt;&gt;-1,_xll.RtContribute(SourceAlias,M68,Fields,N68:O68,"SCOPE:SERVER"),_xll.RtContribute(SourceAlias,"DDS_INSERT_S",$A$2:$C$2,M68:O68,"SCOPE:SERVER FTC:ALL")),"stopped")</f>
        <v>stopped</v>
      </c>
      <c r="E68" s="181" t="str">
        <f>IF(Contribute="abcd",IF($A$2&lt;&gt;-1,_xll.RtContribute(SourceAlias,P68,Fields,Q68:R68,"SCOPE:SERVER"),_xll.RtContribute(SourceAlias,"DDS_INSERT_S",$A$2:$C$2,P68:R68,"SCOPE:SERVER FTC:ALL")),"stopped")</f>
        <v>stopped</v>
      </c>
      <c r="G68" s="169"/>
      <c r="H68" s="167"/>
      <c r="I68" s="168"/>
      <c r="J68" s="169"/>
      <c r="K68" s="167"/>
      <c r="L68" s="168"/>
      <c r="M68" s="169" t="str">
        <f t="shared" si="7"/>
        <v>GBPYC6M16X22F</v>
      </c>
      <c r="N68" s="167">
        <f>Pricing!$D68*100</f>
        <v>1.6539905612492762</v>
      </c>
      <c r="O68" s="168">
        <f>Pricing!$D68*100</f>
        <v>1.6539905612492762</v>
      </c>
      <c r="P68" s="169" t="str">
        <f t="shared" si="8"/>
        <v>GBPYC1Y16X28F</v>
      </c>
      <c r="Q68" s="167">
        <f>Pricing!$E68*100</f>
        <v>2.082771412895922</v>
      </c>
      <c r="R68" s="168">
        <f>Pricing!$E68*100</f>
        <v>2.082771412895922</v>
      </c>
    </row>
    <row r="69" spans="1:22" x14ac:dyDescent="0.2">
      <c r="A69" s="75">
        <f>Indexes!A69</f>
        <v>17</v>
      </c>
      <c r="B69" s="169"/>
      <c r="C69" s="62"/>
      <c r="D69" s="164" t="str">
        <f>IF(Contribute="abcd",IF($A$2&lt;&gt;-1,_xll.RtContribute(SourceAlias,M69,Fields,N69:O69,"SCOPE:SERVER"),_xll.RtContribute(SourceAlias,"DDS_INSERT_S",$A$2:$C$2,M69:O69,"SCOPE:SERVER FTC:ALL")),"stopped")</f>
        <v>stopped</v>
      </c>
      <c r="E69" s="181" t="str">
        <f>IF(Contribute="abcd",IF($A$2&lt;&gt;-1,_xll.RtContribute(SourceAlias,P69,Fields,Q69:R69,"SCOPE:SERVER"),_xll.RtContribute(SourceAlias,"DDS_INSERT_S",$A$2:$C$2,P69:R69,"SCOPE:SERVER FTC:ALL")),"stopped")</f>
        <v>stopped</v>
      </c>
      <c r="G69" s="169"/>
      <c r="H69" s="167"/>
      <c r="I69" s="168"/>
      <c r="J69" s="169"/>
      <c r="K69" s="167"/>
      <c r="L69" s="168"/>
      <c r="M69" s="169" t="str">
        <f t="shared" si="7"/>
        <v>GBPYC6M17X23F</v>
      </c>
      <c r="N69" s="167">
        <f>Pricing!$D69*100</f>
        <v>1.7419510869378461</v>
      </c>
      <c r="O69" s="168">
        <f>Pricing!$D69*100</f>
        <v>1.7419510869378461</v>
      </c>
      <c r="P69" s="169" t="str">
        <f t="shared" si="8"/>
        <v>GBPYC1Y17X29F</v>
      </c>
      <c r="Q69" s="167">
        <f>Pricing!$E69*100</f>
        <v>2.1480371287240208</v>
      </c>
      <c r="R69" s="168">
        <f>Pricing!$E69*100</f>
        <v>2.1480371287240208</v>
      </c>
    </row>
    <row r="70" spans="1:22" x14ac:dyDescent="0.2">
      <c r="A70" s="67">
        <f>Indexes!A70</f>
        <v>18</v>
      </c>
      <c r="B70" s="178"/>
      <c r="C70" s="28"/>
      <c r="D70" s="173" t="str">
        <f>IF(Contribute="abcd",IF($A$2&lt;&gt;-1,_xll.RtContribute(SourceAlias,M70,Fields,N70:O70,"SCOPE:SERVER"),_xll.RtContribute(SourceAlias,"DDS_INSERT_S",$A$2:$C$2,M70:O70,"SCOPE:SERVER FTC:ALL")),"stopped")</f>
        <v>stopped</v>
      </c>
      <c r="E70" s="182" t="str">
        <f>IF(Contribute="abcd",IF($A$2&lt;&gt;-1,_xll.RtContribute(SourceAlias,P70,Fields,Q70:R70,"SCOPE:SERVER"),_xll.RtContribute(SourceAlias,"DDS_INSERT_S",$A$2:$C$2,P70:R70,"SCOPE:SERVER FTC:ALL")),"stopped")</f>
        <v>stopped</v>
      </c>
      <c r="G70" s="178"/>
      <c r="H70" s="176"/>
      <c r="I70" s="177"/>
      <c r="J70" s="178"/>
      <c r="K70" s="176"/>
      <c r="L70" s="177"/>
      <c r="M70" s="178" t="str">
        <f t="shared" si="7"/>
        <v>GBPYC6M18X24F</v>
      </c>
      <c r="N70" s="176">
        <f>Pricing!$D70*100</f>
        <v>1.831383281583689</v>
      </c>
      <c r="O70" s="177">
        <f>Pricing!$D70*100</f>
        <v>1.831383281583689</v>
      </c>
      <c r="P70" s="178" t="str">
        <f t="shared" si="8"/>
        <v>GBPYC1Y18X30F</v>
      </c>
      <c r="Q70" s="176">
        <f>Pricing!$E70*100</f>
        <v>2.2117475100681951</v>
      </c>
      <c r="R70" s="177">
        <f>Pricing!$E70*100</f>
        <v>2.2117475100681951</v>
      </c>
    </row>
    <row r="71" spans="1:22" x14ac:dyDescent="0.2">
      <c r="A71" s="163" t="str">
        <f>Pricing!$A71</f>
        <v>1Y</v>
      </c>
      <c r="B71" s="62" t="str">
        <f>IF(Contribute="abcd",IF($A$2&lt;&gt;-1,_xll.RtContribute(SourceAlias,G71,Fields,H71:I71,"SCOPE:SERVER"),_xll.RtContribute(SourceAlias,"DDS_INSERT_S",$A$2:$C$2,G71:I71,"SCOPE:SERVER FTC:ALL")),"stopped")</f>
        <v>stopped</v>
      </c>
      <c r="C71" s="62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62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165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159" t="str">
        <f t="shared" ref="G71:G102" si="9">G$4&amp;"_"&amp;$U$71&amp;G$3&amp;$V$71&amp;IF(UPPER(Start)="1W","1WFWD_","_")&amp;$A71</f>
        <v>GBPYC1M_SB1L_1Y</v>
      </c>
      <c r="H71" s="160">
        <f>Pricing!$B71*100</f>
        <v>0.64389463077795017</v>
      </c>
      <c r="I71" s="161">
        <f>Pricing!$B71*100</f>
        <v>0.64389463077795017</v>
      </c>
      <c r="J71" s="159" t="str">
        <f t="shared" ref="J71:J102" si="10">J$4&amp;"_"&amp;$U$71&amp;J$3&amp;$V$71&amp;IF(UPPER(Start)="1W","1WFWD_","_")&amp;$A71</f>
        <v>GBPYC3M_SB3L_1Y</v>
      </c>
      <c r="K71" s="160">
        <f>Pricing!$C71*100</f>
        <v>0.77427021820151187</v>
      </c>
      <c r="L71" s="161">
        <f>Pricing!$C71*100</f>
        <v>0.77427021820151187</v>
      </c>
      <c r="M71" s="159" t="str">
        <f>M$4&amp;"_"&amp;$U$71&amp;M$3&amp;$V$71&amp;IF(UPPER(Start)="1W","1WFWD_","_")&amp;$A71</f>
        <v>GBPYC6M_SB6L_1Y</v>
      </c>
      <c r="N71" s="160">
        <f>Pricing!$D71*100</f>
        <v>0.77444869286686424</v>
      </c>
      <c r="O71" s="161">
        <f>Pricing!$D71*100</f>
        <v>0.77444869286686424</v>
      </c>
      <c r="P71" s="159" t="str">
        <f>P$4&amp;"_"&amp;$U$71&amp;P$3&amp;$V$71&amp;IF(UPPER(Start)="1W","1WFWD_","_")&amp;$A71</f>
        <v>GBPYC1Y_SB12L_1Y</v>
      </c>
      <c r="Q71" s="160">
        <f>Pricing!$E71*100</f>
        <v>0.94862150836737291</v>
      </c>
      <c r="R71" s="162">
        <f>Pricing!$E71*100</f>
        <v>0.94862150836737291</v>
      </c>
      <c r="U71" s="3" t="s">
        <v>115</v>
      </c>
      <c r="V71" s="3" t="s">
        <v>116</v>
      </c>
    </row>
    <row r="72" spans="1:22" x14ac:dyDescent="0.2">
      <c r="A72" s="163" t="str">
        <f>Pricing!$A72</f>
        <v>1Y3M</v>
      </c>
      <c r="B72" s="164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62" t="str">
        <f>IF(Contribute="abcd",IF($A$2&lt;&gt;-1,_xll.RtContribute(SourceAlias,J72,Fields,K72:L72,"SCOPE:SERVER"),_xll.RtContribute(SourceAlias,"DDS_INSERT_S",$A$2:$C$2,J72:L72,"SCOPE:SERVER FTC:ALL")),"stopped")</f>
        <v>stopped</v>
      </c>
      <c r="D72" s="62"/>
      <c r="E72" s="165"/>
      <c r="G72" s="166" t="str">
        <f t="shared" si="9"/>
        <v>GBPYC1M_SB1L_1Y3M</v>
      </c>
      <c r="H72" s="167">
        <f>Pricing!$B72*100</f>
        <v>0.7364723985532251</v>
      </c>
      <c r="I72" s="168">
        <f>Pricing!$B72*100</f>
        <v>0.7364723985532251</v>
      </c>
      <c r="J72" s="169" t="str">
        <f t="shared" si="10"/>
        <v>GBPYC3M_SB3L_1Y3M</v>
      </c>
      <c r="K72" s="167">
        <f>Pricing!$C72*100</f>
        <v>0.8686931434131554</v>
      </c>
      <c r="L72" s="168">
        <f>Pricing!$C72*100</f>
        <v>0.8686931434131554</v>
      </c>
      <c r="M72" s="169"/>
      <c r="N72" s="167"/>
      <c r="O72" s="168"/>
      <c r="P72" s="169"/>
      <c r="Q72" s="167"/>
      <c r="R72" s="170"/>
    </row>
    <row r="73" spans="1:22" x14ac:dyDescent="0.2">
      <c r="A73" s="163" t="str">
        <f>Pricing!$A73</f>
        <v>1Y6M</v>
      </c>
      <c r="B73" s="164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62" t="str">
        <f>IF(Contribute="abcd",IF($A$2&lt;&gt;-1,_xll.RtContribute(SourceAlias,J73,Fields,K73:L73,"SCOPE:SERVER"),_xll.RtContribute(SourceAlias,"DDS_INSERT_S",$A$2:$C$2,J73:L73,"SCOPE:SERVER FTC:ALL")),"stopped")</f>
        <v>stopped</v>
      </c>
      <c r="D73" s="62" t="str">
        <f>IF(Contribute="abcd",IF($A$2&lt;&gt;-1,_xll.RtContribute(SourceAlias,M73,Fields,N73:O73,"SCOPE:SERVER"),_xll.RtContribute(SourceAlias,"DDS_INSERT_S",$A$2:$C$2,M73:O73,"SCOPE:SERVER FTC:ALL")),"stopped")</f>
        <v>stopped</v>
      </c>
      <c r="E73" s="165"/>
      <c r="G73" s="166" t="str">
        <f t="shared" si="9"/>
        <v>GBPYC1M_SB1L_1Y6M</v>
      </c>
      <c r="H73" s="167">
        <f>Pricing!$B73*100</f>
        <v>0.83727586303035728</v>
      </c>
      <c r="I73" s="168">
        <f>Pricing!$B73*100</f>
        <v>0.83727586303035728</v>
      </c>
      <c r="J73" s="169" t="str">
        <f t="shared" si="10"/>
        <v>GBPYC3M_SB3L_1Y6M</v>
      </c>
      <c r="K73" s="167">
        <f>Pricing!$C73*100</f>
        <v>0.96229106063367209</v>
      </c>
      <c r="L73" s="168">
        <f>Pricing!$C73*100</f>
        <v>0.96229106063367209</v>
      </c>
      <c r="M73" s="169" t="str">
        <f>M$4&amp;"_"&amp;$U$71&amp;M$3&amp;$V$71&amp;IF(UPPER(Start)="1W","1WFWD_","_")&amp;$A73</f>
        <v>GBPYC6M_SB6L_1Y6M</v>
      </c>
      <c r="N73" s="167">
        <f>Pricing!$D73*100</f>
        <v>0.96809180318378052</v>
      </c>
      <c r="O73" s="168">
        <f>Pricing!$D73*100</f>
        <v>0.96809180318378052</v>
      </c>
      <c r="P73" s="169"/>
      <c r="Q73" s="167"/>
      <c r="R73" s="170"/>
    </row>
    <row r="74" spans="1:22" x14ac:dyDescent="0.2">
      <c r="A74" s="163" t="str">
        <f>Pricing!$A74</f>
        <v>1Y9M</v>
      </c>
      <c r="B74" s="164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62" t="str">
        <f>IF(Contribute="abcd",IF($A$2&lt;&gt;-1,_xll.RtContribute(SourceAlias,J74,Fields,K74:L74,"SCOPE:SERVER"),_xll.RtContribute(SourceAlias,"DDS_INSERT_S",$A$2:$C$2,J74:L74,"SCOPE:SERVER FTC:ALL")),"stopped")</f>
        <v>stopped</v>
      </c>
      <c r="D74" s="62"/>
      <c r="E74" s="165"/>
      <c r="G74" s="166" t="str">
        <f t="shared" si="9"/>
        <v>GBPYC1M_SB1L_1Y9M</v>
      </c>
      <c r="H74" s="167">
        <f>Pricing!$B74*100</f>
        <v>0.94306202202897693</v>
      </c>
      <c r="I74" s="168">
        <f>Pricing!$B74*100</f>
        <v>0.94306202202897693</v>
      </c>
      <c r="J74" s="169" t="str">
        <f t="shared" si="10"/>
        <v>GBPYC3M_SB3L_1Y9M</v>
      </c>
      <c r="K74" s="167">
        <f>Pricing!$C74*100</f>
        <v>1.0560714628809869</v>
      </c>
      <c r="L74" s="168">
        <f>Pricing!$C74*100</f>
        <v>1.0560714628809869</v>
      </c>
      <c r="M74" s="169"/>
      <c r="N74" s="167"/>
      <c r="O74" s="168"/>
      <c r="P74" s="169"/>
      <c r="Q74" s="167"/>
      <c r="R74" s="170"/>
    </row>
    <row r="75" spans="1:22" x14ac:dyDescent="0.2">
      <c r="A75" s="163" t="str">
        <f>Pricing!$A75</f>
        <v>2Y</v>
      </c>
      <c r="B75" s="164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62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62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165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66" t="str">
        <f t="shared" si="9"/>
        <v>GBPYC1M_SB1L_2Y</v>
      </c>
      <c r="H75" s="167">
        <f>Pricing!$B75*100</f>
        <v>1.0424674116723132</v>
      </c>
      <c r="I75" s="168">
        <f>Pricing!$B75*100</f>
        <v>1.0424674116723132</v>
      </c>
      <c r="J75" s="169" t="str">
        <f t="shared" si="10"/>
        <v>GBPYC3M_SB3L_2Y</v>
      </c>
      <c r="K75" s="167">
        <f>Pricing!$C75*100</f>
        <v>1.1421644017392494</v>
      </c>
      <c r="L75" s="168">
        <f>Pricing!$C75*100</f>
        <v>1.1421644017392494</v>
      </c>
      <c r="M75" s="169" t="str">
        <f>M$4&amp;"_"&amp;$U$71&amp;M$3&amp;$V$71&amp;IF(UPPER(Start)="1W","1WFWD_","_")&amp;$A75</f>
        <v>GBPYC6M_SB6L_2Y</v>
      </c>
      <c r="N75" s="167">
        <f>Pricing!$D75*100</f>
        <v>1.1789999999995664</v>
      </c>
      <c r="O75" s="168">
        <f>Pricing!$D75*100</f>
        <v>1.1789999999995664</v>
      </c>
      <c r="P75" s="169" t="str">
        <f>P$4&amp;"_"&amp;$U$71&amp;P$3&amp;$V$71&amp;IF(UPPER(Start)="1W","1WFWD_","_")&amp;$A75</f>
        <v>GBPYC1Y_SB12L_2Y</v>
      </c>
      <c r="Q75" s="167">
        <f>Pricing!$E75*100</f>
        <v>1.3691480988664053</v>
      </c>
      <c r="R75" s="170">
        <f>Pricing!$E75*100</f>
        <v>1.3691480988664053</v>
      </c>
    </row>
    <row r="76" spans="1:22" x14ac:dyDescent="0.2">
      <c r="A76" s="163" t="str">
        <f>Pricing!$A76</f>
        <v>2Y3M</v>
      </c>
      <c r="B76" s="164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62" t="str">
        <f>IF(Contribute="abcd",IF($A$2&lt;&gt;-1,_xll.RtContribute(SourceAlias,J76,Fields,K76:L76,"SCOPE:SERVER"),_xll.RtContribute(SourceAlias,"DDS_INSERT_S",$A$2:$C$2,J76:L76,"SCOPE:SERVER FTC:ALL")),"stopped")</f>
        <v>stopped</v>
      </c>
      <c r="D76" s="62"/>
      <c r="E76" s="165"/>
      <c r="G76" s="166" t="str">
        <f t="shared" si="9"/>
        <v>GBPYC1M_SB1L_2Y3M</v>
      </c>
      <c r="H76" s="167">
        <f>Pricing!$B76*100</f>
        <v>1.1470030520953769</v>
      </c>
      <c r="I76" s="168">
        <f>Pricing!$B76*100</f>
        <v>1.1470030520953769</v>
      </c>
      <c r="J76" s="169" t="str">
        <f t="shared" si="10"/>
        <v>GBPYC3M_SB3L_2Y3M</v>
      </c>
      <c r="K76" s="167">
        <f>Pricing!$C76*100</f>
        <v>1.2318699554110177</v>
      </c>
      <c r="L76" s="168">
        <f>Pricing!$C76*100</f>
        <v>1.2318699554110177</v>
      </c>
      <c r="M76" s="169"/>
      <c r="N76" s="167"/>
      <c r="O76" s="168"/>
      <c r="P76" s="169"/>
      <c r="Q76" s="167"/>
      <c r="R76" s="170"/>
    </row>
    <row r="77" spans="1:22" x14ac:dyDescent="0.2">
      <c r="A77" s="163" t="str">
        <f>Pricing!$A77</f>
        <v>2Y6M</v>
      </c>
      <c r="B77" s="164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164" t="str">
        <f>IF(Contribute="abcd",IF($A$2&lt;&gt;-1,_xll.RtContribute(SourceAlias,J77,Fields,K77:L77,"SCOPE:SERVER"),_xll.RtContribute(SourceAlias,"DDS_INSERT_S",$A$2:$C$2,J77:L77,"SCOPE:SERVER FTC:ALL")),"stopped")</f>
        <v>stopped</v>
      </c>
      <c r="D77" s="164" t="str">
        <f>IF(Contribute="abcd",IF($A$2&lt;&gt;-1,_xll.RtContribute(SourceAlias,M77,Fields,N77:O77,"SCOPE:SERVER"),_xll.RtContribute(SourceAlias,"DDS_INSERT_S",$A$2:$C$2,M77:O77,"SCOPE:SERVER FTC:ALL")),"stopped")</f>
        <v>stopped</v>
      </c>
      <c r="E77" s="165"/>
      <c r="G77" s="166" t="str">
        <f t="shared" si="9"/>
        <v>GBPYC1M_SB1L_2Y6M</v>
      </c>
      <c r="H77" s="167">
        <f>Pricing!$B77*100</f>
        <v>1.2446263280856837</v>
      </c>
      <c r="I77" s="168">
        <f>Pricing!$B77*100</f>
        <v>1.2446263280856837</v>
      </c>
      <c r="J77" s="169" t="str">
        <f t="shared" si="10"/>
        <v>GBPYC3M_SB3L_2Y6M</v>
      </c>
      <c r="K77" s="167">
        <f>Pricing!$C77*100</f>
        <v>1.3166546615953667</v>
      </c>
      <c r="L77" s="168">
        <f>Pricing!$C77*100</f>
        <v>1.3166546615953667</v>
      </c>
      <c r="M77" s="169" t="str">
        <f>M$4&amp;"_"&amp;$U$71&amp;M$3&amp;$V$71&amp;IF(UPPER(Start)="1W","1WFWD_","_")&amp;$A77</f>
        <v>GBPYC6M_SB6L_2Y6M</v>
      </c>
      <c r="N77" s="167">
        <f>Pricing!$D77*100</f>
        <v>1.3880636638877624</v>
      </c>
      <c r="O77" s="168">
        <f>Pricing!$D77*100</f>
        <v>1.3880636638877624</v>
      </c>
      <c r="P77" s="169"/>
      <c r="Q77" s="167"/>
      <c r="R77" s="170"/>
    </row>
    <row r="78" spans="1:22" x14ac:dyDescent="0.2">
      <c r="A78" s="163" t="str">
        <f>Pricing!$A78</f>
        <v>2Y9M</v>
      </c>
      <c r="B78" s="164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164" t="str">
        <f>IF(Contribute="abcd",IF($A$2&lt;&gt;-1,_xll.RtContribute(SourceAlias,J78,Fields,K78:L78,"SCOPE:SERVER"),_xll.RtContribute(SourceAlias,"DDS_INSERT_S",$A$2:$C$2,J78:L78,"SCOPE:SERVER FTC:ALL")),"stopped")</f>
        <v>stopped</v>
      </c>
      <c r="D78" s="62"/>
      <c r="E78" s="165"/>
      <c r="G78" s="166" t="str">
        <f t="shared" si="9"/>
        <v>GBPYC1M_SB1L_2Y9M</v>
      </c>
      <c r="H78" s="167">
        <f>Pricing!$B78*100</f>
        <v>1.3368215946009521</v>
      </c>
      <c r="I78" s="168">
        <f>Pricing!$B78*100</f>
        <v>1.3368215946009521</v>
      </c>
      <c r="J78" s="169" t="str">
        <f t="shared" si="10"/>
        <v>GBPYC3M_SB3L_2Y9M</v>
      </c>
      <c r="K78" s="167">
        <f>Pricing!$C78*100</f>
        <v>1.3990530906686445</v>
      </c>
      <c r="L78" s="168">
        <f>Pricing!$C78*100</f>
        <v>1.3990530906686445</v>
      </c>
      <c r="M78" s="169"/>
      <c r="N78" s="167"/>
      <c r="O78" s="168"/>
      <c r="P78" s="169"/>
      <c r="Q78" s="167"/>
      <c r="R78" s="170"/>
    </row>
    <row r="79" spans="1:22" x14ac:dyDescent="0.2">
      <c r="A79" s="163" t="str">
        <f>Pricing!$A79</f>
        <v>3Y</v>
      </c>
      <c r="B79" s="164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164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164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165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66" t="str">
        <f t="shared" si="9"/>
        <v>GBPYC1M_SB1L_3Y</v>
      </c>
      <c r="H79" s="167">
        <f>Pricing!$B79*100</f>
        <v>1.4228300895726569</v>
      </c>
      <c r="I79" s="168">
        <f>Pricing!$B79*100</f>
        <v>1.4228300895726569</v>
      </c>
      <c r="J79" s="169" t="str">
        <f t="shared" si="10"/>
        <v>GBPYC3M_SB3L_3Y</v>
      </c>
      <c r="K79" s="167">
        <f>Pricing!$C79*100</f>
        <v>1.4793412234621588</v>
      </c>
      <c r="L79" s="168">
        <f>Pricing!$C79*100</f>
        <v>1.4793412234621588</v>
      </c>
      <c r="M79" s="169" t="str">
        <f t="shared" ref="M79:M110" si="11">M$4&amp;"_"&amp;$U$71&amp;M$3&amp;$V$71&amp;IF(UPPER(Start)="1W","1WFWD_","_")&amp;$A79</f>
        <v>GBPYC6M_SB6L_3Y</v>
      </c>
      <c r="N79" s="167">
        <f>Pricing!$D79*100</f>
        <v>1.5719999999993346</v>
      </c>
      <c r="O79" s="168">
        <f>Pricing!$D79*100</f>
        <v>1.5719999999993346</v>
      </c>
      <c r="P79" s="169" t="str">
        <f t="shared" ref="P79:P110" si="12">P$4&amp;"_"&amp;$U$71&amp;P$3&amp;$V$71&amp;IF(UPPER(Start)="1W","1WFWD_","_")&amp;$A79</f>
        <v>GBPYC1Y_SB12L_3Y</v>
      </c>
      <c r="Q79" s="167">
        <f>Pricing!$E79*100</f>
        <v>1.7544999999993376</v>
      </c>
      <c r="R79" s="170">
        <f>Pricing!$E79*100</f>
        <v>1.7544999999993376</v>
      </c>
    </row>
    <row r="80" spans="1:22" x14ac:dyDescent="0.2">
      <c r="A80" s="163" t="str">
        <f>Pricing!$A80</f>
        <v>4Y</v>
      </c>
      <c r="B80" s="164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164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164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165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66" t="str">
        <f t="shared" si="9"/>
        <v>GBPYC1M_SB1L_4Y</v>
      </c>
      <c r="H80" s="167">
        <f>Pricing!$B80*100</f>
        <v>1.7051901030040129</v>
      </c>
      <c r="I80" s="168">
        <f>Pricing!$B80*100</f>
        <v>1.7051901030040129</v>
      </c>
      <c r="J80" s="169" t="str">
        <f t="shared" si="10"/>
        <v>GBPYC3M_SB3L_4Y</v>
      </c>
      <c r="K80" s="167">
        <f>Pricing!$C80*100</f>
        <v>1.7655332479871149</v>
      </c>
      <c r="L80" s="168">
        <f>Pricing!$C80*100</f>
        <v>1.7655332479871149</v>
      </c>
      <c r="M80" s="169" t="str">
        <f t="shared" si="11"/>
        <v>GBPYC6M_SB6L_4Y</v>
      </c>
      <c r="N80" s="167">
        <f>Pricing!$D80*100</f>
        <v>1.8719999999993988</v>
      </c>
      <c r="O80" s="168">
        <f>Pricing!$D80*100</f>
        <v>1.8719999999993988</v>
      </c>
      <c r="P80" s="169" t="str">
        <f t="shared" si="12"/>
        <v>GBPYC1Y_SB12L_4Y</v>
      </c>
      <c r="Q80" s="167">
        <f>Pricing!$E80*100</f>
        <v>2.0532499999993998</v>
      </c>
      <c r="R80" s="170">
        <f>Pricing!$E80*100</f>
        <v>2.0532499999993998</v>
      </c>
    </row>
    <row r="81" spans="1:18" x14ac:dyDescent="0.2">
      <c r="A81" s="163" t="str">
        <f>Pricing!$A81</f>
        <v>5Y</v>
      </c>
      <c r="B81" s="164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164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164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165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66" t="str">
        <f t="shared" si="9"/>
        <v>GBPYC1M_SB1L_5Y</v>
      </c>
      <c r="H81" s="167">
        <f>Pricing!$B81*100</f>
        <v>1.9165563687772089</v>
      </c>
      <c r="I81" s="168">
        <f>Pricing!$B81*100</f>
        <v>1.9165563687772089</v>
      </c>
      <c r="J81" s="169" t="str">
        <f t="shared" si="10"/>
        <v>GBPYC3M_SB3L_5Y</v>
      </c>
      <c r="K81" s="167">
        <f>Pricing!$C81*100</f>
        <v>1.978220521293967</v>
      </c>
      <c r="L81" s="168">
        <f>Pricing!$C81*100</f>
        <v>1.978220521293967</v>
      </c>
      <c r="M81" s="169" t="str">
        <f t="shared" si="11"/>
        <v>GBPYC6M_SB6L_5Y</v>
      </c>
      <c r="N81" s="167">
        <f>Pricing!$D81*100</f>
        <v>2.1009999999993969</v>
      </c>
      <c r="O81" s="168">
        <f>Pricing!$D81*100</f>
        <v>2.1009999999993969</v>
      </c>
      <c r="P81" s="169" t="str">
        <f t="shared" si="12"/>
        <v>GBPYC1Y_SB12L_5Y</v>
      </c>
      <c r="Q81" s="167">
        <f>Pricing!$E81*100</f>
        <v>2.2797499999940141</v>
      </c>
      <c r="R81" s="170">
        <f>Pricing!$E81*100</f>
        <v>2.2797499999940141</v>
      </c>
    </row>
    <row r="82" spans="1:18" x14ac:dyDescent="0.2">
      <c r="A82" s="163" t="str">
        <f>Pricing!$A82</f>
        <v>6Y</v>
      </c>
      <c r="B82" s="164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164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164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165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66" t="str">
        <f t="shared" si="9"/>
        <v>GBPYC1M_SB1L_6Y</v>
      </c>
      <c r="H82" s="167">
        <f>Pricing!$B82*100</f>
        <v>2.0839251997990029</v>
      </c>
      <c r="I82" s="168">
        <f>Pricing!$B82*100</f>
        <v>2.0839251997990029</v>
      </c>
      <c r="J82" s="169" t="str">
        <f t="shared" si="10"/>
        <v>GBPYC3M_SB3L_6Y</v>
      </c>
      <c r="K82" s="167">
        <f>Pricing!$C82*100</f>
        <v>2.1469068255887294</v>
      </c>
      <c r="L82" s="168">
        <f>Pricing!$C82*100</f>
        <v>2.1469068255887294</v>
      </c>
      <c r="M82" s="169" t="str">
        <f t="shared" si="11"/>
        <v>GBPYC6M_SB6L_6Y</v>
      </c>
      <c r="N82" s="167">
        <f>Pricing!$D82*100</f>
        <v>2.2859999999995386</v>
      </c>
      <c r="O82" s="168">
        <f>Pricing!$D82*100</f>
        <v>2.2859999999995386</v>
      </c>
      <c r="P82" s="169" t="str">
        <f t="shared" si="12"/>
        <v>GBPYC1Y_SB12L_6Y</v>
      </c>
      <c r="Q82" s="167">
        <f>Pricing!$E82*100</f>
        <v>2.4609999999995371</v>
      </c>
      <c r="R82" s="170">
        <f>Pricing!$E82*100</f>
        <v>2.4609999999995371</v>
      </c>
    </row>
    <row r="83" spans="1:18" x14ac:dyDescent="0.2">
      <c r="A83" s="163" t="str">
        <f>Pricing!$A83</f>
        <v>7Y</v>
      </c>
      <c r="B83" s="164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164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164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165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66" t="str">
        <f t="shared" si="9"/>
        <v>GBPYC1M_SB1L_7Y</v>
      </c>
      <c r="H83" s="167">
        <f>Pricing!$B83*100</f>
        <v>2.2200624963254074</v>
      </c>
      <c r="I83" s="168">
        <f>Pricing!$B83*100</f>
        <v>2.2200624963254074</v>
      </c>
      <c r="J83" s="169" t="str">
        <f t="shared" si="10"/>
        <v>GBPYC3M_SB3L_7Y</v>
      </c>
      <c r="K83" s="167">
        <f>Pricing!$C83*100</f>
        <v>2.2843523748378933</v>
      </c>
      <c r="L83" s="168">
        <f>Pricing!$C83*100</f>
        <v>2.2843523748378933</v>
      </c>
      <c r="M83" s="169" t="str">
        <f t="shared" si="11"/>
        <v>GBPYC6M_SB6L_7Y</v>
      </c>
      <c r="N83" s="167">
        <f>Pricing!$D83*100</f>
        <v>2.4359999999992761</v>
      </c>
      <c r="O83" s="168">
        <f>Pricing!$D83*100</f>
        <v>2.4359999999992761</v>
      </c>
      <c r="P83" s="169" t="str">
        <f t="shared" si="12"/>
        <v>GBPYC1Y_SB12L_7Y</v>
      </c>
      <c r="Q83" s="167">
        <f>Pricing!$E83*100</f>
        <v>2.6072499999992784</v>
      </c>
      <c r="R83" s="170">
        <f>Pricing!$E83*100</f>
        <v>2.6072499999992784</v>
      </c>
    </row>
    <row r="84" spans="1:18" x14ac:dyDescent="0.2">
      <c r="A84" s="163" t="str">
        <f>Pricing!$A84</f>
        <v>8Y</v>
      </c>
      <c r="B84" s="164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164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164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165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66" t="str">
        <f t="shared" si="9"/>
        <v>GBPYC1M_SB1L_8Y</v>
      </c>
      <c r="H84" s="167">
        <f>Pricing!$B84*100</f>
        <v>2.3367114137131861</v>
      </c>
      <c r="I84" s="168">
        <f>Pricing!$B84*100</f>
        <v>2.3367114137131861</v>
      </c>
      <c r="J84" s="169" t="str">
        <f t="shared" si="10"/>
        <v>GBPYC3M_SB3L_8Y</v>
      </c>
      <c r="K84" s="167">
        <f>Pricing!$C84*100</f>
        <v>2.4035575015773825</v>
      </c>
      <c r="L84" s="168">
        <f>Pricing!$C84*100</f>
        <v>2.4035575015773825</v>
      </c>
      <c r="M84" s="169" t="str">
        <f t="shared" si="11"/>
        <v>GBPYC6M_SB6L_8Y</v>
      </c>
      <c r="N84" s="167">
        <f>Pricing!$D84*100</f>
        <v>2.5640000000000551</v>
      </c>
      <c r="O84" s="168">
        <f>Pricing!$D84*100</f>
        <v>2.5640000000000551</v>
      </c>
      <c r="P84" s="169" t="str">
        <f t="shared" si="12"/>
        <v>GBPYC1Y_SB12L_8Y</v>
      </c>
      <c r="Q84" s="167">
        <f>Pricing!$E84*100</f>
        <v>2.730250000000054</v>
      </c>
      <c r="R84" s="170">
        <f>Pricing!$E84*100</f>
        <v>2.730250000000054</v>
      </c>
    </row>
    <row r="85" spans="1:18" x14ac:dyDescent="0.2">
      <c r="A85" s="163" t="str">
        <f>Pricing!$A85</f>
        <v>9Y</v>
      </c>
      <c r="B85" s="164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164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164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165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66" t="str">
        <f t="shared" si="9"/>
        <v>GBPYC1M_SB1L_9Y</v>
      </c>
      <c r="H85" s="167">
        <f>Pricing!$B85*100</f>
        <v>2.4348746340440259</v>
      </c>
      <c r="I85" s="168">
        <f>Pricing!$B85*100</f>
        <v>2.4348746340440259</v>
      </c>
      <c r="J85" s="169" t="str">
        <f t="shared" si="10"/>
        <v>GBPYC3M_SB3L_9Y</v>
      </c>
      <c r="K85" s="167">
        <f>Pricing!$C85*100</f>
        <v>2.5042706032943602</v>
      </c>
      <c r="L85" s="168">
        <f>Pricing!$C85*100</f>
        <v>2.5042706032943602</v>
      </c>
      <c r="M85" s="169" t="str">
        <f t="shared" si="11"/>
        <v>GBPYC6M_SB6L_9Y</v>
      </c>
      <c r="N85" s="167">
        <f>Pricing!$D85*100</f>
        <v>2.6710000000360847</v>
      </c>
      <c r="O85" s="168">
        <f>Pricing!$D85*100</f>
        <v>2.6710000000360847</v>
      </c>
      <c r="P85" s="169" t="str">
        <f t="shared" si="12"/>
        <v>GBPYC1Y_SB12L_9Y</v>
      </c>
      <c r="Q85" s="167">
        <f>Pricing!$E85*100</f>
        <v>2.8335000000360862</v>
      </c>
      <c r="R85" s="170">
        <f>Pricing!$E85*100</f>
        <v>2.8335000000360862</v>
      </c>
    </row>
    <row r="86" spans="1:18" x14ac:dyDescent="0.2">
      <c r="A86" s="163" t="str">
        <f>Pricing!$A86</f>
        <v>10Y</v>
      </c>
      <c r="B86" s="164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164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164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165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66" t="str">
        <f t="shared" si="9"/>
        <v>GBPYC1M_SB1L_10Y</v>
      </c>
      <c r="H86" s="167">
        <f>Pricing!$B86*100</f>
        <v>2.5228083285837832</v>
      </c>
      <c r="I86" s="168">
        <f>Pricing!$B86*100</f>
        <v>2.5228083285837832</v>
      </c>
      <c r="J86" s="169" t="str">
        <f t="shared" si="10"/>
        <v>GBPYC3M_SB3L_10Y</v>
      </c>
      <c r="K86" s="167">
        <f>Pricing!$C86*100</f>
        <v>2.5934918949753301</v>
      </c>
      <c r="L86" s="168">
        <f>Pricing!$C86*100</f>
        <v>2.5934918949753301</v>
      </c>
      <c r="M86" s="169" t="str">
        <f t="shared" si="11"/>
        <v>GBPYC6M_SB6L_10Y</v>
      </c>
      <c r="N86" s="167">
        <f>Pricing!$D86*100</f>
        <v>2.7640000000000318</v>
      </c>
      <c r="O86" s="168">
        <f>Pricing!$D86*100</f>
        <v>2.7640000000000318</v>
      </c>
      <c r="P86" s="169" t="str">
        <f t="shared" si="12"/>
        <v>GBPYC1Y_SB12L_10Y</v>
      </c>
      <c r="Q86" s="167">
        <f>Pricing!$E86*100</f>
        <v>2.922750000000006</v>
      </c>
      <c r="R86" s="170">
        <f>Pricing!$E86*100</f>
        <v>2.922750000000006</v>
      </c>
    </row>
    <row r="87" spans="1:18" x14ac:dyDescent="0.2">
      <c r="A87" s="163" t="str">
        <f>Pricing!$A87</f>
        <v>11Y</v>
      </c>
      <c r="B87" s="164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164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164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165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66" t="str">
        <f t="shared" si="9"/>
        <v>GBPYC1M_SB1L_11Y</v>
      </c>
      <c r="H87" s="167">
        <f>Pricing!$B87*100</f>
        <v>2.6037638296899686</v>
      </c>
      <c r="I87" s="168">
        <f>Pricing!$B87*100</f>
        <v>2.6037638296899686</v>
      </c>
      <c r="J87" s="169" t="str">
        <f t="shared" si="10"/>
        <v>GBPYC3M_SB3L_11Y</v>
      </c>
      <c r="K87" s="167">
        <f>Pricing!$C87*100</f>
        <v>2.6735632041700188</v>
      </c>
      <c r="L87" s="168">
        <f>Pricing!$C87*100</f>
        <v>2.6735632041700188</v>
      </c>
      <c r="M87" s="169" t="str">
        <f t="shared" si="11"/>
        <v>GBPYC6M_SB6L_11Y</v>
      </c>
      <c r="N87" s="167">
        <f>Pricing!$D87*100</f>
        <v>2.8443122351446739</v>
      </c>
      <c r="O87" s="168">
        <f>Pricing!$D87*100</f>
        <v>2.8443122351446739</v>
      </c>
      <c r="P87" s="169" t="str">
        <f t="shared" si="12"/>
        <v>GBPYC1Y_SB12L_11Y</v>
      </c>
      <c r="Q87" s="167">
        <f>Pricing!$E87*100</f>
        <v>2.9998308219311758</v>
      </c>
      <c r="R87" s="170">
        <f>Pricing!$E87*100</f>
        <v>2.9998308219311758</v>
      </c>
    </row>
    <row r="88" spans="1:18" x14ac:dyDescent="0.2">
      <c r="A88" s="163" t="str">
        <f>Pricing!$A88</f>
        <v>12Y</v>
      </c>
      <c r="B88" s="164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164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164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165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66" t="str">
        <f t="shared" si="9"/>
        <v>GBPYC1M_SB1L_12Y</v>
      </c>
      <c r="H88" s="167">
        <f>Pricing!$B88*100</f>
        <v>2.6767594888749939</v>
      </c>
      <c r="I88" s="168">
        <f>Pricing!$B88*100</f>
        <v>2.6767594888749939</v>
      </c>
      <c r="J88" s="169" t="str">
        <f t="shared" si="10"/>
        <v>GBPYC3M_SB3L_12Y</v>
      </c>
      <c r="K88" s="167">
        <f>Pricing!$C88*100</f>
        <v>2.7449680934591862</v>
      </c>
      <c r="L88" s="168">
        <f>Pricing!$C88*100</f>
        <v>2.7449680934591862</v>
      </c>
      <c r="M88" s="169" t="str">
        <f t="shared" si="11"/>
        <v>GBPYC6M_SB6L_12Y</v>
      </c>
      <c r="N88" s="167">
        <f>Pricing!$D88*100</f>
        <v>2.9129999999929121</v>
      </c>
      <c r="O88" s="168">
        <f>Pricing!$D88*100</f>
        <v>2.9129999999929121</v>
      </c>
      <c r="P88" s="169" t="str">
        <f t="shared" si="12"/>
        <v>GBPYC1Y_SB12L_12Y</v>
      </c>
      <c r="Q88" s="167">
        <f>Pricing!$E88*100</f>
        <v>3.0654999999929133</v>
      </c>
      <c r="R88" s="170">
        <f>Pricing!$E88*100</f>
        <v>3.0654999999929133</v>
      </c>
    </row>
    <row r="89" spans="1:18" x14ac:dyDescent="0.2">
      <c r="A89" s="163" t="str">
        <f>Pricing!$A89</f>
        <v>13Y</v>
      </c>
      <c r="B89" s="164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164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164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165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66" t="str">
        <f t="shared" si="9"/>
        <v>GBPYC1M_SB1L_13Y</v>
      </c>
      <c r="H89" s="167">
        <f>Pricing!$B89*100</f>
        <v>2.7413944736857054</v>
      </c>
      <c r="I89" s="168">
        <f>Pricing!$B89*100</f>
        <v>2.7413944736857054</v>
      </c>
      <c r="J89" s="169" t="str">
        <f t="shared" si="10"/>
        <v>GBPYC3M_SB3L_13Y</v>
      </c>
      <c r="K89" s="167">
        <f>Pricing!$C89*100</f>
        <v>2.8085305595478705</v>
      </c>
      <c r="L89" s="168">
        <f>Pricing!$C89*100</f>
        <v>2.8085305595478705</v>
      </c>
      <c r="M89" s="169" t="str">
        <f t="shared" si="11"/>
        <v>GBPYC6M_SB6L_13Y</v>
      </c>
      <c r="N89" s="167">
        <f>Pricing!$D89*100</f>
        <v>2.9718015434551432</v>
      </c>
      <c r="O89" s="168">
        <f>Pricing!$D89*100</f>
        <v>2.9718015434551432</v>
      </c>
      <c r="P89" s="169" t="str">
        <f t="shared" si="12"/>
        <v>GBPYC1Y_SB12L_13Y</v>
      </c>
      <c r="Q89" s="167">
        <f>Pricing!$E89*100</f>
        <v>3.120942109765529</v>
      </c>
      <c r="R89" s="170">
        <f>Pricing!$E89*100</f>
        <v>3.120942109765529</v>
      </c>
    </row>
    <row r="90" spans="1:18" x14ac:dyDescent="0.2">
      <c r="A90" s="163" t="str">
        <f>Pricing!$A90</f>
        <v>14Y</v>
      </c>
      <c r="B90" s="164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164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164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165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66" t="str">
        <f t="shared" si="9"/>
        <v>GBPYC1M_SB1L_14Y</v>
      </c>
      <c r="H90" s="167">
        <f>Pricing!$B90*100</f>
        <v>2.7985145885448404</v>
      </c>
      <c r="I90" s="168">
        <f>Pricing!$B90*100</f>
        <v>2.7985145885448404</v>
      </c>
      <c r="J90" s="169" t="str">
        <f t="shared" si="10"/>
        <v>GBPYC3M_SB3L_14Y</v>
      </c>
      <c r="K90" s="167">
        <f>Pricing!$C90*100</f>
        <v>2.8649285300817069</v>
      </c>
      <c r="L90" s="168">
        <f>Pricing!$C90*100</f>
        <v>2.8649285300817069</v>
      </c>
      <c r="M90" s="169" t="str">
        <f t="shared" si="11"/>
        <v>GBPYC6M_SB6L_14Y</v>
      </c>
      <c r="N90" s="167">
        <f>Pricing!$D90*100</f>
        <v>3.0224458931538809</v>
      </c>
      <c r="O90" s="168">
        <f>Pricing!$D90*100</f>
        <v>3.0224458931538809</v>
      </c>
      <c r="P90" s="169" t="str">
        <f t="shared" si="12"/>
        <v>GBPYC1Y_SB12L_14Y</v>
      </c>
      <c r="Q90" s="167">
        <f>Pricing!$E90*100</f>
        <v>3.1681126314465375</v>
      </c>
      <c r="R90" s="170">
        <f>Pricing!$E90*100</f>
        <v>3.1681126314465375</v>
      </c>
    </row>
    <row r="91" spans="1:18" x14ac:dyDescent="0.2">
      <c r="A91" s="163" t="str">
        <f>Pricing!$A91</f>
        <v>15Y</v>
      </c>
      <c r="B91" s="164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164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164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165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66" t="str">
        <f t="shared" si="9"/>
        <v>GBPYC1M_SB1L_15Y</v>
      </c>
      <c r="H91" s="167">
        <f>Pricing!$B91*100</f>
        <v>2.847530144417648</v>
      </c>
      <c r="I91" s="168">
        <f>Pricing!$B91*100</f>
        <v>2.847530144417648</v>
      </c>
      <c r="J91" s="169" t="str">
        <f t="shared" si="10"/>
        <v>GBPYC3M_SB3L_15Y</v>
      </c>
      <c r="K91" s="167">
        <f>Pricing!$C91*100</f>
        <v>2.9132370947234998</v>
      </c>
      <c r="L91" s="168">
        <f>Pricing!$C91*100</f>
        <v>2.9132370947234998</v>
      </c>
      <c r="M91" s="169" t="str">
        <f t="shared" si="11"/>
        <v>GBPYC6M_SB6L_15Y</v>
      </c>
      <c r="N91" s="167">
        <f>Pricing!$D91*100</f>
        <v>3.0650000000003388</v>
      </c>
      <c r="O91" s="168">
        <f>Pricing!$D91*100</f>
        <v>3.0650000000003388</v>
      </c>
      <c r="P91" s="169" t="str">
        <f t="shared" si="12"/>
        <v>GBPYC1Y_SB12L_15Y</v>
      </c>
      <c r="Q91" s="167">
        <f>Pricing!$E91*100</f>
        <v>3.2074999999997891</v>
      </c>
      <c r="R91" s="170">
        <f>Pricing!$E91*100</f>
        <v>3.2074999999997891</v>
      </c>
    </row>
    <row r="92" spans="1:18" x14ac:dyDescent="0.2">
      <c r="A92" s="163" t="str">
        <f>Pricing!$A92</f>
        <v>16Y</v>
      </c>
      <c r="B92" s="164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164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164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165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66" t="str">
        <f t="shared" si="9"/>
        <v>GBPYC1M_SB1L_16Y</v>
      </c>
      <c r="H92" s="167">
        <f>Pricing!$B92*100</f>
        <v>2.8896044206488143</v>
      </c>
      <c r="I92" s="168">
        <f>Pricing!$B92*100</f>
        <v>2.8896044206488143</v>
      </c>
      <c r="J92" s="169" t="str">
        <f t="shared" si="10"/>
        <v>GBPYC3M_SB3L_16Y</v>
      </c>
      <c r="K92" s="167">
        <f>Pricing!$C92*100</f>
        <v>2.9544186589063646</v>
      </c>
      <c r="L92" s="168">
        <f>Pricing!$C92*100</f>
        <v>2.9544186589063646</v>
      </c>
      <c r="M92" s="169" t="str">
        <f t="shared" si="11"/>
        <v>GBPYC6M_SB6L_16Y</v>
      </c>
      <c r="N92" s="167">
        <f>Pricing!$D92*100</f>
        <v>3.1009057052813924</v>
      </c>
      <c r="O92" s="168">
        <f>Pricing!$D92*100</f>
        <v>3.1009057052813924</v>
      </c>
      <c r="P92" s="169" t="str">
        <f t="shared" si="12"/>
        <v>GBPYC1Y_SB12L_16Y</v>
      </c>
      <c r="Q92" s="167">
        <f>Pricing!$E92*100</f>
        <v>3.2408593439929718</v>
      </c>
      <c r="R92" s="170">
        <f>Pricing!$E92*100</f>
        <v>3.2408593439929718</v>
      </c>
    </row>
    <row r="93" spans="1:18" x14ac:dyDescent="0.2">
      <c r="A93" s="163" t="str">
        <f>Pricing!$A93</f>
        <v>17Y</v>
      </c>
      <c r="B93" s="164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164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164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165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66" t="str">
        <f t="shared" si="9"/>
        <v>GBPYC1M_SB1L_17Y</v>
      </c>
      <c r="H93" s="167">
        <f>Pricing!$B93*100</f>
        <v>2.9254883797953641</v>
      </c>
      <c r="I93" s="168">
        <f>Pricing!$B93*100</f>
        <v>2.9254883797953641</v>
      </c>
      <c r="J93" s="169" t="str">
        <f t="shared" si="10"/>
        <v>GBPYC3M_SB3L_17Y</v>
      </c>
      <c r="K93" s="167">
        <f>Pricing!$C93*100</f>
        <v>2.9892754157107224</v>
      </c>
      <c r="L93" s="168">
        <f>Pricing!$C93*100</f>
        <v>2.9892754157107224</v>
      </c>
      <c r="M93" s="169" t="str">
        <f t="shared" si="11"/>
        <v>GBPYC6M_SB6L_17Y</v>
      </c>
      <c r="N93" s="167">
        <f>Pricing!$D93*100</f>
        <v>3.1310180934797387</v>
      </c>
      <c r="O93" s="168">
        <f>Pricing!$D93*100</f>
        <v>3.1310180934797387</v>
      </c>
      <c r="P93" s="169" t="str">
        <f t="shared" si="12"/>
        <v>GBPYC1Y_SB12L_17Y</v>
      </c>
      <c r="Q93" s="167">
        <f>Pricing!$E93*100</f>
        <v>3.2689262481128982</v>
      </c>
      <c r="R93" s="170">
        <f>Pricing!$E93*100</f>
        <v>3.2689262481128982</v>
      </c>
    </row>
    <row r="94" spans="1:18" x14ac:dyDescent="0.2">
      <c r="A94" s="163" t="str">
        <f>Pricing!$A94</f>
        <v>18Y</v>
      </c>
      <c r="B94" s="164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164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164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165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66" t="str">
        <f t="shared" si="9"/>
        <v>GBPYC1M_SB1L_18Y</v>
      </c>
      <c r="H94" s="167">
        <f>Pricing!$B94*100</f>
        <v>2.955730453971289</v>
      </c>
      <c r="I94" s="168">
        <f>Pricing!$B94*100</f>
        <v>2.955730453971289</v>
      </c>
      <c r="J94" s="169" t="str">
        <f t="shared" si="10"/>
        <v>GBPYC3M_SB3L_18Y</v>
      </c>
      <c r="K94" s="167">
        <f>Pricing!$C94*100</f>
        <v>3.0184417182256387</v>
      </c>
      <c r="L94" s="168">
        <f>Pricing!$C94*100</f>
        <v>3.0184417182256387</v>
      </c>
      <c r="M94" s="169" t="str">
        <f t="shared" si="11"/>
        <v>GBPYC6M_SB6L_18Y</v>
      </c>
      <c r="N94" s="167">
        <f>Pricing!$D94*100</f>
        <v>3.1559442889528881</v>
      </c>
      <c r="O94" s="168">
        <f>Pricing!$D94*100</f>
        <v>3.1559442889528881</v>
      </c>
      <c r="P94" s="169" t="str">
        <f t="shared" si="12"/>
        <v>GBPYC1Y_SB12L_18Y</v>
      </c>
      <c r="Q94" s="167">
        <f>Pricing!$E94*100</f>
        <v>3.2920801401516009</v>
      </c>
      <c r="R94" s="170">
        <f>Pricing!$E94*100</f>
        <v>3.2920801401516009</v>
      </c>
    </row>
    <row r="95" spans="1:18" x14ac:dyDescent="0.2">
      <c r="A95" s="163" t="str">
        <f>Pricing!$A95</f>
        <v>19Y</v>
      </c>
      <c r="B95" s="164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164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164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165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66" t="str">
        <f t="shared" si="9"/>
        <v>GBPYC1M_SB1L_19Y</v>
      </c>
      <c r="H95" s="167">
        <f>Pricing!$B95*100</f>
        <v>2.9806531547047972</v>
      </c>
      <c r="I95" s="168">
        <f>Pricing!$B95*100</f>
        <v>2.9806531547047972</v>
      </c>
      <c r="J95" s="169" t="str">
        <f t="shared" si="10"/>
        <v>GBPYC3M_SB3L_19Y</v>
      </c>
      <c r="K95" s="167">
        <f>Pricing!$C95*100</f>
        <v>3.0423114783240726</v>
      </c>
      <c r="L95" s="168">
        <f>Pricing!$C95*100</f>
        <v>3.0423114783240726</v>
      </c>
      <c r="M95" s="169" t="str">
        <f t="shared" si="11"/>
        <v>GBPYC6M_SB6L_19Y</v>
      </c>
      <c r="N95" s="167">
        <f>Pricing!$D95*100</f>
        <v>3.1760733701884343</v>
      </c>
      <c r="O95" s="168">
        <f>Pricing!$D95*100</f>
        <v>3.1760733701884343</v>
      </c>
      <c r="P95" s="169" t="str">
        <f t="shared" si="12"/>
        <v>GBPYC1Y_SB12L_19Y</v>
      </c>
      <c r="Q95" s="167">
        <f>Pricing!$E95*100</f>
        <v>3.3104824020311998</v>
      </c>
      <c r="R95" s="170">
        <f>Pricing!$E95*100</f>
        <v>3.3104824020311998</v>
      </c>
    </row>
    <row r="96" spans="1:18" x14ac:dyDescent="0.2">
      <c r="A96" s="163" t="str">
        <f>Pricing!$A96</f>
        <v>20Y</v>
      </c>
      <c r="B96" s="164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164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164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165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66" t="str">
        <f t="shared" si="9"/>
        <v>GBPYC1M_SB1L_20Y</v>
      </c>
      <c r="H96" s="167">
        <f>Pricing!$B96*100</f>
        <v>3.0008620502344887</v>
      </c>
      <c r="I96" s="168">
        <f>Pricing!$B96*100</f>
        <v>3.0008620502344887</v>
      </c>
      <c r="J96" s="169" t="str">
        <f t="shared" si="10"/>
        <v>GBPYC3M_SB3L_20Y</v>
      </c>
      <c r="K96" s="167">
        <f>Pricing!$C96*100</f>
        <v>3.061532261828344</v>
      </c>
      <c r="L96" s="168">
        <f>Pricing!$C96*100</f>
        <v>3.061532261828344</v>
      </c>
      <c r="M96" s="169" t="str">
        <f t="shared" si="11"/>
        <v>GBPYC6M_SB6L_20Y</v>
      </c>
      <c r="N96" s="167">
        <f>Pricing!$D96*100</f>
        <v>3.1919999999977438</v>
      </c>
      <c r="O96" s="168">
        <f>Pricing!$D96*100</f>
        <v>3.1919999999977438</v>
      </c>
      <c r="P96" s="169" t="str">
        <f t="shared" si="12"/>
        <v>GBPYC1Y_SB12L_20Y</v>
      </c>
      <c r="Q96" s="167">
        <f>Pricing!$E96*100</f>
        <v>3.3244999999974572</v>
      </c>
      <c r="R96" s="170">
        <f>Pricing!$E96*100</f>
        <v>3.3244999999974572</v>
      </c>
    </row>
    <row r="97" spans="1:18" x14ac:dyDescent="0.2">
      <c r="A97" s="163" t="str">
        <f>Pricing!$A97</f>
        <v>21Y</v>
      </c>
      <c r="B97" s="164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62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62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165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66" t="str">
        <f t="shared" si="9"/>
        <v>GBPYC1M_SB1L_21Y</v>
      </c>
      <c r="H97" s="167">
        <f>Pricing!$B97*100</f>
        <v>3.0165798493402747</v>
      </c>
      <c r="I97" s="168">
        <f>Pricing!$B97*100</f>
        <v>3.0165798493402747</v>
      </c>
      <c r="J97" s="169" t="str">
        <f t="shared" si="10"/>
        <v>GBPYC3M_SB3L_21Y</v>
      </c>
      <c r="K97" s="167">
        <f>Pricing!$C97*100</f>
        <v>3.0763678851648897</v>
      </c>
      <c r="L97" s="168">
        <f>Pricing!$C97*100</f>
        <v>3.0763678851648897</v>
      </c>
      <c r="M97" s="169" t="str">
        <f t="shared" si="11"/>
        <v>GBPYC6M_SB6L_21Y</v>
      </c>
      <c r="N97" s="167">
        <f>Pricing!$D97*100</f>
        <v>3.2039844741683368</v>
      </c>
      <c r="O97" s="168">
        <f>Pricing!$D97*100</f>
        <v>3.2039844741683368</v>
      </c>
      <c r="P97" s="169" t="str">
        <f t="shared" si="12"/>
        <v>GBPYC1Y_SB12L_21Y</v>
      </c>
      <c r="Q97" s="167">
        <f>Pricing!$E97*100</f>
        <v>3.3342375150829544</v>
      </c>
      <c r="R97" s="170">
        <f>Pricing!$E97*100</f>
        <v>3.3342375150829544</v>
      </c>
    </row>
    <row r="98" spans="1:18" x14ac:dyDescent="0.2">
      <c r="A98" s="163" t="str">
        <f>Pricing!$A98</f>
        <v>22Y</v>
      </c>
      <c r="B98" s="164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62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62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165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66" t="str">
        <f t="shared" si="9"/>
        <v>GBPYC1M_SB1L_22Y</v>
      </c>
      <c r="H98" s="167">
        <f>Pricing!$B98*100</f>
        <v>3.0289806253642544</v>
      </c>
      <c r="I98" s="168">
        <f>Pricing!$B98*100</f>
        <v>3.0289806253642544</v>
      </c>
      <c r="J98" s="169" t="str">
        <f t="shared" si="10"/>
        <v>GBPYC3M_SB3L_22Y</v>
      </c>
      <c r="K98" s="167">
        <f>Pricing!$C98*100</f>
        <v>3.0879667826237585</v>
      </c>
      <c r="L98" s="168">
        <f>Pricing!$C98*100</f>
        <v>3.0879667826237585</v>
      </c>
      <c r="M98" s="169" t="str">
        <f t="shared" si="11"/>
        <v>GBPYC6M_SB6L_22Y</v>
      </c>
      <c r="N98" s="167">
        <f>Pricing!$D98*100</f>
        <v>3.2130124659286259</v>
      </c>
      <c r="O98" s="168">
        <f>Pricing!$D98*100</f>
        <v>3.2130124659286259</v>
      </c>
      <c r="P98" s="169" t="str">
        <f t="shared" si="12"/>
        <v>GBPYC1Y_SB12L_22Y</v>
      </c>
      <c r="Q98" s="167">
        <f>Pricing!$E98*100</f>
        <v>3.3408128330030693</v>
      </c>
      <c r="R98" s="170">
        <f>Pricing!$E98*100</f>
        <v>3.3408128330030693</v>
      </c>
    </row>
    <row r="99" spans="1:18" x14ac:dyDescent="0.2">
      <c r="A99" s="163" t="str">
        <f>Pricing!$A99</f>
        <v>23Y</v>
      </c>
      <c r="B99" s="164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62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62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165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66" t="str">
        <f t="shared" si="9"/>
        <v>GBPYC1M_SB1L_23Y</v>
      </c>
      <c r="H99" s="167">
        <f>Pricing!$B99*100</f>
        <v>3.0389160859701185</v>
      </c>
      <c r="I99" s="168">
        <f>Pricing!$B99*100</f>
        <v>3.0389160859701185</v>
      </c>
      <c r="J99" s="169" t="str">
        <f t="shared" si="10"/>
        <v>GBPYC3M_SB3L_23Y</v>
      </c>
      <c r="K99" s="167">
        <f>Pricing!$C99*100</f>
        <v>3.0971616872698826</v>
      </c>
      <c r="L99" s="168">
        <f>Pricing!$C99*100</f>
        <v>3.0971616872698826</v>
      </c>
      <c r="M99" s="169" t="str">
        <f t="shared" si="11"/>
        <v>GBPYC6M_SB6L_23Y</v>
      </c>
      <c r="N99" s="167">
        <f>Pricing!$D99*100</f>
        <v>3.2198000678998704</v>
      </c>
      <c r="O99" s="168">
        <f>Pricing!$D99*100</f>
        <v>3.2198000678998704</v>
      </c>
      <c r="P99" s="169" t="str">
        <f t="shared" si="12"/>
        <v>GBPYC1Y_SB12L_23Y</v>
      </c>
      <c r="Q99" s="167">
        <f>Pricing!$E99*100</f>
        <v>3.3451462406767241</v>
      </c>
      <c r="R99" s="170">
        <f>Pricing!$E99*100</f>
        <v>3.3451462406767241</v>
      </c>
    </row>
    <row r="100" spans="1:18" x14ac:dyDescent="0.2">
      <c r="A100" s="163" t="str">
        <f>Pricing!$A100</f>
        <v>24Y</v>
      </c>
      <c r="B100" s="164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62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62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165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66" t="str">
        <f t="shared" si="9"/>
        <v>GBPYC1M_SB1L_24Y</v>
      </c>
      <c r="H100" s="167">
        <f>Pricing!$B100*100</f>
        <v>3.0471184556938078</v>
      </c>
      <c r="I100" s="168">
        <f>Pricing!$B100*100</f>
        <v>3.0471184556938078</v>
      </c>
      <c r="J100" s="169" t="str">
        <f t="shared" si="10"/>
        <v>GBPYC3M_SB3L_24Y</v>
      </c>
      <c r="K100" s="167">
        <f>Pricing!$C100*100</f>
        <v>3.104667406551421</v>
      </c>
      <c r="L100" s="168">
        <f>Pricing!$C100*100</f>
        <v>3.104667406551421</v>
      </c>
      <c r="M100" s="169" t="str">
        <f t="shared" si="11"/>
        <v>GBPYC6M_SB6L_24Y</v>
      </c>
      <c r="N100" s="167">
        <f>Pricing!$D100*100</f>
        <v>3.2249616567055299</v>
      </c>
      <c r="O100" s="168">
        <f>Pricing!$D100*100</f>
        <v>3.2249616567055299</v>
      </c>
      <c r="P100" s="169" t="str">
        <f t="shared" si="12"/>
        <v>GBPYC1Y_SB12L_24Y</v>
      </c>
      <c r="Q100" s="167">
        <f>Pricing!$E100*100</f>
        <v>3.3480563090250208</v>
      </c>
      <c r="R100" s="170">
        <f>Pricing!$E100*100</f>
        <v>3.3480563090250208</v>
      </c>
    </row>
    <row r="101" spans="1:18" x14ac:dyDescent="0.2">
      <c r="A101" s="163" t="str">
        <f>Pricing!$A101</f>
        <v>25Y</v>
      </c>
      <c r="B101" s="164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62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62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165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66" t="str">
        <f t="shared" si="9"/>
        <v>GBPYC1M_SB1L_25Y</v>
      </c>
      <c r="H101" s="167">
        <f>Pricing!$B101*100</f>
        <v>3.0541858325756932</v>
      </c>
      <c r="I101" s="168">
        <f>Pricing!$B101*100</f>
        <v>3.0541858325756932</v>
      </c>
      <c r="J101" s="169" t="str">
        <f t="shared" si="10"/>
        <v>GBPYC3M_SB3L_25Y</v>
      </c>
      <c r="K101" s="167">
        <f>Pricing!$C101*100</f>
        <v>3.1110678344929288</v>
      </c>
      <c r="L101" s="168">
        <f>Pricing!$C101*100</f>
        <v>3.1110678344929288</v>
      </c>
      <c r="M101" s="169" t="str">
        <f t="shared" si="11"/>
        <v>GBPYC6M_SB6L_25Y</v>
      </c>
      <c r="N101" s="167">
        <f>Pricing!$D101*100</f>
        <v>3.229000000004429</v>
      </c>
      <c r="O101" s="168">
        <f>Pricing!$D101*100</f>
        <v>3.229000000004429</v>
      </c>
      <c r="P101" s="169" t="str">
        <f t="shared" si="12"/>
        <v>GBPYC1Y_SB12L_25Y</v>
      </c>
      <c r="Q101" s="167">
        <f>Pricing!$E101*100</f>
        <v>3.3502500000044289</v>
      </c>
      <c r="R101" s="170">
        <f>Pricing!$E101*100</f>
        <v>3.3502500000044289</v>
      </c>
    </row>
    <row r="102" spans="1:18" x14ac:dyDescent="0.2">
      <c r="A102" s="163" t="str">
        <f>Pricing!$A102</f>
        <v>26Y</v>
      </c>
      <c r="B102" s="164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62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62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165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66" t="str">
        <f t="shared" si="9"/>
        <v>GBPYC1M_SB1L_26Y</v>
      </c>
      <c r="H102" s="167">
        <f>Pricing!$B102*100</f>
        <v>3.0605267469301443</v>
      </c>
      <c r="I102" s="168">
        <f>Pricing!$B102*100</f>
        <v>3.0605267469301443</v>
      </c>
      <c r="J102" s="169" t="str">
        <f t="shared" si="10"/>
        <v>GBPYC3M_SB3L_26Y</v>
      </c>
      <c r="K102" s="167">
        <f>Pricing!$C102*100</f>
        <v>3.1167632213597321</v>
      </c>
      <c r="L102" s="168">
        <f>Pricing!$C102*100</f>
        <v>3.1167632213597321</v>
      </c>
      <c r="M102" s="169" t="str">
        <f t="shared" si="11"/>
        <v>GBPYC6M_SB6L_26Y</v>
      </c>
      <c r="N102" s="167">
        <f>Pricing!$D102*100</f>
        <v>3.2322746215463551</v>
      </c>
      <c r="O102" s="168">
        <f>Pricing!$D102*100</f>
        <v>3.2322746215463551</v>
      </c>
      <c r="P102" s="169" t="str">
        <f t="shared" si="12"/>
        <v>GBPYC1Y_SB12L_26Y</v>
      </c>
      <c r="Q102" s="167">
        <f>Pricing!$E102*100</f>
        <v>3.3522088191752766</v>
      </c>
      <c r="R102" s="170">
        <f>Pricing!$E102*100</f>
        <v>3.3522088191752766</v>
      </c>
    </row>
    <row r="103" spans="1:18" x14ac:dyDescent="0.2">
      <c r="A103" s="163" t="str">
        <f>Pricing!$A103</f>
        <v>27Y</v>
      </c>
      <c r="B103" s="164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62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62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165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66" t="str">
        <f t="shared" ref="G103:G136" si="13">G$4&amp;"_"&amp;$U$71&amp;G$3&amp;$V$71&amp;IF(UPPER(Start)="1W","1WFWD_","_")&amp;$A103</f>
        <v>GBPYC1M_SB1L_27Y</v>
      </c>
      <c r="H103" s="167">
        <f>Pricing!$B103*100</f>
        <v>3.065911599497432</v>
      </c>
      <c r="I103" s="168">
        <f>Pricing!$B103*100</f>
        <v>3.065911599497432</v>
      </c>
      <c r="J103" s="169" t="str">
        <f t="shared" ref="J103:J136" si="14">J$4&amp;"_"&amp;$U$71&amp;J$3&amp;$V$71&amp;IF(UPPER(Start)="1W","1WFWD_","_")&amp;$A103</f>
        <v>GBPYC3M_SB3L_27Y</v>
      </c>
      <c r="K103" s="167">
        <f>Pricing!$C103*100</f>
        <v>3.1215538764750095</v>
      </c>
      <c r="L103" s="168">
        <f>Pricing!$C103*100</f>
        <v>3.1215538764750095</v>
      </c>
      <c r="M103" s="169" t="str">
        <f t="shared" si="11"/>
        <v>GBPYC6M_SB6L_27Y</v>
      </c>
      <c r="N103" s="167">
        <f>Pricing!$D103*100</f>
        <v>3.234741303815003</v>
      </c>
      <c r="O103" s="168">
        <f>Pricing!$D103*100</f>
        <v>3.234741303815003</v>
      </c>
      <c r="P103" s="169" t="str">
        <f t="shared" si="12"/>
        <v>GBPYC1Y_SB12L_27Y</v>
      </c>
      <c r="Q103" s="167">
        <f>Pricing!$E103*100</f>
        <v>3.3536816808833714</v>
      </c>
      <c r="R103" s="170">
        <f>Pricing!$E103*100</f>
        <v>3.3536816808833714</v>
      </c>
    </row>
    <row r="104" spans="1:18" x14ac:dyDescent="0.2">
      <c r="A104" s="163" t="str">
        <f>Pricing!$A104</f>
        <v>28Y</v>
      </c>
      <c r="B104" s="164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62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62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165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66" t="str">
        <f t="shared" si="13"/>
        <v>GBPYC1M_SB1L_28Y</v>
      </c>
      <c r="H104" s="167">
        <f>Pricing!$B104*100</f>
        <v>3.0701969674449465</v>
      </c>
      <c r="I104" s="168">
        <f>Pricing!$B104*100</f>
        <v>3.0701969674449465</v>
      </c>
      <c r="J104" s="169" t="str">
        <f t="shared" si="14"/>
        <v>GBPYC3M_SB3L_28Y</v>
      </c>
      <c r="K104" s="167">
        <f>Pricing!$C104*100</f>
        <v>3.1253133565516595</v>
      </c>
      <c r="L104" s="168">
        <f>Pricing!$C104*100</f>
        <v>3.1253133565516595</v>
      </c>
      <c r="M104" s="169" t="str">
        <f t="shared" si="11"/>
        <v>GBPYC6M_SB6L_28Y</v>
      </c>
      <c r="N104" s="167">
        <f>Pricing!$D104*100</f>
        <v>3.236383478171772</v>
      </c>
      <c r="O104" s="168">
        <f>Pricing!$D104*100</f>
        <v>3.236383478171772</v>
      </c>
      <c r="P104" s="169" t="str">
        <f t="shared" si="12"/>
        <v>GBPYC1Y_SB12L_28Y</v>
      </c>
      <c r="Q104" s="167">
        <f>Pricing!$E104*100</f>
        <v>3.3543629358651281</v>
      </c>
      <c r="R104" s="170">
        <f>Pricing!$E104*100</f>
        <v>3.3543629358651281</v>
      </c>
    </row>
    <row r="105" spans="1:18" x14ac:dyDescent="0.2">
      <c r="A105" s="163" t="str">
        <f>Pricing!$A105</f>
        <v>29Y</v>
      </c>
      <c r="B105" s="164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62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62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165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66" t="str">
        <f t="shared" si="13"/>
        <v>GBPYC1M_SB1L_29Y</v>
      </c>
      <c r="H105" s="167">
        <f>Pricing!$B105*100</f>
        <v>3.0731898356869793</v>
      </c>
      <c r="I105" s="168">
        <f>Pricing!$B105*100</f>
        <v>3.0731898356869793</v>
      </c>
      <c r="J105" s="169" t="str">
        <f t="shared" si="14"/>
        <v>GBPYC3M_SB3L_29Y</v>
      </c>
      <c r="K105" s="167">
        <f>Pricing!$C105*100</f>
        <v>3.1278697198117182</v>
      </c>
      <c r="L105" s="168">
        <f>Pricing!$C105*100</f>
        <v>3.1278697198117182</v>
      </c>
      <c r="M105" s="169" t="str">
        <f t="shared" si="11"/>
        <v>GBPYC6M_SB6L_29Y</v>
      </c>
      <c r="N105" s="167">
        <f>Pricing!$D105*100</f>
        <v>3.2371474413326924</v>
      </c>
      <c r="O105" s="168">
        <f>Pricing!$D105*100</f>
        <v>3.2371474413326924</v>
      </c>
      <c r="P105" s="169" t="str">
        <f t="shared" si="12"/>
        <v>GBPYC1Y_SB12L_29Y</v>
      </c>
      <c r="Q105" s="167">
        <f>Pricing!$E105*100</f>
        <v>3.3539098002066212</v>
      </c>
      <c r="R105" s="170">
        <f>Pricing!$E105*100</f>
        <v>3.3539098002066212</v>
      </c>
    </row>
    <row r="106" spans="1:18" x14ac:dyDescent="0.2">
      <c r="A106" s="163" t="str">
        <f>Pricing!$A106</f>
        <v>30Y</v>
      </c>
      <c r="B106" s="164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62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62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165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66" t="str">
        <f t="shared" si="13"/>
        <v>GBPYC1M_SB1L_30Y</v>
      </c>
      <c r="H106" s="167">
        <f>Pricing!$B106*100</f>
        <v>3.0747529952670405</v>
      </c>
      <c r="I106" s="168">
        <f>Pricing!$B106*100</f>
        <v>3.0747529952670405</v>
      </c>
      <c r="J106" s="169" t="str">
        <f t="shared" si="14"/>
        <v>GBPYC3M_SB3L_30Y</v>
      </c>
      <c r="K106" s="167">
        <f>Pricing!$C106*100</f>
        <v>3.129100931219714</v>
      </c>
      <c r="L106" s="168">
        <f>Pricing!$C106*100</f>
        <v>3.129100931219714</v>
      </c>
      <c r="M106" s="169" t="str">
        <f t="shared" si="11"/>
        <v>GBPYC6M_SB6L_30Y</v>
      </c>
      <c r="N106" s="167">
        <f>Pricing!$D106*100</f>
        <v>3.2369999999897336</v>
      </c>
      <c r="O106" s="168">
        <f>Pricing!$D106*100</f>
        <v>3.2369999999897336</v>
      </c>
      <c r="P106" s="169" t="str">
        <f t="shared" si="12"/>
        <v>GBPYC1Y_SB12L_30Y</v>
      </c>
      <c r="Q106" s="167">
        <f>Pricing!$E106*100</f>
        <v>3.3519999999855528</v>
      </c>
      <c r="R106" s="170">
        <f>Pricing!$E106*100</f>
        <v>3.3519999999855528</v>
      </c>
    </row>
    <row r="107" spans="1:18" x14ac:dyDescent="0.2">
      <c r="A107" s="163" t="str">
        <f>Pricing!$A107</f>
        <v>31Y</v>
      </c>
      <c r="B107" s="62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62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62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165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66" t="str">
        <f t="shared" si="13"/>
        <v>GBPYC1M_SB1L_31Y</v>
      </c>
      <c r="H107" s="167">
        <f>Pricing!$B107*100</f>
        <v>3.0748394784016884</v>
      </c>
      <c r="I107" s="168">
        <f>Pricing!$B107*100</f>
        <v>3.0748394784016884</v>
      </c>
      <c r="J107" s="169" t="str">
        <f t="shared" si="14"/>
        <v>GBPYC3M_SB3L_31Y</v>
      </c>
      <c r="K107" s="167">
        <f>Pricing!$C107*100</f>
        <v>3.1289678124704188</v>
      </c>
      <c r="L107" s="168">
        <f>Pricing!$C107*100</f>
        <v>3.1289678124704188</v>
      </c>
      <c r="M107" s="169" t="str">
        <f t="shared" si="11"/>
        <v>GBPYC6M_SB6L_31Y</v>
      </c>
      <c r="N107" s="167">
        <f>Pricing!$D107*100</f>
        <v>3.235952579245486</v>
      </c>
      <c r="O107" s="168">
        <f>Pricing!$D107*100</f>
        <v>3.235952579245486</v>
      </c>
      <c r="P107" s="169" t="str">
        <f t="shared" si="12"/>
        <v>GBPYC1Y_SB12L_31Y</v>
      </c>
      <c r="Q107" s="167">
        <f>Pricing!$E107*100</f>
        <v>3.3499505505235838</v>
      </c>
      <c r="R107" s="170">
        <f>Pricing!$E107*100</f>
        <v>3.3499505505235838</v>
      </c>
    </row>
    <row r="108" spans="1:18" x14ac:dyDescent="0.2">
      <c r="A108" s="163" t="str">
        <f>Pricing!$A108</f>
        <v>32Y</v>
      </c>
      <c r="B108" s="62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62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62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165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66" t="str">
        <f t="shared" si="13"/>
        <v>GBPYC1M_SB1L_32Y</v>
      </c>
      <c r="H108" s="167">
        <f>Pricing!$B108*100</f>
        <v>3.0737269266577028</v>
      </c>
      <c r="I108" s="168">
        <f>Pricing!$B108*100</f>
        <v>3.0737269266577028</v>
      </c>
      <c r="J108" s="169" t="str">
        <f t="shared" si="14"/>
        <v>GBPYC3M_SB3L_32Y</v>
      </c>
      <c r="K108" s="167">
        <f>Pricing!$C108*100</f>
        <v>3.1277313323643314</v>
      </c>
      <c r="L108" s="168">
        <f>Pricing!$C108*100</f>
        <v>3.1277313323643314</v>
      </c>
      <c r="M108" s="169" t="str">
        <f t="shared" si="11"/>
        <v>GBPYC6M_SB6L_32Y</v>
      </c>
      <c r="N108" s="167">
        <f>Pricing!$D108*100</f>
        <v>3.2341996964509336</v>
      </c>
      <c r="O108" s="168">
        <f>Pricing!$D108*100</f>
        <v>3.2341996964509336</v>
      </c>
      <c r="P108" s="169" t="str">
        <f t="shared" si="12"/>
        <v>GBPYC1Y_SB12L_32Y</v>
      </c>
      <c r="Q108" s="167">
        <f>Pricing!$E108*100</f>
        <v>3.3480067163903469</v>
      </c>
      <c r="R108" s="170">
        <f>Pricing!$E108*100</f>
        <v>3.3480067163903469</v>
      </c>
    </row>
    <row r="109" spans="1:18" x14ac:dyDescent="0.2">
      <c r="A109" s="163" t="str">
        <f>Pricing!$A109</f>
        <v>33Y</v>
      </c>
      <c r="B109" s="62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62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62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165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66" t="str">
        <f t="shared" si="13"/>
        <v>GBPYC1M_SB1L_33Y</v>
      </c>
      <c r="H109" s="167">
        <f>Pricing!$B109*100</f>
        <v>3.0717281034971822</v>
      </c>
      <c r="I109" s="168">
        <f>Pricing!$B109*100</f>
        <v>3.0717281034971822</v>
      </c>
      <c r="J109" s="169" t="str">
        <f t="shared" si="14"/>
        <v>GBPYC3M_SB3L_33Y</v>
      </c>
      <c r="K109" s="167">
        <f>Pricing!$C109*100</f>
        <v>3.1256808969150436</v>
      </c>
      <c r="L109" s="168">
        <f>Pricing!$C109*100</f>
        <v>3.1256808969150436</v>
      </c>
      <c r="M109" s="169" t="str">
        <f t="shared" si="11"/>
        <v>GBPYC6M_SB6L_33Y</v>
      </c>
      <c r="N109" s="167">
        <f>Pricing!$D109*100</f>
        <v>3.2319331881885702</v>
      </c>
      <c r="O109" s="168">
        <f>Pricing!$D109*100</f>
        <v>3.2319331881885702</v>
      </c>
      <c r="P109" s="169" t="str">
        <f t="shared" si="12"/>
        <v>GBPYC1Y_SB12L_33Y</v>
      </c>
      <c r="Q109" s="167">
        <f>Pricing!$E109*100</f>
        <v>3.3460219050676794</v>
      </c>
      <c r="R109" s="170">
        <f>Pricing!$E109*100</f>
        <v>3.3460219050676794</v>
      </c>
    </row>
    <row r="110" spans="1:18" x14ac:dyDescent="0.2">
      <c r="A110" s="163" t="str">
        <f>Pricing!$A110</f>
        <v>34Y</v>
      </c>
      <c r="B110" s="62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62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62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165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66" t="str">
        <f t="shared" si="13"/>
        <v>GBPYC1M_SB1L_34Y</v>
      </c>
      <c r="H110" s="167">
        <f>Pricing!$B110*100</f>
        <v>3.0690895718899061</v>
      </c>
      <c r="I110" s="168">
        <f>Pricing!$B110*100</f>
        <v>3.0690895718899061</v>
      </c>
      <c r="J110" s="169" t="str">
        <f t="shared" si="14"/>
        <v>GBPYC3M_SB3L_34Y</v>
      </c>
      <c r="K110" s="167">
        <f>Pricing!$C110*100</f>
        <v>3.1230448771775903</v>
      </c>
      <c r="L110" s="168">
        <f>Pricing!$C110*100</f>
        <v>3.1230448771775903</v>
      </c>
      <c r="M110" s="169" t="str">
        <f t="shared" si="11"/>
        <v>GBPYC6M_SB6L_34Y</v>
      </c>
      <c r="N110" s="167">
        <f>Pricing!$D110*100</f>
        <v>3.2293058171829281</v>
      </c>
      <c r="O110" s="168">
        <f>Pricing!$D110*100</f>
        <v>3.2293058171829281</v>
      </c>
      <c r="P110" s="169" t="str">
        <f t="shared" si="12"/>
        <v>GBPYC1Y_SB12L_34Y</v>
      </c>
      <c r="Q110" s="167">
        <f>Pricing!$E110*100</f>
        <v>3.3438732697082481</v>
      </c>
      <c r="R110" s="170">
        <f>Pricing!$E110*100</f>
        <v>3.3438732697082481</v>
      </c>
    </row>
    <row r="111" spans="1:18" x14ac:dyDescent="0.2">
      <c r="A111" s="163" t="str">
        <f>Pricing!$A111</f>
        <v>35Y</v>
      </c>
      <c r="B111" s="62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62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62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165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66" t="str">
        <f t="shared" si="13"/>
        <v>GBPYC1M_SB1L_35Y</v>
      </c>
      <c r="H111" s="167">
        <f>Pricing!$B111*100</f>
        <v>3.0660531546499881</v>
      </c>
      <c r="I111" s="168">
        <f>Pricing!$B111*100</f>
        <v>3.0660531546499881</v>
      </c>
      <c r="J111" s="169" t="str">
        <f t="shared" si="14"/>
        <v>GBPYC3M_SB3L_35Y</v>
      </c>
      <c r="K111" s="167">
        <f>Pricing!$C111*100</f>
        <v>3.1200493594675995</v>
      </c>
      <c r="L111" s="168">
        <f>Pricing!$C111*100</f>
        <v>3.1200493594675995</v>
      </c>
      <c r="M111" s="169" t="str">
        <f t="shared" ref="M111:M136" si="15">M$4&amp;"_"&amp;$U$71&amp;M$3&amp;$V$71&amp;IF(UPPER(Start)="1W","1WFWD_","_")&amp;$A111</f>
        <v>GBPYC6M_SB6L_35Y</v>
      </c>
      <c r="N111" s="167">
        <f>Pricing!$D111*100</f>
        <v>3.2264780640992341</v>
      </c>
      <c r="O111" s="168">
        <f>Pricing!$D111*100</f>
        <v>3.2264780640992341</v>
      </c>
      <c r="P111" s="169" t="str">
        <f t="shared" ref="P111:P136" si="16">P$4&amp;"_"&amp;$U$71&amp;P$3&amp;$V$71&amp;IF(UPPER(Start)="1W","1WFWD_","_")&amp;$A111</f>
        <v>GBPYC1Y_SB12L_35Y</v>
      </c>
      <c r="Q111" s="167">
        <f>Pricing!$E111*100</f>
        <v>3.3414780640996353</v>
      </c>
      <c r="R111" s="170">
        <f>Pricing!$E111*100</f>
        <v>3.3414780640996353</v>
      </c>
    </row>
    <row r="112" spans="1:18" x14ac:dyDescent="0.2">
      <c r="A112" s="163" t="str">
        <f>Pricing!$A112</f>
        <v>36Y</v>
      </c>
      <c r="B112" s="62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62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62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165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66" t="str">
        <f t="shared" si="13"/>
        <v>GBPYC1M_SB1L_36Y</v>
      </c>
      <c r="H112" s="167">
        <f>Pricing!$B112*100</f>
        <v>3.0628079622731805</v>
      </c>
      <c r="I112" s="168">
        <f>Pricing!$B112*100</f>
        <v>3.0628079622731805</v>
      </c>
      <c r="J112" s="169" t="str">
        <f t="shared" si="14"/>
        <v>GBPYC3M_SB3L_36Y</v>
      </c>
      <c r="K112" s="167">
        <f>Pricing!$C112*100</f>
        <v>3.1168696133584013</v>
      </c>
      <c r="L112" s="168">
        <f>Pricing!$C112*100</f>
        <v>3.1168696133584013</v>
      </c>
      <c r="M112" s="169" t="str">
        <f t="shared" si="15"/>
        <v>GBPYC6M_SB6L_36Y</v>
      </c>
      <c r="N112" s="167">
        <f>Pricing!$D112*100</f>
        <v>3.2235677768081548</v>
      </c>
      <c r="O112" s="168">
        <f>Pricing!$D112*100</f>
        <v>3.2235677768081548</v>
      </c>
      <c r="P112" s="169" t="str">
        <f t="shared" si="16"/>
        <v>GBPYC1Y_SB12L_36Y</v>
      </c>
      <c r="Q112" s="167">
        <f>Pricing!$E112*100</f>
        <v>3.3387949799643519</v>
      </c>
      <c r="R112" s="170">
        <f>Pricing!$E112*100</f>
        <v>3.3387949799643519</v>
      </c>
    </row>
    <row r="113" spans="1:18" x14ac:dyDescent="0.2">
      <c r="A113" s="163" t="str">
        <f>Pricing!$A113</f>
        <v>37Y</v>
      </c>
      <c r="B113" s="62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62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62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165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66" t="str">
        <f t="shared" si="13"/>
        <v>GBPYC1M_SB1L_37Y</v>
      </c>
      <c r="H113" s="167">
        <f>Pricing!$B113*100</f>
        <v>3.0595049745251122</v>
      </c>
      <c r="I113" s="168">
        <f>Pricing!$B113*100</f>
        <v>3.0595049745251122</v>
      </c>
      <c r="J113" s="169" t="str">
        <f t="shared" si="14"/>
        <v>GBPYC3M_SB3L_37Y</v>
      </c>
      <c r="K113" s="167">
        <f>Pricing!$C113*100</f>
        <v>3.1136451371143927</v>
      </c>
      <c r="L113" s="168">
        <f>Pricing!$C113*100</f>
        <v>3.1136451371143927</v>
      </c>
      <c r="M113" s="169" t="str">
        <f t="shared" si="15"/>
        <v>GBPYC6M_SB6L_37Y</v>
      </c>
      <c r="N113" s="167">
        <f>Pricing!$D113*100</f>
        <v>3.2206669706042232</v>
      </c>
      <c r="O113" s="168">
        <f>Pricing!$D113*100</f>
        <v>3.2206669706042232</v>
      </c>
      <c r="P113" s="169" t="str">
        <f t="shared" si="16"/>
        <v>GBPYC1Y_SB12L_37Y</v>
      </c>
      <c r="Q113" s="167">
        <f>Pricing!$E113*100</f>
        <v>3.3359460211849123</v>
      </c>
      <c r="R113" s="170">
        <f>Pricing!$E113*100</f>
        <v>3.3359460211849123</v>
      </c>
    </row>
    <row r="114" spans="1:18" x14ac:dyDescent="0.2">
      <c r="A114" s="163" t="str">
        <f>Pricing!$A114</f>
        <v>38Y</v>
      </c>
      <c r="B114" s="62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62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62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165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66" t="str">
        <f t="shared" si="13"/>
        <v>GBPYC1M_SB1L_38Y</v>
      </c>
      <c r="H114" s="167">
        <f>Pricing!$B114*100</f>
        <v>3.05632853655603</v>
      </c>
      <c r="I114" s="168">
        <f>Pricing!$B114*100</f>
        <v>3.05632853655603</v>
      </c>
      <c r="J114" s="169" t="str">
        <f t="shared" si="14"/>
        <v>GBPYC3M_SB3L_38Y</v>
      </c>
      <c r="K114" s="167">
        <f>Pricing!$C114*100</f>
        <v>3.110548934680073</v>
      </c>
      <c r="L114" s="168">
        <f>Pricing!$C114*100</f>
        <v>3.110548934680073</v>
      </c>
      <c r="M114" s="169" t="str">
        <f t="shared" si="15"/>
        <v>GBPYC6M_SB6L_38Y</v>
      </c>
      <c r="N114" s="167">
        <f>Pricing!$D114*100</f>
        <v>3.2179013715309313</v>
      </c>
      <c r="O114" s="168">
        <f>Pricing!$D114*100</f>
        <v>3.2179013715309313</v>
      </c>
      <c r="P114" s="169" t="str">
        <f t="shared" si="16"/>
        <v>GBPYC1Y_SB12L_38Y</v>
      </c>
      <c r="Q114" s="167">
        <f>Pricing!$E114*100</f>
        <v>3.3331227414816791</v>
      </c>
      <c r="R114" s="170">
        <f>Pricing!$E114*100</f>
        <v>3.3331227414816791</v>
      </c>
    </row>
    <row r="115" spans="1:18" x14ac:dyDescent="0.2">
      <c r="A115" s="163" t="str">
        <f>Pricing!$A115</f>
        <v>39Y</v>
      </c>
      <c r="B115" s="62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62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62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165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66" t="str">
        <f t="shared" si="13"/>
        <v>GBPYC1M_SB1L_39Y</v>
      </c>
      <c r="H115" s="167">
        <f>Pricing!$B115*100</f>
        <v>3.0533699526839495</v>
      </c>
      <c r="I115" s="168">
        <f>Pricing!$B115*100</f>
        <v>3.0533699526839495</v>
      </c>
      <c r="J115" s="169" t="str">
        <f t="shared" si="14"/>
        <v>GBPYC3M_SB3L_39Y</v>
      </c>
      <c r="K115" s="167">
        <f>Pricing!$C115*100</f>
        <v>3.107664277757419</v>
      </c>
      <c r="L115" s="168">
        <f>Pricing!$C115*100</f>
        <v>3.107664277757419</v>
      </c>
      <c r="M115" s="169" t="str">
        <f t="shared" si="15"/>
        <v>GBPYC6M_SB6L_39Y</v>
      </c>
      <c r="N115" s="167">
        <f>Pricing!$D115*100</f>
        <v>3.2153212756960139</v>
      </c>
      <c r="O115" s="168">
        <f>Pricing!$D115*100</f>
        <v>3.2153212756960139</v>
      </c>
      <c r="P115" s="169" t="str">
        <f t="shared" si="16"/>
        <v>GBPYC1Y_SB12L_39Y</v>
      </c>
      <c r="Q115" s="167">
        <f>Pricing!$E115*100</f>
        <v>3.3304331150495394</v>
      </c>
      <c r="R115" s="170">
        <f>Pricing!$E115*100</f>
        <v>3.3304331150495394</v>
      </c>
    </row>
    <row r="116" spans="1:18" x14ac:dyDescent="0.2">
      <c r="A116" s="163" t="str">
        <f>Pricing!$A116</f>
        <v>40Y</v>
      </c>
      <c r="B116" s="164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62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62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165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66" t="str">
        <f t="shared" si="13"/>
        <v>GBPYC1M_SB1L_40Y</v>
      </c>
      <c r="H116" s="167">
        <f>Pricing!$B116*100</f>
        <v>3.050742794685648</v>
      </c>
      <c r="I116" s="168">
        <f>Pricing!$B116*100</f>
        <v>3.050742794685648</v>
      </c>
      <c r="J116" s="169" t="str">
        <f t="shared" si="14"/>
        <v>GBPYC3M_SB3L_40Y</v>
      </c>
      <c r="K116" s="167">
        <f>Pricing!$C116*100</f>
        <v>3.1050969299199349</v>
      </c>
      <c r="L116" s="168">
        <f>Pricing!$C116*100</f>
        <v>3.1050969299199349</v>
      </c>
      <c r="M116" s="169" t="str">
        <f t="shared" si="15"/>
        <v>GBPYC6M_SB6L_40Y</v>
      </c>
      <c r="N116" s="167">
        <f>Pricing!$D116*100</f>
        <v>3.2129999999984462</v>
      </c>
      <c r="O116" s="168">
        <f>Pricing!$D116*100</f>
        <v>3.2129999999984462</v>
      </c>
      <c r="P116" s="169" t="str">
        <f t="shared" si="16"/>
        <v>GBPYC1Y_SB12L_40Y</v>
      </c>
      <c r="Q116" s="167">
        <f>Pricing!$E116*100</f>
        <v>3.3279999999983474</v>
      </c>
      <c r="R116" s="170">
        <f>Pricing!$E116*100</f>
        <v>3.3279999999983474</v>
      </c>
    </row>
    <row r="117" spans="1:18" x14ac:dyDescent="0.2">
      <c r="A117" s="163" t="str">
        <f>Pricing!$A117</f>
        <v>41Y</v>
      </c>
      <c r="B117" s="62" t="str">
        <f>IF(Contribute="abcd",IF($A$2&lt;&gt;-1,_xll.RtContribute(SourceAlias,G117,Fields,H117:I117,"SCOPE:SERVER"),_xll.RtContribute(SourceAlias,"DDS_INSERT_S",$A$2:$C$2,G117:I117,"SCOPE:SERVER FTC:ALL")),"stopped")</f>
        <v>stopped</v>
      </c>
      <c r="C117" s="62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D117" s="62" t="str">
        <f>IF(Contribute="abcd",IF($A$2&lt;&gt;-1,_xll.RtContribute(SourceAlias,M117,Fields,N117:O117,"SCOPE:SERVER"),_xll.RtContribute(SourceAlias,"DDS_INSERT_S",$A$2:$C$2,M117:O117,"SCOPE:SERVER FTC:ALL")),"stopped")</f>
        <v>stopped</v>
      </c>
      <c r="E117" s="165" t="str">
        <f>IF(Contribute="abcd",IF($A$2&lt;&gt;-1,_xll.RtContribute(SourceAlias,P117,Fields,Q117:R117,"SCOPE:SERVER"),_xll.RtContribute(SourceAlias,"DDS_INSERT_S",$A$2:$C$2,P117:R117,"SCOPE:SERVER FTC:ALL")),"stopped")</f>
        <v>stopped</v>
      </c>
      <c r="G117" s="166" t="str">
        <f t="shared" si="13"/>
        <v>GBPYC1M_SB1L_41Y</v>
      </c>
      <c r="H117" s="167">
        <f>Pricing!$B117*100</f>
        <v>3.0485206932565947</v>
      </c>
      <c r="I117" s="168">
        <f>Pricing!$B117*100</f>
        <v>3.0485206932565947</v>
      </c>
      <c r="J117" s="169" t="str">
        <f t="shared" si="14"/>
        <v>GBPYC3M_SB3L_41Y</v>
      </c>
      <c r="K117" s="167">
        <f>Pricing!$C117*100</f>
        <v>3.1029156407358776</v>
      </c>
      <c r="L117" s="168">
        <f>Pricing!$C117*100</f>
        <v>3.1029156407358776</v>
      </c>
      <c r="M117" s="169" t="str">
        <f t="shared" si="15"/>
        <v>GBPYC6M_SB6L_41Y</v>
      </c>
      <c r="N117" s="167">
        <f>Pricing!$D117*100</f>
        <v>3.2109861299235618</v>
      </c>
      <c r="O117" s="168">
        <f>Pricing!$D117*100</f>
        <v>3.2109861299235618</v>
      </c>
      <c r="P117" s="169" t="str">
        <f t="shared" si="16"/>
        <v>GBPYC1Y_SB12L_41Y</v>
      </c>
      <c r="Q117" s="167">
        <f>Pricing!$E117*100</f>
        <v>3.3259069762095068</v>
      </c>
      <c r="R117" s="170">
        <f>Pricing!$E117*100</f>
        <v>3.3259069762095068</v>
      </c>
    </row>
    <row r="118" spans="1:18" x14ac:dyDescent="0.2">
      <c r="A118" s="163" t="str">
        <f>Pricing!$A118</f>
        <v>42Y</v>
      </c>
      <c r="B118" s="62" t="str">
        <f>IF(Contribute="abcd",IF($A$2&lt;&gt;-1,_xll.RtContribute(SourceAlias,G118,Fields,H118:I118,"SCOPE:SERVER"),_xll.RtContribute(SourceAlias,"DDS_INSERT_S",$A$2:$C$2,G118:I118,"SCOPE:SERVER FTC:ALL")),"stopped")</f>
        <v>stopped</v>
      </c>
      <c r="C118" s="62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D118" s="62" t="str">
        <f>IF(Contribute="abcd",IF($A$2&lt;&gt;-1,_xll.RtContribute(SourceAlias,M118,Fields,N118:O118,"SCOPE:SERVER"),_xll.RtContribute(SourceAlias,"DDS_INSERT_S",$A$2:$C$2,M118:O118,"SCOPE:SERVER FTC:ALL")),"stopped")</f>
        <v>stopped</v>
      </c>
      <c r="E118" s="165" t="str">
        <f>IF(Contribute="abcd",IF($A$2&lt;&gt;-1,_xll.RtContribute(SourceAlias,P118,Fields,Q118:R118,"SCOPE:SERVER"),_xll.RtContribute(SourceAlias,"DDS_INSERT_S",$A$2:$C$2,P118:R118,"SCOPE:SERVER FTC:ALL")),"stopped")</f>
        <v>stopped</v>
      </c>
      <c r="G118" s="166" t="str">
        <f t="shared" si="13"/>
        <v>GBPYC1M_SB1L_42Y</v>
      </c>
      <c r="H118" s="167">
        <f>Pricing!$B118*100</f>
        <v>3.0466913727475426</v>
      </c>
      <c r="I118" s="168">
        <f>Pricing!$B118*100</f>
        <v>3.0466913727475426</v>
      </c>
      <c r="J118" s="169" t="str">
        <f t="shared" si="14"/>
        <v>GBPYC3M_SB3L_42Y</v>
      </c>
      <c r="K118" s="167">
        <f>Pricing!$C118*100</f>
        <v>3.1011105035009727</v>
      </c>
      <c r="L118" s="168">
        <f>Pricing!$C118*100</f>
        <v>3.1011105035009727</v>
      </c>
      <c r="M118" s="169" t="str">
        <f t="shared" si="15"/>
        <v>GBPYC6M_SB6L_42Y</v>
      </c>
      <c r="N118" s="167">
        <f>Pricing!$D118*100</f>
        <v>3.209279649189539</v>
      </c>
      <c r="O118" s="168">
        <f>Pricing!$D118*100</f>
        <v>3.209279649189539</v>
      </c>
      <c r="P118" s="169" t="str">
        <f t="shared" si="16"/>
        <v>GBPYC1Y_SB12L_42Y</v>
      </c>
      <c r="Q118" s="167">
        <f>Pricing!$E118*100</f>
        <v>3.3241541829793255</v>
      </c>
      <c r="R118" s="170">
        <f>Pricing!$E118*100</f>
        <v>3.3241541829793255</v>
      </c>
    </row>
    <row r="119" spans="1:18" x14ac:dyDescent="0.2">
      <c r="A119" s="163" t="str">
        <f>Pricing!$A119</f>
        <v>43Y</v>
      </c>
      <c r="B119" s="62" t="str">
        <f>IF(Contribute="abcd",IF($A$2&lt;&gt;-1,_xll.RtContribute(SourceAlias,G119,Fields,H119:I119,"SCOPE:SERVER"),_xll.RtContribute(SourceAlias,"DDS_INSERT_S",$A$2:$C$2,G119:I119,"SCOPE:SERVER FTC:ALL")),"stopped")</f>
        <v>stopped</v>
      </c>
      <c r="C119" s="62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D119" s="62" t="str">
        <f>IF(Contribute="abcd",IF($A$2&lt;&gt;-1,_xll.RtContribute(SourceAlias,M119,Fields,N119:O119,"SCOPE:SERVER"),_xll.RtContribute(SourceAlias,"DDS_INSERT_S",$A$2:$C$2,M119:O119,"SCOPE:SERVER FTC:ALL")),"stopped")</f>
        <v>stopped</v>
      </c>
      <c r="E119" s="165" t="str">
        <f>IF(Contribute="abcd",IF($A$2&lt;&gt;-1,_xll.RtContribute(SourceAlias,P119,Fields,Q119:R119,"SCOPE:SERVER"),_xll.RtContribute(SourceAlias,"DDS_INSERT_S",$A$2:$C$2,P119:R119,"SCOPE:SERVER FTC:ALL")),"stopped")</f>
        <v>stopped</v>
      </c>
      <c r="G119" s="166" t="str">
        <f t="shared" si="13"/>
        <v>GBPYC1M_SB1L_43Y</v>
      </c>
      <c r="H119" s="167">
        <f>Pricing!$B119*100</f>
        <v>3.0452648378021672</v>
      </c>
      <c r="I119" s="168">
        <f>Pricing!$B119*100</f>
        <v>3.0452648378021672</v>
      </c>
      <c r="J119" s="169" t="str">
        <f t="shared" si="14"/>
        <v>GBPYC3M_SB3L_43Y</v>
      </c>
      <c r="K119" s="167">
        <f>Pricing!$C119*100</f>
        <v>3.0996946921217887</v>
      </c>
      <c r="L119" s="168">
        <f>Pricing!$C119*100</f>
        <v>3.0996946921217887</v>
      </c>
      <c r="M119" s="169" t="str">
        <f t="shared" si="15"/>
        <v>GBPYC6M_SB6L_43Y</v>
      </c>
      <c r="N119" s="167">
        <f>Pricing!$D119*100</f>
        <v>3.2079067077218157</v>
      </c>
      <c r="O119" s="168">
        <f>Pricing!$D119*100</f>
        <v>3.2079067077218157</v>
      </c>
      <c r="P119" s="169" t="str">
        <f t="shared" si="16"/>
        <v>GBPYC1Y_SB12L_43Y</v>
      </c>
      <c r="Q119" s="167">
        <f>Pricing!$E119*100</f>
        <v>3.3227610904068361</v>
      </c>
      <c r="R119" s="170">
        <f>Pricing!$E119*100</f>
        <v>3.3227610904068361</v>
      </c>
    </row>
    <row r="120" spans="1:18" x14ac:dyDescent="0.2">
      <c r="A120" s="163" t="str">
        <f>Pricing!$A120</f>
        <v>44Y</v>
      </c>
      <c r="B120" s="62" t="str">
        <f>IF(Contribute="abcd",IF($A$2&lt;&gt;-1,_xll.RtContribute(SourceAlias,G120,Fields,H120:I120,"SCOPE:SERVER"),_xll.RtContribute(SourceAlias,"DDS_INSERT_S",$A$2:$C$2,G120:I120,"SCOPE:SERVER FTC:ALL")),"stopped")</f>
        <v>stopped</v>
      </c>
      <c r="C120" s="62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D120" s="62" t="str">
        <f>IF(Contribute="abcd",IF($A$2&lt;&gt;-1,_xll.RtContribute(SourceAlias,M120,Fields,N120:O120,"SCOPE:SERVER"),_xll.RtContribute(SourceAlias,"DDS_INSERT_S",$A$2:$C$2,M120:O120,"SCOPE:SERVER FTC:ALL")),"stopped")</f>
        <v>stopped</v>
      </c>
      <c r="E120" s="165" t="str">
        <f>IF(Contribute="abcd",IF($A$2&lt;&gt;-1,_xll.RtContribute(SourceAlias,P120,Fields,Q120:R120,"SCOPE:SERVER"),_xll.RtContribute(SourceAlias,"DDS_INSERT_S",$A$2:$C$2,P120:R120,"SCOPE:SERVER FTC:ALL")),"stopped")</f>
        <v>stopped</v>
      </c>
      <c r="G120" s="166" t="str">
        <f t="shared" si="13"/>
        <v>GBPYC1M_SB1L_44Y</v>
      </c>
      <c r="H120" s="167">
        <f>Pricing!$B120*100</f>
        <v>3.0442052922316063</v>
      </c>
      <c r="I120" s="168">
        <f>Pricing!$B120*100</f>
        <v>3.0442052922316063</v>
      </c>
      <c r="J120" s="169" t="str">
        <f t="shared" si="14"/>
        <v>GBPYC3M_SB3L_44Y</v>
      </c>
      <c r="K120" s="167">
        <f>Pricing!$C120*100</f>
        <v>3.0986358573233548</v>
      </c>
      <c r="L120" s="168">
        <f>Pricing!$C120*100</f>
        <v>3.0986358573233548</v>
      </c>
      <c r="M120" s="169" t="str">
        <f t="shared" si="15"/>
        <v>GBPYC6M_SB6L_44Y</v>
      </c>
      <c r="N120" s="167">
        <f>Pricing!$D120*100</f>
        <v>3.206849361215145</v>
      </c>
      <c r="O120" s="168">
        <f>Pricing!$D120*100</f>
        <v>3.206849361215145</v>
      </c>
      <c r="P120" s="169" t="str">
        <f t="shared" si="16"/>
        <v>GBPYC1Y_SB12L_44Y</v>
      </c>
      <c r="Q120" s="167">
        <f>Pricing!$E120*100</f>
        <v>3.3217031670733683</v>
      </c>
      <c r="R120" s="170">
        <f>Pricing!$E120*100</f>
        <v>3.3217031670733683</v>
      </c>
    </row>
    <row r="121" spans="1:18" x14ac:dyDescent="0.2">
      <c r="A121" s="163" t="str">
        <f>Pricing!$A121</f>
        <v>45Y</v>
      </c>
      <c r="B121" s="62" t="str">
        <f>IF(Contribute="abcd",IF($A$2&lt;&gt;-1,_xll.RtContribute(SourceAlias,G121,Fields,H121:I121,"SCOPE:SERVER"),_xll.RtContribute(SourceAlias,"DDS_INSERT_S",$A$2:$C$2,G121:I121,"SCOPE:SERVER FTC:ALL")),"stopped")</f>
        <v>stopped</v>
      </c>
      <c r="C121" s="62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D121" s="62" t="str">
        <f>IF(Contribute="abcd",IF($A$2&lt;&gt;-1,_xll.RtContribute(SourceAlias,M121,Fields,N121:O121,"SCOPE:SERVER"),_xll.RtContribute(SourceAlias,"DDS_INSERT_S",$A$2:$C$2,M121:O121,"SCOPE:SERVER FTC:ALL")),"stopped")</f>
        <v>stopped</v>
      </c>
      <c r="E121" s="165" t="str">
        <f>IF(Contribute="abcd",IF($A$2&lt;&gt;-1,_xll.RtContribute(SourceAlias,P121,Fields,Q121:R121,"SCOPE:SERVER"),_xll.RtContribute(SourceAlias,"DDS_INSERT_S",$A$2:$C$2,P121:R121,"SCOPE:SERVER FTC:ALL")),"stopped")</f>
        <v>stopped</v>
      </c>
      <c r="G121" s="166" t="str">
        <f t="shared" si="13"/>
        <v>GBPYC1M_SB1L_45Y</v>
      </c>
      <c r="H121" s="167">
        <f>Pricing!$B121*100</f>
        <v>3.0434959627332048</v>
      </c>
      <c r="I121" s="168">
        <f>Pricing!$B121*100</f>
        <v>3.0434959627332048</v>
      </c>
      <c r="J121" s="169" t="str">
        <f t="shared" si="14"/>
        <v>GBPYC3M_SB3L_45Y</v>
      </c>
      <c r="K121" s="167">
        <f>Pricing!$C121*100</f>
        <v>3.097919939732849</v>
      </c>
      <c r="L121" s="168">
        <f>Pricing!$C121*100</f>
        <v>3.097919939732849</v>
      </c>
      <c r="M121" s="169" t="str">
        <f t="shared" si="15"/>
        <v>GBPYC6M_SB6L_45Y</v>
      </c>
      <c r="N121" s="167">
        <f>Pricing!$D121*100</f>
        <v>3.2061048580543936</v>
      </c>
      <c r="O121" s="168">
        <f>Pricing!$D121*100</f>
        <v>3.2061048580543936</v>
      </c>
      <c r="P121" s="169" t="str">
        <f t="shared" si="16"/>
        <v>GBPYC1Y_SB12L_45Y</v>
      </c>
      <c r="Q121" s="167">
        <f>Pricing!$E121*100</f>
        <v>3.3209723567530642</v>
      </c>
      <c r="R121" s="170">
        <f>Pricing!$E121*100</f>
        <v>3.3209723567530642</v>
      </c>
    </row>
    <row r="122" spans="1:18" x14ac:dyDescent="0.2">
      <c r="A122" s="163" t="str">
        <f>Pricing!$A122</f>
        <v>46Y</v>
      </c>
      <c r="B122" s="62" t="str">
        <f>IF(Contribute="abcd",IF($A$2&lt;&gt;-1,_xll.RtContribute(SourceAlias,G122,Fields,H122:I122,"SCOPE:SERVER"),_xll.RtContribute(SourceAlias,"DDS_INSERT_S",$A$2:$C$2,G122:I122,"SCOPE:SERVER FTC:ALL")),"stopped")</f>
        <v>stopped</v>
      </c>
      <c r="C122" s="62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D122" s="62" t="str">
        <f>IF(Contribute="abcd",IF($A$2&lt;&gt;-1,_xll.RtContribute(SourceAlias,M122,Fields,N122:O122,"SCOPE:SERVER"),_xll.RtContribute(SourceAlias,"DDS_INSERT_S",$A$2:$C$2,M122:O122,"SCOPE:SERVER FTC:ALL")),"stopped")</f>
        <v>stopped</v>
      </c>
      <c r="E122" s="165" t="str">
        <f>IF(Contribute="abcd",IF($A$2&lt;&gt;-1,_xll.RtContribute(SourceAlias,P122,Fields,Q122:R122,"SCOPE:SERVER"),_xll.RtContribute(SourceAlias,"DDS_INSERT_S",$A$2:$C$2,P122:R122,"SCOPE:SERVER FTC:ALL")),"stopped")</f>
        <v>stopped</v>
      </c>
      <c r="G122" s="166" t="str">
        <f t="shared" si="13"/>
        <v>GBPYC1M_SB1L_46Y</v>
      </c>
      <c r="H122" s="167">
        <f>Pricing!$B122*100</f>
        <v>3.043124279431932</v>
      </c>
      <c r="I122" s="168">
        <f>Pricing!$B122*100</f>
        <v>3.043124279431932</v>
      </c>
      <c r="J122" s="169" t="str">
        <f t="shared" si="14"/>
        <v>GBPYC3M_SB3L_46Y</v>
      </c>
      <c r="K122" s="167">
        <f>Pricing!$C122*100</f>
        <v>3.0975367796181161</v>
      </c>
      <c r="L122" s="168">
        <f>Pricing!$C122*100</f>
        <v>3.0975367796181161</v>
      </c>
      <c r="M122" s="169" t="str">
        <f t="shared" si="15"/>
        <v>GBPYC6M_SB6L_46Y</v>
      </c>
      <c r="N122" s="167">
        <f>Pricing!$D122*100</f>
        <v>3.2056729766497405</v>
      </c>
      <c r="O122" s="168">
        <f>Pricing!$D122*100</f>
        <v>3.2056729766497405</v>
      </c>
      <c r="P122" s="169" t="str">
        <f t="shared" si="16"/>
        <v>GBPYC1Y_SB12L_46Y</v>
      </c>
      <c r="Q122" s="167">
        <f>Pricing!$E122*100</f>
        <v>3.3205637223861446</v>
      </c>
      <c r="R122" s="170">
        <f>Pricing!$E122*100</f>
        <v>3.3205637223861446</v>
      </c>
    </row>
    <row r="123" spans="1:18" x14ac:dyDescent="0.2">
      <c r="A123" s="163" t="str">
        <f>Pricing!$A123</f>
        <v>47Y</v>
      </c>
      <c r="B123" s="62" t="str">
        <f>IF(Contribute="abcd",IF($A$2&lt;&gt;-1,_xll.RtContribute(SourceAlias,G123,Fields,H123:I123,"SCOPE:SERVER"),_xll.RtContribute(SourceAlias,"DDS_INSERT_S",$A$2:$C$2,G123:I123,"SCOPE:SERVER FTC:ALL")),"stopped")</f>
        <v>stopped</v>
      </c>
      <c r="C123" s="62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D123" s="62" t="str">
        <f>IF(Contribute="abcd",IF($A$2&lt;&gt;-1,_xll.RtContribute(SourceAlias,M123,Fields,N123:O123,"SCOPE:SERVER"),_xll.RtContribute(SourceAlias,"DDS_INSERT_S",$A$2:$C$2,M123:O123,"SCOPE:SERVER FTC:ALL")),"stopped")</f>
        <v>stopped</v>
      </c>
      <c r="E123" s="165" t="str">
        <f>IF(Contribute="abcd",IF($A$2&lt;&gt;-1,_xll.RtContribute(SourceAlias,P123,Fields,Q123:R123,"SCOPE:SERVER"),_xll.RtContribute(SourceAlias,"DDS_INSERT_S",$A$2:$C$2,P123:R123,"SCOPE:SERVER FTC:ALL")),"stopped")</f>
        <v>stopped</v>
      </c>
      <c r="G123" s="166" t="str">
        <f t="shared" si="13"/>
        <v>GBPYC1M_SB1L_47Y</v>
      </c>
      <c r="H123" s="167">
        <f>Pricing!$B123*100</f>
        <v>3.0430764787515452</v>
      </c>
      <c r="I123" s="168">
        <f>Pricing!$B123*100</f>
        <v>3.0430764787515452</v>
      </c>
      <c r="J123" s="169" t="str">
        <f t="shared" si="14"/>
        <v>GBPYC3M_SB3L_47Y</v>
      </c>
      <c r="K123" s="167">
        <f>Pricing!$C123*100</f>
        <v>3.0974748272749273</v>
      </c>
      <c r="L123" s="168">
        <f>Pricing!$C123*100</f>
        <v>3.0974748272749273</v>
      </c>
      <c r="M123" s="169" t="str">
        <f t="shared" si="15"/>
        <v>GBPYC6M_SB6L_47Y</v>
      </c>
      <c r="N123" s="167">
        <f>Pricing!$D123*100</f>
        <v>3.2055513429370128</v>
      </c>
      <c r="O123" s="168">
        <f>Pricing!$D123*100</f>
        <v>3.2055513429370128</v>
      </c>
      <c r="P123" s="169" t="str">
        <f t="shared" si="16"/>
        <v>GBPYC1Y_SB12L_47Y</v>
      </c>
      <c r="Q123" s="167">
        <f>Pricing!$E123*100</f>
        <v>3.3204703850060922</v>
      </c>
      <c r="R123" s="170">
        <f>Pricing!$E123*100</f>
        <v>3.3204703850060922</v>
      </c>
    </row>
    <row r="124" spans="1:18" x14ac:dyDescent="0.2">
      <c r="A124" s="163" t="str">
        <f>Pricing!$A124</f>
        <v>48Y</v>
      </c>
      <c r="B124" s="62" t="str">
        <f>IF(Contribute="abcd",IF($A$2&lt;&gt;-1,_xll.RtContribute(SourceAlias,G124,Fields,H124:I124,"SCOPE:SERVER"),_xll.RtContribute(SourceAlias,"DDS_INSERT_S",$A$2:$C$2,G124:I124,"SCOPE:SERVER FTC:ALL")),"stopped")</f>
        <v>stopped</v>
      </c>
      <c r="C124" s="62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D124" s="62" t="str">
        <f>IF(Contribute="abcd",IF($A$2&lt;&gt;-1,_xll.RtContribute(SourceAlias,M124,Fields,N124:O124,"SCOPE:SERVER"),_xll.RtContribute(SourceAlias,"DDS_INSERT_S",$A$2:$C$2,M124:O124,"SCOPE:SERVER FTC:ALL")),"stopped")</f>
        <v>stopped</v>
      </c>
      <c r="E124" s="165" t="str">
        <f>IF(Contribute="abcd",IF($A$2&lt;&gt;-1,_xll.RtContribute(SourceAlias,P124,Fields,Q124:R124,"SCOPE:SERVER"),_xll.RtContribute(SourceAlias,"DDS_INSERT_S",$A$2:$C$2,P124:R124,"SCOPE:SERVER FTC:ALL")),"stopped")</f>
        <v>stopped</v>
      </c>
      <c r="G124" s="166" t="str">
        <f t="shared" si="13"/>
        <v>GBPYC1M_SB1L_48Y</v>
      </c>
      <c r="H124" s="167">
        <f>Pricing!$B124*100</f>
        <v>3.04334099947532</v>
      </c>
      <c r="I124" s="168">
        <f>Pricing!$B124*100</f>
        <v>3.04334099947532</v>
      </c>
      <c r="J124" s="169" t="str">
        <f t="shared" si="14"/>
        <v>GBPYC3M_SB3L_48Y</v>
      </c>
      <c r="K124" s="167">
        <f>Pricing!$C124*100</f>
        <v>3.0977243438960809</v>
      </c>
      <c r="L124" s="168">
        <f>Pricing!$C124*100</f>
        <v>3.0977243438960809</v>
      </c>
      <c r="M124" s="169" t="str">
        <f t="shared" si="15"/>
        <v>GBPYC6M_SB6L_48Y</v>
      </c>
      <c r="N124" s="167">
        <f>Pricing!$D124*100</f>
        <v>3.2057377517938379</v>
      </c>
      <c r="O124" s="168">
        <f>Pricing!$D124*100</f>
        <v>3.2057377517938379</v>
      </c>
      <c r="P124" s="169" t="str">
        <f t="shared" si="16"/>
        <v>GBPYC1Y_SB12L_48Y</v>
      </c>
      <c r="Q124" s="167">
        <f>Pricing!$E124*100</f>
        <v>3.3206868408409238</v>
      </c>
      <c r="R124" s="170">
        <f>Pricing!$E124*100</f>
        <v>3.3206868408409238</v>
      </c>
    </row>
    <row r="125" spans="1:18" x14ac:dyDescent="0.2">
      <c r="A125" s="163" t="str">
        <f>Pricing!$A125</f>
        <v>49Y</v>
      </c>
      <c r="B125" s="62" t="str">
        <f>IF(Contribute="abcd",IF($A$2&lt;&gt;-1,_xll.RtContribute(SourceAlias,G125,Fields,H125:I125,"SCOPE:SERVER"),_xll.RtContribute(SourceAlias,"DDS_INSERT_S",$A$2:$C$2,G125:I125,"SCOPE:SERVER FTC:ALL")),"stopped")</f>
        <v>stopped</v>
      </c>
      <c r="C125" s="62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D125" s="62" t="str">
        <f>IF(Contribute="abcd",IF($A$2&lt;&gt;-1,_xll.RtContribute(SourceAlias,M125,Fields,N125:O125,"SCOPE:SERVER"),_xll.RtContribute(SourceAlias,"DDS_INSERT_S",$A$2:$C$2,M125:O125,"SCOPE:SERVER FTC:ALL")),"stopped")</f>
        <v>stopped</v>
      </c>
      <c r="E125" s="165" t="str">
        <f>IF(Contribute="abcd",IF($A$2&lt;&gt;-1,_xll.RtContribute(SourceAlias,P125,Fields,Q125:R125,"SCOPE:SERVER"),_xll.RtContribute(SourceAlias,"DDS_INSERT_S",$A$2:$C$2,P125:R125,"SCOPE:SERVER FTC:ALL")),"stopped")</f>
        <v>stopped</v>
      </c>
      <c r="G125" s="166" t="str">
        <f t="shared" si="13"/>
        <v>GBPYC1M_SB1L_49Y</v>
      </c>
      <c r="H125" s="167">
        <f>Pricing!$B125*100</f>
        <v>3.0438967729408128</v>
      </c>
      <c r="I125" s="168">
        <f>Pricing!$B125*100</f>
        <v>3.0438967729408128</v>
      </c>
      <c r="J125" s="169" t="str">
        <f t="shared" si="14"/>
        <v>GBPYC3M_SB3L_49Y</v>
      </c>
      <c r="K125" s="167">
        <f>Pricing!$C125*100</f>
        <v>3.0982661045802216</v>
      </c>
      <c r="L125" s="168">
        <f>Pricing!$C125*100</f>
        <v>3.0982661045802216</v>
      </c>
      <c r="M125" s="169" t="str">
        <f t="shared" si="15"/>
        <v>GBPYC6M_SB6L_49Y</v>
      </c>
      <c r="N125" s="167">
        <f>Pricing!$D125*100</f>
        <v>3.2062206059879297</v>
      </c>
      <c r="O125" s="168">
        <f>Pricing!$D125*100</f>
        <v>3.2062206059879297</v>
      </c>
      <c r="P125" s="169" t="str">
        <f t="shared" si="16"/>
        <v>GBPYC1Y_SB12L_49Y</v>
      </c>
      <c r="Q125" s="167">
        <f>Pricing!$E125*100</f>
        <v>3.321197410854154</v>
      </c>
      <c r="R125" s="170">
        <f>Pricing!$E125*100</f>
        <v>3.321197410854154</v>
      </c>
    </row>
    <row r="126" spans="1:18" x14ac:dyDescent="0.2">
      <c r="A126" s="163" t="str">
        <f>Pricing!$A126</f>
        <v>50Y</v>
      </c>
      <c r="B126" s="164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62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62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165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66" t="str">
        <f t="shared" si="13"/>
        <v>GBPYC1M_SB1L_50Y</v>
      </c>
      <c r="H126" s="167">
        <f>Pricing!$B126*100</f>
        <v>3.0447370043612989</v>
      </c>
      <c r="I126" s="168">
        <f>Pricing!$B126*100</f>
        <v>3.0447370043612989</v>
      </c>
      <c r="J126" s="169" t="str">
        <f t="shared" si="14"/>
        <v>GBPYC3M_SB3L_50Y</v>
      </c>
      <c r="K126" s="167">
        <f>Pricing!$C126*100</f>
        <v>3.0990946557052843</v>
      </c>
      <c r="L126" s="168">
        <f>Pricing!$C126*100</f>
        <v>3.0990946557052843</v>
      </c>
      <c r="M126" s="169" t="str">
        <f t="shared" si="15"/>
        <v>GBPYC6M_SB6L_50Y</v>
      </c>
      <c r="N126" s="167">
        <f>Pricing!$D126*100</f>
        <v>3.2069999999995846</v>
      </c>
      <c r="O126" s="168">
        <f>Pricing!$D126*100</f>
        <v>3.2069999999995846</v>
      </c>
      <c r="P126" s="169" t="str">
        <f t="shared" si="16"/>
        <v>GBPYC1Y_SB12L_50Y</v>
      </c>
      <c r="Q126" s="167">
        <f>Pricing!$E126*100</f>
        <v>3.3219999999996883</v>
      </c>
      <c r="R126" s="170">
        <f>Pricing!$E126*100</f>
        <v>3.3219999999996883</v>
      </c>
    </row>
    <row r="127" spans="1:18" x14ac:dyDescent="0.2">
      <c r="A127" s="163" t="str">
        <f>Pricing!$A127</f>
        <v>51Y</v>
      </c>
      <c r="B127" s="62" t="str">
        <f>IF(Contribute="abcd",IF($A$2&lt;&gt;-1,_xll.RtContribute(SourceAlias,G127,Fields,H127:I127,"SCOPE:SERVER"),_xll.RtContribute(SourceAlias,"DDS_INSERT_S",$A$2:$C$2,G127:I127,"SCOPE:SERVER FTC:ALL")),"stopped")</f>
        <v>stopped</v>
      </c>
      <c r="C127" s="62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D127" s="62" t="str">
        <f>IF(Contribute="abcd",IF($A$2&lt;&gt;-1,_xll.RtContribute(SourceAlias,M127,Fields,N127:O127,"SCOPE:SERVER"),_xll.RtContribute(SourceAlias,"DDS_INSERT_S",$A$2:$C$2,M127:O127,"SCOPE:SERVER FTC:ALL")),"stopped")</f>
        <v>stopped</v>
      </c>
      <c r="E127" s="165" t="str">
        <f>IF(Contribute="abcd",IF($A$2&lt;&gt;-1,_xll.RtContribute(SourceAlias,P127,Fields,Q127:R127,"SCOPE:SERVER"),_xll.RtContribute(SourceAlias,"DDS_INSERT_S",$A$2:$C$2,P127:R127,"SCOPE:SERVER FTC:ALL")),"stopped")</f>
        <v>stopped</v>
      </c>
      <c r="G127" s="166" t="str">
        <f t="shared" si="13"/>
        <v>GBPYC1M_SB1L_51Y</v>
      </c>
      <c r="H127" s="167">
        <f>Pricing!$B127*100</f>
        <v>3.0458405269601649</v>
      </c>
      <c r="I127" s="168">
        <f>Pricing!$B127*100</f>
        <v>3.0458405269601649</v>
      </c>
      <c r="J127" s="169" t="str">
        <f t="shared" si="14"/>
        <v>GBPYC3M_SB3L_51Y</v>
      </c>
      <c r="K127" s="167">
        <f>Pricing!$C127*100</f>
        <v>3.1001898563281172</v>
      </c>
      <c r="L127" s="168">
        <f>Pricing!$C127*100</f>
        <v>3.1001898563281172</v>
      </c>
      <c r="M127" s="169" t="str">
        <f t="shared" si="15"/>
        <v>GBPYC6M_SB6L_51Y</v>
      </c>
      <c r="N127" s="167">
        <f>Pricing!$D127*100</f>
        <v>3.2080600225857339</v>
      </c>
      <c r="O127" s="168">
        <f>Pricing!$D127*100</f>
        <v>3.2080600225857339</v>
      </c>
      <c r="P127" s="169" t="str">
        <f t="shared" si="16"/>
        <v>GBPYC1Y_SB12L_51Y</v>
      </c>
      <c r="Q127" s="167">
        <f>Pricing!$E127*100</f>
        <v>3.3230765806547784</v>
      </c>
      <c r="R127" s="170">
        <f>Pricing!$E127*100</f>
        <v>3.3230765806547784</v>
      </c>
    </row>
    <row r="128" spans="1:18" x14ac:dyDescent="0.2">
      <c r="A128" s="163" t="str">
        <f>Pricing!$A128</f>
        <v>52Y</v>
      </c>
      <c r="B128" s="62" t="str">
        <f>IF(Contribute="abcd",IF($A$2&lt;&gt;-1,_xll.RtContribute(SourceAlias,G128,Fields,H128:I128,"SCOPE:SERVER"),_xll.RtContribute(SourceAlias,"DDS_INSERT_S",$A$2:$C$2,G128:I128,"SCOPE:SERVER FTC:ALL")),"stopped")</f>
        <v>stopped</v>
      </c>
      <c r="C128" s="62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D128" s="62" t="str">
        <f>IF(Contribute="abcd",IF($A$2&lt;&gt;-1,_xll.RtContribute(SourceAlias,M128,Fields,N128:O128,"SCOPE:SERVER"),_xll.RtContribute(SourceAlias,"DDS_INSERT_S",$A$2:$C$2,M128:O128,"SCOPE:SERVER FTC:ALL")),"stopped")</f>
        <v>stopped</v>
      </c>
      <c r="E128" s="165" t="str">
        <f>IF(Contribute="abcd",IF($A$2&lt;&gt;-1,_xll.RtContribute(SourceAlias,P128,Fields,Q128:R128,"SCOPE:SERVER"),_xll.RtContribute(SourceAlias,"DDS_INSERT_S",$A$2:$C$2,P128:R128,"SCOPE:SERVER FTC:ALL")),"stopped")</f>
        <v>stopped</v>
      </c>
      <c r="G128" s="166" t="str">
        <f t="shared" si="13"/>
        <v>GBPYC1M_SB1L_52Y</v>
      </c>
      <c r="H128" s="167">
        <f>Pricing!$B128*100</f>
        <v>3.0471613609401462</v>
      </c>
      <c r="I128" s="168">
        <f>Pricing!$B128*100</f>
        <v>3.0471613609401462</v>
      </c>
      <c r="J128" s="169" t="str">
        <f t="shared" si="14"/>
        <v>GBPYC3M_SB3L_52Y</v>
      </c>
      <c r="K128" s="167">
        <f>Pricing!$C128*100</f>
        <v>3.1015054582202382</v>
      </c>
      <c r="L128" s="168">
        <f>Pricing!$C128*100</f>
        <v>3.1015054582202382</v>
      </c>
      <c r="M128" s="169" t="str">
        <f t="shared" si="15"/>
        <v>GBPYC6M_SB6L_52Y</v>
      </c>
      <c r="N128" s="167">
        <f>Pricing!$D128*100</f>
        <v>3.2093532659825161</v>
      </c>
      <c r="O128" s="168">
        <f>Pricing!$D128*100</f>
        <v>3.2093532659825161</v>
      </c>
      <c r="P128" s="169" t="str">
        <f t="shared" si="16"/>
        <v>GBPYC1Y_SB12L_52Y</v>
      </c>
      <c r="Q128" s="167">
        <f>Pricing!$E128*100</f>
        <v>3.3243802981588204</v>
      </c>
      <c r="R128" s="170">
        <f>Pricing!$E128*100</f>
        <v>3.3243802981588204</v>
      </c>
    </row>
    <row r="129" spans="1:18" x14ac:dyDescent="0.2">
      <c r="A129" s="163" t="str">
        <f>Pricing!$A129</f>
        <v>53Y</v>
      </c>
      <c r="B129" s="62" t="str">
        <f>IF(Contribute="abcd",IF($A$2&lt;&gt;-1,_xll.RtContribute(SourceAlias,G129,Fields,H129:I129,"SCOPE:SERVER"),_xll.RtContribute(SourceAlias,"DDS_INSERT_S",$A$2:$C$2,G129:I129,"SCOPE:SERVER FTC:ALL")),"stopped")</f>
        <v>stopped</v>
      </c>
      <c r="C129" s="62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D129" s="62" t="str">
        <f>IF(Contribute="abcd",IF($A$2&lt;&gt;-1,_xll.RtContribute(SourceAlias,M129,Fields,N129:O129,"SCOPE:SERVER"),_xll.RtContribute(SourceAlias,"DDS_INSERT_S",$A$2:$C$2,M129:O129,"SCOPE:SERVER FTC:ALL")),"stopped")</f>
        <v>stopped</v>
      </c>
      <c r="E129" s="165" t="str">
        <f>IF(Contribute="abcd",IF($A$2&lt;&gt;-1,_xll.RtContribute(SourceAlias,P129,Fields,Q129:R129,"SCOPE:SERVER"),_xll.RtContribute(SourceAlias,"DDS_INSERT_S",$A$2:$C$2,P129:R129,"SCOPE:SERVER FTC:ALL")),"stopped")</f>
        <v>stopped</v>
      </c>
      <c r="G129" s="166" t="str">
        <f t="shared" si="13"/>
        <v>GBPYC1M_SB1L_53Y</v>
      </c>
      <c r="H129" s="167">
        <f>Pricing!$B129*100</f>
        <v>3.0486514919132288</v>
      </c>
      <c r="I129" s="168">
        <f>Pricing!$B129*100</f>
        <v>3.0486514919132288</v>
      </c>
      <c r="J129" s="169" t="str">
        <f t="shared" si="14"/>
        <v>GBPYC3M_SB3L_53Y</v>
      </c>
      <c r="K129" s="167">
        <f>Pricing!$C129*100</f>
        <v>3.1029929219573078</v>
      </c>
      <c r="L129" s="168">
        <f>Pricing!$C129*100</f>
        <v>3.1029929219573078</v>
      </c>
      <c r="M129" s="169" t="str">
        <f t="shared" si="15"/>
        <v>GBPYC6M_SB6L_53Y</v>
      </c>
      <c r="N129" s="167">
        <f>Pricing!$D129*100</f>
        <v>3.2108289898909992</v>
      </c>
      <c r="O129" s="168">
        <f>Pricing!$D129*100</f>
        <v>3.2108289898909992</v>
      </c>
      <c r="P129" s="169" t="str">
        <f t="shared" si="16"/>
        <v>GBPYC1Y_SB12L_53Y</v>
      </c>
      <c r="Q129" s="167">
        <f>Pricing!$E129*100</f>
        <v>3.3258615031594516</v>
      </c>
      <c r="R129" s="170">
        <f>Pricing!$E129*100</f>
        <v>3.3258615031594516</v>
      </c>
    </row>
    <row r="130" spans="1:18" x14ac:dyDescent="0.2">
      <c r="A130" s="163" t="str">
        <f>Pricing!$A130</f>
        <v>54Y</v>
      </c>
      <c r="B130" s="62" t="str">
        <f>IF(Contribute="abcd",IF($A$2&lt;&gt;-1,_xll.RtContribute(SourceAlias,G130,Fields,H130:I130,"SCOPE:SERVER"),_xll.RtContribute(SourceAlias,"DDS_INSERT_S",$A$2:$C$2,G130:I130,"SCOPE:SERVER FTC:ALL")),"stopped")</f>
        <v>stopped</v>
      </c>
      <c r="C130" s="62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D130" s="62" t="str">
        <f>IF(Contribute="abcd",IF($A$2&lt;&gt;-1,_xll.RtContribute(SourceAlias,M130,Fields,N130:O130,"SCOPE:SERVER"),_xll.RtContribute(SourceAlias,"DDS_INSERT_S",$A$2:$C$2,M130:O130,"SCOPE:SERVER FTC:ALL")),"stopped")</f>
        <v>stopped</v>
      </c>
      <c r="E130" s="165" t="str">
        <f>IF(Contribute="abcd",IF($A$2&lt;&gt;-1,_xll.RtContribute(SourceAlias,P130,Fields,Q130:R130,"SCOPE:SERVER"),_xll.RtContribute(SourceAlias,"DDS_INSERT_S",$A$2:$C$2,P130:R130,"SCOPE:SERVER FTC:ALL")),"stopped")</f>
        <v>stopped</v>
      </c>
      <c r="G130" s="166" t="str">
        <f t="shared" si="13"/>
        <v>GBPYC1M_SB1L_54Y</v>
      </c>
      <c r="H130" s="167">
        <f>Pricing!$B130*100</f>
        <v>3.0502777566468589</v>
      </c>
      <c r="I130" s="168">
        <f>Pricing!$B130*100</f>
        <v>3.0502777566468589</v>
      </c>
      <c r="J130" s="169" t="str">
        <f t="shared" si="14"/>
        <v>GBPYC3M_SB3L_54Y</v>
      </c>
      <c r="K130" s="167">
        <f>Pricing!$C130*100</f>
        <v>3.104618643903144</v>
      </c>
      <c r="L130" s="168">
        <f>Pricing!$C130*100</f>
        <v>3.104618643903144</v>
      </c>
      <c r="M130" s="169" t="str">
        <f t="shared" si="15"/>
        <v>GBPYC6M_SB6L_54Y</v>
      </c>
      <c r="N130" s="167">
        <f>Pricing!$D130*100</f>
        <v>3.2124516913854464</v>
      </c>
      <c r="O130" s="168">
        <f>Pricing!$D130*100</f>
        <v>3.2124516913854464</v>
      </c>
      <c r="P130" s="169" t="str">
        <f t="shared" si="16"/>
        <v>GBPYC1Y_SB12L_54Y</v>
      </c>
      <c r="Q130" s="167">
        <f>Pricing!$E130*100</f>
        <v>3.3274858558469194</v>
      </c>
      <c r="R130" s="170">
        <f>Pricing!$E130*100</f>
        <v>3.3274858558469194</v>
      </c>
    </row>
    <row r="131" spans="1:18" x14ac:dyDescent="0.2">
      <c r="A131" s="163" t="str">
        <f>Pricing!$A131</f>
        <v>55Y</v>
      </c>
      <c r="B131" s="62" t="str">
        <f>IF(Contribute="abcd",IF($A$2&lt;&gt;-1,_xll.RtContribute(SourceAlias,G131,Fields,H131:I131,"SCOPE:SERVER"),_xll.RtContribute(SourceAlias,"DDS_INSERT_S",$A$2:$C$2,G131:I131,"SCOPE:SERVER FTC:ALL")),"stopped")</f>
        <v>stopped</v>
      </c>
      <c r="C131" s="62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D131" s="62" t="str">
        <f>IF(Contribute="abcd",IF($A$2&lt;&gt;-1,_xll.RtContribute(SourceAlias,M131,Fields,N131:O131,"SCOPE:SERVER"),_xll.RtContribute(SourceAlias,"DDS_INSERT_S",$A$2:$C$2,M131:O131,"SCOPE:SERVER FTC:ALL")),"stopped")</f>
        <v>stopped</v>
      </c>
      <c r="E131" s="165" t="str">
        <f>IF(Contribute="abcd",IF($A$2&lt;&gt;-1,_xll.RtContribute(SourceAlias,P131,Fields,Q131:R131,"SCOPE:SERVER"),_xll.RtContribute(SourceAlias,"DDS_INSERT_S",$A$2:$C$2,P131:R131,"SCOPE:SERVER FTC:ALL")),"stopped")</f>
        <v>stopped</v>
      </c>
      <c r="G131" s="166" t="str">
        <f t="shared" si="13"/>
        <v>GBPYC1M_SB1L_55Y</v>
      </c>
      <c r="H131" s="167">
        <f>Pricing!$B131*100</f>
        <v>3.0519766775161035</v>
      </c>
      <c r="I131" s="168">
        <f>Pricing!$B131*100</f>
        <v>3.0519766775161035</v>
      </c>
      <c r="J131" s="169" t="str">
        <f t="shared" si="14"/>
        <v>GBPYC3M_SB3L_55Y</v>
      </c>
      <c r="K131" s="167">
        <f>Pricing!$C131*100</f>
        <v>3.1063186246397412</v>
      </c>
      <c r="L131" s="168">
        <f>Pricing!$C131*100</f>
        <v>3.1063186246397412</v>
      </c>
      <c r="M131" s="169" t="str">
        <f t="shared" si="15"/>
        <v>GBPYC6M_SB6L_55Y</v>
      </c>
      <c r="N131" s="167">
        <f>Pricing!$D131*100</f>
        <v>3.2141553509691292</v>
      </c>
      <c r="O131" s="168">
        <f>Pricing!$D131*100</f>
        <v>3.2141553509691292</v>
      </c>
      <c r="P131" s="169" t="str">
        <f t="shared" si="16"/>
        <v>GBPYC1Y_SB12L_55Y</v>
      </c>
      <c r="Q131" s="167">
        <f>Pricing!$E131*100</f>
        <v>3.3291876787977084</v>
      </c>
      <c r="R131" s="170">
        <f>Pricing!$E131*100</f>
        <v>3.3291876787977084</v>
      </c>
    </row>
    <row r="132" spans="1:18" x14ac:dyDescent="0.2">
      <c r="A132" s="163" t="str">
        <f>Pricing!$A132</f>
        <v>56Y</v>
      </c>
      <c r="B132" s="62" t="str">
        <f>IF(Contribute="abcd",IF($A$2&lt;&gt;-1,_xll.RtContribute(SourceAlias,G132,Fields,H132:I132,"SCOPE:SERVER"),_xll.RtContribute(SourceAlias,"DDS_INSERT_S",$A$2:$C$2,G132:I132,"SCOPE:SERVER FTC:ALL")),"stopped")</f>
        <v>stopped</v>
      </c>
      <c r="C132" s="62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D132" s="62" t="str">
        <f>IF(Contribute="abcd",IF($A$2&lt;&gt;-1,_xll.RtContribute(SourceAlias,M132,Fields,N132:O132,"SCOPE:SERVER"),_xll.RtContribute(SourceAlias,"DDS_INSERT_S",$A$2:$C$2,M132:O132,"SCOPE:SERVER FTC:ALL")),"stopped")</f>
        <v>stopped</v>
      </c>
      <c r="E132" s="165" t="str">
        <f>IF(Contribute="abcd",IF($A$2&lt;&gt;-1,_xll.RtContribute(SourceAlias,P132,Fields,Q132:R132,"SCOPE:SERVER"),_xll.RtContribute(SourceAlias,"DDS_INSERT_S",$A$2:$C$2,P132:R132,"SCOPE:SERVER FTC:ALL")),"stopped")</f>
        <v>stopped</v>
      </c>
      <c r="G132" s="166" t="str">
        <f t="shared" si="13"/>
        <v>GBPYC1M_SB1L_56Y</v>
      </c>
      <c r="H132" s="167">
        <f>Pricing!$B132*100</f>
        <v>3.0537335888133432</v>
      </c>
      <c r="I132" s="168">
        <f>Pricing!$B132*100</f>
        <v>3.0537335888133432</v>
      </c>
      <c r="J132" s="169" t="str">
        <f t="shared" si="14"/>
        <v>GBPYC3M_SB3L_56Y</v>
      </c>
      <c r="K132" s="167">
        <f>Pricing!$C132*100</f>
        <v>3.1080778815900332</v>
      </c>
      <c r="L132" s="168">
        <f>Pricing!$C132*100</f>
        <v>3.1080778815900332</v>
      </c>
      <c r="M132" s="169" t="str">
        <f t="shared" si="15"/>
        <v>GBPYC6M_SB6L_56Y</v>
      </c>
      <c r="N132" s="167">
        <f>Pricing!$D132*100</f>
        <v>3.2159235450022949</v>
      </c>
      <c r="O132" s="168">
        <f>Pricing!$D132*100</f>
        <v>3.2159235450022949</v>
      </c>
      <c r="P132" s="169" t="str">
        <f t="shared" si="16"/>
        <v>GBPYC1Y_SB12L_56Y</v>
      </c>
      <c r="Q132" s="167">
        <f>Pricing!$E132*100</f>
        <v>3.3309517252632328</v>
      </c>
      <c r="R132" s="170">
        <f>Pricing!$E132*100</f>
        <v>3.3309517252632328</v>
      </c>
    </row>
    <row r="133" spans="1:18" x14ac:dyDescent="0.2">
      <c r="A133" s="163" t="str">
        <f>Pricing!$A133</f>
        <v>57Y</v>
      </c>
      <c r="B133" s="62" t="str">
        <f>IF(Contribute="abcd",IF($A$2&lt;&gt;-1,_xll.RtContribute(SourceAlias,G133,Fields,H133:I133,"SCOPE:SERVER"),_xll.RtContribute(SourceAlias,"DDS_INSERT_S",$A$2:$C$2,G133:I133,"SCOPE:SERVER FTC:ALL")),"stopped")</f>
        <v>stopped</v>
      </c>
      <c r="C133" s="62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D133" s="62" t="str">
        <f>IF(Contribute="abcd",IF($A$2&lt;&gt;-1,_xll.RtContribute(SourceAlias,M133,Fields,N133:O133,"SCOPE:SERVER"),_xll.RtContribute(SourceAlias,"DDS_INSERT_S",$A$2:$C$2,M133:O133,"SCOPE:SERVER FTC:ALL")),"stopped")</f>
        <v>stopped</v>
      </c>
      <c r="E133" s="165" t="str">
        <f>IF(Contribute="abcd",IF($A$2&lt;&gt;-1,_xll.RtContribute(SourceAlias,P133,Fields,Q133:R133,"SCOPE:SERVER"),_xll.RtContribute(SourceAlias,"DDS_INSERT_S",$A$2:$C$2,P133:R133,"SCOPE:SERVER FTC:ALL")),"stopped")</f>
        <v>stopped</v>
      </c>
      <c r="G133" s="166" t="str">
        <f t="shared" si="13"/>
        <v>GBPYC1M_SB1L_57Y</v>
      </c>
      <c r="H133" s="167">
        <f>Pricing!$B133*100</f>
        <v>3.0555126780357105</v>
      </c>
      <c r="I133" s="168">
        <f>Pricing!$B133*100</f>
        <v>3.0555126780357105</v>
      </c>
      <c r="J133" s="169" t="str">
        <f t="shared" si="14"/>
        <v>GBPYC3M_SB3L_57Y</v>
      </c>
      <c r="K133" s="167">
        <f>Pricing!$C133*100</f>
        <v>3.1098602269970117</v>
      </c>
      <c r="L133" s="168">
        <f>Pricing!$C133*100</f>
        <v>3.1098602269970117</v>
      </c>
      <c r="M133" s="169" t="str">
        <f t="shared" si="15"/>
        <v>GBPYC6M_SB6L_57Y</v>
      </c>
      <c r="N133" s="167">
        <f>Pricing!$D133*100</f>
        <v>3.2177185819028411</v>
      </c>
      <c r="O133" s="168">
        <f>Pricing!$D133*100</f>
        <v>3.2177185819028411</v>
      </c>
      <c r="P133" s="169" t="str">
        <f t="shared" si="16"/>
        <v>GBPYC1Y_SB12L_57Y</v>
      </c>
      <c r="Q133" s="167">
        <f>Pricing!$E133*100</f>
        <v>3.3327408750789713</v>
      </c>
      <c r="R133" s="170">
        <f>Pricing!$E133*100</f>
        <v>3.3327408750789713</v>
      </c>
    </row>
    <row r="134" spans="1:18" x14ac:dyDescent="0.2">
      <c r="A134" s="163" t="str">
        <f>Pricing!$A134</f>
        <v>58Y</v>
      </c>
      <c r="B134" s="62" t="str">
        <f>IF(Contribute="abcd",IF($A$2&lt;&gt;-1,_xll.RtContribute(SourceAlias,G134,Fields,H134:I134,"SCOPE:SERVER"),_xll.RtContribute(SourceAlias,"DDS_INSERT_S",$A$2:$C$2,G134:I134,"SCOPE:SERVER FTC:ALL")),"stopped")</f>
        <v>stopped</v>
      </c>
      <c r="C134" s="62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D134" s="62" t="str">
        <f>IF(Contribute="abcd",IF($A$2&lt;&gt;-1,_xll.RtContribute(SourceAlias,M134,Fields,N134:O134,"SCOPE:SERVER"),_xll.RtContribute(SourceAlias,"DDS_INSERT_S",$A$2:$C$2,M134:O134,"SCOPE:SERVER FTC:ALL")),"stopped")</f>
        <v>stopped</v>
      </c>
      <c r="E134" s="165" t="str">
        <f>IF(Contribute="abcd",IF($A$2&lt;&gt;-1,_xll.RtContribute(SourceAlias,P134,Fields,Q134:R134,"SCOPE:SERVER"),_xll.RtContribute(SourceAlias,"DDS_INSERT_S",$A$2:$C$2,P134:R134,"SCOPE:SERVER FTC:ALL")),"stopped")</f>
        <v>stopped</v>
      </c>
      <c r="G134" s="166" t="str">
        <f t="shared" si="13"/>
        <v>GBPYC1M_SB1L_58Y</v>
      </c>
      <c r="H134" s="167">
        <f>Pricing!$B134*100</f>
        <v>3.0572917303737897</v>
      </c>
      <c r="I134" s="168">
        <f>Pricing!$B134*100</f>
        <v>3.0572917303737897</v>
      </c>
      <c r="J134" s="169" t="str">
        <f t="shared" si="14"/>
        <v>GBPYC3M_SB3L_58Y</v>
      </c>
      <c r="K134" s="167">
        <f>Pricing!$C134*100</f>
        <v>3.1116431596012224</v>
      </c>
      <c r="L134" s="168">
        <f>Pricing!$C134*100</f>
        <v>3.1116431596012224</v>
      </c>
      <c r="M134" s="169" t="str">
        <f t="shared" si="15"/>
        <v>GBPYC6M_SB6L_58Y</v>
      </c>
      <c r="N134" s="167">
        <f>Pricing!$D134*100</f>
        <v>3.2195167416053398</v>
      </c>
      <c r="O134" s="168">
        <f>Pricing!$D134*100</f>
        <v>3.2195167416053398</v>
      </c>
      <c r="P134" s="169" t="str">
        <f t="shared" si="16"/>
        <v>GBPYC1Y_SB12L_58Y</v>
      </c>
      <c r="Q134" s="167">
        <f>Pricing!$E134*100</f>
        <v>3.3345320847531243</v>
      </c>
      <c r="R134" s="170">
        <f>Pricing!$E134*100</f>
        <v>3.3345320847531243</v>
      </c>
    </row>
    <row r="135" spans="1:18" x14ac:dyDescent="0.2">
      <c r="A135" s="163" t="str">
        <f>Pricing!$A135</f>
        <v>59Y</v>
      </c>
      <c r="B135" s="62" t="str">
        <f>IF(Contribute="abcd",IF($A$2&lt;&gt;-1,_xll.RtContribute(SourceAlias,G135,Fields,H135:I135,"SCOPE:SERVER"),_xll.RtContribute(SourceAlias,"DDS_INSERT_S",$A$2:$C$2,G135:I135,"SCOPE:SERVER FTC:ALL")),"stopped")</f>
        <v>stopped</v>
      </c>
      <c r="C135" s="62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D135" s="62" t="str">
        <f>IF(Contribute="abcd",IF($A$2&lt;&gt;-1,_xll.RtContribute(SourceAlias,M135,Fields,N135:O135,"SCOPE:SERVER"),_xll.RtContribute(SourceAlias,"DDS_INSERT_S",$A$2:$C$2,M135:O135,"SCOPE:SERVER FTC:ALL")),"stopped")</f>
        <v>stopped</v>
      </c>
      <c r="E135" s="165" t="str">
        <f>IF(Contribute="abcd",IF($A$2&lt;&gt;-1,_xll.RtContribute(SourceAlias,P135,Fields,Q135:R135,"SCOPE:SERVER"),_xll.RtContribute(SourceAlias,"DDS_INSERT_S",$A$2:$C$2,P135:R135,"SCOPE:SERVER FTC:ALL")),"stopped")</f>
        <v>stopped</v>
      </c>
      <c r="G135" s="166" t="str">
        <f t="shared" si="13"/>
        <v>GBPYC1M_SB1L_59Y</v>
      </c>
      <c r="H135" s="167">
        <f>Pricing!$B135*100</f>
        <v>3.0590459989879677</v>
      </c>
      <c r="I135" s="168">
        <f>Pricing!$B135*100</f>
        <v>3.0590459989879677</v>
      </c>
      <c r="J135" s="169" t="str">
        <f t="shared" si="14"/>
        <v>GBPYC3M_SB3L_59Y</v>
      </c>
      <c r="K135" s="167">
        <f>Pricing!$C135*100</f>
        <v>3.1134016454742759</v>
      </c>
      <c r="L135" s="168">
        <f>Pricing!$C135*100</f>
        <v>3.1134016454742759</v>
      </c>
      <c r="M135" s="169" t="str">
        <f t="shared" si="15"/>
        <v>GBPYC6M_SB6L_59Y</v>
      </c>
      <c r="N135" s="167">
        <f>Pricing!$D135*100</f>
        <v>3.2212918302870124</v>
      </c>
      <c r="O135" s="168">
        <f>Pricing!$D135*100</f>
        <v>3.2212918302870124</v>
      </c>
      <c r="P135" s="169" t="str">
        <f t="shared" si="16"/>
        <v>GBPYC1Y_SB12L_59Y</v>
      </c>
      <c r="Q135" s="167">
        <f>Pricing!$E135*100</f>
        <v>3.336299682155301</v>
      </c>
      <c r="R135" s="170">
        <f>Pricing!$E135*100</f>
        <v>3.336299682155301</v>
      </c>
    </row>
    <row r="136" spans="1:18" ht="12" thickBot="1" x14ac:dyDescent="0.25">
      <c r="A136" s="183" t="str">
        <f>Pricing!$A136</f>
        <v>60Y</v>
      </c>
      <c r="B136" s="184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18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185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186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87" t="str">
        <f t="shared" si="13"/>
        <v>GBPYC1M_SB1L_60Y</v>
      </c>
      <c r="H136" s="188">
        <f>Pricing!$B136*100</f>
        <v>3.0607334349743214</v>
      </c>
      <c r="I136" s="189">
        <f>Pricing!$B136*100</f>
        <v>3.0607334349743214</v>
      </c>
      <c r="J136" s="190" t="str">
        <f t="shared" si="14"/>
        <v>GBPYC3M_SB3L_60Y</v>
      </c>
      <c r="K136" s="188">
        <f>Pricing!$C136*100</f>
        <v>3.115093255444477</v>
      </c>
      <c r="L136" s="189">
        <f>Pricing!$C136*100</f>
        <v>3.115093255444477</v>
      </c>
      <c r="M136" s="190" t="str">
        <f t="shared" si="15"/>
        <v>GBPYC6M_SB6L_60Y</v>
      </c>
      <c r="N136" s="188">
        <f>Pricing!$D136*100</f>
        <v>3.222999999999999</v>
      </c>
      <c r="O136" s="189">
        <f>Pricing!$D136*100</f>
        <v>3.222999999999999</v>
      </c>
      <c r="P136" s="190" t="str">
        <f t="shared" si="16"/>
        <v>GBPYC1Y_SB12L_60Y</v>
      </c>
      <c r="Q136" s="188">
        <f>Pricing!$E136*100</f>
        <v>3.3380000000023577</v>
      </c>
      <c r="R136" s="191">
        <f>Pricing!$E136*100</f>
        <v>3.3380000000023577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36"/>
  <sheetViews>
    <sheetView workbookViewId="0">
      <selection activeCell="C1" sqref="C1"/>
    </sheetView>
  </sheetViews>
  <sheetFormatPr defaultRowHeight="11.25" x14ac:dyDescent="0.2"/>
  <cols>
    <col min="1" max="1" width="10" style="3" bestFit="1" customWidth="1"/>
    <col min="2" max="5" width="17.28515625" style="3" bestFit="1" customWidth="1"/>
    <col min="6" max="6" width="2.28515625" style="3" customWidth="1"/>
    <col min="7" max="7" width="19.28515625" style="3" bestFit="1" customWidth="1"/>
    <col min="8" max="9" width="8" style="3" bestFit="1" customWidth="1"/>
    <col min="10" max="10" width="19.28515625" style="3" bestFit="1" customWidth="1"/>
    <col min="11" max="12" width="8" style="3" bestFit="1" customWidth="1"/>
    <col min="13" max="13" width="19.28515625" style="3" bestFit="1" customWidth="1"/>
    <col min="14" max="15" width="8" style="3" bestFit="1" customWidth="1"/>
    <col min="16" max="16" width="18.28515625" style="3" bestFit="1" customWidth="1"/>
    <col min="17" max="18" width="7" style="3" bestFit="1" customWidth="1"/>
    <col min="19" max="19" width="3.42578125" style="3" customWidth="1"/>
    <col min="20" max="20" width="4.140625" style="3" customWidth="1"/>
    <col min="21" max="16384" width="9.140625" style="3"/>
  </cols>
  <sheetData>
    <row r="1" spans="1:18" x14ac:dyDescent="0.2">
      <c r="A1" s="4" t="s">
        <v>107</v>
      </c>
      <c r="B1" s="140" t="s">
        <v>97</v>
      </c>
      <c r="C1" s="139"/>
      <c r="D1" s="3" t="s">
        <v>120</v>
      </c>
    </row>
    <row r="2" spans="1:18" x14ac:dyDescent="0.2">
      <c r="A2" s="3">
        <v>0</v>
      </c>
      <c r="B2" s="140" t="s">
        <v>98</v>
      </c>
      <c r="C2" s="141" t="s">
        <v>99</v>
      </c>
      <c r="D2" s="1" t="s">
        <v>119</v>
      </c>
    </row>
    <row r="3" spans="1:18" ht="12" thickBot="1" x14ac:dyDescent="0.25">
      <c r="B3" s="1"/>
      <c r="C3" s="1"/>
      <c r="D3" s="1"/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18" x14ac:dyDescent="0.2">
      <c r="A4" s="142" t="s">
        <v>66</v>
      </c>
      <c r="B4" s="143" t="str">
        <f>G4</f>
        <v>GBPYC1M</v>
      </c>
      <c r="C4" s="143" t="str">
        <f>J4</f>
        <v>GBPYC3M</v>
      </c>
      <c r="D4" s="143" t="str">
        <f>M4</f>
        <v>GBPYC6M</v>
      </c>
      <c r="E4" s="144" t="str">
        <f>P4</f>
        <v>GBPYC1Y</v>
      </c>
      <c r="G4" s="145" t="str">
        <f>UPPER(Currency)&amp;"YC"&amp;_xll.qlPeriodEquivalent(G3&amp;"M")</f>
        <v>GBPYC1M</v>
      </c>
      <c r="H4" s="146"/>
      <c r="I4" s="146"/>
      <c r="J4" s="147" t="str">
        <f>UPPER(Currency)&amp;"YC"&amp;_xll.qlPeriodEquivalent(J3&amp;"M")</f>
        <v>GBPYC3M</v>
      </c>
      <c r="K4" s="146"/>
      <c r="L4" s="146"/>
      <c r="M4" s="147" t="str">
        <f>UPPER(Currency)&amp;"YC"&amp;_xll.qlPeriodEquivalent(M3&amp;"M")</f>
        <v>GBPYC6M</v>
      </c>
      <c r="N4" s="146"/>
      <c r="O4" s="146"/>
      <c r="P4" s="147" t="str">
        <f>UPPER(Currency)&amp;"YC"&amp;_xll.qlPeriodEquivalent(P3&amp;"M")</f>
        <v>GBPYC1Y</v>
      </c>
      <c r="Q4" s="146"/>
      <c r="R4" s="148"/>
    </row>
    <row r="5" spans="1:18" x14ac:dyDescent="0.2">
      <c r="A5" s="149" t="str">
        <f>Pricing!$A5</f>
        <v>ON</v>
      </c>
      <c r="B5" s="150" t="str">
        <f>IF(Contribute="abcd",IF($A$2&lt;&gt;-1,_xll.RtContribute(SourceAlias,G5,Fields,H5:I5,"SCOPE:SERVER"),_xll.RtContribute(SourceAlias,"DDS_INSERT_S",$A$2:$C$2,G5:I5,"SCOPE:SERVER FTC:ALL")),"stopped")</f>
        <v>stopped</v>
      </c>
      <c r="C5" s="150" t="str">
        <f>IF(Contribute="abcd",IF($A$2&lt;&gt;-1,_xll.RtContribute(SourceAlias,J5,Fields,K5:L5,"SCOPE:SERVER"),_xll.RtContribute(SourceAlias,"DDS_INSERT_S",$A$2:$C$2,J5:L5,"SCOPE:SERVER FTC:ALL")),"stopped")</f>
        <v>stopped</v>
      </c>
      <c r="D5" s="150" t="str">
        <f>IF(Contribute="abcd",IF($A$2&lt;&gt;-1,_xll.RtContribute(SourceAlias,M5,Fields,N5:O5,"SCOPE:SERVER"),_xll.RtContribute(SourceAlias,"DDS_INSERT_S",$A$2:$C$2,M5:O5,"SCOPE:SERVER FTC:ALL")),"stopped")</f>
        <v>stopped</v>
      </c>
      <c r="E5" s="151" t="str">
        <f>IF(Contribute="abcd",IF($A$2&lt;&gt;-1,_xll.RtContribute(SourceAlias,P5,Fields,Q5:R5,"SCOPE:SERVER"),_xll.RtContribute(SourceAlias,"DDS_INSERT_S",$A$2:$C$2,P5:R5,"SCOPE:SERVER FTC:ALL")),"stopped")</f>
        <v>stopped</v>
      </c>
      <c r="G5" s="152" t="str">
        <f t="shared" ref="G5:G30" si="0">G$4&amp;"_"&amp;$A5&amp;"D"</f>
        <v>GBPYC1M_OND</v>
      </c>
      <c r="H5" s="153">
        <f>Pricing!$B5*100</f>
        <v>0.4870039168749507</v>
      </c>
      <c r="I5" s="154">
        <f>Pricing!$B5*100</f>
        <v>0.4870039168749507</v>
      </c>
      <c r="J5" s="138" t="str">
        <f t="shared" ref="J5:J13" si="1">J$4&amp;"_"&amp;$A5&amp;"D"</f>
        <v>GBPYC3M_OND</v>
      </c>
      <c r="K5" s="153">
        <f>Pricing!$C5*100</f>
        <v>0.50953856197888392</v>
      </c>
      <c r="L5" s="154">
        <f>Pricing!$C5*100</f>
        <v>0.50953856197888392</v>
      </c>
      <c r="M5" s="138" t="str">
        <f t="shared" ref="M5:M16" si="2">M$4&amp;"_"&amp;$A5&amp;"D"</f>
        <v>GBPYC6M_OND</v>
      </c>
      <c r="N5" s="153">
        <f>Pricing!$D5*100</f>
        <v>0.72843038653169767</v>
      </c>
      <c r="O5" s="154">
        <f>Pricing!$D5*100</f>
        <v>0.72843038653169767</v>
      </c>
      <c r="P5" s="138" t="str">
        <f t="shared" ref="P5:P22" si="3">P$4&amp;"_"&amp;$A5&amp;"D"</f>
        <v>GBPYC1Y_OND</v>
      </c>
      <c r="Q5" s="153">
        <f>Pricing!$E5*100</f>
        <v>0.75560548330666499</v>
      </c>
      <c r="R5" s="155">
        <f>Pricing!$E5*100</f>
        <v>0.75560548330666499</v>
      </c>
    </row>
    <row r="6" spans="1:18" x14ac:dyDescent="0.2">
      <c r="A6" s="149" t="str">
        <f>Pricing!$A6</f>
        <v>TN</v>
      </c>
      <c r="B6" s="150" t="str">
        <f>IF(Contribute="abcd",IF($A$2&lt;&gt;-1,_xll.RtContribute(SourceAlias,G6,Fields,H6:I6,"SCOPE:SERVER"),_xll.RtContribute(SourceAlias,"DDS_INSERT_S",$A$2:$C$2,G6:I6,"SCOPE:SERVER FTC:ALL")),"stopped")</f>
        <v>stopped</v>
      </c>
      <c r="C6" s="150" t="str">
        <f>IF(Contribute="abcd",IF($A$2&lt;&gt;-1,_xll.RtContribute(SourceAlias,J6,Fields,K6:L6,"SCOPE:SERVER"),_xll.RtContribute(SourceAlias,"DDS_INSERT_S",$A$2:$C$2,J6:L6,"SCOPE:SERVER FTC:ALL")),"stopped")</f>
        <v>stopped</v>
      </c>
      <c r="D6" s="150" t="str">
        <f>IF(Contribute="abcd",IF($A$2&lt;&gt;-1,_xll.RtContribute(SourceAlias,M6,Fields,N6:O6,"SCOPE:SERVER"),_xll.RtContribute(SourceAlias,"DDS_INSERT_S",$A$2:$C$2,M6:O6,"SCOPE:SERVER FTC:ALL")),"stopped")</f>
        <v>stopped</v>
      </c>
      <c r="E6" s="151" t="str">
        <f>IF(Contribute="abcd",IF($A$2&lt;&gt;-1,_xll.RtContribute(SourceAlias,P6,Fields,Q6:R6,"SCOPE:SERVER"),_xll.RtContribute(SourceAlias,"DDS_INSERT_S",$A$2:$C$2,P6:R6,"SCOPE:SERVER FTC:ALL")),"stopped")</f>
        <v>stopped</v>
      </c>
      <c r="G6" s="152" t="str">
        <f t="shared" si="0"/>
        <v>GBPYC1M_TND</v>
      </c>
      <c r="H6" s="153">
        <f>Pricing!$B6*100</f>
        <v>0.4870039168749507</v>
      </c>
      <c r="I6" s="154">
        <f>Pricing!$B6*100</f>
        <v>0.4870039168749507</v>
      </c>
      <c r="J6" s="138" t="str">
        <f t="shared" si="1"/>
        <v>GBPYC3M_TND</v>
      </c>
      <c r="K6" s="153">
        <f>Pricing!$C6*100</f>
        <v>0.50953856197888392</v>
      </c>
      <c r="L6" s="154">
        <f>Pricing!$C6*100</f>
        <v>0.50953856197888392</v>
      </c>
      <c r="M6" s="138" t="str">
        <f t="shared" si="2"/>
        <v>GBPYC6M_TND</v>
      </c>
      <c r="N6" s="153">
        <f>Pricing!$D6*100</f>
        <v>0.72843038653169767</v>
      </c>
      <c r="O6" s="154">
        <f>Pricing!$D6*100</f>
        <v>0.72843038653169767</v>
      </c>
      <c r="P6" s="138" t="str">
        <f t="shared" si="3"/>
        <v>GBPYC1Y_TND</v>
      </c>
      <c r="Q6" s="153">
        <f>Pricing!$E6*100</f>
        <v>0.75560548330666499</v>
      </c>
      <c r="R6" s="155">
        <f>Pricing!$E6*100</f>
        <v>0.75560548330666499</v>
      </c>
    </row>
    <row r="7" spans="1:18" x14ac:dyDescent="0.2">
      <c r="A7" s="156" t="str">
        <f>Pricing!$A7</f>
        <v>SN</v>
      </c>
      <c r="B7" s="157" t="str">
        <f>IF(Contribute="abcd",IF($A$2&lt;&gt;-1,_xll.RtContribute(SourceAlias,G7,Fields,H7:I7,"SCOPE:SERVER"),_xll.RtContribute(SourceAlias,"DDS_INSERT_S",$A$2:$C$2,G7:I7,"SCOPE:SERVER FTC:ALL")),"stopped")</f>
        <v>stopped</v>
      </c>
      <c r="C7" s="157" t="str">
        <f>IF(Contribute="abcd",IF($A$2&lt;&gt;-1,_xll.RtContribute(SourceAlias,J7,Fields,K7:L7,"SCOPE:SERVER"),_xll.RtContribute(SourceAlias,"DDS_INSERT_S",$A$2:$C$2,J7:L7,"SCOPE:SERVER FTC:ALL")),"stopped")</f>
        <v>stopped</v>
      </c>
      <c r="D7" s="157" t="str">
        <f>IF(Contribute="abcd",IF($A$2&lt;&gt;-1,_xll.RtContribute(SourceAlias,M7,Fields,N7:O7,"SCOPE:SERVER"),_xll.RtContribute(SourceAlias,"DDS_INSERT_S",$A$2:$C$2,M7:O7,"SCOPE:SERVER FTC:ALL")),"stopped")</f>
        <v>stopped</v>
      </c>
      <c r="E7" s="158" t="str">
        <f>IF(Contribute="abcd",IF($A$2&lt;&gt;-1,_xll.RtContribute(SourceAlias,P7,Fields,Q7:R7,"SCOPE:SERVER"),_xll.RtContribute(SourceAlias,"DDS_INSERT_S",$A$2:$C$2,P7:R7,"SCOPE:SERVER FTC:ALL")),"stopped")</f>
        <v>stopped</v>
      </c>
      <c r="G7" s="159" t="str">
        <f t="shared" si="0"/>
        <v>GBPYC1M_SND</v>
      </c>
      <c r="H7" s="160">
        <f>Pricing!$B7*100</f>
        <v>0.4870039168749507</v>
      </c>
      <c r="I7" s="161">
        <f>Pricing!$B7*100</f>
        <v>0.4870039168749507</v>
      </c>
      <c r="J7" s="5" t="str">
        <f t="shared" si="1"/>
        <v>GBPYC3M_SND</v>
      </c>
      <c r="K7" s="160">
        <f>Pricing!$C7*100</f>
        <v>0.50953856197888392</v>
      </c>
      <c r="L7" s="161">
        <f>Pricing!$C7*100</f>
        <v>0.50953856197888392</v>
      </c>
      <c r="M7" s="5" t="str">
        <f t="shared" si="2"/>
        <v>GBPYC6M_SND</v>
      </c>
      <c r="N7" s="160">
        <f>Pricing!$D7*100</f>
        <v>0.72843038653169767</v>
      </c>
      <c r="O7" s="161">
        <f>Pricing!$D7*100</f>
        <v>0.72843038653169767</v>
      </c>
      <c r="P7" s="5" t="str">
        <f t="shared" si="3"/>
        <v>GBPYC1Y_SND</v>
      </c>
      <c r="Q7" s="160">
        <f>Pricing!$E7*100</f>
        <v>0.75560548330666499</v>
      </c>
      <c r="R7" s="162">
        <f>Pricing!$E7*100</f>
        <v>0.75560548330666499</v>
      </c>
    </row>
    <row r="8" spans="1:18" x14ac:dyDescent="0.2">
      <c r="A8" s="163" t="str">
        <f>Pricing!$A8</f>
        <v>SW</v>
      </c>
      <c r="B8" s="164" t="str">
        <f>IF(Contribute="abcd",IF($A$2&lt;&gt;-1,_xll.RtContribute(SourceAlias,G8,Fields,H8:I8,"SCOPE:SERVER"),_xll.RtContribute(SourceAlias,"DDS_INSERT_S",$A$2:$C$2,G8:I8,"SCOPE:SERVER FTC:ALL")),"stopped")</f>
        <v>stopped</v>
      </c>
      <c r="C8" s="164" t="str">
        <f>IF(Contribute="abcd",IF($A$2&lt;&gt;-1,_xll.RtContribute(SourceAlias,J8,Fields,K8:L8,"SCOPE:SERVER"),_xll.RtContribute(SourceAlias,"DDS_INSERT_S",$A$2:$C$2,J8:L8,"SCOPE:SERVER FTC:ALL")),"stopped")</f>
        <v>stopped</v>
      </c>
      <c r="D8" s="164" t="str">
        <f>IF(Contribute="abcd",IF($A$2&lt;&gt;-1,_xll.RtContribute(SourceAlias,M8,Fields,N8:O8,"SCOPE:SERVER"),_xll.RtContribute(SourceAlias,"DDS_INSERT_S",$A$2:$C$2,M8:O8,"SCOPE:SERVER FTC:ALL")),"stopped")</f>
        <v>stopped</v>
      </c>
      <c r="E8" s="165" t="str">
        <f>IF(Contribute="abcd",IF($A$2&lt;&gt;-1,_xll.RtContribute(SourceAlias,P8,Fields,Q8:R8,"SCOPE:SERVER"),_xll.RtContribute(SourceAlias,"DDS_INSERT_S",$A$2:$C$2,P8:R8,"SCOPE:SERVER FTC:ALL")),"stopped")</f>
        <v>stopped</v>
      </c>
      <c r="G8" s="166" t="str">
        <f t="shared" si="0"/>
        <v>GBPYC1M_SWD</v>
      </c>
      <c r="H8" s="167">
        <f>Pricing!$B8*100</f>
        <v>0.48701699907383045</v>
      </c>
      <c r="I8" s="168">
        <f>Pricing!$B8*100</f>
        <v>0.48701699907383045</v>
      </c>
      <c r="J8" s="169" t="str">
        <f t="shared" si="1"/>
        <v>GBPYC3M_SWD</v>
      </c>
      <c r="K8" s="167">
        <f>Pricing!$C8*100</f>
        <v>0.50971445890571732</v>
      </c>
      <c r="L8" s="168">
        <f>Pricing!$C8*100</f>
        <v>0.50971445890571732</v>
      </c>
      <c r="M8" s="169" t="str">
        <f t="shared" si="2"/>
        <v>GBPYC6M_SWD</v>
      </c>
      <c r="N8" s="167">
        <f>Pricing!$D8*100</f>
        <v>0.72797905893012027</v>
      </c>
      <c r="O8" s="168">
        <f>Pricing!$D8*100</f>
        <v>0.72797905893012027</v>
      </c>
      <c r="P8" s="169" t="str">
        <f t="shared" si="3"/>
        <v>GBPYC1Y_SWD</v>
      </c>
      <c r="Q8" s="167">
        <f>Pricing!$E8*100</f>
        <v>0.7557147956067497</v>
      </c>
      <c r="R8" s="170">
        <f>Pricing!$E8*100</f>
        <v>0.7557147956067497</v>
      </c>
    </row>
    <row r="9" spans="1:18" x14ac:dyDescent="0.2">
      <c r="A9" s="163" t="str">
        <f>Pricing!$A9</f>
        <v>2W</v>
      </c>
      <c r="B9" s="164" t="str">
        <f>IF(Contribute="abcd",IF($A$2&lt;&gt;-1,_xll.RtContribute(SourceAlias,G9,Fields,H9:I9,"SCOPE:SERVER"),_xll.RtContribute(SourceAlias,"DDS_INSERT_S",$A$2:$C$2,G9:I9,"SCOPE:SERVER FTC:ALL")),"stopped")</f>
        <v>stopped</v>
      </c>
      <c r="C9" s="164" t="str">
        <f>IF(Contribute="abcd",IF($A$2&lt;&gt;-1,_xll.RtContribute(SourceAlias,J9,Fields,K9:L9,"SCOPE:SERVER"),_xll.RtContribute(SourceAlias,"DDS_INSERT_S",$A$2:$C$2,J9:L9,"SCOPE:SERVER FTC:ALL")),"stopped")</f>
        <v>stopped</v>
      </c>
      <c r="D9" s="164" t="str">
        <f>IF(Contribute="abcd",IF($A$2&lt;&gt;-1,_xll.RtContribute(SourceAlias,M9,Fields,N9:O9,"SCOPE:SERVER"),_xll.RtContribute(SourceAlias,"DDS_INSERT_S",$A$2:$C$2,M9:O9,"SCOPE:SERVER FTC:ALL")),"stopped")</f>
        <v>stopped</v>
      </c>
      <c r="E9" s="165" t="str">
        <f>IF(Contribute="abcd",IF($A$2&lt;&gt;-1,_xll.RtContribute(SourceAlias,P9,Fields,Q9:R9,"SCOPE:SERVER"),_xll.RtContribute(SourceAlias,"DDS_INSERT_S",$A$2:$C$2,P9:R9,"SCOPE:SERVER FTC:ALL")),"stopped")</f>
        <v>stopped</v>
      </c>
      <c r="G9" s="166" t="str">
        <f t="shared" si="0"/>
        <v>GBPYC1M_2WD</v>
      </c>
      <c r="H9" s="167">
        <f>Pricing!$B9*100</f>
        <v>0.48700832171252473</v>
      </c>
      <c r="I9" s="168">
        <f>Pricing!$B9*100</f>
        <v>0.48700832171252473</v>
      </c>
      <c r="J9" s="169" t="str">
        <f t="shared" si="1"/>
        <v>GBPYC3M_2WD</v>
      </c>
      <c r="K9" s="167">
        <f>Pricing!$C9*100</f>
        <v>0.51049677562495621</v>
      </c>
      <c r="L9" s="168">
        <f>Pricing!$C9*100</f>
        <v>0.51049677562495621</v>
      </c>
      <c r="M9" s="169" t="str">
        <f t="shared" si="2"/>
        <v>GBPYC6M_2WD</v>
      </c>
      <c r="N9" s="167">
        <f>Pricing!$D9*100</f>
        <v>0.72560432862788549</v>
      </c>
      <c r="O9" s="168">
        <f>Pricing!$D9*100</f>
        <v>0.72560432862788549</v>
      </c>
      <c r="P9" s="169" t="str">
        <f t="shared" si="3"/>
        <v>GBPYC1Y_2WD</v>
      </c>
      <c r="Q9" s="167">
        <f>Pricing!$E9*100</f>
        <v>0.75607528568234961</v>
      </c>
      <c r="R9" s="170">
        <f>Pricing!$E9*100</f>
        <v>0.75607528568234961</v>
      </c>
    </row>
    <row r="10" spans="1:18" x14ac:dyDescent="0.2">
      <c r="A10" s="171" t="str">
        <f>Pricing!$A10</f>
        <v>3W</v>
      </c>
      <c r="B10" s="172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173" t="str">
        <f>IF(Contribute="abcd",IF($A$2&lt;&gt;-1,_xll.RtContribute(SourceAlias,J10,Fields,K10:L10,"SCOPE:SERVER"),_xll.RtContribute(SourceAlias,"DDS_INSERT_S",$A$2:$C$2,J10:L10,"SCOPE:SERVER FTC:ALL")),"stopped")</f>
        <v>stopped</v>
      </c>
      <c r="D10" s="173" t="str">
        <f>IF(Contribute="abcd",IF($A$2&lt;&gt;-1,_xll.RtContribute(SourceAlias,M10,Fields,N10:O10,"SCOPE:SERVER"),_xll.RtContribute(SourceAlias,"DDS_INSERT_S",$A$2:$C$2,M10:O10,"SCOPE:SERVER FTC:ALL")),"stopped")</f>
        <v>stopped</v>
      </c>
      <c r="E10" s="174" t="str">
        <f>IF(Contribute="abcd",IF($A$2&lt;&gt;-1,_xll.RtContribute(SourceAlias,P10,Fields,Q10:R10,"SCOPE:SERVER"),_xll.RtContribute(SourceAlias,"DDS_INSERT_S",$A$2:$C$2,P10:R10,"SCOPE:SERVER FTC:ALL")),"stopped")</f>
        <v>stopped</v>
      </c>
      <c r="G10" s="175" t="str">
        <f t="shared" si="0"/>
        <v>GBPYC1M_3WD</v>
      </c>
      <c r="H10" s="176">
        <f>Pricing!$B10*100</f>
        <v>0.48697869048870623</v>
      </c>
      <c r="I10" s="177">
        <f>Pricing!$B10*100</f>
        <v>0.48697869048870623</v>
      </c>
      <c r="J10" s="178" t="str">
        <f t="shared" si="1"/>
        <v>GBPYC3M_3WD</v>
      </c>
      <c r="K10" s="176">
        <f>Pricing!$C10*100</f>
        <v>0.51178422798025558</v>
      </c>
      <c r="L10" s="177">
        <f>Pricing!$C10*100</f>
        <v>0.51178422798025558</v>
      </c>
      <c r="M10" s="178" t="str">
        <f t="shared" si="2"/>
        <v>GBPYC6M_3WD</v>
      </c>
      <c r="N10" s="176">
        <f>Pricing!$D10*100</f>
        <v>0.72161167720763419</v>
      </c>
      <c r="O10" s="177">
        <f>Pricing!$D10*100</f>
        <v>0.72161167720763419</v>
      </c>
      <c r="P10" s="178" t="str">
        <f t="shared" si="3"/>
        <v>GBPYC1Y_3WD</v>
      </c>
      <c r="Q10" s="176">
        <f>Pricing!$E10*100</f>
        <v>0.75663971708301536</v>
      </c>
      <c r="R10" s="179">
        <f>Pricing!$E10*100</f>
        <v>0.75663971708301536</v>
      </c>
    </row>
    <row r="11" spans="1:18" x14ac:dyDescent="0.2">
      <c r="A11" s="163" t="str">
        <f>Pricing!$A11</f>
        <v>1M</v>
      </c>
      <c r="B11" s="164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164" t="str">
        <f>IF(Contribute="abcd",IF($A$2&lt;&gt;-1,_xll.RtContribute(SourceAlias,J11,Fields,K11:L11,"SCOPE:SERVER"),_xll.RtContribute(SourceAlias,"DDS_INSERT_S",$A$2:$C$2,J11:L11,"SCOPE:SERVER FTC:ALL")),"stopped")</f>
        <v>stopped</v>
      </c>
      <c r="D11" s="164" t="str">
        <f>IF(Contribute="abcd",IF($A$2&lt;&gt;-1,_xll.RtContribute(SourceAlias,M11,Fields,N11:O11,"SCOPE:SERVER"),_xll.RtContribute(SourceAlias,"DDS_INSERT_S",$A$2:$C$2,M11:O11,"SCOPE:SERVER FTC:ALL")),"stopped")</f>
        <v>stopped</v>
      </c>
      <c r="E11" s="165" t="str">
        <f>IF(Contribute="abcd",IF($A$2&lt;&gt;-1,_xll.RtContribute(SourceAlias,P11,Fields,Q11:R11,"SCOPE:SERVER"),_xll.RtContribute(SourceAlias,"DDS_INSERT_S",$A$2:$C$2,P11:R11,"SCOPE:SERVER FTC:ALL")),"stopped")</f>
        <v>stopped</v>
      </c>
      <c r="G11" s="166" t="str">
        <f t="shared" si="0"/>
        <v>GBPYC1M_1MD</v>
      </c>
      <c r="H11" s="167">
        <f>Pricing!$B11*100</f>
        <v>0.48690000000012151</v>
      </c>
      <c r="I11" s="168">
        <f>Pricing!$B11*100</f>
        <v>0.48690000000012151</v>
      </c>
      <c r="J11" s="169" t="str">
        <f t="shared" si="1"/>
        <v>GBPYC3M_1MD</v>
      </c>
      <c r="K11" s="167">
        <f>Pricing!$C11*100</f>
        <v>0.51450000000006646</v>
      </c>
      <c r="L11" s="168">
        <f>Pricing!$C11*100</f>
        <v>0.51450000000006646</v>
      </c>
      <c r="M11" s="169" t="str">
        <f t="shared" si="2"/>
        <v>GBPYC6M_1MD</v>
      </c>
      <c r="N11" s="167">
        <f>Pricing!$D11*100</f>
        <v>0.71309999999619711</v>
      </c>
      <c r="O11" s="168">
        <f>Pricing!$D11*100</f>
        <v>0.71309999999619711</v>
      </c>
      <c r="P11" s="169" t="str">
        <f t="shared" si="3"/>
        <v>GBPYC1Y_1MD</v>
      </c>
      <c r="Q11" s="167">
        <f>Pricing!$E11*100</f>
        <v>0.75779999999996983</v>
      </c>
      <c r="R11" s="170">
        <f>Pricing!$E11*100</f>
        <v>0.75779999999996983</v>
      </c>
    </row>
    <row r="12" spans="1:18" x14ac:dyDescent="0.2">
      <c r="A12" s="163" t="str">
        <f>Pricing!$A12</f>
        <v>2M</v>
      </c>
      <c r="B12" s="164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164" t="str">
        <f>IF(Contribute="abcd",IF($A$2&lt;&gt;-1,_xll.RtContribute(SourceAlias,J12,Fields,K12:L12,"SCOPE:SERVER"),_xll.RtContribute(SourceAlias,"DDS_INSERT_S",$A$2:$C$2,J12:L12,"SCOPE:SERVER FTC:ALL")),"stopped")</f>
        <v>stopped</v>
      </c>
      <c r="D12" s="164" t="str">
        <f>IF(Contribute="abcd",IF($A$2&lt;&gt;-1,_xll.RtContribute(SourceAlias,M12,Fields,N12:O12,"SCOPE:SERVER"),_xll.RtContribute(SourceAlias,"DDS_INSERT_S",$A$2:$C$2,M12:O12,"SCOPE:SERVER FTC:ALL")),"stopped")</f>
        <v>stopped</v>
      </c>
      <c r="E12" s="165" t="str">
        <f>IF(Contribute="abcd",IF($A$2&lt;&gt;-1,_xll.RtContribute(SourceAlias,P12,Fields,Q12:R12,"SCOPE:SERVER"),_xll.RtContribute(SourceAlias,"DDS_INSERT_S",$A$2:$C$2,P12:R12,"SCOPE:SERVER FTC:ALL")),"stopped")</f>
        <v>stopped</v>
      </c>
      <c r="G12" s="166" t="str">
        <f t="shared" si="0"/>
        <v>GBPYC1M_2MD</v>
      </c>
      <c r="H12" s="167">
        <f>Pricing!$B12*100</f>
        <v>0.48627304986653686</v>
      </c>
      <c r="I12" s="168">
        <f>Pricing!$B12*100</f>
        <v>0.48627304986653686</v>
      </c>
      <c r="J12" s="169" t="str">
        <f t="shared" si="1"/>
        <v>GBPYC3M_2MD</v>
      </c>
      <c r="K12" s="167">
        <f>Pricing!$C12*100</f>
        <v>0.52289999999999281</v>
      </c>
      <c r="L12" s="168">
        <f>Pricing!$C12*100</f>
        <v>0.52289999999999281</v>
      </c>
      <c r="M12" s="169" t="str">
        <f t="shared" si="2"/>
        <v>GBPYC6M_2MD</v>
      </c>
      <c r="N12" s="167">
        <f>Pricing!$D12*100</f>
        <v>0.67819999999512737</v>
      </c>
      <c r="O12" s="168">
        <f>Pricing!$D12*100</f>
        <v>0.67819999999512737</v>
      </c>
      <c r="P12" s="169" t="str">
        <f t="shared" si="3"/>
        <v>GBPYC1Y_2MD</v>
      </c>
      <c r="Q12" s="167">
        <f>Pricing!$E12*100</f>
        <v>0.76259999999990913</v>
      </c>
      <c r="R12" s="170">
        <f>Pricing!$E12*100</f>
        <v>0.76259999999990913</v>
      </c>
    </row>
    <row r="13" spans="1:18" x14ac:dyDescent="0.2">
      <c r="A13" s="163" t="str">
        <f>Pricing!$A13</f>
        <v>3M</v>
      </c>
      <c r="B13" s="164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164" t="str">
        <f>IF(Contribute="abcd",IF($A$2&lt;&gt;-1,_xll.RtContribute(SourceAlias,J13,Fields,K13:L13,"SCOPE:SERVER"),_xll.RtContribute(SourceAlias,"DDS_INSERT_S",$A$2:$C$2,J13:L13,"SCOPE:SERVER FTC:ALL")),"stopped")</f>
        <v>stopped</v>
      </c>
      <c r="D13" s="164" t="str">
        <f>IF(Contribute="abcd",IF($A$2&lt;&gt;-1,_xll.RtContribute(SourceAlias,M13,Fields,N13:O13,"SCOPE:SERVER"),_xll.RtContribute(SourceAlias,"DDS_INSERT_S",$A$2:$C$2,M13:O13,"SCOPE:SERVER FTC:ALL")),"stopped")</f>
        <v>stopped</v>
      </c>
      <c r="E13" s="165" t="str">
        <f>IF(Contribute="abcd",IF($A$2&lt;&gt;-1,_xll.RtContribute(SourceAlias,P13,Fields,Q13:R13,"SCOPE:SERVER"),_xll.RtContribute(SourceAlias,"DDS_INSERT_S",$A$2:$C$2,P13:R13,"SCOPE:SERVER FTC:ALL")),"stopped")</f>
        <v>stopped</v>
      </c>
      <c r="G13" s="166" t="str">
        <f t="shared" si="0"/>
        <v>GBPYC1M_3MD</v>
      </c>
      <c r="H13" s="167">
        <f>Pricing!$B13*100</f>
        <v>0.48753269750247069</v>
      </c>
      <c r="I13" s="168">
        <f>Pricing!$B13*100</f>
        <v>0.48753269750247069</v>
      </c>
      <c r="J13" s="169" t="str">
        <f t="shared" si="1"/>
        <v>GBPYC3M_3MD</v>
      </c>
      <c r="K13" s="167">
        <f>Pricing!$C13*100</f>
        <v>0.5268999996877719</v>
      </c>
      <c r="L13" s="168">
        <f>Pricing!$C13*100</f>
        <v>0.5268999996877719</v>
      </c>
      <c r="M13" s="169" t="str">
        <f t="shared" si="2"/>
        <v>GBPYC6M_3MD</v>
      </c>
      <c r="N13" s="167">
        <f>Pricing!$D13*100</f>
        <v>0.65349999999764319</v>
      </c>
      <c r="O13" s="168">
        <f>Pricing!$D13*100</f>
        <v>0.65349999999764319</v>
      </c>
      <c r="P13" s="169" t="str">
        <f t="shared" si="3"/>
        <v>GBPYC1Y_3MD</v>
      </c>
      <c r="Q13" s="167">
        <f>Pricing!$E13*100</f>
        <v>0.76849999999996543</v>
      </c>
      <c r="R13" s="170">
        <f>Pricing!$E13*100</f>
        <v>0.76849999999996543</v>
      </c>
    </row>
    <row r="14" spans="1:18" x14ac:dyDescent="0.2">
      <c r="A14" s="163" t="str">
        <f>Pricing!$A14</f>
        <v>4M</v>
      </c>
      <c r="B14" s="164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62"/>
      <c r="D14" s="164" t="str">
        <f>IF(Contribute="abcd",IF($A$2&lt;&gt;-1,_xll.RtContribute(SourceAlias,M14,Fields,N14:O14,"SCOPE:SERVER"),_xll.RtContribute(SourceAlias,"DDS_INSERT_S",$A$2:$C$2,M14:O14,"SCOPE:SERVER FTC:ALL")),"stopped")</f>
        <v>stopped</v>
      </c>
      <c r="E14" s="165" t="str">
        <f>IF(Contribute="abcd",IF($A$2&lt;&gt;-1,_xll.RtContribute(SourceAlias,P14,Fields,Q14:R14,"SCOPE:SERVER"),_xll.RtContribute(SourceAlias,"DDS_INSERT_S",$A$2:$C$2,P14:R14,"SCOPE:SERVER FTC:ALL")),"stopped")</f>
        <v>stopped</v>
      </c>
      <c r="G14" s="166" t="str">
        <f t="shared" si="0"/>
        <v>GBPYC1M_4MD</v>
      </c>
      <c r="H14" s="167">
        <f>Pricing!$B14*100</f>
        <v>0.49504626938734214</v>
      </c>
      <c r="I14" s="168">
        <f>Pricing!$B14*100</f>
        <v>0.49504626938734214</v>
      </c>
      <c r="J14" s="169"/>
      <c r="K14" s="167"/>
      <c r="L14" s="168"/>
      <c r="M14" s="169" t="str">
        <f t="shared" si="2"/>
        <v>GBPYC6M_4MD</v>
      </c>
      <c r="N14" s="167">
        <f>Pricing!$D14*100</f>
        <v>0.63999999999929724</v>
      </c>
      <c r="O14" s="168">
        <f>Pricing!$D14*100</f>
        <v>0.63999999999929724</v>
      </c>
      <c r="P14" s="169" t="str">
        <f t="shared" si="3"/>
        <v>GBPYC1Y_4MD</v>
      </c>
      <c r="Q14" s="167">
        <f>Pricing!$E14*100</f>
        <v>0.77980000000003624</v>
      </c>
      <c r="R14" s="170">
        <f>Pricing!$E14*100</f>
        <v>0.77980000000003624</v>
      </c>
    </row>
    <row r="15" spans="1:18" x14ac:dyDescent="0.2">
      <c r="A15" s="163" t="str">
        <f>Pricing!$A15</f>
        <v>5M</v>
      </c>
      <c r="B15" s="164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62"/>
      <c r="D15" s="164" t="str">
        <f>IF(Contribute="abcd",IF($A$2&lt;&gt;-1,_xll.RtContribute(SourceAlias,M15,Fields,N15:O15,"SCOPE:SERVER"),_xll.RtContribute(SourceAlias,"DDS_INSERT_S",$A$2:$C$2,M15:O15,"SCOPE:SERVER FTC:ALL")),"stopped")</f>
        <v>stopped</v>
      </c>
      <c r="E15" s="165" t="str">
        <f>IF(Contribute="abcd",IF($A$2&lt;&gt;-1,_xll.RtContribute(SourceAlias,P15,Fields,Q15:R15,"SCOPE:SERVER"),_xll.RtContribute(SourceAlias,"DDS_INSERT_S",$A$2:$C$2,P15:R15,"SCOPE:SERVER FTC:ALL")),"stopped")</f>
        <v>stopped</v>
      </c>
      <c r="G15" s="166" t="str">
        <f t="shared" si="0"/>
        <v>GBPYC1M_5MD</v>
      </c>
      <c r="H15" s="167">
        <f>Pricing!$B15*100</f>
        <v>0.50005795056491109</v>
      </c>
      <c r="I15" s="168">
        <f>Pricing!$B15*100</f>
        <v>0.50005795056491109</v>
      </c>
      <c r="J15" s="169"/>
      <c r="K15" s="167"/>
      <c r="L15" s="168"/>
      <c r="M15" s="169" t="str">
        <f t="shared" si="2"/>
        <v>GBPYC6M_5MD</v>
      </c>
      <c r="N15" s="167">
        <f>Pricing!$D15*100</f>
        <v>0.63549999999985285</v>
      </c>
      <c r="O15" s="168">
        <f>Pricing!$D15*100</f>
        <v>0.63549999999985285</v>
      </c>
      <c r="P15" s="169" t="str">
        <f t="shared" si="3"/>
        <v>GBPYC1Y_5MD</v>
      </c>
      <c r="Q15" s="167">
        <f>Pricing!$E15*100</f>
        <v>0.78909999999998204</v>
      </c>
      <c r="R15" s="170">
        <f>Pricing!$E15*100</f>
        <v>0.78909999999998204</v>
      </c>
    </row>
    <row r="16" spans="1:18" x14ac:dyDescent="0.2">
      <c r="A16" s="163" t="str">
        <f>Pricing!$A16</f>
        <v>6M</v>
      </c>
      <c r="B16" s="164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62"/>
      <c r="D16" s="164" t="str">
        <f>IF(Contribute="abcd",IF($A$2&lt;&gt;-1,_xll.RtContribute(SourceAlias,M16,Fields,N16:O16,"SCOPE:SERVER"),_xll.RtContribute(SourceAlias,"DDS_INSERT_S",$A$2:$C$2,M16:O16,"SCOPE:SERVER FTC:ALL")),"stopped")</f>
        <v>stopped</v>
      </c>
      <c r="E16" s="165" t="str">
        <f>IF(Contribute="abcd",IF($A$2&lt;&gt;-1,_xll.RtContribute(SourceAlias,P16,Fields,Q16:R16,"SCOPE:SERVER"),_xll.RtContribute(SourceAlias,"DDS_INSERT_S",$A$2:$C$2,P16:R16,"SCOPE:SERVER FTC:ALL")),"stopped")</f>
        <v>stopped</v>
      </c>
      <c r="G16" s="166" t="str">
        <f t="shared" si="0"/>
        <v>GBPYC1M_6MD</v>
      </c>
      <c r="H16" s="167">
        <f>Pricing!$B16*100</f>
        <v>0.51132635554962025</v>
      </c>
      <c r="I16" s="168">
        <f>Pricing!$B16*100</f>
        <v>0.51132635554962025</v>
      </c>
      <c r="J16" s="169"/>
      <c r="K16" s="167"/>
      <c r="L16" s="168"/>
      <c r="M16" s="169" t="str">
        <f t="shared" si="2"/>
        <v>GBPYC6M_6MD</v>
      </c>
      <c r="N16" s="167">
        <f>Pricing!$D16*100</f>
        <v>0.64159999999996742</v>
      </c>
      <c r="O16" s="168">
        <f>Pricing!$D16*100</f>
        <v>0.64159999999996742</v>
      </c>
      <c r="P16" s="169" t="str">
        <f t="shared" si="3"/>
        <v>GBPYC1Y_6MD</v>
      </c>
      <c r="Q16" s="167">
        <f>Pricing!$E16*100</f>
        <v>0.80250000000000132</v>
      </c>
      <c r="R16" s="170">
        <f>Pricing!$E16*100</f>
        <v>0.80250000000000132</v>
      </c>
    </row>
    <row r="17" spans="1:18" x14ac:dyDescent="0.2">
      <c r="A17" s="163" t="str">
        <f>Pricing!$A17</f>
        <v>7M</v>
      </c>
      <c r="B17" s="164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62"/>
      <c r="D17" s="62"/>
      <c r="E17" s="165" t="str">
        <f>IF(Contribute="abcd",IF($A$2&lt;&gt;-1,_xll.RtContribute(SourceAlias,P17,Fields,Q17:R17,"SCOPE:SERVER"),_xll.RtContribute(SourceAlias,"DDS_INSERT_S",$A$2:$C$2,P17:R17,"SCOPE:SERVER FTC:ALL")),"stopped")</f>
        <v>stopped</v>
      </c>
      <c r="G17" s="166" t="str">
        <f t="shared" si="0"/>
        <v>GBPYC1M_7MD</v>
      </c>
      <c r="H17" s="167">
        <f>Pricing!$B17*100</f>
        <v>0.52633755774678403</v>
      </c>
      <c r="I17" s="168">
        <f>Pricing!$B17*100</f>
        <v>0.52633755774678403</v>
      </c>
      <c r="J17" s="169"/>
      <c r="K17" s="167"/>
      <c r="L17" s="168"/>
      <c r="M17" s="169"/>
      <c r="N17" s="167"/>
      <c r="O17" s="168"/>
      <c r="P17" s="169" t="str">
        <f t="shared" si="3"/>
        <v>GBPYC1Y_7MD</v>
      </c>
      <c r="Q17" s="167">
        <f>Pricing!$E17*100</f>
        <v>0.82349999999997081</v>
      </c>
      <c r="R17" s="170">
        <f>Pricing!$E17*100</f>
        <v>0.82349999999997081</v>
      </c>
    </row>
    <row r="18" spans="1:18" x14ac:dyDescent="0.2">
      <c r="A18" s="163" t="str">
        <f>Pricing!$A18</f>
        <v>8M</v>
      </c>
      <c r="B18" s="164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62"/>
      <c r="D18" s="62"/>
      <c r="E18" s="165" t="str">
        <f>IF(Contribute="abcd",IF($A$2&lt;&gt;-1,_xll.RtContribute(SourceAlias,P18,Fields,Q18:R18,"SCOPE:SERVER"),_xll.RtContribute(SourceAlias,"DDS_INSERT_S",$A$2:$C$2,P18:R18,"SCOPE:SERVER FTC:ALL")),"stopped")</f>
        <v>stopped</v>
      </c>
      <c r="G18" s="166" t="str">
        <f t="shared" si="0"/>
        <v>GBPYC1M_8MD</v>
      </c>
      <c r="H18" s="167">
        <f>Pricing!$B18*100</f>
        <v>0.54511714525436361</v>
      </c>
      <c r="I18" s="168">
        <f>Pricing!$B18*100</f>
        <v>0.54511714525436361</v>
      </c>
      <c r="J18" s="169"/>
      <c r="K18" s="167"/>
      <c r="L18" s="168"/>
      <c r="M18" s="169"/>
      <c r="N18" s="167"/>
      <c r="O18" s="168"/>
      <c r="P18" s="169" t="str">
        <f t="shared" si="3"/>
        <v>GBPYC1Y_8MD</v>
      </c>
      <c r="Q18" s="167">
        <f>Pricing!$E18*100</f>
        <v>0.84159999999996704</v>
      </c>
      <c r="R18" s="170">
        <f>Pricing!$E18*100</f>
        <v>0.84159999999996704</v>
      </c>
    </row>
    <row r="19" spans="1:18" x14ac:dyDescent="0.2">
      <c r="A19" s="163" t="str">
        <f>Pricing!$A19</f>
        <v>9M</v>
      </c>
      <c r="B19" s="164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62"/>
      <c r="D19" s="62"/>
      <c r="E19" s="165" t="str">
        <f>IF(Contribute="abcd",IF($A$2&lt;&gt;-1,_xll.RtContribute(SourceAlias,P19,Fields,Q19:R19,"SCOPE:SERVER"),_xll.RtContribute(SourceAlias,"DDS_INSERT_S",$A$2:$C$2,P19:R19,"SCOPE:SERVER FTC:ALL")),"stopped")</f>
        <v>stopped</v>
      </c>
      <c r="G19" s="166" t="str">
        <f t="shared" si="0"/>
        <v>GBPYC1M_9MD</v>
      </c>
      <c r="H19" s="167">
        <f>Pricing!$B19*100</f>
        <v>0.56764234681228043</v>
      </c>
      <c r="I19" s="168">
        <f>Pricing!$B19*100</f>
        <v>0.56764234681228043</v>
      </c>
      <c r="J19" s="169"/>
      <c r="K19" s="167"/>
      <c r="L19" s="168"/>
      <c r="M19" s="169"/>
      <c r="N19" s="167"/>
      <c r="O19" s="168"/>
      <c r="P19" s="169" t="str">
        <f t="shared" si="3"/>
        <v>GBPYC1Y_9MD</v>
      </c>
      <c r="Q19" s="167">
        <f>Pricing!$E19*100</f>
        <v>0.86609999999987375</v>
      </c>
      <c r="R19" s="170">
        <f>Pricing!$E19*100</f>
        <v>0.86609999999987375</v>
      </c>
    </row>
    <row r="20" spans="1:18" x14ac:dyDescent="0.2">
      <c r="A20" s="163" t="str">
        <f>Pricing!$A20</f>
        <v>10M</v>
      </c>
      <c r="B20" s="164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62"/>
      <c r="D20" s="62"/>
      <c r="E20" s="165" t="str">
        <f>IF(Contribute="abcd",IF($A$2&lt;&gt;-1,_xll.RtContribute(SourceAlias,P20,Fields,Q20:R20,"SCOPE:SERVER"),_xll.RtContribute(SourceAlias,"DDS_INSERT_S",$A$2:$C$2,P20:R20,"SCOPE:SERVER FTC:ALL")),"stopped")</f>
        <v>stopped</v>
      </c>
      <c r="G20" s="166" t="str">
        <f t="shared" si="0"/>
        <v>GBPYC1M_10MD</v>
      </c>
      <c r="H20" s="167">
        <f>Pricing!$B20*100</f>
        <v>0.59016367037449668</v>
      </c>
      <c r="I20" s="168">
        <f>Pricing!$B20*100</f>
        <v>0.59016367037449668</v>
      </c>
      <c r="J20" s="169"/>
      <c r="K20" s="167"/>
      <c r="L20" s="168"/>
      <c r="M20" s="169"/>
      <c r="N20" s="167"/>
      <c r="O20" s="168"/>
      <c r="P20" s="169" t="str">
        <f t="shared" si="3"/>
        <v>GBPYC1Y_10MD</v>
      </c>
      <c r="Q20" s="167">
        <f>Pricing!$E20*100</f>
        <v>0.89149999999997342</v>
      </c>
      <c r="R20" s="170">
        <f>Pricing!$E20*100</f>
        <v>0.89149999999997342</v>
      </c>
    </row>
    <row r="21" spans="1:18" x14ac:dyDescent="0.2">
      <c r="A21" s="163" t="str">
        <f>Pricing!$A21</f>
        <v>11M</v>
      </c>
      <c r="B21" s="164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62"/>
      <c r="D21" s="62"/>
      <c r="E21" s="165" t="str">
        <f>IF(Contribute="abcd",IF($A$2&lt;&gt;-1,_xll.RtContribute(SourceAlias,P21,Fields,Q21:R21,"SCOPE:SERVER"),_xll.RtContribute(SourceAlias,"DDS_INSERT_S",$A$2:$C$2,P21:R21,"SCOPE:SERVER FTC:ALL")),"stopped")</f>
        <v>stopped</v>
      </c>
      <c r="G21" s="166" t="str">
        <f t="shared" si="0"/>
        <v>GBPYC1M_11MD</v>
      </c>
      <c r="H21" s="167">
        <f>Pricing!$B21*100</f>
        <v>0.61769480348281491</v>
      </c>
      <c r="I21" s="168">
        <f>Pricing!$B21*100</f>
        <v>0.61769480348281491</v>
      </c>
      <c r="J21" s="169"/>
      <c r="K21" s="167"/>
      <c r="L21" s="168"/>
      <c r="M21" s="169"/>
      <c r="N21" s="167"/>
      <c r="O21" s="168"/>
      <c r="P21" s="169" t="str">
        <f t="shared" si="3"/>
        <v>GBPYC1Y_11MD</v>
      </c>
      <c r="Q21" s="167">
        <f>Pricing!$E21*100</f>
        <v>0.92089999999967354</v>
      </c>
      <c r="R21" s="170">
        <f>Pricing!$E21*100</f>
        <v>0.92089999999967354</v>
      </c>
    </row>
    <row r="22" spans="1:18" x14ac:dyDescent="0.2">
      <c r="A22" s="171" t="str">
        <f>Pricing!$A22</f>
        <v>1Y</v>
      </c>
      <c r="B22" s="173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8"/>
      <c r="D22" s="28"/>
      <c r="E22" s="174" t="str">
        <f>IF(Contribute="abcd",IF($A$2&lt;&gt;-1,_xll.RtContribute(SourceAlias,P22,Fields,Q22:R22,"SCOPE:SERVER"),_xll.RtContribute(SourceAlias,"DDS_INSERT_S",$A$2:$C$2,P22:R22,"SCOPE:SERVER FTC:ALL")),"stopped")</f>
        <v>stopped</v>
      </c>
      <c r="G22" s="175" t="str">
        <f t="shared" si="0"/>
        <v>GBPYC1M_1YD</v>
      </c>
      <c r="H22" s="176">
        <f>Pricing!$B22*100</f>
        <v>0.64522892276890342</v>
      </c>
      <c r="I22" s="177">
        <f>Pricing!$B22*100</f>
        <v>0.64522892276890342</v>
      </c>
      <c r="J22" s="178"/>
      <c r="K22" s="176"/>
      <c r="L22" s="177"/>
      <c r="M22" s="178"/>
      <c r="N22" s="176"/>
      <c r="O22" s="177"/>
      <c r="P22" s="178" t="str">
        <f t="shared" si="3"/>
        <v>GBPYC1Y_1YD</v>
      </c>
      <c r="Q22" s="176">
        <f>Pricing!$E22*100</f>
        <v>0.95029999999947101</v>
      </c>
      <c r="R22" s="179">
        <f>Pricing!$E22*100</f>
        <v>0.95029999999947101</v>
      </c>
    </row>
    <row r="23" spans="1:18" x14ac:dyDescent="0.2">
      <c r="A23" s="163" t="str">
        <f>Pricing!$A23</f>
        <v>#20141230</v>
      </c>
      <c r="B23" s="164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164" t="str">
        <f>IF(Contribute="abcd",IF($A$2&lt;&gt;-1,_xll.RtContribute(SourceAlias,J23,Fields,K23:L23,"SCOPE:SERVER"),_xll.RtContribute(SourceAlias,"DDS_INSERT_S",$A$2:$C$2,J23:L23,"SCOPE:SERVER FTC:ALL")),"stopped")</f>
        <v>stopped</v>
      </c>
      <c r="D23" s="164" t="str">
        <f>IF(Contribute="abcd",IF($A$2&lt;&gt;-1,_xll.RtContribute(SourceAlias,M23,Fields,N23:O23,"SCOPE:SERVER"),_xll.RtContribute(SourceAlias,"DDS_INSERT_S",$A$2:$C$2,M23:O23,"SCOPE:SERVER FTC:ALL")),"stopped")</f>
        <v>stopped</v>
      </c>
      <c r="E23" s="165"/>
      <c r="G23" s="166" t="str">
        <f t="shared" si="0"/>
        <v>GBPYC1M_#20141230D</v>
      </c>
      <c r="H23" s="167">
        <f>Pricing!$B23*100</f>
        <v>0.53558500534277875</v>
      </c>
      <c r="I23" s="167">
        <f>Pricing!$B23*100</f>
        <v>0.53558500534277875</v>
      </c>
      <c r="J23" s="169" t="str">
        <f t="shared" ref="J23:J30" si="4">J$4&amp;"_"&amp;$A23&amp;"D"</f>
        <v>GBPYC3M_#20141230D</v>
      </c>
      <c r="K23" s="167">
        <f>Pricing!$C23*100</f>
        <v>0.63858718508854384</v>
      </c>
      <c r="L23" s="168">
        <f>Pricing!$C23*100</f>
        <v>0.63858718508854384</v>
      </c>
      <c r="M23" s="169" t="str">
        <f t="shared" ref="M23:M30" si="5">M$4&amp;"_"&amp;$A23&amp;"D"</f>
        <v>GBPYC6M_#20141230D</v>
      </c>
      <c r="N23" s="167">
        <f>Pricing!$D23*100</f>
        <v>0.67814708467513041</v>
      </c>
      <c r="O23" s="168">
        <f>Pricing!$D23*100</f>
        <v>0.67814708467513041</v>
      </c>
      <c r="P23" s="169"/>
      <c r="Q23" s="167"/>
      <c r="R23" s="170"/>
    </row>
    <row r="24" spans="1:18" x14ac:dyDescent="0.2">
      <c r="A24" s="163" t="str">
        <f>Pricing!$A24</f>
        <v>#20141231</v>
      </c>
      <c r="B24" s="164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164" t="str">
        <f>IF(Contribute="abcd",IF($A$2&lt;&gt;-1,_xll.RtContribute(SourceAlias,J24,Fields,K24:L24,"SCOPE:SERVER"),_xll.RtContribute(SourceAlias,"DDS_INSERT_S",$A$2:$C$2,J24:L24,"SCOPE:SERVER FTC:ALL")),"stopped")</f>
        <v>stopped</v>
      </c>
      <c r="D24" s="164" t="str">
        <f>IF(Contribute="abcd",IF($A$2&lt;&gt;-1,_xll.RtContribute(SourceAlias,M24,Fields,N24:O24,"SCOPE:SERVER"),_xll.RtContribute(SourceAlias,"DDS_INSERT_S",$A$2:$C$2,M24:O24,"SCOPE:SERVER FTC:ALL")),"stopped")</f>
        <v>stopped</v>
      </c>
      <c r="E24" s="165"/>
      <c r="G24" s="166" t="str">
        <f t="shared" si="0"/>
        <v>GBPYC1M_#20141231D</v>
      </c>
      <c r="H24" s="167">
        <f>Pricing!$B24*100</f>
        <v>0.53624494653332133</v>
      </c>
      <c r="I24" s="167">
        <f>Pricing!$B24*100</f>
        <v>0.53624494653332133</v>
      </c>
      <c r="J24" s="169" t="str">
        <f t="shared" si="4"/>
        <v>GBPYC3M_#20141231D</v>
      </c>
      <c r="K24" s="167">
        <f>Pricing!$C24*100</f>
        <v>0.63957988462212534</v>
      </c>
      <c r="L24" s="168">
        <f>Pricing!$C24*100</f>
        <v>0.63957988462212534</v>
      </c>
      <c r="M24" s="169" t="str">
        <f t="shared" si="5"/>
        <v>GBPYC6M_#20141231D</v>
      </c>
      <c r="N24" s="167">
        <f>Pricing!$D24*100</f>
        <v>0.67910841098539565</v>
      </c>
      <c r="O24" s="168">
        <f>Pricing!$D24*100</f>
        <v>0.67910841098539565</v>
      </c>
      <c r="P24" s="169"/>
      <c r="Q24" s="167"/>
      <c r="R24" s="170"/>
    </row>
    <row r="25" spans="1:18" x14ac:dyDescent="0.2">
      <c r="A25" s="163" t="str">
        <f>Pricing!$A25</f>
        <v>#20150102</v>
      </c>
      <c r="B25" s="164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164" t="str">
        <f>IF(Contribute="abcd",IF($A$2&lt;&gt;-1,_xll.RtContribute(SourceAlias,J25,Fields,K25:L25,"SCOPE:SERVER"),_xll.RtContribute(SourceAlias,"DDS_INSERT_S",$A$2:$C$2,J25:L25,"SCOPE:SERVER FTC:ALL")),"stopped")</f>
        <v>stopped</v>
      </c>
      <c r="D25" s="164" t="str">
        <f>IF(Contribute="abcd",IF($A$2&lt;&gt;-1,_xll.RtContribute(SourceAlias,M25,Fields,N25:O25,"SCOPE:SERVER"),_xll.RtContribute(SourceAlias,"DDS_INSERT_S",$A$2:$C$2,M25:O25,"SCOPE:SERVER FTC:ALL")),"stopped")</f>
        <v>stopped</v>
      </c>
      <c r="E25" s="165"/>
      <c r="G25" s="166" t="str">
        <f t="shared" si="0"/>
        <v>GBPYC1M_#20150102D</v>
      </c>
      <c r="H25" s="167">
        <f>Pricing!$B25*100</f>
        <v>0.537576810236568</v>
      </c>
      <c r="I25" s="167">
        <f>Pricing!$B25*100</f>
        <v>0.537576810236568</v>
      </c>
      <c r="J25" s="169" t="str">
        <f t="shared" si="4"/>
        <v>GBPYC3M_#20150102D</v>
      </c>
      <c r="K25" s="167">
        <f>Pricing!$C25*100</f>
        <v>0.64156806642126707</v>
      </c>
      <c r="L25" s="168">
        <f>Pricing!$C25*100</f>
        <v>0.64156806642126707</v>
      </c>
      <c r="M25" s="169" t="str">
        <f t="shared" si="5"/>
        <v>GBPYC6M_#20150102D</v>
      </c>
      <c r="N25" s="167">
        <f>Pricing!$D25*100</f>
        <v>0.6810089502267439</v>
      </c>
      <c r="O25" s="168">
        <f>Pricing!$D25*100</f>
        <v>0.6810089502267439</v>
      </c>
      <c r="P25" s="169"/>
      <c r="Q25" s="167"/>
      <c r="R25" s="170"/>
    </row>
    <row r="26" spans="1:18" x14ac:dyDescent="0.2">
      <c r="A26" s="171" t="str">
        <f>Pricing!$A26</f>
        <v>#20150105</v>
      </c>
      <c r="B26" s="173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173" t="str">
        <f>IF(Contribute="abcd",IF($A$2&lt;&gt;-1,_xll.RtContribute(SourceAlias,J26,Fields,K26:L26,"SCOPE:SERVER"),_xll.RtContribute(SourceAlias,"DDS_INSERT_S",$A$2:$C$2,J26:L26,"SCOPE:SERVER FTC:ALL")),"stopped")</f>
        <v>stopped</v>
      </c>
      <c r="D26" s="173" t="str">
        <f>IF(Contribute="abcd",IF($A$2&lt;&gt;-1,_xll.RtContribute(SourceAlias,M26,Fields,N26:O26,"SCOPE:SERVER"),_xll.RtContribute(SourceAlias,"DDS_INSERT_S",$A$2:$C$2,M26:O26,"SCOPE:SERVER FTC:ALL")),"stopped")</f>
        <v>stopped</v>
      </c>
      <c r="E26" s="174"/>
      <c r="G26" s="175" t="str">
        <f t="shared" si="0"/>
        <v>GBPYC1M_#20150105D</v>
      </c>
      <c r="H26" s="176">
        <f>Pricing!$B26*100</f>
        <v>0.53960128450802092</v>
      </c>
      <c r="I26" s="176">
        <f>Pricing!$B26*100</f>
        <v>0.53960128450802092</v>
      </c>
      <c r="J26" s="178" t="str">
        <f t="shared" si="4"/>
        <v>GBPYC3M_#20150105D</v>
      </c>
      <c r="K26" s="176">
        <f>Pricing!$C26*100</f>
        <v>0.64455707833222708</v>
      </c>
      <c r="L26" s="177">
        <f>Pricing!$C26*100</f>
        <v>0.64455707833222708</v>
      </c>
      <c r="M26" s="178" t="str">
        <f t="shared" si="5"/>
        <v>GBPYC6M_#20150105D</v>
      </c>
      <c r="N26" s="176">
        <f>Pricing!$D26*100</f>
        <v>0.68378860217480208</v>
      </c>
      <c r="O26" s="177">
        <f>Pricing!$D26*100</f>
        <v>0.68378860217480208</v>
      </c>
      <c r="P26" s="178"/>
      <c r="Q26" s="176"/>
      <c r="R26" s="179"/>
    </row>
    <row r="27" spans="1:18" x14ac:dyDescent="0.2">
      <c r="A27" s="163" t="str">
        <f>Pricing!$A27</f>
        <v>#20151230</v>
      </c>
      <c r="B27" s="62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62" t="str">
        <f>IF(Contribute="abcd",IF($A$2&lt;&gt;-1,_xll.RtContribute(SourceAlias,J27,Fields,K27:L27,"SCOPE:SERVER"),_xll.RtContribute(SourceAlias,"DDS_INSERT_S",$A$2:$C$2,J27:L27,"SCOPE:SERVER FTC:ALL")),"stopped")</f>
        <v>stopped</v>
      </c>
      <c r="D27" s="62" t="str">
        <f>IF(Contribute="abcd",IF($A$2&lt;&gt;-1,_xll.RtContribute(SourceAlias,M27,Fields,N27:O27,"SCOPE:SERVER"),_xll.RtContribute(SourceAlias,"DDS_INSERT_S",$A$2:$C$2,M27:O27,"SCOPE:SERVER FTC:ALL")),"stopped")</f>
        <v>stopped</v>
      </c>
      <c r="E27" s="165"/>
      <c r="G27" s="166" t="str">
        <f t="shared" si="0"/>
        <v>GBPYC1M_#20151230D</v>
      </c>
      <c r="H27" s="167">
        <f>Pricing!$B27*100</f>
        <v>0.89588869166191742</v>
      </c>
      <c r="I27" s="167">
        <f>Pricing!$B27*100</f>
        <v>0.89588869166191742</v>
      </c>
      <c r="J27" s="169" t="str">
        <f t="shared" si="4"/>
        <v>GBPYC3M_#20151230D</v>
      </c>
      <c r="K27" s="167">
        <f>Pricing!$C27*100</f>
        <v>1.0166454141130601</v>
      </c>
      <c r="L27" s="168">
        <f>Pricing!$C27*100</f>
        <v>1.0166454141130601</v>
      </c>
      <c r="M27" s="169" t="str">
        <f t="shared" si="5"/>
        <v>GBPYC6M_#20151230D</v>
      </c>
      <c r="N27" s="167">
        <f>Pricing!$D27*100</f>
        <v>1.0268346543023876</v>
      </c>
      <c r="O27" s="168">
        <f>Pricing!$D27*100</f>
        <v>1.0268346543023876</v>
      </c>
      <c r="P27" s="169"/>
      <c r="Q27" s="167"/>
      <c r="R27" s="170"/>
    </row>
    <row r="28" spans="1:18" x14ac:dyDescent="0.2">
      <c r="A28" s="163" t="str">
        <f>Pricing!$A28</f>
        <v>#20151231</v>
      </c>
      <c r="B28" s="62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62" t="str">
        <f>IF(Contribute="abcd",IF($A$2&lt;&gt;-1,_xll.RtContribute(SourceAlias,J28,Fields,K28:L28,"SCOPE:SERVER"),_xll.RtContribute(SourceAlias,"DDS_INSERT_S",$A$2:$C$2,J28:L28,"SCOPE:SERVER FTC:ALL")),"stopped")</f>
        <v>stopped</v>
      </c>
      <c r="D28" s="62" t="str">
        <f>IF(Contribute="abcd",IF($A$2&lt;&gt;-1,_xll.RtContribute(SourceAlias,M28,Fields,N28:O28,"SCOPE:SERVER"),_xll.RtContribute(SourceAlias,"DDS_INSERT_S",$A$2:$C$2,M28:O28,"SCOPE:SERVER FTC:ALL")),"stopped")</f>
        <v>stopped</v>
      </c>
      <c r="E28" s="165"/>
      <c r="G28" s="166" t="str">
        <f t="shared" si="0"/>
        <v>GBPYC1M_#20151231D</v>
      </c>
      <c r="H28" s="167">
        <f>Pricing!$B28*100</f>
        <v>0.89704539573079911</v>
      </c>
      <c r="I28" s="167">
        <f>Pricing!$B28*100</f>
        <v>0.89704539573079911</v>
      </c>
      <c r="J28" s="169" t="str">
        <f t="shared" si="4"/>
        <v>GBPYC3M_#20151231D</v>
      </c>
      <c r="K28" s="167">
        <f>Pricing!$C28*100</f>
        <v>1.0176754102633916</v>
      </c>
      <c r="L28" s="168">
        <f>Pricing!$C28*100</f>
        <v>1.0176754102633916</v>
      </c>
      <c r="M28" s="169" t="str">
        <f t="shared" si="5"/>
        <v>GBPYC6M_#20151231D</v>
      </c>
      <c r="N28" s="167">
        <f>Pricing!$D28*100</f>
        <v>1.0280082988877293</v>
      </c>
      <c r="O28" s="168">
        <f>Pricing!$D28*100</f>
        <v>1.0280082988877293</v>
      </c>
      <c r="P28" s="169"/>
      <c r="Q28" s="167"/>
      <c r="R28" s="170"/>
    </row>
    <row r="29" spans="1:18" x14ac:dyDescent="0.2">
      <c r="A29" s="163" t="str">
        <f>Pricing!$A29</f>
        <v>#20160104</v>
      </c>
      <c r="B29" s="62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62" t="str">
        <f>IF(Contribute="abcd",IF($A$2&lt;&gt;-1,_xll.RtContribute(SourceAlias,J29,Fields,K29:L29,"SCOPE:SERVER"),_xll.RtContribute(SourceAlias,"DDS_INSERT_S",$A$2:$C$2,J29:L29,"SCOPE:SERVER FTC:ALL")),"stopped")</f>
        <v>stopped</v>
      </c>
      <c r="D29" s="62" t="str">
        <f>IF(Contribute="abcd",IF($A$2&lt;&gt;-1,_xll.RtContribute(SourceAlias,M29,Fields,N29:O29,"SCOPE:SERVER"),_xll.RtContribute(SourceAlias,"DDS_INSERT_S",$A$2:$C$2,M29:O29,"SCOPE:SERVER FTC:ALL")),"stopped")</f>
        <v>stopped</v>
      </c>
      <c r="E29" s="165"/>
      <c r="G29" s="166" t="str">
        <f t="shared" si="0"/>
        <v>GBPYC1M_#20160104D</v>
      </c>
      <c r="H29" s="167">
        <f>Pricing!$B29*100</f>
        <v>0.90167453860333113</v>
      </c>
      <c r="I29" s="167">
        <f>Pricing!$B29*100</f>
        <v>0.90167453860333113</v>
      </c>
      <c r="J29" s="169" t="str">
        <f t="shared" si="4"/>
        <v>GBPYC3M_#20160104D</v>
      </c>
      <c r="K29" s="167">
        <f>Pricing!$C29*100</f>
        <v>1.0217940725757544</v>
      </c>
      <c r="L29" s="168">
        <f>Pricing!$C29*100</f>
        <v>1.0217940725757544</v>
      </c>
      <c r="M29" s="169" t="str">
        <f t="shared" si="5"/>
        <v>GBPYC6M_#20160104D</v>
      </c>
      <c r="N29" s="167">
        <f>Pricing!$D29*100</f>
        <v>1.0327170251478857</v>
      </c>
      <c r="O29" s="168">
        <f>Pricing!$D29*100</f>
        <v>1.0327170251478857</v>
      </c>
      <c r="P29" s="169"/>
      <c r="Q29" s="167"/>
      <c r="R29" s="170"/>
    </row>
    <row r="30" spans="1:18" x14ac:dyDescent="0.2">
      <c r="A30" s="171" t="str">
        <f>Pricing!$A30</f>
        <v>#20160105</v>
      </c>
      <c r="B30" s="2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8" t="str">
        <f>IF(Contribute="abcd",IF($A$2&lt;&gt;-1,_xll.RtContribute(SourceAlias,J30,Fields,K30:L30,"SCOPE:SERVER"),_xll.RtContribute(SourceAlias,"DDS_INSERT_S",$A$2:$C$2,J30:L30,"SCOPE:SERVER FTC:ALL")),"stopped")</f>
        <v>stopped</v>
      </c>
      <c r="D30" s="28" t="str">
        <f>IF(Contribute="abcd",IF($A$2&lt;&gt;-1,_xll.RtContribute(SourceAlias,M30,Fields,N30:O30,"SCOPE:SERVER"),_xll.RtContribute(SourceAlias,"DDS_INSERT_S",$A$2:$C$2,M30:O30,"SCOPE:SERVER FTC:ALL")),"stopped")</f>
        <v>stopped</v>
      </c>
      <c r="E30" s="174"/>
      <c r="G30" s="175" t="str">
        <f t="shared" si="0"/>
        <v>GBPYC1M_#20160105D</v>
      </c>
      <c r="H30" s="176">
        <f>Pricing!$B30*100</f>
        <v>0.90283239129313586</v>
      </c>
      <c r="I30" s="176">
        <f>Pricing!$B30*100</f>
        <v>0.90283239129313586</v>
      </c>
      <c r="J30" s="178" t="str">
        <f t="shared" si="4"/>
        <v>GBPYC3M_#20160105D</v>
      </c>
      <c r="K30" s="176">
        <f>Pricing!$C30*100</f>
        <v>1.02282340616981</v>
      </c>
      <c r="L30" s="177">
        <f>Pricing!$C30*100</f>
        <v>1.02282340616981</v>
      </c>
      <c r="M30" s="178" t="str">
        <f t="shared" si="5"/>
        <v>GBPYC6M_#20160105D</v>
      </c>
      <c r="N30" s="176">
        <f>Pricing!$D30*100</f>
        <v>1.0338976470169319</v>
      </c>
      <c r="O30" s="177">
        <f>Pricing!$D30*100</f>
        <v>1.0338976470169319</v>
      </c>
      <c r="P30" s="178"/>
      <c r="Q30" s="176"/>
      <c r="R30" s="179"/>
    </row>
    <row r="31" spans="1:18" x14ac:dyDescent="0.2">
      <c r="A31" s="58" t="str">
        <f>Pricing!$A31</f>
        <v>K4</v>
      </c>
      <c r="B31" s="37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157" t="str">
        <f>IF(Contribute="abcd",IF($A$2&lt;&gt;-1,_xll.RtContribute(SourceAlias,J31,Fields,K31:L31,"SCOPE:SERVER"),_xll.RtContribute(SourceAlias,"DDS_INSERT_S",$A$2:$C$2,J31:L31,"SCOPE:SERVER FTC:ALL")),"stopped")</f>
        <v>stopped</v>
      </c>
      <c r="D31" s="37" t="str">
        <f>IF(Contribute="abcd",IF($A$2&lt;&gt;-1,_xll.RtContribute(SourceAlias,M31,Fields,N31:O31,"SCOPE:SERVER"),_xll.RtContribute(SourceAlias,"DDS_INSERT_S",$A$2:$C$2,M31:O31,"SCOPE:SERVER FTC:ALL")),"stopped")</f>
        <v>stopped</v>
      </c>
      <c r="E31" s="180"/>
      <c r="G31" s="5" t="str">
        <f t="shared" ref="G31:G42" si="6">G$4&amp;"_"&amp;$A31</f>
        <v>GBPYC1M_K4</v>
      </c>
      <c r="H31" s="160">
        <f>Pricing!$B31</f>
        <v>99.510643636998978</v>
      </c>
      <c r="I31" s="160">
        <f>Pricing!$B31</f>
        <v>99.510643636998978</v>
      </c>
      <c r="J31" s="5" t="str">
        <f t="shared" ref="J31:J50" si="7">J$4&amp;"_"&amp;$A31</f>
        <v>GBPYC3M_K4</v>
      </c>
      <c r="K31" s="160">
        <f>Pricing!$C31</f>
        <v>99.468426674657934</v>
      </c>
      <c r="L31" s="161">
        <f>Pricing!$C31</f>
        <v>99.468426674657934</v>
      </c>
      <c r="M31" s="5" t="str">
        <f>M$4&amp;"_"&amp;$A31</f>
        <v>GBPYC6M_K4</v>
      </c>
      <c r="N31" s="160">
        <f>Pricing!$D31</f>
        <v>99.357745956414576</v>
      </c>
      <c r="O31" s="161">
        <f>Pricing!$D31</f>
        <v>99.357745956414576</v>
      </c>
      <c r="P31" s="5"/>
      <c r="Q31" s="160"/>
      <c r="R31" s="161"/>
    </row>
    <row r="32" spans="1:18" x14ac:dyDescent="0.2">
      <c r="A32" s="75" t="str">
        <f>Pricing!$A32</f>
        <v>M4</v>
      </c>
      <c r="B32" s="62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164" t="str">
        <f>IF(Contribute="abcd",IF($A$2&lt;&gt;-1,_xll.RtContribute(SourceAlias,J32,Fields,K32:L32,"SCOPE:SERVER"),_xll.RtContribute(SourceAlias,"DDS_INSERT_S",$A$2:$C$2,J32:L32,"SCOPE:SERVER FTC:ALL")),"stopped")</f>
        <v>stopped</v>
      </c>
      <c r="D32" s="62" t="str">
        <f>IF(Contribute="abcd",IF($A$2&lt;&gt;-1,_xll.RtContribute(SourceAlias,M32,Fields,N32:O32,"SCOPE:SERVER"),_xll.RtContribute(SourceAlias,"DDS_INSERT_S",$A$2:$C$2,M32:O32,"SCOPE:SERVER FTC:ALL")),"stopped")</f>
        <v>stopped</v>
      </c>
      <c r="E32" s="181"/>
      <c r="G32" s="169" t="str">
        <f t="shared" si="6"/>
        <v>GBPYC1M_M4</v>
      </c>
      <c r="H32" s="167">
        <f>Pricing!$B32</f>
        <v>99.501271238634203</v>
      </c>
      <c r="I32" s="167">
        <f>Pricing!$B32</f>
        <v>99.501271238634203</v>
      </c>
      <c r="J32" s="169" t="str">
        <f t="shared" si="7"/>
        <v>GBPYC3M_M4</v>
      </c>
      <c r="K32" s="167">
        <f>Pricing!$C32</f>
        <v>99.442059981519819</v>
      </c>
      <c r="L32" s="168">
        <f>Pricing!$C32</f>
        <v>99.442059981519819</v>
      </c>
      <c r="M32" s="169" t="str">
        <f>M$4&amp;"_"&amp;$A32</f>
        <v>GBPYC6M_M4</v>
      </c>
      <c r="N32" s="167">
        <f>Pricing!$D32</f>
        <v>99.388026041052171</v>
      </c>
      <c r="O32" s="168">
        <f>Pricing!$D32</f>
        <v>99.388026041052171</v>
      </c>
      <c r="P32" s="169"/>
      <c r="Q32" s="167"/>
      <c r="R32" s="168"/>
    </row>
    <row r="33" spans="1:18" x14ac:dyDescent="0.2">
      <c r="A33" s="75" t="str">
        <f>Pricing!$A33</f>
        <v>N4</v>
      </c>
      <c r="B33" s="62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164" t="str">
        <f>IF(Contribute="abcd",IF($A$2&lt;&gt;-1,_xll.RtContribute(SourceAlias,J33,Fields,K33:L33,"SCOPE:SERVER"),_xll.RtContribute(SourceAlias,"DDS_INSERT_S",$A$2:$C$2,J33:L33,"SCOPE:SERVER FTC:ALL")),"stopped")</f>
        <v>stopped</v>
      </c>
      <c r="D33" s="62" t="str">
        <f>IF(Contribute="abcd",IF($A$2&lt;&gt;-1,_xll.RtContribute(SourceAlias,M33,Fields,N33:O33,"SCOPE:SERVER"),_xll.RtContribute(SourceAlias,"DDS_INSERT_S",$A$2:$C$2,M33:O33,"SCOPE:SERVER FTC:ALL")),"stopped")</f>
        <v>stopped</v>
      </c>
      <c r="E33" s="181"/>
      <c r="G33" s="169" t="str">
        <f t="shared" si="6"/>
        <v>GBPYC1M_N4</v>
      </c>
      <c r="H33" s="167">
        <f>Pricing!$B33</f>
        <v>99.489338198868126</v>
      </c>
      <c r="I33" s="167">
        <f>Pricing!$B33</f>
        <v>99.489338198868126</v>
      </c>
      <c r="J33" s="169" t="str">
        <f t="shared" si="7"/>
        <v>GBPYC3M_N4</v>
      </c>
      <c r="K33" s="167">
        <f>Pricing!$C33</f>
        <v>99.400612511475117</v>
      </c>
      <c r="L33" s="168">
        <f>Pricing!$C33</f>
        <v>99.400612511475117</v>
      </c>
      <c r="M33" s="169" t="str">
        <f>M$4&amp;"_"&amp;$A33</f>
        <v>GBPYC6M_N4</v>
      </c>
      <c r="N33" s="167">
        <f>Pricing!$D33</f>
        <v>99.39350727198584</v>
      </c>
      <c r="O33" s="168">
        <f>Pricing!$D33</f>
        <v>99.39350727198584</v>
      </c>
      <c r="P33" s="169"/>
      <c r="Q33" s="167"/>
      <c r="R33" s="168"/>
    </row>
    <row r="34" spans="1:18" x14ac:dyDescent="0.2">
      <c r="A34" s="75" t="str">
        <f>Pricing!$A34</f>
        <v>Q4</v>
      </c>
      <c r="B34" s="62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164" t="str">
        <f>IF(Contribute="abcd",IF($A$2&lt;&gt;-1,_xll.RtContribute(SourceAlias,J34,Fields,K34:L34,"SCOPE:SERVER"),_xll.RtContribute(SourceAlias,"DDS_INSERT_S",$A$2:$C$2,J34:L34,"SCOPE:SERVER FTC:ALL")),"stopped")</f>
        <v>stopped</v>
      </c>
      <c r="D34" s="62" t="str">
        <f>IF(Contribute="abcd",IF($A$2&lt;&gt;-1,_xll.RtContribute(SourceAlias,M34,Fields,N34:O34,"SCOPE:SERVER"),_xll.RtContribute(SourceAlias,"DDS_INSERT_S",$A$2:$C$2,M34:O34,"SCOPE:SERVER FTC:ALL")),"stopped")</f>
        <v>stopped</v>
      </c>
      <c r="E34" s="181"/>
      <c r="G34" s="169" t="str">
        <f t="shared" si="6"/>
        <v>GBPYC1M_Q4</v>
      </c>
      <c r="H34" s="167">
        <f>Pricing!$B34</f>
        <v>99.459271807712341</v>
      </c>
      <c r="I34" s="167">
        <f>Pricing!$B34</f>
        <v>99.459271807712341</v>
      </c>
      <c r="J34" s="169" t="str">
        <f t="shared" si="7"/>
        <v>GBPYC3M_Q4</v>
      </c>
      <c r="K34" s="167">
        <f>Pricing!$C34</f>
        <v>99.32536729368671</v>
      </c>
      <c r="L34" s="168">
        <f>Pricing!$C34</f>
        <v>99.32536729368671</v>
      </c>
      <c r="M34" s="169" t="str">
        <f>M$4&amp;"_"&amp;$A34</f>
        <v>GBPYC6M_Q4</v>
      </c>
      <c r="N34" s="167">
        <f>Pricing!$D34</f>
        <v>99.360964661822649</v>
      </c>
      <c r="O34" s="168">
        <f>Pricing!$D34</f>
        <v>99.360964661822649</v>
      </c>
      <c r="P34" s="169"/>
      <c r="Q34" s="167"/>
      <c r="R34" s="168"/>
    </row>
    <row r="35" spans="1:18" x14ac:dyDescent="0.2">
      <c r="A35" s="75" t="str">
        <f>Pricing!$A35</f>
        <v>U4</v>
      </c>
      <c r="B35" s="62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164" t="str">
        <f>IF(Contribute="abcd",IF($A$2&lt;&gt;-1,_xll.RtContribute(SourceAlias,J35,Fields,K35:L35,"SCOPE:SERVER"),_xll.RtContribute(SourceAlias,"DDS_INSERT_S",$A$2:$C$2,J35:L35,"SCOPE:SERVER FTC:ALL")),"stopped")</f>
        <v>stopped</v>
      </c>
      <c r="D35" s="62"/>
      <c r="E35" s="181"/>
      <c r="G35" s="169" t="str">
        <f t="shared" si="6"/>
        <v>GBPYC1M_U4</v>
      </c>
      <c r="H35" s="167">
        <f>Pricing!$B35</f>
        <v>99.428714071933641</v>
      </c>
      <c r="I35" s="167">
        <f>Pricing!$B35</f>
        <v>99.428714071933641</v>
      </c>
      <c r="J35" s="169" t="str">
        <f t="shared" si="7"/>
        <v>GBPYC3M_U4</v>
      </c>
      <c r="K35" s="167">
        <f>Pricing!$C35</f>
        <v>99.263867804144496</v>
      </c>
      <c r="L35" s="168">
        <f>Pricing!$C35</f>
        <v>99.263867804144496</v>
      </c>
      <c r="M35" s="169"/>
      <c r="N35" s="167"/>
      <c r="O35" s="168"/>
      <c r="P35" s="169"/>
      <c r="Q35" s="167"/>
      <c r="R35" s="168"/>
    </row>
    <row r="36" spans="1:18" x14ac:dyDescent="0.2">
      <c r="A36" s="75" t="str">
        <f>Pricing!$A36</f>
        <v>V4</v>
      </c>
      <c r="B36" s="62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164" t="str">
        <f>IF(Contribute="abcd",IF($A$2&lt;&gt;-1,_xll.RtContribute(SourceAlias,J36,Fields,K36:L36,"SCOPE:SERVER"),_xll.RtContribute(SourceAlias,"DDS_INSERT_S",$A$2:$C$2,J36:L36,"SCOPE:SERVER FTC:ALL")),"stopped")</f>
        <v>stopped</v>
      </c>
      <c r="D36" s="62"/>
      <c r="E36" s="181"/>
      <c r="G36" s="169" t="str">
        <f t="shared" si="6"/>
        <v>GBPYC1M_V4</v>
      </c>
      <c r="H36" s="167">
        <f>Pricing!$B36</f>
        <v>99.377452856259751</v>
      </c>
      <c r="I36" s="167">
        <f>Pricing!$B36</f>
        <v>99.377452856259751</v>
      </c>
      <c r="J36" s="169" t="str">
        <f t="shared" si="7"/>
        <v>GBPYC3M_V4</v>
      </c>
      <c r="K36" s="167">
        <f>Pricing!$C36</f>
        <v>99.20076604717913</v>
      </c>
      <c r="L36" s="168">
        <f>Pricing!$C36</f>
        <v>99.20076604717913</v>
      </c>
      <c r="M36" s="169"/>
      <c r="N36" s="167"/>
      <c r="O36" s="168"/>
      <c r="P36" s="169"/>
      <c r="Q36" s="167"/>
      <c r="R36" s="168"/>
    </row>
    <row r="37" spans="1:18" x14ac:dyDescent="0.2">
      <c r="A37" s="75" t="str">
        <f>Pricing!$A37</f>
        <v>X4</v>
      </c>
      <c r="B37" s="62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164" t="str">
        <f>IF(Contribute="abcd",IF($A$2&lt;&gt;-1,_xll.RtContribute(SourceAlias,J37,Fields,K37:L37,"SCOPE:SERVER"),_xll.RtContribute(SourceAlias,"DDS_INSERT_S",$A$2:$C$2,J37:L37,"SCOPE:SERVER FTC:ALL")),"stopped")</f>
        <v>stopped</v>
      </c>
      <c r="D37" s="62"/>
      <c r="E37" s="181"/>
      <c r="G37" s="169" t="str">
        <f t="shared" si="6"/>
        <v>GBPYC1M_X4</v>
      </c>
      <c r="H37" s="167">
        <f>Pricing!$B37</f>
        <v>99.308905665720076</v>
      </c>
      <c r="I37" s="167">
        <f>Pricing!$B37</f>
        <v>99.308905665720076</v>
      </c>
      <c r="J37" s="169" t="str">
        <f t="shared" si="7"/>
        <v>GBPYC3M_X4</v>
      </c>
      <c r="K37" s="167">
        <f>Pricing!$C37</f>
        <v>99.124161138706782</v>
      </c>
      <c r="L37" s="168">
        <f>Pricing!$C37</f>
        <v>99.124161138706782</v>
      </c>
      <c r="M37" s="169"/>
      <c r="N37" s="167"/>
      <c r="O37" s="168"/>
      <c r="P37" s="169"/>
      <c r="Q37" s="167"/>
      <c r="R37" s="168"/>
    </row>
    <row r="38" spans="1:18" x14ac:dyDescent="0.2">
      <c r="A38" s="75" t="str">
        <f>Pricing!$A38</f>
        <v>Z4</v>
      </c>
      <c r="B38" s="62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164" t="str">
        <f>IF(Contribute="abcd",IF($A$2&lt;&gt;-1,_xll.RtContribute(SourceAlias,J38,Fields,K38:L38,"SCOPE:SERVER"),_xll.RtContribute(SourceAlias,"DDS_INSERT_S",$A$2:$C$2,J38:L38,"SCOPE:SERVER FTC:ALL")),"stopped")</f>
        <v>stopped</v>
      </c>
      <c r="D38" s="62"/>
      <c r="E38" s="181"/>
      <c r="G38" s="169" t="str">
        <f t="shared" si="6"/>
        <v>GBPYC1M_Z4</v>
      </c>
      <c r="H38" s="167">
        <f>Pricing!$B38</f>
        <v>99.248625668543795</v>
      </c>
      <c r="I38" s="167">
        <f>Pricing!$B38</f>
        <v>99.248625668543795</v>
      </c>
      <c r="J38" s="169" t="str">
        <f t="shared" si="7"/>
        <v>GBPYC3M_Z4</v>
      </c>
      <c r="K38" s="167">
        <f>Pricing!$C38</f>
        <v>99.065745919410531</v>
      </c>
      <c r="L38" s="168">
        <f>Pricing!$C38</f>
        <v>99.065745919410531</v>
      </c>
      <c r="M38" s="169"/>
      <c r="N38" s="167"/>
      <c r="O38" s="168"/>
      <c r="P38" s="169"/>
      <c r="Q38" s="167"/>
      <c r="R38" s="168"/>
    </row>
    <row r="39" spans="1:18" x14ac:dyDescent="0.2">
      <c r="A39" s="75" t="str">
        <f>Pricing!$A39</f>
        <v>F5</v>
      </c>
      <c r="B39" s="62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164" t="str">
        <f>IF(Contribute="abcd",IF($A$2&lt;&gt;-1,_xll.RtContribute(SourceAlias,J39,Fields,K39:L39,"SCOPE:SERVER"),_xll.RtContribute(SourceAlias,"DDS_INSERT_S",$A$2:$C$2,J39:L39,"SCOPE:SERVER FTC:ALL")),"stopped")</f>
        <v>stopped</v>
      </c>
      <c r="D39" s="62"/>
      <c r="E39" s="181"/>
      <c r="G39" s="169" t="str">
        <f t="shared" si="6"/>
        <v>GBPYC1M_F5</v>
      </c>
      <c r="H39" s="167">
        <f>Pricing!$B39</f>
        <v>99.169639022656426</v>
      </c>
      <c r="I39" s="167">
        <f>Pricing!$B39</f>
        <v>99.169639022656426</v>
      </c>
      <c r="J39" s="169" t="str">
        <f t="shared" si="7"/>
        <v>GBPYC3M_F5</v>
      </c>
      <c r="K39" s="167">
        <f>Pricing!$C39</f>
        <v>98.990878327591176</v>
      </c>
      <c r="L39" s="168">
        <f>Pricing!$C39</f>
        <v>98.990878327591176</v>
      </c>
      <c r="M39" s="169"/>
      <c r="N39" s="167"/>
      <c r="O39" s="168"/>
      <c r="P39" s="169"/>
      <c r="Q39" s="167"/>
      <c r="R39" s="168"/>
    </row>
    <row r="40" spans="1:18" x14ac:dyDescent="0.2">
      <c r="A40" s="75" t="str">
        <f>Pricing!$A40</f>
        <v>G5</v>
      </c>
      <c r="B40" s="62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164" t="str">
        <f>IF(Contribute="abcd",IF($A$2&lt;&gt;-1,_xll.RtContribute(SourceAlias,J40,Fields,K40:L40,"SCOPE:SERVER"),_xll.RtContribute(SourceAlias,"DDS_INSERT_S",$A$2:$C$2,J40:L40,"SCOPE:SERVER FTC:ALL")),"stopped")</f>
        <v>stopped</v>
      </c>
      <c r="D40" s="62"/>
      <c r="E40" s="181"/>
      <c r="G40" s="169" t="str">
        <f t="shared" si="6"/>
        <v>GBPYC1M_G5</v>
      </c>
      <c r="H40" s="167">
        <f>Pricing!$B40</f>
        <v>99.106189903065513</v>
      </c>
      <c r="I40" s="167">
        <f>Pricing!$B40</f>
        <v>99.106189903065513</v>
      </c>
      <c r="J40" s="169" t="str">
        <f t="shared" si="7"/>
        <v>GBPYC3M_G5</v>
      </c>
      <c r="K40" s="167">
        <f>Pricing!$C40</f>
        <v>98.93275047048138</v>
      </c>
      <c r="L40" s="168">
        <f>Pricing!$C40</f>
        <v>98.93275047048138</v>
      </c>
      <c r="M40" s="169"/>
      <c r="N40" s="167"/>
      <c r="O40" s="168"/>
      <c r="P40" s="169"/>
      <c r="Q40" s="167"/>
      <c r="R40" s="168"/>
    </row>
    <row r="41" spans="1:18" x14ac:dyDescent="0.2">
      <c r="A41" s="75" t="str">
        <f>Pricing!$A41</f>
        <v>H5</v>
      </c>
      <c r="B41" s="62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164" t="str">
        <f>IF(Contribute="abcd",IF($A$2&lt;&gt;-1,_xll.RtContribute(SourceAlias,J41,Fields,K41:L41,"SCOPE:SERVER"),_xll.RtContribute(SourceAlias,"DDS_INSERT_S",$A$2:$C$2,J41:L41,"SCOPE:SERVER FTC:ALL")),"stopped")</f>
        <v>stopped</v>
      </c>
      <c r="D41" s="62"/>
      <c r="E41" s="181"/>
      <c r="G41" s="169" t="str">
        <f t="shared" si="6"/>
        <v>GBPYC1M_H5</v>
      </c>
      <c r="H41" s="167">
        <f>Pricing!$B41</f>
        <v>99.035663438060993</v>
      </c>
      <c r="I41" s="167">
        <f>Pricing!$B41</f>
        <v>99.035663438060993</v>
      </c>
      <c r="J41" s="169" t="str">
        <f t="shared" si="7"/>
        <v>GBPYC3M_H5</v>
      </c>
      <c r="K41" s="167">
        <f>Pricing!$C41</f>
        <v>98.871025337411965</v>
      </c>
      <c r="L41" s="168">
        <f>Pricing!$C41</f>
        <v>98.871025337411965</v>
      </c>
      <c r="M41" s="169"/>
      <c r="N41" s="167"/>
      <c r="O41" s="168"/>
      <c r="P41" s="169"/>
      <c r="Q41" s="167"/>
      <c r="R41" s="168"/>
    </row>
    <row r="42" spans="1:18" x14ac:dyDescent="0.2">
      <c r="A42" s="75" t="str">
        <f>Pricing!$A42</f>
        <v>J5</v>
      </c>
      <c r="B42" s="62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164" t="str">
        <f>IF(Contribute="abcd",IF($A$2&lt;&gt;-1,_xll.RtContribute(SourceAlias,J42,Fields,K42:L42,"SCOPE:SERVER"),_xll.RtContribute(SourceAlias,"DDS_INSERT_S",$A$2:$C$2,J42:L42,"SCOPE:SERVER FTC:ALL")),"stopped")</f>
        <v>stopped</v>
      </c>
      <c r="D42" s="62"/>
      <c r="E42" s="181"/>
      <c r="G42" s="169" t="str">
        <f t="shared" si="6"/>
        <v>GBPYC1M_J5</v>
      </c>
      <c r="H42" s="167">
        <f>Pricing!$B42</f>
        <v>98.968914957190549</v>
      </c>
      <c r="I42" s="167">
        <f>Pricing!$B42</f>
        <v>98.968914957190549</v>
      </c>
      <c r="J42" s="169" t="str">
        <f t="shared" si="7"/>
        <v>GBPYC3M_J5</v>
      </c>
      <c r="K42" s="167">
        <f>Pricing!$C42</f>
        <v>98.814151615927457</v>
      </c>
      <c r="L42" s="168">
        <f>Pricing!$C42</f>
        <v>98.814151615927457</v>
      </c>
      <c r="M42" s="169"/>
      <c r="N42" s="167"/>
      <c r="O42" s="168"/>
      <c r="P42" s="169"/>
      <c r="Q42" s="167"/>
      <c r="R42" s="168"/>
    </row>
    <row r="43" spans="1:18" x14ac:dyDescent="0.2">
      <c r="A43" s="75" t="str">
        <f>Pricing!$A43</f>
        <v>M5</v>
      </c>
      <c r="B43" s="62"/>
      <c r="C43" s="164" t="str">
        <f>IF(Contribute="abcd",IF($A$2&lt;&gt;-1,_xll.RtContribute(SourceAlias,J43,Fields,K43:L43,"SCOPE:SERVER"),_xll.RtContribute(SourceAlias,"DDS_INSERT_S",$A$2:$C$2,J43:L43,"SCOPE:SERVER FTC:ALL")),"stopped")</f>
        <v>stopped</v>
      </c>
      <c r="D43" s="62"/>
      <c r="E43" s="181"/>
      <c r="G43" s="169"/>
      <c r="H43" s="167"/>
      <c r="I43" s="167"/>
      <c r="J43" s="169" t="str">
        <f t="shared" si="7"/>
        <v>GBPYC3M_M5</v>
      </c>
      <c r="K43" s="167">
        <f>Pricing!$C43</f>
        <v>98.685095032019461</v>
      </c>
      <c r="L43" s="168">
        <f>Pricing!$C43</f>
        <v>98.685095032019461</v>
      </c>
      <c r="M43" s="169"/>
      <c r="N43" s="167"/>
      <c r="O43" s="168"/>
      <c r="P43" s="169"/>
      <c r="Q43" s="167"/>
      <c r="R43" s="168"/>
    </row>
    <row r="44" spans="1:18" x14ac:dyDescent="0.2">
      <c r="A44" s="75" t="str">
        <f>Pricing!$A44</f>
        <v>U5</v>
      </c>
      <c r="B44" s="62"/>
      <c r="C44" s="164" t="str">
        <f>IF(Contribute="abcd",IF($A$2&lt;&gt;-1,_xll.RtContribute(SourceAlias,J44,Fields,K44:L44,"SCOPE:SERVER"),_xll.RtContribute(SourceAlias,"DDS_INSERT_S",$A$2:$C$2,J44:L44,"SCOPE:SERVER FTC:ALL")),"stopped")</f>
        <v>stopped</v>
      </c>
      <c r="D44" s="62"/>
      <c r="E44" s="181"/>
      <c r="G44" s="169"/>
      <c r="H44" s="167"/>
      <c r="I44" s="167"/>
      <c r="J44" s="169" t="str">
        <f t="shared" si="7"/>
        <v>GBPYC3M_U5</v>
      </c>
      <c r="K44" s="167">
        <f>Pricing!$C44</f>
        <v>98.506791313172371</v>
      </c>
      <c r="L44" s="168">
        <f>Pricing!$C44</f>
        <v>98.506791313172371</v>
      </c>
      <c r="M44" s="169"/>
      <c r="N44" s="167"/>
      <c r="O44" s="168"/>
      <c r="P44" s="169"/>
      <c r="Q44" s="167"/>
      <c r="R44" s="168"/>
    </row>
    <row r="45" spans="1:18" x14ac:dyDescent="0.2">
      <c r="A45" s="75" t="str">
        <f>Pricing!$A45</f>
        <v>Z5</v>
      </c>
      <c r="B45" s="62"/>
      <c r="C45" s="164" t="str">
        <f>IF(Contribute="abcd",IF($A$2&lt;&gt;-1,_xll.RtContribute(SourceAlias,J45,Fields,K45:L45,"SCOPE:SERVER"),_xll.RtContribute(SourceAlias,"DDS_INSERT_S",$A$2:$C$2,J45:L45,"SCOPE:SERVER FTC:ALL")),"stopped")</f>
        <v>stopped</v>
      </c>
      <c r="D45" s="62"/>
      <c r="E45" s="181"/>
      <c r="G45" s="169"/>
      <c r="H45" s="167"/>
      <c r="I45" s="167"/>
      <c r="J45" s="169" t="str">
        <f t="shared" si="7"/>
        <v>GBPYC3M_Z5</v>
      </c>
      <c r="K45" s="167">
        <f>Pricing!$C45</f>
        <v>98.334111530514576</v>
      </c>
      <c r="L45" s="168">
        <f>Pricing!$C45</f>
        <v>98.334111530514576</v>
      </c>
      <c r="M45" s="169"/>
      <c r="N45" s="167"/>
      <c r="O45" s="168"/>
      <c r="P45" s="169"/>
      <c r="Q45" s="167"/>
      <c r="R45" s="168"/>
    </row>
    <row r="46" spans="1:18" x14ac:dyDescent="0.2">
      <c r="A46" s="75" t="str">
        <f>Pricing!$A46</f>
        <v>H6</v>
      </c>
      <c r="B46" s="62"/>
      <c r="C46" s="164" t="str">
        <f>IF(Contribute="abcd",IF($A$2&lt;&gt;-1,_xll.RtContribute(SourceAlias,J46,Fields,K46:L46,"SCOPE:SERVER"),_xll.RtContribute(SourceAlias,"DDS_INSERT_S",$A$2:$C$2,J46:L46,"SCOPE:SERVER FTC:ALL")),"stopped")</f>
        <v>stopped</v>
      </c>
      <c r="D46" s="62"/>
      <c r="E46" s="181"/>
      <c r="G46" s="169"/>
      <c r="H46" s="167"/>
      <c r="I46" s="167"/>
      <c r="J46" s="169" t="str">
        <f t="shared" si="7"/>
        <v>GBPYC3M_H6</v>
      </c>
      <c r="K46" s="167">
        <f>Pricing!$C46</f>
        <v>98.167151621886077</v>
      </c>
      <c r="L46" s="168">
        <f>Pricing!$C46</f>
        <v>98.167151621886077</v>
      </c>
      <c r="M46" s="169"/>
      <c r="N46" s="167"/>
      <c r="O46" s="168"/>
      <c r="P46" s="169"/>
      <c r="Q46" s="167"/>
      <c r="R46" s="168"/>
    </row>
    <row r="47" spans="1:18" x14ac:dyDescent="0.2">
      <c r="A47" s="75" t="str">
        <f>Pricing!$A47</f>
        <v>M6</v>
      </c>
      <c r="B47" s="62"/>
      <c r="C47" s="62" t="str">
        <f>IF(Contribute="abcd",IF($A$2&lt;&gt;-1,_xll.RtContribute(SourceAlias,J47,Fields,K47:L47,"SCOPE:SERVER"),_xll.RtContribute(SourceAlias,"DDS_INSERT_S",$A$2:$C$2,J47:L47,"SCOPE:SERVER FTC:ALL")),"stopped")</f>
        <v>stopped</v>
      </c>
      <c r="D47" s="62"/>
      <c r="E47" s="181"/>
      <c r="G47" s="169"/>
      <c r="H47" s="167"/>
      <c r="I47" s="167"/>
      <c r="J47" s="169" t="str">
        <f t="shared" si="7"/>
        <v>GBPYC3M_M6</v>
      </c>
      <c r="K47" s="167">
        <f>Pricing!$C47</f>
        <v>98.007815354561885</v>
      </c>
      <c r="L47" s="168">
        <f>Pricing!$C47</f>
        <v>98.007815354561885</v>
      </c>
      <c r="M47" s="169"/>
      <c r="N47" s="167"/>
      <c r="O47" s="168"/>
      <c r="P47" s="169"/>
      <c r="Q47" s="167"/>
      <c r="R47" s="168"/>
    </row>
    <row r="48" spans="1:18" x14ac:dyDescent="0.2">
      <c r="A48" s="75" t="str">
        <f>Pricing!$A48</f>
        <v>U6</v>
      </c>
      <c r="B48" s="62"/>
      <c r="C48" s="62" t="str">
        <f>IF(Contribute="abcd",IF($A$2&lt;&gt;-1,_xll.RtContribute(SourceAlias,J48,Fields,K48:L48,"SCOPE:SERVER"),_xll.RtContribute(SourceAlias,"DDS_INSERT_S",$A$2:$C$2,J48:L48,"SCOPE:SERVER FTC:ALL")),"stopped")</f>
        <v>stopped</v>
      </c>
      <c r="D48" s="62"/>
      <c r="E48" s="181"/>
      <c r="G48" s="169"/>
      <c r="H48" s="167"/>
      <c r="I48" s="167"/>
      <c r="J48" s="169" t="str">
        <f t="shared" si="7"/>
        <v>GBPYC3M_U6</v>
      </c>
      <c r="K48" s="167">
        <f>Pricing!$C48</f>
        <v>97.844556511177657</v>
      </c>
      <c r="L48" s="168">
        <f>Pricing!$C48</f>
        <v>97.844556511177657</v>
      </c>
      <c r="M48" s="169"/>
      <c r="N48" s="167"/>
      <c r="O48" s="168"/>
      <c r="P48" s="169"/>
      <c r="Q48" s="167"/>
      <c r="R48" s="168"/>
    </row>
    <row r="49" spans="1:18" x14ac:dyDescent="0.2">
      <c r="A49" s="75" t="str">
        <f>Pricing!$A49</f>
        <v>Z6</v>
      </c>
      <c r="B49" s="62"/>
      <c r="C49" s="62" t="str">
        <f>IF(Contribute="abcd",IF($A$2&lt;&gt;-1,_xll.RtContribute(SourceAlias,J49,Fields,K49:L49,"SCOPE:SERVER"),_xll.RtContribute(SourceAlias,"DDS_INSERT_S",$A$2:$C$2,J49:L49,"SCOPE:SERVER FTC:ALL")),"stopped")</f>
        <v>stopped</v>
      </c>
      <c r="D49" s="62"/>
      <c r="E49" s="181"/>
      <c r="G49" s="169"/>
      <c r="H49" s="167"/>
      <c r="I49" s="167"/>
      <c r="J49" s="169" t="str">
        <f t="shared" si="7"/>
        <v>GBPYC3M_Z6</v>
      </c>
      <c r="K49" s="167">
        <f>Pricing!$C49</f>
        <v>97.699900352150806</v>
      </c>
      <c r="L49" s="168">
        <f>Pricing!$C49</f>
        <v>97.699900352150806</v>
      </c>
      <c r="M49" s="169"/>
      <c r="N49" s="167"/>
      <c r="O49" s="168"/>
      <c r="P49" s="169"/>
      <c r="Q49" s="167"/>
      <c r="R49" s="168"/>
    </row>
    <row r="50" spans="1:18" x14ac:dyDescent="0.2">
      <c r="A50" s="67" t="str">
        <f>Pricing!$A50</f>
        <v>H7</v>
      </c>
      <c r="B50" s="28"/>
      <c r="C50" s="28" t="str">
        <f>IF(Contribute="abcd",IF($A$2&lt;&gt;-1,_xll.RtContribute(SourceAlias,J50,Fields,K50:L50,"SCOPE:SERVER"),_xll.RtContribute(SourceAlias,"DDS_INSERT_S",$A$2:$C$2,J50:L50,"SCOPE:SERVER FTC:ALL")),"stopped")</f>
        <v>stopped</v>
      </c>
      <c r="D50" s="28"/>
      <c r="E50" s="182"/>
      <c r="G50" s="178"/>
      <c r="H50" s="176"/>
      <c r="I50" s="176"/>
      <c r="J50" s="178" t="str">
        <f t="shared" si="7"/>
        <v>GBPYC3M_H7</v>
      </c>
      <c r="K50" s="176">
        <f>Pricing!$C50</f>
        <v>97.569972003963386</v>
      </c>
      <c r="L50" s="177">
        <f>Pricing!$C50</f>
        <v>97.569972003963386</v>
      </c>
      <c r="M50" s="178"/>
      <c r="N50" s="176"/>
      <c r="O50" s="177"/>
      <c r="P50" s="178"/>
      <c r="Q50" s="176"/>
      <c r="R50" s="177"/>
    </row>
    <row r="51" spans="1:18" x14ac:dyDescent="0.2">
      <c r="A51" s="58" t="str">
        <f>Indexes!A51</f>
        <v>T</v>
      </c>
      <c r="B51" s="5"/>
      <c r="C51" s="37" t="str">
        <f>IF(Contribute="abcd",IF($A$2&lt;&gt;-1,_xll.RtContribute(SourceAlias,J51,Fields,K51:L51,"SCOPE:SERVER"),_xll.RtContribute(SourceAlias,"DDS_INSERT_S",$A$2:$C$2,J51:L51,"SCOPE:SERVER FTC:ALL")),"stopped")</f>
        <v>stopped</v>
      </c>
      <c r="D51" s="37" t="str">
        <f>IF(Contribute="abcd",IF($A$2&lt;&gt;-1,_xll.RtContribute(SourceAlias,M51,Fields,N51:O51,"SCOPE:SERVER"),_xll.RtContribute(SourceAlias,"DDS_INSERT_S",$A$2:$C$2,M51:O51,"SCOPE:SERVER FTC:ALL")),"stopped")</f>
        <v>stopped</v>
      </c>
      <c r="E51" s="180"/>
      <c r="G51" s="5"/>
      <c r="H51" s="160"/>
      <c r="I51" s="160"/>
      <c r="J51" s="5" t="str">
        <f>J$4&amp;"_"&amp;$A51&amp;J$3&amp;"F1"</f>
        <v>GBPYC3M_T3F1</v>
      </c>
      <c r="K51" s="160">
        <f>Pricing!$C51*100</f>
        <v>0.52792591851399706</v>
      </c>
      <c r="L51" s="161">
        <f>Pricing!$C51*100</f>
        <v>0.52792591851399706</v>
      </c>
      <c r="M51" s="5" t="str">
        <f>M$4&amp;"_"&amp;$A51&amp;M$3&amp;"F1"</f>
        <v>GBPYC6M_T6F1</v>
      </c>
      <c r="N51" s="160">
        <f>Pricing!$D51*100</f>
        <v>0.64255581305728149</v>
      </c>
      <c r="O51" s="161">
        <f>Pricing!$D51*100</f>
        <v>0.64255581305728149</v>
      </c>
      <c r="P51" s="5"/>
      <c r="Q51" s="160"/>
      <c r="R51" s="161"/>
    </row>
    <row r="52" spans="1:18" x14ac:dyDescent="0.2">
      <c r="A52" s="67" t="str">
        <f>Indexes!A52</f>
        <v>TOM</v>
      </c>
      <c r="B52" s="178"/>
      <c r="C52" s="28" t="str">
        <f>IF(Contribute="abcd",IF($A$2&lt;&gt;-1,_xll.RtContribute(SourceAlias,J52,Fields,K52:L52,"SCOPE:SERVER"),_xll.RtContribute(SourceAlias,"DDS_INSERT_S",$A$2:$C$2,J52:L52,"SCOPE:SERVER FTC:ALL")),"stopped")</f>
        <v>stopped</v>
      </c>
      <c r="D52" s="28" t="str">
        <f>IF(Contribute="abcd",IF($A$2&lt;&gt;-1,_xll.RtContribute(SourceAlias,M52,Fields,N52:O52,"SCOPE:SERVER"),_xll.RtContribute(SourceAlias,"DDS_INSERT_S",$A$2:$C$2,M52:O52,"SCOPE:SERVER FTC:ALL")),"stopped")</f>
        <v>stopped</v>
      </c>
      <c r="E52" s="182"/>
      <c r="G52" s="178"/>
      <c r="H52" s="176"/>
      <c r="I52" s="176"/>
      <c r="J52" s="178" t="str">
        <f>J$4&amp;"_"&amp;$A52&amp;J$3&amp;"F1"</f>
        <v>GBPYC3M_TOM3F1</v>
      </c>
      <c r="K52" s="176">
        <f>Pricing!$C52*100</f>
        <v>0.52923543711988663</v>
      </c>
      <c r="L52" s="177">
        <f>Pricing!$C52*100</f>
        <v>0.52923543711988663</v>
      </c>
      <c r="M52" s="178" t="str">
        <f>M$4&amp;"_"&amp;$A52&amp;M$3&amp;"F1"</f>
        <v>GBPYC6M_TOM6F1</v>
      </c>
      <c r="N52" s="176">
        <f>Pricing!$D52*100</f>
        <v>0.64207881220876895</v>
      </c>
      <c r="O52" s="177">
        <f>Pricing!$D52*100</f>
        <v>0.64207881220876895</v>
      </c>
      <c r="P52" s="178"/>
      <c r="Q52" s="176"/>
      <c r="R52" s="177"/>
    </row>
    <row r="53" spans="1:18" x14ac:dyDescent="0.2">
      <c r="A53" s="58">
        <f>Indexes!A53</f>
        <v>1</v>
      </c>
      <c r="B53" s="5"/>
      <c r="C53" s="37" t="str">
        <f>IF(Contribute="abcd",IF($A$2&lt;&gt;-1,_xll.RtContribute(SourceAlias,J53,Fields,K53:L53,"SCOPE:SERVER"),_xll.RtContribute(SourceAlias,"DDS_INSERT_S",$A$2:$C$2,J53:L53,"SCOPE:SERVER FTC:ALL")),"stopped")</f>
        <v>stopped</v>
      </c>
      <c r="D53" s="157" t="str">
        <f>IF(Contribute="abcd",IF($A$2&lt;&gt;-1,_xll.RtContribute(SourceAlias,M53,Fields,N53:O53,"SCOPE:SERVER"),_xll.RtContribute(SourceAlias,"DDS_INSERT_S",$A$2:$C$2,M53:O53,"SCOPE:SERVER FTC:ALL")),"stopped")</f>
        <v>stopped</v>
      </c>
      <c r="E53" s="180" t="str">
        <f>IF(Contribute="abcd",IF($A$2&lt;&gt;-1,_xll.RtContribute(SourceAlias,P53,Fields,Q53:R53,"SCOPE:SERVER"),_xll.RtContribute(SourceAlias,"DDS_INSERT_S",$A$2:$C$2,P53:R53,"SCOPE:SERVER FTC:ALL")),"stopped")</f>
        <v>stopped</v>
      </c>
      <c r="G53" s="5"/>
      <c r="H53" s="160"/>
      <c r="I53" s="161"/>
      <c r="J53" s="5" t="str">
        <f t="shared" ref="J53:J58" si="8">J$4&amp;$A53&amp;"X"&amp;($A53+J$3)&amp;"F"</f>
        <v>GBPYC3M1X4F</v>
      </c>
      <c r="K53" s="160">
        <f>Pricing!$C53*100</f>
        <v>0.55562968202734342</v>
      </c>
      <c r="L53" s="161">
        <f>Pricing!$C53*100</f>
        <v>0.55562968202734342</v>
      </c>
      <c r="M53" s="5" t="str">
        <f t="shared" ref="M53:M70" si="9">M$4&amp;$A53&amp;"X"&amp;($A53+M$3)&amp;"F"</f>
        <v>GBPYC6M1X7F</v>
      </c>
      <c r="N53" s="160">
        <f>Pricing!$D53*100</f>
        <v>0.65574794477285836</v>
      </c>
      <c r="O53" s="161">
        <f>Pricing!$D53*100</f>
        <v>0.65574794477285836</v>
      </c>
      <c r="P53" s="5" t="str">
        <f t="shared" ref="P53:P70" si="10">P$4&amp;$A53&amp;"X"&amp;($A53+P$3)&amp;"F"</f>
        <v>GBPYC1Y1X13F</v>
      </c>
      <c r="Q53" s="160">
        <f>Pricing!$E53*100</f>
        <v>1.0005650623496232</v>
      </c>
      <c r="R53" s="161">
        <f>Pricing!$E53*100</f>
        <v>1.0005650623496232</v>
      </c>
    </row>
    <row r="54" spans="1:18" x14ac:dyDescent="0.2">
      <c r="A54" s="75">
        <f>Indexes!A54</f>
        <v>2</v>
      </c>
      <c r="B54" s="169"/>
      <c r="C54" s="62" t="str">
        <f>IF(Contribute="abcd",IF($A$2&lt;&gt;-1,_xll.RtContribute(SourceAlias,J54,Fields,K54:L54,"SCOPE:SERVER"),_xll.RtContribute(SourceAlias,"DDS_INSERT_S",$A$2:$C$2,J54:L54,"SCOPE:SERVER FTC:ALL")),"stopped")</f>
        <v>stopped</v>
      </c>
      <c r="D54" s="164" t="str">
        <f>IF(Contribute="abcd",IF($A$2&lt;&gt;-1,_xll.RtContribute(SourceAlias,M54,Fields,N54:O54,"SCOPE:SERVER"),_xll.RtContribute(SourceAlias,"DDS_INSERT_S",$A$2:$C$2,M54:O54,"SCOPE:SERVER FTC:ALL")),"stopped")</f>
        <v>stopped</v>
      </c>
      <c r="E54" s="181" t="str">
        <f>IF(Contribute="abcd",IF($A$2&lt;&gt;-1,_xll.RtContribute(SourceAlias,P54,Fields,Q54:R54,"SCOPE:SERVER"),_xll.RtContribute(SourceAlias,"DDS_INSERT_S",$A$2:$C$2,P54:R54,"SCOPE:SERVER FTC:ALL")),"stopped")</f>
        <v>stopped</v>
      </c>
      <c r="G54" s="169"/>
      <c r="H54" s="167"/>
      <c r="I54" s="168"/>
      <c r="J54" s="169" t="str">
        <f t="shared" si="8"/>
        <v>GBPYC3M2X5F</v>
      </c>
      <c r="K54" s="167">
        <f>Pricing!$C54*100</f>
        <v>0.59754482896895555</v>
      </c>
      <c r="L54" s="168">
        <f>Pricing!$C54*100</f>
        <v>0.59754482896895555</v>
      </c>
      <c r="M54" s="169" t="str">
        <f t="shared" si="9"/>
        <v>GBPYC6M2X8F</v>
      </c>
      <c r="N54" s="167">
        <f>Pricing!$D54*100</f>
        <v>0.69641841386609227</v>
      </c>
      <c r="O54" s="168">
        <f>Pricing!$D54*100</f>
        <v>0.69641841386609227</v>
      </c>
      <c r="P54" s="169" t="str">
        <f t="shared" si="10"/>
        <v>GBPYC1Y2X14F</v>
      </c>
      <c r="Q54" s="167">
        <f>Pricing!$E54*100</f>
        <v>1.0585228886606624</v>
      </c>
      <c r="R54" s="168">
        <f>Pricing!$E54*100</f>
        <v>1.0585228886606624</v>
      </c>
    </row>
    <row r="55" spans="1:18" x14ac:dyDescent="0.2">
      <c r="A55" s="75">
        <f>Indexes!A55</f>
        <v>3</v>
      </c>
      <c r="B55" s="169"/>
      <c r="C55" s="62" t="str">
        <f>IF(Contribute="abcd",IF($A$2&lt;&gt;-1,_xll.RtContribute(SourceAlias,J55,Fields,K55:L55,"SCOPE:SERVER"),_xll.RtContribute(SourceAlias,"DDS_INSERT_S",$A$2:$C$2,J55:L55,"SCOPE:SERVER FTC:ALL")),"stopped")</f>
        <v>stopped</v>
      </c>
      <c r="D55" s="164" t="str">
        <f>IF(Contribute="abcd",IF($A$2&lt;&gt;-1,_xll.RtContribute(SourceAlias,M55,Fields,N55:O55,"SCOPE:SERVER"),_xll.RtContribute(SourceAlias,"DDS_INSERT_S",$A$2:$C$2,M55:O55,"SCOPE:SERVER FTC:ALL")),"stopped")</f>
        <v>stopped</v>
      </c>
      <c r="E55" s="181" t="str">
        <f>IF(Contribute="abcd",IF($A$2&lt;&gt;-1,_xll.RtContribute(SourceAlias,P55,Fields,Q55:R55,"SCOPE:SERVER"),_xll.RtContribute(SourceAlias,"DDS_INSERT_S",$A$2:$C$2,P55:R55,"SCOPE:SERVER FTC:ALL")),"stopped")</f>
        <v>stopped</v>
      </c>
      <c r="G55" s="169"/>
      <c r="H55" s="167"/>
      <c r="I55" s="168"/>
      <c r="J55" s="169" t="str">
        <f t="shared" si="8"/>
        <v>GBPYC3M3X6F</v>
      </c>
      <c r="K55" s="167">
        <f>Pricing!$C55*100</f>
        <v>0.66563648030374734</v>
      </c>
      <c r="L55" s="168">
        <f>Pricing!$C55*100</f>
        <v>0.66563648030374734</v>
      </c>
      <c r="M55" s="169" t="str">
        <f t="shared" si="9"/>
        <v>GBPYC6M3X9F</v>
      </c>
      <c r="N55" s="167">
        <f>Pricing!$D55*100</f>
        <v>0.73828343349659675</v>
      </c>
      <c r="O55" s="168">
        <f>Pricing!$D55*100</f>
        <v>0.73828343349659675</v>
      </c>
      <c r="P55" s="169" t="str">
        <f t="shared" si="10"/>
        <v>GBPYC1Y3X15F</v>
      </c>
      <c r="Q55" s="167">
        <f>Pricing!$E55*100</f>
        <v>1.1276495576331143</v>
      </c>
      <c r="R55" s="168">
        <f>Pricing!$E55*100</f>
        <v>1.1276495576331143</v>
      </c>
    </row>
    <row r="56" spans="1:18" x14ac:dyDescent="0.2">
      <c r="A56" s="75">
        <f>Indexes!A56</f>
        <v>4</v>
      </c>
      <c r="B56" s="169"/>
      <c r="C56" s="62" t="str">
        <f>IF(Contribute="abcd",IF($A$2&lt;&gt;-1,_xll.RtContribute(SourceAlias,J56,Fields,K56:L56,"SCOPE:SERVER"),_xll.RtContribute(SourceAlias,"DDS_INSERT_S",$A$2:$C$2,J56:L56,"SCOPE:SERVER FTC:ALL")),"stopped")</f>
        <v>stopped</v>
      </c>
      <c r="D56" s="164" t="str">
        <f>IF(Contribute="abcd",IF($A$2&lt;&gt;-1,_xll.RtContribute(SourceAlias,M56,Fields,N56:O56,"SCOPE:SERVER"),_xll.RtContribute(SourceAlias,"DDS_INSERT_S",$A$2:$C$2,M56:O56,"SCOPE:SERVER FTC:ALL")),"stopped")</f>
        <v>stopped</v>
      </c>
      <c r="E56" s="181" t="str">
        <f>IF(Contribute="abcd",IF($A$2&lt;&gt;-1,_xll.RtContribute(SourceAlias,P56,Fields,Q56:R56,"SCOPE:SERVER"),_xll.RtContribute(SourceAlias,"DDS_INSERT_S",$A$2:$C$2,P56:R56,"SCOPE:SERVER FTC:ALL")),"stopped")</f>
        <v>stopped</v>
      </c>
      <c r="G56" s="169"/>
      <c r="H56" s="167"/>
      <c r="I56" s="168"/>
      <c r="J56" s="169" t="str">
        <f t="shared" si="8"/>
        <v>GBPYC3M4X7F</v>
      </c>
      <c r="K56" s="167">
        <f>Pricing!$C56*100</f>
        <v>0.73167984395046548</v>
      </c>
      <c r="L56" s="168">
        <f>Pricing!$C56*100</f>
        <v>0.73167984395046548</v>
      </c>
      <c r="M56" s="169" t="str">
        <f t="shared" si="9"/>
        <v>GBPYC6M4X10F</v>
      </c>
      <c r="N56" s="167">
        <f>Pricing!$D56*100</f>
        <v>0.7849999999995293</v>
      </c>
      <c r="O56" s="168">
        <f>Pricing!$D56*100</f>
        <v>0.7849999999995293</v>
      </c>
      <c r="P56" s="169" t="str">
        <f t="shared" si="10"/>
        <v>GBPYC1Y4X16F</v>
      </c>
      <c r="Q56" s="167">
        <f>Pricing!$E56*100</f>
        <v>1.1954374685555935</v>
      </c>
      <c r="R56" s="168">
        <f>Pricing!$E56*100</f>
        <v>1.1954374685555935</v>
      </c>
    </row>
    <row r="57" spans="1:18" x14ac:dyDescent="0.2">
      <c r="A57" s="75">
        <f>Indexes!A57</f>
        <v>5</v>
      </c>
      <c r="B57" s="169"/>
      <c r="C57" s="62" t="str">
        <f>IF(Contribute="abcd",IF($A$2&lt;&gt;-1,_xll.RtContribute(SourceAlias,J57,Fields,K57:L57,"SCOPE:SERVER"),_xll.RtContribute(SourceAlias,"DDS_INSERT_S",$A$2:$C$2,J57:L57,"SCOPE:SERVER FTC:ALL")),"stopped")</f>
        <v>stopped</v>
      </c>
      <c r="D57" s="164" t="str">
        <f>IF(Contribute="abcd",IF($A$2&lt;&gt;-1,_xll.RtContribute(SourceAlias,M57,Fields,N57:O57,"SCOPE:SERVER"),_xll.RtContribute(SourceAlias,"DDS_INSERT_S",$A$2:$C$2,M57:O57,"SCOPE:SERVER FTC:ALL")),"stopped")</f>
        <v>stopped</v>
      </c>
      <c r="E57" s="181" t="str">
        <f>IF(Contribute="abcd",IF($A$2&lt;&gt;-1,_xll.RtContribute(SourceAlias,P57,Fields,Q57:R57,"SCOPE:SERVER"),_xll.RtContribute(SourceAlias,"DDS_INSERT_S",$A$2:$C$2,P57:R57,"SCOPE:SERVER FTC:ALL")),"stopped")</f>
        <v>stopped</v>
      </c>
      <c r="G57" s="169"/>
      <c r="H57" s="167"/>
      <c r="I57" s="168"/>
      <c r="J57" s="169" t="str">
        <f t="shared" si="8"/>
        <v>GBPYC3M5X8F</v>
      </c>
      <c r="K57" s="167">
        <f>Pricing!$C57*100</f>
        <v>0.79923395282086274</v>
      </c>
      <c r="L57" s="168">
        <f>Pricing!$C57*100</f>
        <v>0.79923395282086274</v>
      </c>
      <c r="M57" s="169" t="str">
        <f t="shared" si="9"/>
        <v>GBPYC6M5X11F</v>
      </c>
      <c r="N57" s="167">
        <f>Pricing!$D57*100</f>
        <v>0.8493710770602847</v>
      </c>
      <c r="O57" s="168">
        <f>Pricing!$D57*100</f>
        <v>0.8493710770602847</v>
      </c>
      <c r="P57" s="169" t="str">
        <f t="shared" si="10"/>
        <v>GBPYC1Y5X17F</v>
      </c>
      <c r="Q57" s="167">
        <f>Pricing!$E57*100</f>
        <v>1.2687312452008825</v>
      </c>
      <c r="R57" s="168">
        <f>Pricing!$E57*100</f>
        <v>1.2687312452008825</v>
      </c>
    </row>
    <row r="58" spans="1:18" x14ac:dyDescent="0.2">
      <c r="A58" s="75">
        <f>Indexes!A58</f>
        <v>6</v>
      </c>
      <c r="B58" s="169"/>
      <c r="C58" s="62" t="str">
        <f>IF(Contribute="abcd",IF($A$2&lt;&gt;-1,_xll.RtContribute(SourceAlias,J58,Fields,K58:L58,"SCOPE:SERVER"),_xll.RtContribute(SourceAlias,"DDS_INSERT_S",$A$2:$C$2,J58:L58,"SCOPE:SERVER FTC:ALL")),"stopped")</f>
        <v>stopped</v>
      </c>
      <c r="D58" s="164" t="str">
        <f>IF(Contribute="abcd",IF($A$2&lt;&gt;-1,_xll.RtContribute(SourceAlias,M58,Fields,N58:O58,"SCOPE:SERVER"),_xll.RtContribute(SourceAlias,"DDS_INSERT_S",$A$2:$C$2,M58:O58,"SCOPE:SERVER FTC:ALL")),"stopped")</f>
        <v>stopped</v>
      </c>
      <c r="E58" s="181" t="str">
        <f>IF(Contribute="abcd",IF($A$2&lt;&gt;-1,_xll.RtContribute(SourceAlias,P58,Fields,Q58:R58,"SCOPE:SERVER"),_xll.RtContribute(SourceAlias,"DDS_INSERT_S",$A$2:$C$2,P58:R58,"SCOPE:SERVER FTC:ALL")),"stopped")</f>
        <v>stopped</v>
      </c>
      <c r="G58" s="169"/>
      <c r="H58" s="167"/>
      <c r="I58" s="168"/>
      <c r="J58" s="169" t="str">
        <f t="shared" si="8"/>
        <v>GBPYC3M6X9F</v>
      </c>
      <c r="K58" s="167">
        <f>Pricing!$C58*100</f>
        <v>0.87148778621039191</v>
      </c>
      <c r="L58" s="168">
        <f>Pricing!$C58*100</f>
        <v>0.87148778621039191</v>
      </c>
      <c r="M58" s="169" t="str">
        <f t="shared" si="9"/>
        <v>GBPYC6M6X12F</v>
      </c>
      <c r="N58" s="167">
        <f>Pricing!$D58*100</f>
        <v>0.91977840656286813</v>
      </c>
      <c r="O58" s="168">
        <f>Pricing!$D58*100</f>
        <v>0.91977840656286813</v>
      </c>
      <c r="P58" s="169" t="str">
        <f t="shared" si="10"/>
        <v>GBPYC1Y6X18F</v>
      </c>
      <c r="Q58" s="167">
        <f>Pricing!$E58*100</f>
        <v>1.3524187115303787</v>
      </c>
      <c r="R58" s="168">
        <f>Pricing!$E58*100</f>
        <v>1.3524187115303787</v>
      </c>
    </row>
    <row r="59" spans="1:18" x14ac:dyDescent="0.2">
      <c r="A59" s="75">
        <f>Indexes!A59</f>
        <v>7</v>
      </c>
      <c r="B59" s="169"/>
      <c r="C59" s="62"/>
      <c r="D59" s="164" t="str">
        <f>IF(Contribute="abcd",IF($A$2&lt;&gt;-1,_xll.RtContribute(SourceAlias,M59,Fields,N59:O59,"SCOPE:SERVER"),_xll.RtContribute(SourceAlias,"DDS_INSERT_S",$A$2:$C$2,M59:O59,"SCOPE:SERVER FTC:ALL")),"stopped")</f>
        <v>stopped</v>
      </c>
      <c r="E59" s="181" t="str">
        <f>IF(Contribute="abcd",IF($A$2&lt;&gt;-1,_xll.RtContribute(SourceAlias,P59,Fields,Q59:R59,"SCOPE:SERVER"),_xll.RtContribute(SourceAlias,"DDS_INSERT_S",$A$2:$C$2,P59:R59,"SCOPE:SERVER FTC:ALL")),"stopped")</f>
        <v>stopped</v>
      </c>
      <c r="G59" s="169"/>
      <c r="H59" s="167"/>
      <c r="I59" s="168"/>
      <c r="J59" s="169"/>
      <c r="K59" s="167"/>
      <c r="L59" s="168"/>
      <c r="M59" s="169" t="str">
        <f t="shared" si="9"/>
        <v>GBPYC6M7X13F</v>
      </c>
      <c r="N59" s="167">
        <f>Pricing!$D59*100</f>
        <v>0.98093993489238684</v>
      </c>
      <c r="O59" s="168">
        <f>Pricing!$D59*100</f>
        <v>0.98093993489238684</v>
      </c>
      <c r="P59" s="169" t="str">
        <f t="shared" si="10"/>
        <v>GBPYC1Y7X19F</v>
      </c>
      <c r="Q59" s="167">
        <f>Pricing!$E59*100</f>
        <v>1.4232748854676069</v>
      </c>
      <c r="R59" s="168">
        <f>Pricing!$E59*100</f>
        <v>1.4232748854676069</v>
      </c>
    </row>
    <row r="60" spans="1:18" x14ac:dyDescent="0.2">
      <c r="A60" s="75">
        <f>Indexes!A60</f>
        <v>8</v>
      </c>
      <c r="B60" s="169"/>
      <c r="C60" s="62"/>
      <c r="D60" s="164" t="str">
        <f>IF(Contribute="abcd",IF($A$2&lt;&gt;-1,_xll.RtContribute(SourceAlias,M60,Fields,N60:O60,"SCOPE:SERVER"),_xll.RtContribute(SourceAlias,"DDS_INSERT_S",$A$2:$C$2,M60:O60,"SCOPE:SERVER FTC:ALL")),"stopped")</f>
        <v>stopped</v>
      </c>
      <c r="E60" s="181" t="str">
        <f>IF(Contribute="abcd",IF($A$2&lt;&gt;-1,_xll.RtContribute(SourceAlias,P60,Fields,Q60:R60,"SCOPE:SERVER"),_xll.RtContribute(SourceAlias,"DDS_INSERT_S",$A$2:$C$2,P60:R60,"SCOPE:SERVER FTC:ALL")),"stopped")</f>
        <v>stopped</v>
      </c>
      <c r="G60" s="169"/>
      <c r="H60" s="167"/>
      <c r="I60" s="168"/>
      <c r="J60" s="169"/>
      <c r="K60" s="167"/>
      <c r="L60" s="168"/>
      <c r="M60" s="169" t="str">
        <f t="shared" si="9"/>
        <v>GBPYC6M8X14F</v>
      </c>
      <c r="N60" s="167">
        <f>Pricing!$D60*100</f>
        <v>1.0488393624095509</v>
      </c>
      <c r="O60" s="168">
        <f>Pricing!$D60*100</f>
        <v>1.0488393624095509</v>
      </c>
      <c r="P60" s="169" t="str">
        <f t="shared" si="10"/>
        <v>GBPYC1Y8X20F</v>
      </c>
      <c r="Q60" s="167">
        <f>Pricing!$E60*100</f>
        <v>1.5046432647923158</v>
      </c>
      <c r="R60" s="168">
        <f>Pricing!$E60*100</f>
        <v>1.5046432647923158</v>
      </c>
    </row>
    <row r="61" spans="1:18" x14ac:dyDescent="0.2">
      <c r="A61" s="75">
        <f>Indexes!A61</f>
        <v>9</v>
      </c>
      <c r="B61" s="169"/>
      <c r="C61" s="62"/>
      <c r="D61" s="164" t="str">
        <f>IF(Contribute="abcd",IF($A$2&lt;&gt;-1,_xll.RtContribute(SourceAlias,M61,Fields,N61:O61,"SCOPE:SERVER"),_xll.RtContribute(SourceAlias,"DDS_INSERT_S",$A$2:$C$2,M61:O61,"SCOPE:SERVER FTC:ALL")),"stopped")</f>
        <v>stopped</v>
      </c>
      <c r="E61" s="181" t="str">
        <f>IF(Contribute="abcd",IF($A$2&lt;&gt;-1,_xll.RtContribute(SourceAlias,P61,Fields,Q61:R61,"SCOPE:SERVER"),_xll.RtContribute(SourceAlias,"DDS_INSERT_S",$A$2:$C$2,P61:R61,"SCOPE:SERVER FTC:ALL")),"stopped")</f>
        <v>stopped</v>
      </c>
      <c r="G61" s="169"/>
      <c r="H61" s="167"/>
      <c r="I61" s="168"/>
      <c r="J61" s="169"/>
      <c r="K61" s="167"/>
      <c r="L61" s="168"/>
      <c r="M61" s="169" t="str">
        <f t="shared" si="9"/>
        <v>GBPYC6M9X15F</v>
      </c>
      <c r="N61" s="167">
        <f>Pricing!$D61*100</f>
        <v>1.1399461557263484</v>
      </c>
      <c r="O61" s="168">
        <f>Pricing!$D61*100</f>
        <v>1.1399461557263484</v>
      </c>
      <c r="P61" s="169" t="str">
        <f t="shared" si="10"/>
        <v>GBPYC1Y9X21F</v>
      </c>
      <c r="Q61" s="167">
        <f>Pricing!$E61*100</f>
        <v>1.5865336918924777</v>
      </c>
      <c r="R61" s="168">
        <f>Pricing!$E61*100</f>
        <v>1.5865336918924777</v>
      </c>
    </row>
    <row r="62" spans="1:18" x14ac:dyDescent="0.2">
      <c r="A62" s="75">
        <f>Indexes!A62</f>
        <v>10</v>
      </c>
      <c r="B62" s="169"/>
      <c r="C62" s="62"/>
      <c r="D62" s="164" t="str">
        <f>IF(Contribute="abcd",IF($A$2&lt;&gt;-1,_xll.RtContribute(SourceAlias,M62,Fields,N62:O62,"SCOPE:SERVER"),_xll.RtContribute(SourceAlias,"DDS_INSERT_S",$A$2:$C$2,M62:O62,"SCOPE:SERVER FTC:ALL")),"stopped")</f>
        <v>stopped</v>
      </c>
      <c r="E62" s="181" t="str">
        <f>IF(Contribute="abcd",IF($A$2&lt;&gt;-1,_xll.RtContribute(SourceAlias,P62,Fields,Q62:R62,"SCOPE:SERVER"),_xll.RtContribute(SourceAlias,"DDS_INSERT_S",$A$2:$C$2,P62:R62,"SCOPE:SERVER FTC:ALL")),"stopped")</f>
        <v>stopped</v>
      </c>
      <c r="G62" s="169"/>
      <c r="H62" s="167"/>
      <c r="I62" s="168"/>
      <c r="J62" s="169"/>
      <c r="K62" s="167"/>
      <c r="L62" s="168"/>
      <c r="M62" s="169" t="str">
        <f t="shared" si="9"/>
        <v>GBPYC6M10X16F</v>
      </c>
      <c r="N62" s="167">
        <f>Pricing!$D62*100</f>
        <v>1.2176318934295547</v>
      </c>
      <c r="O62" s="168">
        <f>Pricing!$D62*100</f>
        <v>1.2176318934295547</v>
      </c>
      <c r="P62" s="169" t="str">
        <f t="shared" si="10"/>
        <v>GBPYC1Y10X22F</v>
      </c>
      <c r="Q62" s="167">
        <f>Pricing!$E62*100</f>
        <v>1.6576593702931524</v>
      </c>
      <c r="R62" s="168">
        <f>Pricing!$E62*100</f>
        <v>1.6576593702931524</v>
      </c>
    </row>
    <row r="63" spans="1:18" x14ac:dyDescent="0.2">
      <c r="A63" s="75">
        <f>Indexes!A63</f>
        <v>11</v>
      </c>
      <c r="B63" s="169"/>
      <c r="C63" s="62"/>
      <c r="D63" s="164" t="str">
        <f>IF(Contribute="abcd",IF($A$2&lt;&gt;-1,_xll.RtContribute(SourceAlias,M63,Fields,N63:O63,"SCOPE:SERVER"),_xll.RtContribute(SourceAlias,"DDS_INSERT_S",$A$2:$C$2,M63:O63,"SCOPE:SERVER FTC:ALL")),"stopped")</f>
        <v>stopped</v>
      </c>
      <c r="E63" s="181" t="str">
        <f>IF(Contribute="abcd",IF($A$2&lt;&gt;-1,_xll.RtContribute(SourceAlias,P63,Fields,Q63:R63,"SCOPE:SERVER"),_xll.RtContribute(SourceAlias,"DDS_INSERT_S",$A$2:$C$2,P63:R63,"SCOPE:SERVER FTC:ALL")),"stopped")</f>
        <v>stopped</v>
      </c>
      <c r="G63" s="169"/>
      <c r="H63" s="167"/>
      <c r="I63" s="168"/>
      <c r="J63" s="169"/>
      <c r="K63" s="167"/>
      <c r="L63" s="168"/>
      <c r="M63" s="169" t="str">
        <f t="shared" si="9"/>
        <v>GBPYC6M11X17F</v>
      </c>
      <c r="N63" s="167">
        <f>Pricing!$D63*100</f>
        <v>1.2860191727697636</v>
      </c>
      <c r="O63" s="168">
        <f>Pricing!$D63*100</f>
        <v>1.2860191727697636</v>
      </c>
      <c r="P63" s="169" t="str">
        <f t="shared" si="10"/>
        <v>GBPYC1Y11X23F</v>
      </c>
      <c r="Q63" s="167">
        <f>Pricing!$E63*100</f>
        <v>1.7316077461955304</v>
      </c>
      <c r="R63" s="168">
        <f>Pricing!$E63*100</f>
        <v>1.7316077461955304</v>
      </c>
    </row>
    <row r="64" spans="1:18" x14ac:dyDescent="0.2">
      <c r="A64" s="75">
        <f>Indexes!A64</f>
        <v>12</v>
      </c>
      <c r="B64" s="169"/>
      <c r="C64" s="62"/>
      <c r="D64" s="164" t="str">
        <f>IF(Contribute="abcd",IF($A$2&lt;&gt;-1,_xll.RtContribute(SourceAlias,M64,Fields,N64:O64,"SCOPE:SERVER"),_xll.RtContribute(SourceAlias,"DDS_INSERT_S",$A$2:$C$2,M64:O64,"SCOPE:SERVER FTC:ALL")),"stopped")</f>
        <v>stopped</v>
      </c>
      <c r="E64" s="181" t="str">
        <f>IF(Contribute="abcd",IF($A$2&lt;&gt;-1,_xll.RtContribute(SourceAlias,P64,Fields,Q64:R64,"SCOPE:SERVER"),_xll.RtContribute(SourceAlias,"DDS_INSERT_S",$A$2:$C$2,P64:R64,"SCOPE:SERVER FTC:ALL")),"stopped")</f>
        <v>stopped</v>
      </c>
      <c r="G64" s="169"/>
      <c r="H64" s="167"/>
      <c r="I64" s="168"/>
      <c r="J64" s="169"/>
      <c r="K64" s="167"/>
      <c r="L64" s="168"/>
      <c r="M64" s="169" t="str">
        <f t="shared" si="9"/>
        <v>GBPYC6M12X18F</v>
      </c>
      <c r="N64" s="167">
        <f>Pricing!$D64*100</f>
        <v>1.3608814985753381</v>
      </c>
      <c r="O64" s="168">
        <f>Pricing!$D64*100</f>
        <v>1.3608814985753381</v>
      </c>
      <c r="P64" s="169" t="str">
        <f t="shared" si="10"/>
        <v>GBPYC1Y12X24F</v>
      </c>
      <c r="Q64" s="167">
        <f>Pricing!$E64*100</f>
        <v>1.8062193841074623</v>
      </c>
      <c r="R64" s="168">
        <f>Pricing!$E64*100</f>
        <v>1.8062193841074623</v>
      </c>
    </row>
    <row r="65" spans="1:22" x14ac:dyDescent="0.2">
      <c r="A65" s="75">
        <f>Indexes!A65</f>
        <v>13</v>
      </c>
      <c r="B65" s="169"/>
      <c r="C65" s="62"/>
      <c r="D65" s="164" t="str">
        <f>IF(Contribute="abcd",IF($A$2&lt;&gt;-1,_xll.RtContribute(SourceAlias,M65,Fields,N65:O65,"SCOPE:SERVER"),_xll.RtContribute(SourceAlias,"DDS_INSERT_S",$A$2:$C$2,M65:O65,"SCOPE:SERVER FTC:ALL")),"stopped")</f>
        <v>stopped</v>
      </c>
      <c r="E65" s="181" t="str">
        <f>IF(Contribute="abcd",IF($A$2&lt;&gt;-1,_xll.RtContribute(SourceAlias,P65,Fields,Q65:R65,"SCOPE:SERVER"),_xll.RtContribute(SourceAlias,"DDS_INSERT_S",$A$2:$C$2,P65:R65,"SCOPE:SERVER FTC:ALL")),"stopped")</f>
        <v>stopped</v>
      </c>
      <c r="G65" s="169"/>
      <c r="H65" s="167"/>
      <c r="I65" s="168"/>
      <c r="J65" s="169"/>
      <c r="K65" s="167"/>
      <c r="L65" s="168"/>
      <c r="M65" s="169" t="str">
        <f t="shared" si="9"/>
        <v>GBPYC6M13X19F</v>
      </c>
      <c r="N65" s="167">
        <f>Pricing!$D65*100</f>
        <v>1.4293554990972188</v>
      </c>
      <c r="O65" s="168">
        <f>Pricing!$D65*100</f>
        <v>1.4293554990972188</v>
      </c>
      <c r="P65" s="169" t="str">
        <f t="shared" si="10"/>
        <v>GBPYC1Y13X25F</v>
      </c>
      <c r="Q65" s="167">
        <f>Pricing!$E65*100</f>
        <v>1.8839958262301548</v>
      </c>
      <c r="R65" s="168">
        <f>Pricing!$E65*100</f>
        <v>1.8839958262301548</v>
      </c>
    </row>
    <row r="66" spans="1:22" x14ac:dyDescent="0.2">
      <c r="A66" s="75">
        <f>Indexes!A66</f>
        <v>14</v>
      </c>
      <c r="B66" s="169"/>
      <c r="C66" s="62"/>
      <c r="D66" s="164" t="str">
        <f>IF(Contribute="abcd",IF($A$2&lt;&gt;-1,_xll.RtContribute(SourceAlias,M66,Fields,N66:O66,"SCOPE:SERVER"),_xll.RtContribute(SourceAlias,"DDS_INSERT_S",$A$2:$C$2,M66:O66,"SCOPE:SERVER FTC:ALL")),"stopped")</f>
        <v>stopped</v>
      </c>
      <c r="E66" s="181" t="str">
        <f>IF(Contribute="abcd",IF($A$2&lt;&gt;-1,_xll.RtContribute(SourceAlias,P66,Fields,Q66:R66,"SCOPE:SERVER"),_xll.RtContribute(SourceAlias,"DDS_INSERT_S",$A$2:$C$2,P66:R66,"SCOPE:SERVER FTC:ALL")),"stopped")</f>
        <v>stopped</v>
      </c>
      <c r="G66" s="169"/>
      <c r="H66" s="167"/>
      <c r="I66" s="168"/>
      <c r="J66" s="169"/>
      <c r="K66" s="167"/>
      <c r="L66" s="168"/>
      <c r="M66" s="169" t="str">
        <f t="shared" si="9"/>
        <v>GBPYC6M14X20F</v>
      </c>
      <c r="N66" s="167">
        <f>Pricing!$D66*100</f>
        <v>1.4978329394057646</v>
      </c>
      <c r="O66" s="168">
        <f>Pricing!$D66*100</f>
        <v>1.4978329394057646</v>
      </c>
      <c r="P66" s="169" t="str">
        <f t="shared" si="10"/>
        <v>GBPYC1Y14X26F</v>
      </c>
      <c r="Q66" s="167">
        <f>Pricing!$E66*100</f>
        <v>1.949200612366379</v>
      </c>
      <c r="R66" s="168">
        <f>Pricing!$E66*100</f>
        <v>1.949200612366379</v>
      </c>
    </row>
    <row r="67" spans="1:22" x14ac:dyDescent="0.2">
      <c r="A67" s="75">
        <f>Indexes!A67</f>
        <v>15</v>
      </c>
      <c r="B67" s="169"/>
      <c r="C67" s="62"/>
      <c r="D67" s="164" t="str">
        <f>IF(Contribute="abcd",IF($A$2&lt;&gt;-1,_xll.RtContribute(SourceAlias,M67,Fields,N67:O67,"SCOPE:SERVER"),_xll.RtContribute(SourceAlias,"DDS_INSERT_S",$A$2:$C$2,M67:O67,"SCOPE:SERVER FTC:ALL")),"stopped")</f>
        <v>stopped</v>
      </c>
      <c r="E67" s="181" t="str">
        <f>IF(Contribute="abcd",IF($A$2&lt;&gt;-1,_xll.RtContribute(SourceAlias,P67,Fields,Q67:R67,"SCOPE:SERVER"),_xll.RtContribute(SourceAlias,"DDS_INSERT_S",$A$2:$C$2,P67:R67,"SCOPE:SERVER FTC:ALL")),"stopped")</f>
        <v>stopped</v>
      </c>
      <c r="G67" s="169"/>
      <c r="H67" s="167"/>
      <c r="I67" s="168"/>
      <c r="J67" s="169"/>
      <c r="K67" s="167"/>
      <c r="L67" s="168"/>
      <c r="M67" s="169" t="str">
        <f t="shared" si="9"/>
        <v>GBPYC6M15X21F</v>
      </c>
      <c r="N67" s="167">
        <f>Pricing!$D67*100</f>
        <v>1.5777754325181514</v>
      </c>
      <c r="O67" s="168">
        <f>Pricing!$D67*100</f>
        <v>1.5777754325181514</v>
      </c>
      <c r="P67" s="169" t="str">
        <f t="shared" si="10"/>
        <v>GBPYC1Y15X27F</v>
      </c>
      <c r="Q67" s="167">
        <f>Pricing!$E67*100</f>
        <v>2.0205800385459534</v>
      </c>
      <c r="R67" s="168">
        <f>Pricing!$E67*100</f>
        <v>2.0205800385459534</v>
      </c>
    </row>
    <row r="68" spans="1:22" x14ac:dyDescent="0.2">
      <c r="A68" s="75">
        <f>Indexes!A68</f>
        <v>16</v>
      </c>
      <c r="B68" s="169"/>
      <c r="C68" s="62"/>
      <c r="D68" s="164" t="str">
        <f>IF(Contribute="abcd",IF($A$2&lt;&gt;-1,_xll.RtContribute(SourceAlias,M68,Fields,N68:O68,"SCOPE:SERVER"),_xll.RtContribute(SourceAlias,"DDS_INSERT_S",$A$2:$C$2,M68:O68,"SCOPE:SERVER FTC:ALL")),"stopped")</f>
        <v>stopped</v>
      </c>
      <c r="E68" s="181" t="str">
        <f>IF(Contribute="abcd",IF($A$2&lt;&gt;-1,_xll.RtContribute(SourceAlias,P68,Fields,Q68:R68,"SCOPE:SERVER"),_xll.RtContribute(SourceAlias,"DDS_INSERT_S",$A$2:$C$2,P68:R68,"SCOPE:SERVER FTC:ALL")),"stopped")</f>
        <v>stopped</v>
      </c>
      <c r="G68" s="169"/>
      <c r="H68" s="167"/>
      <c r="I68" s="168"/>
      <c r="J68" s="169"/>
      <c r="K68" s="167"/>
      <c r="L68" s="168"/>
      <c r="M68" s="169" t="str">
        <f t="shared" si="9"/>
        <v>GBPYC6M16X22F</v>
      </c>
      <c r="N68" s="167">
        <f>Pricing!$D68*100</f>
        <v>1.6539905612492762</v>
      </c>
      <c r="O68" s="168">
        <f>Pricing!$D68*100</f>
        <v>1.6539905612492762</v>
      </c>
      <c r="P68" s="169" t="str">
        <f t="shared" si="10"/>
        <v>GBPYC1Y16X28F</v>
      </c>
      <c r="Q68" s="167">
        <f>Pricing!$E68*100</f>
        <v>2.082771412895922</v>
      </c>
      <c r="R68" s="168">
        <f>Pricing!$E68*100</f>
        <v>2.082771412895922</v>
      </c>
    </row>
    <row r="69" spans="1:22" x14ac:dyDescent="0.2">
      <c r="A69" s="75">
        <f>Indexes!A69</f>
        <v>17</v>
      </c>
      <c r="B69" s="169"/>
      <c r="C69" s="62"/>
      <c r="D69" s="164" t="str">
        <f>IF(Contribute="abcd",IF($A$2&lt;&gt;-1,_xll.RtContribute(SourceAlias,M69,Fields,N69:O69,"SCOPE:SERVER"),_xll.RtContribute(SourceAlias,"DDS_INSERT_S",$A$2:$C$2,M69:O69,"SCOPE:SERVER FTC:ALL")),"stopped")</f>
        <v>stopped</v>
      </c>
      <c r="E69" s="181" t="str">
        <f>IF(Contribute="abcd",IF($A$2&lt;&gt;-1,_xll.RtContribute(SourceAlias,P69,Fields,Q69:R69,"SCOPE:SERVER"),_xll.RtContribute(SourceAlias,"DDS_INSERT_S",$A$2:$C$2,P69:R69,"SCOPE:SERVER FTC:ALL")),"stopped")</f>
        <v>stopped</v>
      </c>
      <c r="G69" s="169"/>
      <c r="H69" s="167"/>
      <c r="I69" s="168"/>
      <c r="J69" s="169"/>
      <c r="K69" s="167"/>
      <c r="L69" s="168"/>
      <c r="M69" s="169" t="str">
        <f t="shared" si="9"/>
        <v>GBPYC6M17X23F</v>
      </c>
      <c r="N69" s="167">
        <f>Pricing!$D69*100</f>
        <v>1.7419510869378461</v>
      </c>
      <c r="O69" s="168">
        <f>Pricing!$D69*100</f>
        <v>1.7419510869378461</v>
      </c>
      <c r="P69" s="169" t="str">
        <f t="shared" si="10"/>
        <v>GBPYC1Y17X29F</v>
      </c>
      <c r="Q69" s="167">
        <f>Pricing!$E69*100</f>
        <v>2.1480371287240208</v>
      </c>
      <c r="R69" s="168">
        <f>Pricing!$E69*100</f>
        <v>2.1480371287240208</v>
      </c>
    </row>
    <row r="70" spans="1:22" x14ac:dyDescent="0.2">
      <c r="A70" s="67">
        <f>Indexes!A70</f>
        <v>18</v>
      </c>
      <c r="B70" s="178"/>
      <c r="C70" s="28"/>
      <c r="D70" s="173" t="str">
        <f>IF(Contribute="abcd",IF($A$2&lt;&gt;-1,_xll.RtContribute(SourceAlias,M70,Fields,N70:O70,"SCOPE:SERVER"),_xll.RtContribute(SourceAlias,"DDS_INSERT_S",$A$2:$C$2,M70:O70,"SCOPE:SERVER FTC:ALL")),"stopped")</f>
        <v>stopped</v>
      </c>
      <c r="E70" s="182" t="str">
        <f>IF(Contribute="abcd",IF($A$2&lt;&gt;-1,_xll.RtContribute(SourceAlias,P70,Fields,Q70:R70,"SCOPE:SERVER"),_xll.RtContribute(SourceAlias,"DDS_INSERT_S",$A$2:$C$2,P70:R70,"SCOPE:SERVER FTC:ALL")),"stopped")</f>
        <v>stopped</v>
      </c>
      <c r="G70" s="178"/>
      <c r="H70" s="176"/>
      <c r="I70" s="177"/>
      <c r="J70" s="178"/>
      <c r="K70" s="176"/>
      <c r="L70" s="177"/>
      <c r="M70" s="178" t="str">
        <f t="shared" si="9"/>
        <v>GBPYC6M18X24F</v>
      </c>
      <c r="N70" s="176">
        <f>Pricing!$D70*100</f>
        <v>1.831383281583689</v>
      </c>
      <c r="O70" s="177">
        <f>Pricing!$D70*100</f>
        <v>1.831383281583689</v>
      </c>
      <c r="P70" s="178" t="str">
        <f t="shared" si="10"/>
        <v>GBPYC1Y18X30F</v>
      </c>
      <c r="Q70" s="176">
        <f>Pricing!$E70*100</f>
        <v>2.2117475100681951</v>
      </c>
      <c r="R70" s="177">
        <f>Pricing!$E70*100</f>
        <v>2.2117475100681951</v>
      </c>
    </row>
    <row r="71" spans="1:22" x14ac:dyDescent="0.2">
      <c r="A71" s="163" t="str">
        <f>Pricing!$A71</f>
        <v>1Y</v>
      </c>
      <c r="B71" s="62" t="str">
        <f>IF(Contribute="abcd",IF($A$2&lt;&gt;-1,_xll.RtContribute(SourceAlias,G71,Fields,H71:I71,"SCOPE:SERVER"),_xll.RtContribute(SourceAlias,"DDS_INSERT_S",$A$2:$C$2,G71:I71,"SCOPE:SERVER FTC:ALL")),"stopped")</f>
        <v>stopped</v>
      </c>
      <c r="C71" s="62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62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165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159" t="str">
        <f t="shared" ref="G71:G102" si="11">G$4&amp;"_"&amp;$U$71&amp;G$3&amp;$V$71&amp;IF(UPPER(Start)="1W","1WFWD_","_")&amp;$A71</f>
        <v>GBPYC1M_SB1L_1Y</v>
      </c>
      <c r="H71" s="160">
        <f>Pricing!$B71*100</f>
        <v>0.64389463077795017</v>
      </c>
      <c r="I71" s="161">
        <f>Pricing!$B71*100</f>
        <v>0.64389463077795017</v>
      </c>
      <c r="J71" s="159" t="str">
        <f t="shared" ref="J71:J102" si="12">J$4&amp;"_"&amp;$U$71&amp;J$3&amp;$V$71&amp;IF(UPPER(Start)="1W","1WFWD_","_")&amp;$A71</f>
        <v>GBPYC3M_SB3L_1Y</v>
      </c>
      <c r="K71" s="160">
        <f>Pricing!$C71*100</f>
        <v>0.77427021820151187</v>
      </c>
      <c r="L71" s="161">
        <f>Pricing!$C71*100</f>
        <v>0.77427021820151187</v>
      </c>
      <c r="M71" s="159" t="str">
        <f>M$4&amp;"_"&amp;$U$71&amp;M$3&amp;$V$71&amp;IF(UPPER(Start)="1W","1WFWD_","_")&amp;$A71</f>
        <v>GBPYC6M_SB6L_1Y</v>
      </c>
      <c r="N71" s="160">
        <f>Pricing!$D71*100</f>
        <v>0.77444869286686424</v>
      </c>
      <c r="O71" s="161">
        <f>Pricing!$D71*100</f>
        <v>0.77444869286686424</v>
      </c>
      <c r="P71" s="159" t="str">
        <f>P$4&amp;"_"&amp;$U$71&amp;P$3&amp;$V$71&amp;IF(UPPER(Start)="1W","1WFWD_","_")&amp;$A71</f>
        <v>GBPYC1Y_SB12L_1Y</v>
      </c>
      <c r="Q71" s="160">
        <f>Pricing!$E71*100</f>
        <v>0.94862150836737291</v>
      </c>
      <c r="R71" s="162">
        <f>Pricing!$E71*100</f>
        <v>0.94862150836737291</v>
      </c>
      <c r="U71" s="3" t="s">
        <v>115</v>
      </c>
      <c r="V71" s="3" t="s">
        <v>116</v>
      </c>
    </row>
    <row r="72" spans="1:22" x14ac:dyDescent="0.2">
      <c r="A72" s="163" t="str">
        <f>Pricing!$A72</f>
        <v>1Y3M</v>
      </c>
      <c r="B72" s="164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62" t="str">
        <f>IF(Contribute="abcd",IF($A$2&lt;&gt;-1,_xll.RtContribute(SourceAlias,J72,Fields,K72:L72,"SCOPE:SERVER"),_xll.RtContribute(SourceAlias,"DDS_INSERT_S",$A$2:$C$2,J72:L72,"SCOPE:SERVER FTC:ALL")),"stopped")</f>
        <v>stopped</v>
      </c>
      <c r="D72" s="62"/>
      <c r="E72" s="165"/>
      <c r="G72" s="166" t="str">
        <f t="shared" si="11"/>
        <v>GBPYC1M_SB1L_1Y3M</v>
      </c>
      <c r="H72" s="167">
        <f>Pricing!$B72*100</f>
        <v>0.7364723985532251</v>
      </c>
      <c r="I72" s="168">
        <f>Pricing!$B72*100</f>
        <v>0.7364723985532251</v>
      </c>
      <c r="J72" s="169" t="str">
        <f t="shared" si="12"/>
        <v>GBPYC3M_SB3L_1Y3M</v>
      </c>
      <c r="K72" s="167">
        <f>Pricing!$C72*100</f>
        <v>0.8686931434131554</v>
      </c>
      <c r="L72" s="168">
        <f>Pricing!$C72*100</f>
        <v>0.8686931434131554</v>
      </c>
      <c r="M72" s="169"/>
      <c r="N72" s="167"/>
      <c r="O72" s="168"/>
      <c r="P72" s="169"/>
      <c r="Q72" s="167"/>
      <c r="R72" s="170"/>
    </row>
    <row r="73" spans="1:22" x14ac:dyDescent="0.2">
      <c r="A73" s="163" t="str">
        <f>Pricing!$A73</f>
        <v>1Y6M</v>
      </c>
      <c r="B73" s="164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62" t="str">
        <f>IF(Contribute="abcd",IF($A$2&lt;&gt;-1,_xll.RtContribute(SourceAlias,J73,Fields,K73:L73,"SCOPE:SERVER"),_xll.RtContribute(SourceAlias,"DDS_INSERT_S",$A$2:$C$2,J73:L73,"SCOPE:SERVER FTC:ALL")),"stopped")</f>
        <v>stopped</v>
      </c>
      <c r="D73" s="62" t="str">
        <f>IF(Contribute="abcd",IF($A$2&lt;&gt;-1,_xll.RtContribute(SourceAlias,M73,Fields,N73:O73,"SCOPE:SERVER"),_xll.RtContribute(SourceAlias,"DDS_INSERT_S",$A$2:$C$2,M73:O73,"SCOPE:SERVER FTC:ALL")),"stopped")</f>
        <v>stopped</v>
      </c>
      <c r="E73" s="165"/>
      <c r="G73" s="166" t="str">
        <f t="shared" si="11"/>
        <v>GBPYC1M_SB1L_1Y6M</v>
      </c>
      <c r="H73" s="167">
        <f>Pricing!$B73*100</f>
        <v>0.83727586303035728</v>
      </c>
      <c r="I73" s="168">
        <f>Pricing!$B73*100</f>
        <v>0.83727586303035728</v>
      </c>
      <c r="J73" s="169" t="str">
        <f t="shared" si="12"/>
        <v>GBPYC3M_SB3L_1Y6M</v>
      </c>
      <c r="K73" s="167">
        <f>Pricing!$C73*100</f>
        <v>0.96229106063367209</v>
      </c>
      <c r="L73" s="168">
        <f>Pricing!$C73*100</f>
        <v>0.96229106063367209</v>
      </c>
      <c r="M73" s="169" t="str">
        <f>M$4&amp;"_"&amp;$U$71&amp;M$3&amp;$V$71&amp;IF(UPPER(Start)="1W","1WFWD_","_")&amp;$A73</f>
        <v>GBPYC6M_SB6L_1Y6M</v>
      </c>
      <c r="N73" s="167">
        <f>Pricing!$D73*100</f>
        <v>0.96809180318378052</v>
      </c>
      <c r="O73" s="168">
        <f>Pricing!$D73*100</f>
        <v>0.96809180318378052</v>
      </c>
      <c r="P73" s="169"/>
      <c r="Q73" s="167"/>
      <c r="R73" s="170"/>
    </row>
    <row r="74" spans="1:22" x14ac:dyDescent="0.2">
      <c r="A74" s="163" t="str">
        <f>Pricing!$A74</f>
        <v>1Y9M</v>
      </c>
      <c r="B74" s="164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62" t="str">
        <f>IF(Contribute="abcd",IF($A$2&lt;&gt;-1,_xll.RtContribute(SourceAlias,J74,Fields,K74:L74,"SCOPE:SERVER"),_xll.RtContribute(SourceAlias,"DDS_INSERT_S",$A$2:$C$2,J74:L74,"SCOPE:SERVER FTC:ALL")),"stopped")</f>
        <v>stopped</v>
      </c>
      <c r="D74" s="62"/>
      <c r="E74" s="165"/>
      <c r="G74" s="166" t="str">
        <f t="shared" si="11"/>
        <v>GBPYC1M_SB1L_1Y9M</v>
      </c>
      <c r="H74" s="167">
        <f>Pricing!$B74*100</f>
        <v>0.94306202202897693</v>
      </c>
      <c r="I74" s="168">
        <f>Pricing!$B74*100</f>
        <v>0.94306202202897693</v>
      </c>
      <c r="J74" s="169" t="str">
        <f t="shared" si="12"/>
        <v>GBPYC3M_SB3L_1Y9M</v>
      </c>
      <c r="K74" s="167">
        <f>Pricing!$C74*100</f>
        <v>1.0560714628809869</v>
      </c>
      <c r="L74" s="168">
        <f>Pricing!$C74*100</f>
        <v>1.0560714628809869</v>
      </c>
      <c r="M74" s="169"/>
      <c r="N74" s="167"/>
      <c r="O74" s="168"/>
      <c r="P74" s="169"/>
      <c r="Q74" s="167"/>
      <c r="R74" s="170"/>
    </row>
    <row r="75" spans="1:22" x14ac:dyDescent="0.2">
      <c r="A75" s="163" t="str">
        <f>Pricing!$A75</f>
        <v>2Y</v>
      </c>
      <c r="B75" s="164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62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62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165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66" t="str">
        <f t="shared" si="11"/>
        <v>GBPYC1M_SB1L_2Y</v>
      </c>
      <c r="H75" s="167">
        <f>Pricing!$B75*100</f>
        <v>1.0424674116723132</v>
      </c>
      <c r="I75" s="168">
        <f>Pricing!$B75*100</f>
        <v>1.0424674116723132</v>
      </c>
      <c r="J75" s="169" t="str">
        <f t="shared" si="12"/>
        <v>GBPYC3M_SB3L_2Y</v>
      </c>
      <c r="K75" s="167">
        <f>Pricing!$C75*100</f>
        <v>1.1421644017392494</v>
      </c>
      <c r="L75" s="168">
        <f>Pricing!$C75*100</f>
        <v>1.1421644017392494</v>
      </c>
      <c r="M75" s="169" t="str">
        <f>M$4&amp;"_"&amp;$U$71&amp;M$3&amp;$V$71&amp;IF(UPPER(Start)="1W","1WFWD_","_")&amp;$A75</f>
        <v>GBPYC6M_SB6L_2Y</v>
      </c>
      <c r="N75" s="167">
        <f>Pricing!$D75*100</f>
        <v>1.1789999999995664</v>
      </c>
      <c r="O75" s="168">
        <f>Pricing!$D75*100</f>
        <v>1.1789999999995664</v>
      </c>
      <c r="P75" s="169" t="str">
        <f>P$4&amp;"_"&amp;$U$71&amp;P$3&amp;$V$71&amp;IF(UPPER(Start)="1W","1WFWD_","_")&amp;$A75</f>
        <v>GBPYC1Y_SB12L_2Y</v>
      </c>
      <c r="Q75" s="167">
        <f>Pricing!$E75*100</f>
        <v>1.3691480988664053</v>
      </c>
      <c r="R75" s="170">
        <f>Pricing!$E75*100</f>
        <v>1.3691480988664053</v>
      </c>
    </row>
    <row r="76" spans="1:22" x14ac:dyDescent="0.2">
      <c r="A76" s="163" t="str">
        <f>Pricing!$A76</f>
        <v>2Y3M</v>
      </c>
      <c r="B76" s="164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62" t="str">
        <f>IF(Contribute="abcd",IF($A$2&lt;&gt;-1,_xll.RtContribute(SourceAlias,J76,Fields,K76:L76,"SCOPE:SERVER"),_xll.RtContribute(SourceAlias,"DDS_INSERT_S",$A$2:$C$2,J76:L76,"SCOPE:SERVER FTC:ALL")),"stopped")</f>
        <v>stopped</v>
      </c>
      <c r="D76" s="62"/>
      <c r="E76" s="165"/>
      <c r="G76" s="166" t="str">
        <f t="shared" si="11"/>
        <v>GBPYC1M_SB1L_2Y3M</v>
      </c>
      <c r="H76" s="167">
        <f>Pricing!$B76*100</f>
        <v>1.1470030520953769</v>
      </c>
      <c r="I76" s="168">
        <f>Pricing!$B76*100</f>
        <v>1.1470030520953769</v>
      </c>
      <c r="J76" s="169" t="str">
        <f t="shared" si="12"/>
        <v>GBPYC3M_SB3L_2Y3M</v>
      </c>
      <c r="K76" s="167">
        <f>Pricing!$C76*100</f>
        <v>1.2318699554110177</v>
      </c>
      <c r="L76" s="168">
        <f>Pricing!$C76*100</f>
        <v>1.2318699554110177</v>
      </c>
      <c r="M76" s="169"/>
      <c r="N76" s="167"/>
      <c r="O76" s="168"/>
      <c r="P76" s="169"/>
      <c r="Q76" s="167"/>
      <c r="R76" s="170"/>
    </row>
    <row r="77" spans="1:22" x14ac:dyDescent="0.2">
      <c r="A77" s="163" t="str">
        <f>Pricing!$A77</f>
        <v>2Y6M</v>
      </c>
      <c r="B77" s="164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164" t="str">
        <f>IF(Contribute="abcd",IF($A$2&lt;&gt;-1,_xll.RtContribute(SourceAlias,J77,Fields,K77:L77,"SCOPE:SERVER"),_xll.RtContribute(SourceAlias,"DDS_INSERT_S",$A$2:$C$2,J77:L77,"SCOPE:SERVER FTC:ALL")),"stopped")</f>
        <v>stopped</v>
      </c>
      <c r="D77" s="164" t="str">
        <f>IF(Contribute="abcd",IF($A$2&lt;&gt;-1,_xll.RtContribute(SourceAlias,M77,Fields,N77:O77,"SCOPE:SERVER"),_xll.RtContribute(SourceAlias,"DDS_INSERT_S",$A$2:$C$2,M77:O77,"SCOPE:SERVER FTC:ALL")),"stopped")</f>
        <v>stopped</v>
      </c>
      <c r="E77" s="165"/>
      <c r="G77" s="166" t="str">
        <f t="shared" si="11"/>
        <v>GBPYC1M_SB1L_2Y6M</v>
      </c>
      <c r="H77" s="167">
        <f>Pricing!$B77*100</f>
        <v>1.2446263280856837</v>
      </c>
      <c r="I77" s="168">
        <f>Pricing!$B77*100</f>
        <v>1.2446263280856837</v>
      </c>
      <c r="J77" s="169" t="str">
        <f t="shared" si="12"/>
        <v>GBPYC3M_SB3L_2Y6M</v>
      </c>
      <c r="K77" s="167">
        <f>Pricing!$C77*100</f>
        <v>1.3166546615953667</v>
      </c>
      <c r="L77" s="168">
        <f>Pricing!$C77*100</f>
        <v>1.3166546615953667</v>
      </c>
      <c r="M77" s="169" t="str">
        <f>M$4&amp;"_"&amp;$U$71&amp;M$3&amp;$V$71&amp;IF(UPPER(Start)="1W","1WFWD_","_")&amp;$A77</f>
        <v>GBPYC6M_SB6L_2Y6M</v>
      </c>
      <c r="N77" s="167">
        <f>Pricing!$D77*100</f>
        <v>1.3880636638877624</v>
      </c>
      <c r="O77" s="168">
        <f>Pricing!$D77*100</f>
        <v>1.3880636638877624</v>
      </c>
      <c r="P77" s="169"/>
      <c r="Q77" s="167"/>
      <c r="R77" s="170"/>
    </row>
    <row r="78" spans="1:22" x14ac:dyDescent="0.2">
      <c r="A78" s="163" t="str">
        <f>Pricing!$A78</f>
        <v>2Y9M</v>
      </c>
      <c r="B78" s="164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164" t="str">
        <f>IF(Contribute="abcd",IF($A$2&lt;&gt;-1,_xll.RtContribute(SourceAlias,J78,Fields,K78:L78,"SCOPE:SERVER"),_xll.RtContribute(SourceAlias,"DDS_INSERT_S",$A$2:$C$2,J78:L78,"SCOPE:SERVER FTC:ALL")),"stopped")</f>
        <v>stopped</v>
      </c>
      <c r="D78" s="62"/>
      <c r="E78" s="165"/>
      <c r="G78" s="166" t="str">
        <f t="shared" si="11"/>
        <v>GBPYC1M_SB1L_2Y9M</v>
      </c>
      <c r="H78" s="167">
        <f>Pricing!$B78*100</f>
        <v>1.3368215946009521</v>
      </c>
      <c r="I78" s="168">
        <f>Pricing!$B78*100</f>
        <v>1.3368215946009521</v>
      </c>
      <c r="J78" s="169" t="str">
        <f t="shared" si="12"/>
        <v>GBPYC3M_SB3L_2Y9M</v>
      </c>
      <c r="K78" s="167">
        <f>Pricing!$C78*100</f>
        <v>1.3990530906686445</v>
      </c>
      <c r="L78" s="168">
        <f>Pricing!$C78*100</f>
        <v>1.3990530906686445</v>
      </c>
      <c r="M78" s="169"/>
      <c r="N78" s="167"/>
      <c r="O78" s="168"/>
      <c r="P78" s="169"/>
      <c r="Q78" s="167"/>
      <c r="R78" s="170"/>
    </row>
    <row r="79" spans="1:22" x14ac:dyDescent="0.2">
      <c r="A79" s="163" t="str">
        <f>Pricing!$A79</f>
        <v>3Y</v>
      </c>
      <c r="B79" s="164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164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164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165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66" t="str">
        <f t="shared" si="11"/>
        <v>GBPYC1M_SB1L_3Y</v>
      </c>
      <c r="H79" s="167">
        <f>Pricing!$B79*100</f>
        <v>1.4228300895726569</v>
      </c>
      <c r="I79" s="168">
        <f>Pricing!$B79*100</f>
        <v>1.4228300895726569</v>
      </c>
      <c r="J79" s="169" t="str">
        <f t="shared" si="12"/>
        <v>GBPYC3M_SB3L_3Y</v>
      </c>
      <c r="K79" s="167">
        <f>Pricing!$C79*100</f>
        <v>1.4793412234621588</v>
      </c>
      <c r="L79" s="168">
        <f>Pricing!$C79*100</f>
        <v>1.4793412234621588</v>
      </c>
      <c r="M79" s="169" t="str">
        <f t="shared" ref="M79:M110" si="13">M$4&amp;"_"&amp;$U$71&amp;M$3&amp;$V$71&amp;IF(UPPER(Start)="1W","1WFWD_","_")&amp;$A79</f>
        <v>GBPYC6M_SB6L_3Y</v>
      </c>
      <c r="N79" s="167">
        <f>Pricing!$D79*100</f>
        <v>1.5719999999993346</v>
      </c>
      <c r="O79" s="168">
        <f>Pricing!$D79*100</f>
        <v>1.5719999999993346</v>
      </c>
      <c r="P79" s="169" t="str">
        <f t="shared" ref="P79:P110" si="14">P$4&amp;"_"&amp;$U$71&amp;P$3&amp;$V$71&amp;IF(UPPER(Start)="1W","1WFWD_","_")&amp;$A79</f>
        <v>GBPYC1Y_SB12L_3Y</v>
      </c>
      <c r="Q79" s="167">
        <f>Pricing!$E79*100</f>
        <v>1.7544999999993376</v>
      </c>
      <c r="R79" s="170">
        <f>Pricing!$E79*100</f>
        <v>1.7544999999993376</v>
      </c>
    </row>
    <row r="80" spans="1:22" x14ac:dyDescent="0.2">
      <c r="A80" s="163" t="str">
        <f>Pricing!$A80</f>
        <v>4Y</v>
      </c>
      <c r="B80" s="164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164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164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165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66" t="str">
        <f t="shared" si="11"/>
        <v>GBPYC1M_SB1L_4Y</v>
      </c>
      <c r="H80" s="167">
        <f>Pricing!$B80*100</f>
        <v>1.7051901030040129</v>
      </c>
      <c r="I80" s="168">
        <f>Pricing!$B80*100</f>
        <v>1.7051901030040129</v>
      </c>
      <c r="J80" s="169" t="str">
        <f t="shared" si="12"/>
        <v>GBPYC3M_SB3L_4Y</v>
      </c>
      <c r="K80" s="167">
        <f>Pricing!$C80*100</f>
        <v>1.7655332479871149</v>
      </c>
      <c r="L80" s="168">
        <f>Pricing!$C80*100</f>
        <v>1.7655332479871149</v>
      </c>
      <c r="M80" s="169" t="str">
        <f t="shared" si="13"/>
        <v>GBPYC6M_SB6L_4Y</v>
      </c>
      <c r="N80" s="167">
        <f>Pricing!$D80*100</f>
        <v>1.8719999999993988</v>
      </c>
      <c r="O80" s="168">
        <f>Pricing!$D80*100</f>
        <v>1.8719999999993988</v>
      </c>
      <c r="P80" s="169" t="str">
        <f t="shared" si="14"/>
        <v>GBPYC1Y_SB12L_4Y</v>
      </c>
      <c r="Q80" s="167">
        <f>Pricing!$E80*100</f>
        <v>2.0532499999993998</v>
      </c>
      <c r="R80" s="170">
        <f>Pricing!$E80*100</f>
        <v>2.0532499999993998</v>
      </c>
    </row>
    <row r="81" spans="1:18" x14ac:dyDescent="0.2">
      <c r="A81" s="163" t="str">
        <f>Pricing!$A81</f>
        <v>5Y</v>
      </c>
      <c r="B81" s="164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164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164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165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66" t="str">
        <f t="shared" si="11"/>
        <v>GBPYC1M_SB1L_5Y</v>
      </c>
      <c r="H81" s="167">
        <f>Pricing!$B81*100</f>
        <v>1.9165563687772089</v>
      </c>
      <c r="I81" s="168">
        <f>Pricing!$B81*100</f>
        <v>1.9165563687772089</v>
      </c>
      <c r="J81" s="169" t="str">
        <f t="shared" si="12"/>
        <v>GBPYC3M_SB3L_5Y</v>
      </c>
      <c r="K81" s="167">
        <f>Pricing!$C81*100</f>
        <v>1.978220521293967</v>
      </c>
      <c r="L81" s="168">
        <f>Pricing!$C81*100</f>
        <v>1.978220521293967</v>
      </c>
      <c r="M81" s="169" t="str">
        <f t="shared" si="13"/>
        <v>GBPYC6M_SB6L_5Y</v>
      </c>
      <c r="N81" s="167">
        <f>Pricing!$D81*100</f>
        <v>2.1009999999993969</v>
      </c>
      <c r="O81" s="168">
        <f>Pricing!$D81*100</f>
        <v>2.1009999999993969</v>
      </c>
      <c r="P81" s="169" t="str">
        <f t="shared" si="14"/>
        <v>GBPYC1Y_SB12L_5Y</v>
      </c>
      <c r="Q81" s="167">
        <f>Pricing!$E81*100</f>
        <v>2.2797499999940141</v>
      </c>
      <c r="R81" s="170">
        <f>Pricing!$E81*100</f>
        <v>2.2797499999940141</v>
      </c>
    </row>
    <row r="82" spans="1:18" x14ac:dyDescent="0.2">
      <c r="A82" s="163" t="str">
        <f>Pricing!$A82</f>
        <v>6Y</v>
      </c>
      <c r="B82" s="164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164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164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165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66" t="str">
        <f t="shared" si="11"/>
        <v>GBPYC1M_SB1L_6Y</v>
      </c>
      <c r="H82" s="167">
        <f>Pricing!$B82*100</f>
        <v>2.0839251997990029</v>
      </c>
      <c r="I82" s="168">
        <f>Pricing!$B82*100</f>
        <v>2.0839251997990029</v>
      </c>
      <c r="J82" s="169" t="str">
        <f t="shared" si="12"/>
        <v>GBPYC3M_SB3L_6Y</v>
      </c>
      <c r="K82" s="167">
        <f>Pricing!$C82*100</f>
        <v>2.1469068255887294</v>
      </c>
      <c r="L82" s="168">
        <f>Pricing!$C82*100</f>
        <v>2.1469068255887294</v>
      </c>
      <c r="M82" s="169" t="str">
        <f t="shared" si="13"/>
        <v>GBPYC6M_SB6L_6Y</v>
      </c>
      <c r="N82" s="167">
        <f>Pricing!$D82*100</f>
        <v>2.2859999999995386</v>
      </c>
      <c r="O82" s="168">
        <f>Pricing!$D82*100</f>
        <v>2.2859999999995386</v>
      </c>
      <c r="P82" s="169" t="str">
        <f t="shared" si="14"/>
        <v>GBPYC1Y_SB12L_6Y</v>
      </c>
      <c r="Q82" s="167">
        <f>Pricing!$E82*100</f>
        <v>2.4609999999995371</v>
      </c>
      <c r="R82" s="170">
        <f>Pricing!$E82*100</f>
        <v>2.4609999999995371</v>
      </c>
    </row>
    <row r="83" spans="1:18" x14ac:dyDescent="0.2">
      <c r="A83" s="163" t="str">
        <f>Pricing!$A83</f>
        <v>7Y</v>
      </c>
      <c r="B83" s="164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164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164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165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66" t="str">
        <f t="shared" si="11"/>
        <v>GBPYC1M_SB1L_7Y</v>
      </c>
      <c r="H83" s="167">
        <f>Pricing!$B83*100</f>
        <v>2.2200624963254074</v>
      </c>
      <c r="I83" s="168">
        <f>Pricing!$B83*100</f>
        <v>2.2200624963254074</v>
      </c>
      <c r="J83" s="169" t="str">
        <f t="shared" si="12"/>
        <v>GBPYC3M_SB3L_7Y</v>
      </c>
      <c r="K83" s="167">
        <f>Pricing!$C83*100</f>
        <v>2.2843523748378933</v>
      </c>
      <c r="L83" s="168">
        <f>Pricing!$C83*100</f>
        <v>2.2843523748378933</v>
      </c>
      <c r="M83" s="169" t="str">
        <f t="shared" si="13"/>
        <v>GBPYC6M_SB6L_7Y</v>
      </c>
      <c r="N83" s="167">
        <f>Pricing!$D83*100</f>
        <v>2.4359999999992761</v>
      </c>
      <c r="O83" s="168">
        <f>Pricing!$D83*100</f>
        <v>2.4359999999992761</v>
      </c>
      <c r="P83" s="169" t="str">
        <f t="shared" si="14"/>
        <v>GBPYC1Y_SB12L_7Y</v>
      </c>
      <c r="Q83" s="167">
        <f>Pricing!$E83*100</f>
        <v>2.6072499999992784</v>
      </c>
      <c r="R83" s="170">
        <f>Pricing!$E83*100</f>
        <v>2.6072499999992784</v>
      </c>
    </row>
    <row r="84" spans="1:18" x14ac:dyDescent="0.2">
      <c r="A84" s="163" t="str">
        <f>Pricing!$A84</f>
        <v>8Y</v>
      </c>
      <c r="B84" s="164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164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164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165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66" t="str">
        <f t="shared" si="11"/>
        <v>GBPYC1M_SB1L_8Y</v>
      </c>
      <c r="H84" s="167">
        <f>Pricing!$B84*100</f>
        <v>2.3367114137131861</v>
      </c>
      <c r="I84" s="168">
        <f>Pricing!$B84*100</f>
        <v>2.3367114137131861</v>
      </c>
      <c r="J84" s="169" t="str">
        <f t="shared" si="12"/>
        <v>GBPYC3M_SB3L_8Y</v>
      </c>
      <c r="K84" s="167">
        <f>Pricing!$C84*100</f>
        <v>2.4035575015773825</v>
      </c>
      <c r="L84" s="168">
        <f>Pricing!$C84*100</f>
        <v>2.4035575015773825</v>
      </c>
      <c r="M84" s="169" t="str">
        <f t="shared" si="13"/>
        <v>GBPYC6M_SB6L_8Y</v>
      </c>
      <c r="N84" s="167">
        <f>Pricing!$D84*100</f>
        <v>2.5640000000000551</v>
      </c>
      <c r="O84" s="168">
        <f>Pricing!$D84*100</f>
        <v>2.5640000000000551</v>
      </c>
      <c r="P84" s="169" t="str">
        <f t="shared" si="14"/>
        <v>GBPYC1Y_SB12L_8Y</v>
      </c>
      <c r="Q84" s="167">
        <f>Pricing!$E84*100</f>
        <v>2.730250000000054</v>
      </c>
      <c r="R84" s="170">
        <f>Pricing!$E84*100</f>
        <v>2.730250000000054</v>
      </c>
    </row>
    <row r="85" spans="1:18" x14ac:dyDescent="0.2">
      <c r="A85" s="163" t="str">
        <f>Pricing!$A85</f>
        <v>9Y</v>
      </c>
      <c r="B85" s="164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164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164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165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66" t="str">
        <f t="shared" si="11"/>
        <v>GBPYC1M_SB1L_9Y</v>
      </c>
      <c r="H85" s="167">
        <f>Pricing!$B85*100</f>
        <v>2.4348746340440259</v>
      </c>
      <c r="I85" s="168">
        <f>Pricing!$B85*100</f>
        <v>2.4348746340440259</v>
      </c>
      <c r="J85" s="169" t="str">
        <f t="shared" si="12"/>
        <v>GBPYC3M_SB3L_9Y</v>
      </c>
      <c r="K85" s="167">
        <f>Pricing!$C85*100</f>
        <v>2.5042706032943602</v>
      </c>
      <c r="L85" s="168">
        <f>Pricing!$C85*100</f>
        <v>2.5042706032943602</v>
      </c>
      <c r="M85" s="169" t="str">
        <f t="shared" si="13"/>
        <v>GBPYC6M_SB6L_9Y</v>
      </c>
      <c r="N85" s="167">
        <f>Pricing!$D85*100</f>
        <v>2.6710000000360847</v>
      </c>
      <c r="O85" s="168">
        <f>Pricing!$D85*100</f>
        <v>2.6710000000360847</v>
      </c>
      <c r="P85" s="169" t="str">
        <f t="shared" si="14"/>
        <v>GBPYC1Y_SB12L_9Y</v>
      </c>
      <c r="Q85" s="167">
        <f>Pricing!$E85*100</f>
        <v>2.8335000000360862</v>
      </c>
      <c r="R85" s="170">
        <f>Pricing!$E85*100</f>
        <v>2.8335000000360862</v>
      </c>
    </row>
    <row r="86" spans="1:18" x14ac:dyDescent="0.2">
      <c r="A86" s="163" t="str">
        <f>Pricing!$A86</f>
        <v>10Y</v>
      </c>
      <c r="B86" s="164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164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164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165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66" t="str">
        <f t="shared" si="11"/>
        <v>GBPYC1M_SB1L_10Y</v>
      </c>
      <c r="H86" s="167">
        <f>Pricing!$B86*100</f>
        <v>2.5228083285837832</v>
      </c>
      <c r="I86" s="168">
        <f>Pricing!$B86*100</f>
        <v>2.5228083285837832</v>
      </c>
      <c r="J86" s="169" t="str">
        <f t="shared" si="12"/>
        <v>GBPYC3M_SB3L_10Y</v>
      </c>
      <c r="K86" s="167">
        <f>Pricing!$C86*100</f>
        <v>2.5934918949753301</v>
      </c>
      <c r="L86" s="168">
        <f>Pricing!$C86*100</f>
        <v>2.5934918949753301</v>
      </c>
      <c r="M86" s="169" t="str">
        <f t="shared" si="13"/>
        <v>GBPYC6M_SB6L_10Y</v>
      </c>
      <c r="N86" s="167">
        <f>Pricing!$D86*100</f>
        <v>2.7640000000000318</v>
      </c>
      <c r="O86" s="168">
        <f>Pricing!$D86*100</f>
        <v>2.7640000000000318</v>
      </c>
      <c r="P86" s="169" t="str">
        <f t="shared" si="14"/>
        <v>GBPYC1Y_SB12L_10Y</v>
      </c>
      <c r="Q86" s="167">
        <f>Pricing!$E86*100</f>
        <v>2.922750000000006</v>
      </c>
      <c r="R86" s="170">
        <f>Pricing!$E86*100</f>
        <v>2.922750000000006</v>
      </c>
    </row>
    <row r="87" spans="1:18" x14ac:dyDescent="0.2">
      <c r="A87" s="163" t="str">
        <f>Pricing!$A87</f>
        <v>11Y</v>
      </c>
      <c r="B87" s="164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164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164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165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66" t="str">
        <f t="shared" si="11"/>
        <v>GBPYC1M_SB1L_11Y</v>
      </c>
      <c r="H87" s="167">
        <f>Pricing!$B87*100</f>
        <v>2.6037638296899686</v>
      </c>
      <c r="I87" s="168">
        <f>Pricing!$B87*100</f>
        <v>2.6037638296899686</v>
      </c>
      <c r="J87" s="169" t="str">
        <f t="shared" si="12"/>
        <v>GBPYC3M_SB3L_11Y</v>
      </c>
      <c r="K87" s="167">
        <f>Pricing!$C87*100</f>
        <v>2.6735632041700188</v>
      </c>
      <c r="L87" s="168">
        <f>Pricing!$C87*100</f>
        <v>2.6735632041700188</v>
      </c>
      <c r="M87" s="169" t="str">
        <f t="shared" si="13"/>
        <v>GBPYC6M_SB6L_11Y</v>
      </c>
      <c r="N87" s="167">
        <f>Pricing!$D87*100</f>
        <v>2.8443122351446739</v>
      </c>
      <c r="O87" s="168">
        <f>Pricing!$D87*100</f>
        <v>2.8443122351446739</v>
      </c>
      <c r="P87" s="169" t="str">
        <f t="shared" si="14"/>
        <v>GBPYC1Y_SB12L_11Y</v>
      </c>
      <c r="Q87" s="167">
        <f>Pricing!$E87*100</f>
        <v>2.9998308219311758</v>
      </c>
      <c r="R87" s="170">
        <f>Pricing!$E87*100</f>
        <v>2.9998308219311758</v>
      </c>
    </row>
    <row r="88" spans="1:18" x14ac:dyDescent="0.2">
      <c r="A88" s="163" t="str">
        <f>Pricing!$A88</f>
        <v>12Y</v>
      </c>
      <c r="B88" s="164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164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164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165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66" t="str">
        <f t="shared" si="11"/>
        <v>GBPYC1M_SB1L_12Y</v>
      </c>
      <c r="H88" s="167">
        <f>Pricing!$B88*100</f>
        <v>2.6767594888749939</v>
      </c>
      <c r="I88" s="168">
        <f>Pricing!$B88*100</f>
        <v>2.6767594888749939</v>
      </c>
      <c r="J88" s="169" t="str">
        <f t="shared" si="12"/>
        <v>GBPYC3M_SB3L_12Y</v>
      </c>
      <c r="K88" s="167">
        <f>Pricing!$C88*100</f>
        <v>2.7449680934591862</v>
      </c>
      <c r="L88" s="168">
        <f>Pricing!$C88*100</f>
        <v>2.7449680934591862</v>
      </c>
      <c r="M88" s="169" t="str">
        <f t="shared" si="13"/>
        <v>GBPYC6M_SB6L_12Y</v>
      </c>
      <c r="N88" s="167">
        <f>Pricing!$D88*100</f>
        <v>2.9129999999929121</v>
      </c>
      <c r="O88" s="168">
        <f>Pricing!$D88*100</f>
        <v>2.9129999999929121</v>
      </c>
      <c r="P88" s="169" t="str">
        <f t="shared" si="14"/>
        <v>GBPYC1Y_SB12L_12Y</v>
      </c>
      <c r="Q88" s="167">
        <f>Pricing!$E88*100</f>
        <v>3.0654999999929133</v>
      </c>
      <c r="R88" s="170">
        <f>Pricing!$E88*100</f>
        <v>3.0654999999929133</v>
      </c>
    </row>
    <row r="89" spans="1:18" x14ac:dyDescent="0.2">
      <c r="A89" s="163" t="str">
        <f>Pricing!$A89</f>
        <v>13Y</v>
      </c>
      <c r="B89" s="164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164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164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165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66" t="str">
        <f t="shared" si="11"/>
        <v>GBPYC1M_SB1L_13Y</v>
      </c>
      <c r="H89" s="167">
        <f>Pricing!$B89*100</f>
        <v>2.7413944736857054</v>
      </c>
      <c r="I89" s="168">
        <f>Pricing!$B89*100</f>
        <v>2.7413944736857054</v>
      </c>
      <c r="J89" s="169" t="str">
        <f t="shared" si="12"/>
        <v>GBPYC3M_SB3L_13Y</v>
      </c>
      <c r="K89" s="167">
        <f>Pricing!$C89*100</f>
        <v>2.8085305595478705</v>
      </c>
      <c r="L89" s="168">
        <f>Pricing!$C89*100</f>
        <v>2.8085305595478705</v>
      </c>
      <c r="M89" s="169" t="str">
        <f t="shared" si="13"/>
        <v>GBPYC6M_SB6L_13Y</v>
      </c>
      <c r="N89" s="167">
        <f>Pricing!$D89*100</f>
        <v>2.9718015434551432</v>
      </c>
      <c r="O89" s="168">
        <f>Pricing!$D89*100</f>
        <v>2.9718015434551432</v>
      </c>
      <c r="P89" s="169" t="str">
        <f t="shared" si="14"/>
        <v>GBPYC1Y_SB12L_13Y</v>
      </c>
      <c r="Q89" s="167">
        <f>Pricing!$E89*100</f>
        <v>3.120942109765529</v>
      </c>
      <c r="R89" s="170">
        <f>Pricing!$E89*100</f>
        <v>3.120942109765529</v>
      </c>
    </row>
    <row r="90" spans="1:18" x14ac:dyDescent="0.2">
      <c r="A90" s="163" t="str">
        <f>Pricing!$A90</f>
        <v>14Y</v>
      </c>
      <c r="B90" s="164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164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164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165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66" t="str">
        <f t="shared" si="11"/>
        <v>GBPYC1M_SB1L_14Y</v>
      </c>
      <c r="H90" s="167">
        <f>Pricing!$B90*100</f>
        <v>2.7985145885448404</v>
      </c>
      <c r="I90" s="168">
        <f>Pricing!$B90*100</f>
        <v>2.7985145885448404</v>
      </c>
      <c r="J90" s="169" t="str">
        <f t="shared" si="12"/>
        <v>GBPYC3M_SB3L_14Y</v>
      </c>
      <c r="K90" s="167">
        <f>Pricing!$C90*100</f>
        <v>2.8649285300817069</v>
      </c>
      <c r="L90" s="168">
        <f>Pricing!$C90*100</f>
        <v>2.8649285300817069</v>
      </c>
      <c r="M90" s="169" t="str">
        <f t="shared" si="13"/>
        <v>GBPYC6M_SB6L_14Y</v>
      </c>
      <c r="N90" s="167">
        <f>Pricing!$D90*100</f>
        <v>3.0224458931538809</v>
      </c>
      <c r="O90" s="168">
        <f>Pricing!$D90*100</f>
        <v>3.0224458931538809</v>
      </c>
      <c r="P90" s="169" t="str">
        <f t="shared" si="14"/>
        <v>GBPYC1Y_SB12L_14Y</v>
      </c>
      <c r="Q90" s="167">
        <f>Pricing!$E90*100</f>
        <v>3.1681126314465375</v>
      </c>
      <c r="R90" s="170">
        <f>Pricing!$E90*100</f>
        <v>3.1681126314465375</v>
      </c>
    </row>
    <row r="91" spans="1:18" x14ac:dyDescent="0.2">
      <c r="A91" s="163" t="str">
        <f>Pricing!$A91</f>
        <v>15Y</v>
      </c>
      <c r="B91" s="164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164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164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165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66" t="str">
        <f t="shared" si="11"/>
        <v>GBPYC1M_SB1L_15Y</v>
      </c>
      <c r="H91" s="167">
        <f>Pricing!$B91*100</f>
        <v>2.847530144417648</v>
      </c>
      <c r="I91" s="168">
        <f>Pricing!$B91*100</f>
        <v>2.847530144417648</v>
      </c>
      <c r="J91" s="169" t="str">
        <f t="shared" si="12"/>
        <v>GBPYC3M_SB3L_15Y</v>
      </c>
      <c r="K91" s="167">
        <f>Pricing!$C91*100</f>
        <v>2.9132370947234998</v>
      </c>
      <c r="L91" s="168">
        <f>Pricing!$C91*100</f>
        <v>2.9132370947234998</v>
      </c>
      <c r="M91" s="169" t="str">
        <f t="shared" si="13"/>
        <v>GBPYC6M_SB6L_15Y</v>
      </c>
      <c r="N91" s="167">
        <f>Pricing!$D91*100</f>
        <v>3.0650000000003388</v>
      </c>
      <c r="O91" s="168">
        <f>Pricing!$D91*100</f>
        <v>3.0650000000003388</v>
      </c>
      <c r="P91" s="169" t="str">
        <f t="shared" si="14"/>
        <v>GBPYC1Y_SB12L_15Y</v>
      </c>
      <c r="Q91" s="167">
        <f>Pricing!$E91*100</f>
        <v>3.2074999999997891</v>
      </c>
      <c r="R91" s="170">
        <f>Pricing!$E91*100</f>
        <v>3.2074999999997891</v>
      </c>
    </row>
    <row r="92" spans="1:18" x14ac:dyDescent="0.2">
      <c r="A92" s="163" t="str">
        <f>Pricing!$A92</f>
        <v>16Y</v>
      </c>
      <c r="B92" s="164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164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164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165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66" t="str">
        <f t="shared" si="11"/>
        <v>GBPYC1M_SB1L_16Y</v>
      </c>
      <c r="H92" s="167">
        <f>Pricing!$B92*100</f>
        <v>2.8896044206488143</v>
      </c>
      <c r="I92" s="168">
        <f>Pricing!$B92*100</f>
        <v>2.8896044206488143</v>
      </c>
      <c r="J92" s="169" t="str">
        <f t="shared" si="12"/>
        <v>GBPYC3M_SB3L_16Y</v>
      </c>
      <c r="K92" s="167">
        <f>Pricing!$C92*100</f>
        <v>2.9544186589063646</v>
      </c>
      <c r="L92" s="168">
        <f>Pricing!$C92*100</f>
        <v>2.9544186589063646</v>
      </c>
      <c r="M92" s="169" t="str">
        <f t="shared" si="13"/>
        <v>GBPYC6M_SB6L_16Y</v>
      </c>
      <c r="N92" s="167">
        <f>Pricing!$D92*100</f>
        <v>3.1009057052813924</v>
      </c>
      <c r="O92" s="168">
        <f>Pricing!$D92*100</f>
        <v>3.1009057052813924</v>
      </c>
      <c r="P92" s="169" t="str">
        <f t="shared" si="14"/>
        <v>GBPYC1Y_SB12L_16Y</v>
      </c>
      <c r="Q92" s="167">
        <f>Pricing!$E92*100</f>
        <v>3.2408593439929718</v>
      </c>
      <c r="R92" s="170">
        <f>Pricing!$E92*100</f>
        <v>3.2408593439929718</v>
      </c>
    </row>
    <row r="93" spans="1:18" x14ac:dyDescent="0.2">
      <c r="A93" s="163" t="str">
        <f>Pricing!$A93</f>
        <v>17Y</v>
      </c>
      <c r="B93" s="164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164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164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165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66" t="str">
        <f t="shared" si="11"/>
        <v>GBPYC1M_SB1L_17Y</v>
      </c>
      <c r="H93" s="167">
        <f>Pricing!$B93*100</f>
        <v>2.9254883797953641</v>
      </c>
      <c r="I93" s="168">
        <f>Pricing!$B93*100</f>
        <v>2.9254883797953641</v>
      </c>
      <c r="J93" s="169" t="str">
        <f t="shared" si="12"/>
        <v>GBPYC3M_SB3L_17Y</v>
      </c>
      <c r="K93" s="167">
        <f>Pricing!$C93*100</f>
        <v>2.9892754157107224</v>
      </c>
      <c r="L93" s="168">
        <f>Pricing!$C93*100</f>
        <v>2.9892754157107224</v>
      </c>
      <c r="M93" s="169" t="str">
        <f t="shared" si="13"/>
        <v>GBPYC6M_SB6L_17Y</v>
      </c>
      <c r="N93" s="167">
        <f>Pricing!$D93*100</f>
        <v>3.1310180934797387</v>
      </c>
      <c r="O93" s="168">
        <f>Pricing!$D93*100</f>
        <v>3.1310180934797387</v>
      </c>
      <c r="P93" s="169" t="str">
        <f t="shared" si="14"/>
        <v>GBPYC1Y_SB12L_17Y</v>
      </c>
      <c r="Q93" s="167">
        <f>Pricing!$E93*100</f>
        <v>3.2689262481128982</v>
      </c>
      <c r="R93" s="170">
        <f>Pricing!$E93*100</f>
        <v>3.2689262481128982</v>
      </c>
    </row>
    <row r="94" spans="1:18" x14ac:dyDescent="0.2">
      <c r="A94" s="163" t="str">
        <f>Pricing!$A94</f>
        <v>18Y</v>
      </c>
      <c r="B94" s="164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164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164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165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66" t="str">
        <f t="shared" si="11"/>
        <v>GBPYC1M_SB1L_18Y</v>
      </c>
      <c r="H94" s="167">
        <f>Pricing!$B94*100</f>
        <v>2.955730453971289</v>
      </c>
      <c r="I94" s="168">
        <f>Pricing!$B94*100</f>
        <v>2.955730453971289</v>
      </c>
      <c r="J94" s="169" t="str">
        <f t="shared" si="12"/>
        <v>GBPYC3M_SB3L_18Y</v>
      </c>
      <c r="K94" s="167">
        <f>Pricing!$C94*100</f>
        <v>3.0184417182256387</v>
      </c>
      <c r="L94" s="168">
        <f>Pricing!$C94*100</f>
        <v>3.0184417182256387</v>
      </c>
      <c r="M94" s="169" t="str">
        <f t="shared" si="13"/>
        <v>GBPYC6M_SB6L_18Y</v>
      </c>
      <c r="N94" s="167">
        <f>Pricing!$D94*100</f>
        <v>3.1559442889528881</v>
      </c>
      <c r="O94" s="168">
        <f>Pricing!$D94*100</f>
        <v>3.1559442889528881</v>
      </c>
      <c r="P94" s="169" t="str">
        <f t="shared" si="14"/>
        <v>GBPYC1Y_SB12L_18Y</v>
      </c>
      <c r="Q94" s="167">
        <f>Pricing!$E94*100</f>
        <v>3.2920801401516009</v>
      </c>
      <c r="R94" s="170">
        <f>Pricing!$E94*100</f>
        <v>3.2920801401516009</v>
      </c>
    </row>
    <row r="95" spans="1:18" x14ac:dyDescent="0.2">
      <c r="A95" s="163" t="str">
        <f>Pricing!$A95</f>
        <v>19Y</v>
      </c>
      <c r="B95" s="164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164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164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165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66" t="str">
        <f t="shared" si="11"/>
        <v>GBPYC1M_SB1L_19Y</v>
      </c>
      <c r="H95" s="167">
        <f>Pricing!$B95*100</f>
        <v>2.9806531547047972</v>
      </c>
      <c r="I95" s="168">
        <f>Pricing!$B95*100</f>
        <v>2.9806531547047972</v>
      </c>
      <c r="J95" s="169" t="str">
        <f t="shared" si="12"/>
        <v>GBPYC3M_SB3L_19Y</v>
      </c>
      <c r="K95" s="167">
        <f>Pricing!$C95*100</f>
        <v>3.0423114783240726</v>
      </c>
      <c r="L95" s="168">
        <f>Pricing!$C95*100</f>
        <v>3.0423114783240726</v>
      </c>
      <c r="M95" s="169" t="str">
        <f t="shared" si="13"/>
        <v>GBPYC6M_SB6L_19Y</v>
      </c>
      <c r="N95" s="167">
        <f>Pricing!$D95*100</f>
        <v>3.1760733701884343</v>
      </c>
      <c r="O95" s="168">
        <f>Pricing!$D95*100</f>
        <v>3.1760733701884343</v>
      </c>
      <c r="P95" s="169" t="str">
        <f t="shared" si="14"/>
        <v>GBPYC1Y_SB12L_19Y</v>
      </c>
      <c r="Q95" s="167">
        <f>Pricing!$E95*100</f>
        <v>3.3104824020311998</v>
      </c>
      <c r="R95" s="170">
        <f>Pricing!$E95*100</f>
        <v>3.3104824020311998</v>
      </c>
    </row>
    <row r="96" spans="1:18" x14ac:dyDescent="0.2">
      <c r="A96" s="163" t="str">
        <f>Pricing!$A96</f>
        <v>20Y</v>
      </c>
      <c r="B96" s="164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164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164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165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66" t="str">
        <f t="shared" si="11"/>
        <v>GBPYC1M_SB1L_20Y</v>
      </c>
      <c r="H96" s="167">
        <f>Pricing!$B96*100</f>
        <v>3.0008620502344887</v>
      </c>
      <c r="I96" s="168">
        <f>Pricing!$B96*100</f>
        <v>3.0008620502344887</v>
      </c>
      <c r="J96" s="169" t="str">
        <f t="shared" si="12"/>
        <v>GBPYC3M_SB3L_20Y</v>
      </c>
      <c r="K96" s="167">
        <f>Pricing!$C96*100</f>
        <v>3.061532261828344</v>
      </c>
      <c r="L96" s="168">
        <f>Pricing!$C96*100</f>
        <v>3.061532261828344</v>
      </c>
      <c r="M96" s="169" t="str">
        <f t="shared" si="13"/>
        <v>GBPYC6M_SB6L_20Y</v>
      </c>
      <c r="N96" s="167">
        <f>Pricing!$D96*100</f>
        <v>3.1919999999977438</v>
      </c>
      <c r="O96" s="168">
        <f>Pricing!$D96*100</f>
        <v>3.1919999999977438</v>
      </c>
      <c r="P96" s="169" t="str">
        <f t="shared" si="14"/>
        <v>GBPYC1Y_SB12L_20Y</v>
      </c>
      <c r="Q96" s="167">
        <f>Pricing!$E96*100</f>
        <v>3.3244999999974572</v>
      </c>
      <c r="R96" s="170">
        <f>Pricing!$E96*100</f>
        <v>3.3244999999974572</v>
      </c>
    </row>
    <row r="97" spans="1:18" x14ac:dyDescent="0.2">
      <c r="A97" s="163" t="str">
        <f>Pricing!$A97</f>
        <v>21Y</v>
      </c>
      <c r="B97" s="164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62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62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165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66" t="str">
        <f t="shared" si="11"/>
        <v>GBPYC1M_SB1L_21Y</v>
      </c>
      <c r="H97" s="167">
        <f>Pricing!$B97*100</f>
        <v>3.0165798493402747</v>
      </c>
      <c r="I97" s="168">
        <f>Pricing!$B97*100</f>
        <v>3.0165798493402747</v>
      </c>
      <c r="J97" s="169" t="str">
        <f t="shared" si="12"/>
        <v>GBPYC3M_SB3L_21Y</v>
      </c>
      <c r="K97" s="167">
        <f>Pricing!$C97*100</f>
        <v>3.0763678851648897</v>
      </c>
      <c r="L97" s="168">
        <f>Pricing!$C97*100</f>
        <v>3.0763678851648897</v>
      </c>
      <c r="M97" s="169" t="str">
        <f t="shared" si="13"/>
        <v>GBPYC6M_SB6L_21Y</v>
      </c>
      <c r="N97" s="167">
        <f>Pricing!$D97*100</f>
        <v>3.2039844741683368</v>
      </c>
      <c r="O97" s="168">
        <f>Pricing!$D97*100</f>
        <v>3.2039844741683368</v>
      </c>
      <c r="P97" s="169" t="str">
        <f t="shared" si="14"/>
        <v>GBPYC1Y_SB12L_21Y</v>
      </c>
      <c r="Q97" s="167">
        <f>Pricing!$E97*100</f>
        <v>3.3342375150829544</v>
      </c>
      <c r="R97" s="170">
        <f>Pricing!$E97*100</f>
        <v>3.3342375150829544</v>
      </c>
    </row>
    <row r="98" spans="1:18" x14ac:dyDescent="0.2">
      <c r="A98" s="163" t="str">
        <f>Pricing!$A98</f>
        <v>22Y</v>
      </c>
      <c r="B98" s="164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62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62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165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66" t="str">
        <f t="shared" si="11"/>
        <v>GBPYC1M_SB1L_22Y</v>
      </c>
      <c r="H98" s="167">
        <f>Pricing!$B98*100</f>
        <v>3.0289806253642544</v>
      </c>
      <c r="I98" s="168">
        <f>Pricing!$B98*100</f>
        <v>3.0289806253642544</v>
      </c>
      <c r="J98" s="169" t="str">
        <f t="shared" si="12"/>
        <v>GBPYC3M_SB3L_22Y</v>
      </c>
      <c r="K98" s="167">
        <f>Pricing!$C98*100</f>
        <v>3.0879667826237585</v>
      </c>
      <c r="L98" s="168">
        <f>Pricing!$C98*100</f>
        <v>3.0879667826237585</v>
      </c>
      <c r="M98" s="169" t="str">
        <f t="shared" si="13"/>
        <v>GBPYC6M_SB6L_22Y</v>
      </c>
      <c r="N98" s="167">
        <f>Pricing!$D98*100</f>
        <v>3.2130124659286259</v>
      </c>
      <c r="O98" s="168">
        <f>Pricing!$D98*100</f>
        <v>3.2130124659286259</v>
      </c>
      <c r="P98" s="169" t="str">
        <f t="shared" si="14"/>
        <v>GBPYC1Y_SB12L_22Y</v>
      </c>
      <c r="Q98" s="167">
        <f>Pricing!$E98*100</f>
        <v>3.3408128330030693</v>
      </c>
      <c r="R98" s="170">
        <f>Pricing!$E98*100</f>
        <v>3.3408128330030693</v>
      </c>
    </row>
    <row r="99" spans="1:18" x14ac:dyDescent="0.2">
      <c r="A99" s="163" t="str">
        <f>Pricing!$A99</f>
        <v>23Y</v>
      </c>
      <c r="B99" s="164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62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62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165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66" t="str">
        <f t="shared" si="11"/>
        <v>GBPYC1M_SB1L_23Y</v>
      </c>
      <c r="H99" s="167">
        <f>Pricing!$B99*100</f>
        <v>3.0389160859701185</v>
      </c>
      <c r="I99" s="168">
        <f>Pricing!$B99*100</f>
        <v>3.0389160859701185</v>
      </c>
      <c r="J99" s="169" t="str">
        <f t="shared" si="12"/>
        <v>GBPYC3M_SB3L_23Y</v>
      </c>
      <c r="K99" s="167">
        <f>Pricing!$C99*100</f>
        <v>3.0971616872698826</v>
      </c>
      <c r="L99" s="168">
        <f>Pricing!$C99*100</f>
        <v>3.0971616872698826</v>
      </c>
      <c r="M99" s="169" t="str">
        <f t="shared" si="13"/>
        <v>GBPYC6M_SB6L_23Y</v>
      </c>
      <c r="N99" s="167">
        <f>Pricing!$D99*100</f>
        <v>3.2198000678998704</v>
      </c>
      <c r="O99" s="168">
        <f>Pricing!$D99*100</f>
        <v>3.2198000678998704</v>
      </c>
      <c r="P99" s="169" t="str">
        <f t="shared" si="14"/>
        <v>GBPYC1Y_SB12L_23Y</v>
      </c>
      <c r="Q99" s="167">
        <f>Pricing!$E99*100</f>
        <v>3.3451462406767241</v>
      </c>
      <c r="R99" s="170">
        <f>Pricing!$E99*100</f>
        <v>3.3451462406767241</v>
      </c>
    </row>
    <row r="100" spans="1:18" x14ac:dyDescent="0.2">
      <c r="A100" s="163" t="str">
        <f>Pricing!$A100</f>
        <v>24Y</v>
      </c>
      <c r="B100" s="164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62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62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165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66" t="str">
        <f t="shared" si="11"/>
        <v>GBPYC1M_SB1L_24Y</v>
      </c>
      <c r="H100" s="167">
        <f>Pricing!$B100*100</f>
        <v>3.0471184556938078</v>
      </c>
      <c r="I100" s="168">
        <f>Pricing!$B100*100</f>
        <v>3.0471184556938078</v>
      </c>
      <c r="J100" s="169" t="str">
        <f t="shared" si="12"/>
        <v>GBPYC3M_SB3L_24Y</v>
      </c>
      <c r="K100" s="167">
        <f>Pricing!$C100*100</f>
        <v>3.104667406551421</v>
      </c>
      <c r="L100" s="168">
        <f>Pricing!$C100*100</f>
        <v>3.104667406551421</v>
      </c>
      <c r="M100" s="169" t="str">
        <f t="shared" si="13"/>
        <v>GBPYC6M_SB6L_24Y</v>
      </c>
      <c r="N100" s="167">
        <f>Pricing!$D100*100</f>
        <v>3.2249616567055299</v>
      </c>
      <c r="O100" s="168">
        <f>Pricing!$D100*100</f>
        <v>3.2249616567055299</v>
      </c>
      <c r="P100" s="169" t="str">
        <f t="shared" si="14"/>
        <v>GBPYC1Y_SB12L_24Y</v>
      </c>
      <c r="Q100" s="167">
        <f>Pricing!$E100*100</f>
        <v>3.3480563090250208</v>
      </c>
      <c r="R100" s="170">
        <f>Pricing!$E100*100</f>
        <v>3.3480563090250208</v>
      </c>
    </row>
    <row r="101" spans="1:18" x14ac:dyDescent="0.2">
      <c r="A101" s="163" t="str">
        <f>Pricing!$A101</f>
        <v>25Y</v>
      </c>
      <c r="B101" s="164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62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62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165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66" t="str">
        <f t="shared" si="11"/>
        <v>GBPYC1M_SB1L_25Y</v>
      </c>
      <c r="H101" s="167">
        <f>Pricing!$B101*100</f>
        <v>3.0541858325756932</v>
      </c>
      <c r="I101" s="168">
        <f>Pricing!$B101*100</f>
        <v>3.0541858325756932</v>
      </c>
      <c r="J101" s="169" t="str">
        <f t="shared" si="12"/>
        <v>GBPYC3M_SB3L_25Y</v>
      </c>
      <c r="K101" s="167">
        <f>Pricing!$C101*100</f>
        <v>3.1110678344929288</v>
      </c>
      <c r="L101" s="168">
        <f>Pricing!$C101*100</f>
        <v>3.1110678344929288</v>
      </c>
      <c r="M101" s="169" t="str">
        <f t="shared" si="13"/>
        <v>GBPYC6M_SB6L_25Y</v>
      </c>
      <c r="N101" s="167">
        <f>Pricing!$D101*100</f>
        <v>3.229000000004429</v>
      </c>
      <c r="O101" s="168">
        <f>Pricing!$D101*100</f>
        <v>3.229000000004429</v>
      </c>
      <c r="P101" s="169" t="str">
        <f t="shared" si="14"/>
        <v>GBPYC1Y_SB12L_25Y</v>
      </c>
      <c r="Q101" s="167">
        <f>Pricing!$E101*100</f>
        <v>3.3502500000044289</v>
      </c>
      <c r="R101" s="170">
        <f>Pricing!$E101*100</f>
        <v>3.3502500000044289</v>
      </c>
    </row>
    <row r="102" spans="1:18" x14ac:dyDescent="0.2">
      <c r="A102" s="163" t="str">
        <f>Pricing!$A102</f>
        <v>26Y</v>
      </c>
      <c r="B102" s="164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62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62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165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66" t="str">
        <f t="shared" si="11"/>
        <v>GBPYC1M_SB1L_26Y</v>
      </c>
      <c r="H102" s="167">
        <f>Pricing!$B102*100</f>
        <v>3.0605267469301443</v>
      </c>
      <c r="I102" s="168">
        <f>Pricing!$B102*100</f>
        <v>3.0605267469301443</v>
      </c>
      <c r="J102" s="169" t="str">
        <f t="shared" si="12"/>
        <v>GBPYC3M_SB3L_26Y</v>
      </c>
      <c r="K102" s="167">
        <f>Pricing!$C102*100</f>
        <v>3.1167632213597321</v>
      </c>
      <c r="L102" s="168">
        <f>Pricing!$C102*100</f>
        <v>3.1167632213597321</v>
      </c>
      <c r="M102" s="169" t="str">
        <f t="shared" si="13"/>
        <v>GBPYC6M_SB6L_26Y</v>
      </c>
      <c r="N102" s="167">
        <f>Pricing!$D102*100</f>
        <v>3.2322746215463551</v>
      </c>
      <c r="O102" s="168">
        <f>Pricing!$D102*100</f>
        <v>3.2322746215463551</v>
      </c>
      <c r="P102" s="169" t="str">
        <f t="shared" si="14"/>
        <v>GBPYC1Y_SB12L_26Y</v>
      </c>
      <c r="Q102" s="167">
        <f>Pricing!$E102*100</f>
        <v>3.3522088191752766</v>
      </c>
      <c r="R102" s="170">
        <f>Pricing!$E102*100</f>
        <v>3.3522088191752766</v>
      </c>
    </row>
    <row r="103" spans="1:18" x14ac:dyDescent="0.2">
      <c r="A103" s="163" t="str">
        <f>Pricing!$A103</f>
        <v>27Y</v>
      </c>
      <c r="B103" s="164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62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62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165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66" t="str">
        <f t="shared" ref="G103:G136" si="15">G$4&amp;"_"&amp;$U$71&amp;G$3&amp;$V$71&amp;IF(UPPER(Start)="1W","1WFWD_","_")&amp;$A103</f>
        <v>GBPYC1M_SB1L_27Y</v>
      </c>
      <c r="H103" s="167">
        <f>Pricing!$B103*100</f>
        <v>3.065911599497432</v>
      </c>
      <c r="I103" s="168">
        <f>Pricing!$B103*100</f>
        <v>3.065911599497432</v>
      </c>
      <c r="J103" s="169" t="str">
        <f t="shared" ref="J103:J136" si="16">J$4&amp;"_"&amp;$U$71&amp;J$3&amp;$V$71&amp;IF(UPPER(Start)="1W","1WFWD_","_")&amp;$A103</f>
        <v>GBPYC3M_SB3L_27Y</v>
      </c>
      <c r="K103" s="167">
        <f>Pricing!$C103*100</f>
        <v>3.1215538764750095</v>
      </c>
      <c r="L103" s="168">
        <f>Pricing!$C103*100</f>
        <v>3.1215538764750095</v>
      </c>
      <c r="M103" s="169" t="str">
        <f t="shared" si="13"/>
        <v>GBPYC6M_SB6L_27Y</v>
      </c>
      <c r="N103" s="167">
        <f>Pricing!$D103*100</f>
        <v>3.234741303815003</v>
      </c>
      <c r="O103" s="168">
        <f>Pricing!$D103*100</f>
        <v>3.234741303815003</v>
      </c>
      <c r="P103" s="169" t="str">
        <f t="shared" si="14"/>
        <v>GBPYC1Y_SB12L_27Y</v>
      </c>
      <c r="Q103" s="167">
        <f>Pricing!$E103*100</f>
        <v>3.3536816808833714</v>
      </c>
      <c r="R103" s="170">
        <f>Pricing!$E103*100</f>
        <v>3.3536816808833714</v>
      </c>
    </row>
    <row r="104" spans="1:18" x14ac:dyDescent="0.2">
      <c r="A104" s="163" t="str">
        <f>Pricing!$A104</f>
        <v>28Y</v>
      </c>
      <c r="B104" s="164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62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62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165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66" t="str">
        <f t="shared" si="15"/>
        <v>GBPYC1M_SB1L_28Y</v>
      </c>
      <c r="H104" s="167">
        <f>Pricing!$B104*100</f>
        <v>3.0701969674449465</v>
      </c>
      <c r="I104" s="168">
        <f>Pricing!$B104*100</f>
        <v>3.0701969674449465</v>
      </c>
      <c r="J104" s="169" t="str">
        <f t="shared" si="16"/>
        <v>GBPYC3M_SB3L_28Y</v>
      </c>
      <c r="K104" s="167">
        <f>Pricing!$C104*100</f>
        <v>3.1253133565516595</v>
      </c>
      <c r="L104" s="168">
        <f>Pricing!$C104*100</f>
        <v>3.1253133565516595</v>
      </c>
      <c r="M104" s="169" t="str">
        <f t="shared" si="13"/>
        <v>GBPYC6M_SB6L_28Y</v>
      </c>
      <c r="N104" s="167">
        <f>Pricing!$D104*100</f>
        <v>3.236383478171772</v>
      </c>
      <c r="O104" s="168">
        <f>Pricing!$D104*100</f>
        <v>3.236383478171772</v>
      </c>
      <c r="P104" s="169" t="str">
        <f t="shared" si="14"/>
        <v>GBPYC1Y_SB12L_28Y</v>
      </c>
      <c r="Q104" s="167">
        <f>Pricing!$E104*100</f>
        <v>3.3543629358651281</v>
      </c>
      <c r="R104" s="170">
        <f>Pricing!$E104*100</f>
        <v>3.3543629358651281</v>
      </c>
    </row>
    <row r="105" spans="1:18" x14ac:dyDescent="0.2">
      <c r="A105" s="163" t="str">
        <f>Pricing!$A105</f>
        <v>29Y</v>
      </c>
      <c r="B105" s="164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62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62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165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66" t="str">
        <f t="shared" si="15"/>
        <v>GBPYC1M_SB1L_29Y</v>
      </c>
      <c r="H105" s="167">
        <f>Pricing!$B105*100</f>
        <v>3.0731898356869793</v>
      </c>
      <c r="I105" s="168">
        <f>Pricing!$B105*100</f>
        <v>3.0731898356869793</v>
      </c>
      <c r="J105" s="169" t="str">
        <f t="shared" si="16"/>
        <v>GBPYC3M_SB3L_29Y</v>
      </c>
      <c r="K105" s="167">
        <f>Pricing!$C105*100</f>
        <v>3.1278697198117182</v>
      </c>
      <c r="L105" s="168">
        <f>Pricing!$C105*100</f>
        <v>3.1278697198117182</v>
      </c>
      <c r="M105" s="169" t="str">
        <f t="shared" si="13"/>
        <v>GBPYC6M_SB6L_29Y</v>
      </c>
      <c r="N105" s="167">
        <f>Pricing!$D105*100</f>
        <v>3.2371474413326924</v>
      </c>
      <c r="O105" s="168">
        <f>Pricing!$D105*100</f>
        <v>3.2371474413326924</v>
      </c>
      <c r="P105" s="169" t="str">
        <f t="shared" si="14"/>
        <v>GBPYC1Y_SB12L_29Y</v>
      </c>
      <c r="Q105" s="167">
        <f>Pricing!$E105*100</f>
        <v>3.3539098002066212</v>
      </c>
      <c r="R105" s="170">
        <f>Pricing!$E105*100</f>
        <v>3.3539098002066212</v>
      </c>
    </row>
    <row r="106" spans="1:18" x14ac:dyDescent="0.2">
      <c r="A106" s="163" t="str">
        <f>Pricing!$A106</f>
        <v>30Y</v>
      </c>
      <c r="B106" s="164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62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62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165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66" t="str">
        <f t="shared" si="15"/>
        <v>GBPYC1M_SB1L_30Y</v>
      </c>
      <c r="H106" s="167">
        <f>Pricing!$B106*100</f>
        <v>3.0747529952670405</v>
      </c>
      <c r="I106" s="168">
        <f>Pricing!$B106*100</f>
        <v>3.0747529952670405</v>
      </c>
      <c r="J106" s="169" t="str">
        <f t="shared" si="16"/>
        <v>GBPYC3M_SB3L_30Y</v>
      </c>
      <c r="K106" s="167">
        <f>Pricing!$C106*100</f>
        <v>3.129100931219714</v>
      </c>
      <c r="L106" s="168">
        <f>Pricing!$C106*100</f>
        <v>3.129100931219714</v>
      </c>
      <c r="M106" s="169" t="str">
        <f t="shared" si="13"/>
        <v>GBPYC6M_SB6L_30Y</v>
      </c>
      <c r="N106" s="167">
        <f>Pricing!$D106*100</f>
        <v>3.2369999999897336</v>
      </c>
      <c r="O106" s="168">
        <f>Pricing!$D106*100</f>
        <v>3.2369999999897336</v>
      </c>
      <c r="P106" s="169" t="str">
        <f t="shared" si="14"/>
        <v>GBPYC1Y_SB12L_30Y</v>
      </c>
      <c r="Q106" s="167">
        <f>Pricing!$E106*100</f>
        <v>3.3519999999855528</v>
      </c>
      <c r="R106" s="170">
        <f>Pricing!$E106*100</f>
        <v>3.3519999999855528</v>
      </c>
    </row>
    <row r="107" spans="1:18" x14ac:dyDescent="0.2">
      <c r="A107" s="163" t="str">
        <f>Pricing!$A107</f>
        <v>31Y</v>
      </c>
      <c r="B107" s="62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62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62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165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66" t="str">
        <f t="shared" si="15"/>
        <v>GBPYC1M_SB1L_31Y</v>
      </c>
      <c r="H107" s="167">
        <f>Pricing!$B107*100</f>
        <v>3.0748394784016884</v>
      </c>
      <c r="I107" s="168">
        <f>Pricing!$B107*100</f>
        <v>3.0748394784016884</v>
      </c>
      <c r="J107" s="169" t="str">
        <f t="shared" si="16"/>
        <v>GBPYC3M_SB3L_31Y</v>
      </c>
      <c r="K107" s="167">
        <f>Pricing!$C107*100</f>
        <v>3.1289678124704188</v>
      </c>
      <c r="L107" s="168">
        <f>Pricing!$C107*100</f>
        <v>3.1289678124704188</v>
      </c>
      <c r="M107" s="169" t="str">
        <f t="shared" si="13"/>
        <v>GBPYC6M_SB6L_31Y</v>
      </c>
      <c r="N107" s="167">
        <f>Pricing!$D107*100</f>
        <v>3.235952579245486</v>
      </c>
      <c r="O107" s="168">
        <f>Pricing!$D107*100</f>
        <v>3.235952579245486</v>
      </c>
      <c r="P107" s="169" t="str">
        <f t="shared" si="14"/>
        <v>GBPYC1Y_SB12L_31Y</v>
      </c>
      <c r="Q107" s="167">
        <f>Pricing!$E107*100</f>
        <v>3.3499505505235838</v>
      </c>
      <c r="R107" s="170">
        <f>Pricing!$E107*100</f>
        <v>3.3499505505235838</v>
      </c>
    </row>
    <row r="108" spans="1:18" x14ac:dyDescent="0.2">
      <c r="A108" s="163" t="str">
        <f>Pricing!$A108</f>
        <v>32Y</v>
      </c>
      <c r="B108" s="62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62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62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165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66" t="str">
        <f t="shared" si="15"/>
        <v>GBPYC1M_SB1L_32Y</v>
      </c>
      <c r="H108" s="167">
        <f>Pricing!$B108*100</f>
        <v>3.0737269266577028</v>
      </c>
      <c r="I108" s="168">
        <f>Pricing!$B108*100</f>
        <v>3.0737269266577028</v>
      </c>
      <c r="J108" s="169" t="str">
        <f t="shared" si="16"/>
        <v>GBPYC3M_SB3L_32Y</v>
      </c>
      <c r="K108" s="167">
        <f>Pricing!$C108*100</f>
        <v>3.1277313323643314</v>
      </c>
      <c r="L108" s="168">
        <f>Pricing!$C108*100</f>
        <v>3.1277313323643314</v>
      </c>
      <c r="M108" s="169" t="str">
        <f t="shared" si="13"/>
        <v>GBPYC6M_SB6L_32Y</v>
      </c>
      <c r="N108" s="167">
        <f>Pricing!$D108*100</f>
        <v>3.2341996964509336</v>
      </c>
      <c r="O108" s="168">
        <f>Pricing!$D108*100</f>
        <v>3.2341996964509336</v>
      </c>
      <c r="P108" s="169" t="str">
        <f t="shared" si="14"/>
        <v>GBPYC1Y_SB12L_32Y</v>
      </c>
      <c r="Q108" s="167">
        <f>Pricing!$E108*100</f>
        <v>3.3480067163903469</v>
      </c>
      <c r="R108" s="170">
        <f>Pricing!$E108*100</f>
        <v>3.3480067163903469</v>
      </c>
    </row>
    <row r="109" spans="1:18" x14ac:dyDescent="0.2">
      <c r="A109" s="163" t="str">
        <f>Pricing!$A109</f>
        <v>33Y</v>
      </c>
      <c r="B109" s="62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62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62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165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66" t="str">
        <f t="shared" si="15"/>
        <v>GBPYC1M_SB1L_33Y</v>
      </c>
      <c r="H109" s="167">
        <f>Pricing!$B109*100</f>
        <v>3.0717281034971822</v>
      </c>
      <c r="I109" s="168">
        <f>Pricing!$B109*100</f>
        <v>3.0717281034971822</v>
      </c>
      <c r="J109" s="169" t="str">
        <f t="shared" si="16"/>
        <v>GBPYC3M_SB3L_33Y</v>
      </c>
      <c r="K109" s="167">
        <f>Pricing!$C109*100</f>
        <v>3.1256808969150436</v>
      </c>
      <c r="L109" s="168">
        <f>Pricing!$C109*100</f>
        <v>3.1256808969150436</v>
      </c>
      <c r="M109" s="169" t="str">
        <f t="shared" si="13"/>
        <v>GBPYC6M_SB6L_33Y</v>
      </c>
      <c r="N109" s="167">
        <f>Pricing!$D109*100</f>
        <v>3.2319331881885702</v>
      </c>
      <c r="O109" s="168">
        <f>Pricing!$D109*100</f>
        <v>3.2319331881885702</v>
      </c>
      <c r="P109" s="169" t="str">
        <f t="shared" si="14"/>
        <v>GBPYC1Y_SB12L_33Y</v>
      </c>
      <c r="Q109" s="167">
        <f>Pricing!$E109*100</f>
        <v>3.3460219050676794</v>
      </c>
      <c r="R109" s="170">
        <f>Pricing!$E109*100</f>
        <v>3.3460219050676794</v>
      </c>
    </row>
    <row r="110" spans="1:18" x14ac:dyDescent="0.2">
      <c r="A110" s="163" t="str">
        <f>Pricing!$A110</f>
        <v>34Y</v>
      </c>
      <c r="B110" s="62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62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62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165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66" t="str">
        <f t="shared" si="15"/>
        <v>GBPYC1M_SB1L_34Y</v>
      </c>
      <c r="H110" s="167">
        <f>Pricing!$B110*100</f>
        <v>3.0690895718899061</v>
      </c>
      <c r="I110" s="168">
        <f>Pricing!$B110*100</f>
        <v>3.0690895718899061</v>
      </c>
      <c r="J110" s="169" t="str">
        <f t="shared" si="16"/>
        <v>GBPYC3M_SB3L_34Y</v>
      </c>
      <c r="K110" s="167">
        <f>Pricing!$C110*100</f>
        <v>3.1230448771775903</v>
      </c>
      <c r="L110" s="168">
        <f>Pricing!$C110*100</f>
        <v>3.1230448771775903</v>
      </c>
      <c r="M110" s="169" t="str">
        <f t="shared" si="13"/>
        <v>GBPYC6M_SB6L_34Y</v>
      </c>
      <c r="N110" s="167">
        <f>Pricing!$D110*100</f>
        <v>3.2293058171829281</v>
      </c>
      <c r="O110" s="168">
        <f>Pricing!$D110*100</f>
        <v>3.2293058171829281</v>
      </c>
      <c r="P110" s="169" t="str">
        <f t="shared" si="14"/>
        <v>GBPYC1Y_SB12L_34Y</v>
      </c>
      <c r="Q110" s="167">
        <f>Pricing!$E110*100</f>
        <v>3.3438732697082481</v>
      </c>
      <c r="R110" s="170">
        <f>Pricing!$E110*100</f>
        <v>3.3438732697082481</v>
      </c>
    </row>
    <row r="111" spans="1:18" x14ac:dyDescent="0.2">
      <c r="A111" s="163" t="str">
        <f>Pricing!$A111</f>
        <v>35Y</v>
      </c>
      <c r="B111" s="62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62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62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165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66" t="str">
        <f t="shared" si="15"/>
        <v>GBPYC1M_SB1L_35Y</v>
      </c>
      <c r="H111" s="167">
        <f>Pricing!$B111*100</f>
        <v>3.0660531546499881</v>
      </c>
      <c r="I111" s="168">
        <f>Pricing!$B111*100</f>
        <v>3.0660531546499881</v>
      </c>
      <c r="J111" s="169" t="str">
        <f t="shared" si="16"/>
        <v>GBPYC3M_SB3L_35Y</v>
      </c>
      <c r="K111" s="167">
        <f>Pricing!$C111*100</f>
        <v>3.1200493594675995</v>
      </c>
      <c r="L111" s="168">
        <f>Pricing!$C111*100</f>
        <v>3.1200493594675995</v>
      </c>
      <c r="M111" s="169" t="str">
        <f t="shared" ref="M111:M136" si="17">M$4&amp;"_"&amp;$U$71&amp;M$3&amp;$V$71&amp;IF(UPPER(Start)="1W","1WFWD_","_")&amp;$A111</f>
        <v>GBPYC6M_SB6L_35Y</v>
      </c>
      <c r="N111" s="167">
        <f>Pricing!$D111*100</f>
        <v>3.2264780640992341</v>
      </c>
      <c r="O111" s="168">
        <f>Pricing!$D111*100</f>
        <v>3.2264780640992341</v>
      </c>
      <c r="P111" s="169" t="str">
        <f t="shared" ref="P111:P136" si="18">P$4&amp;"_"&amp;$U$71&amp;P$3&amp;$V$71&amp;IF(UPPER(Start)="1W","1WFWD_","_")&amp;$A111</f>
        <v>GBPYC1Y_SB12L_35Y</v>
      </c>
      <c r="Q111" s="167">
        <f>Pricing!$E111*100</f>
        <v>3.3414780640996353</v>
      </c>
      <c r="R111" s="170">
        <f>Pricing!$E111*100</f>
        <v>3.3414780640996353</v>
      </c>
    </row>
    <row r="112" spans="1:18" x14ac:dyDescent="0.2">
      <c r="A112" s="163" t="str">
        <f>Pricing!$A112</f>
        <v>36Y</v>
      </c>
      <c r="B112" s="62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62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62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165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66" t="str">
        <f t="shared" si="15"/>
        <v>GBPYC1M_SB1L_36Y</v>
      </c>
      <c r="H112" s="167">
        <f>Pricing!$B112*100</f>
        <v>3.0628079622731805</v>
      </c>
      <c r="I112" s="168">
        <f>Pricing!$B112*100</f>
        <v>3.0628079622731805</v>
      </c>
      <c r="J112" s="169" t="str">
        <f t="shared" si="16"/>
        <v>GBPYC3M_SB3L_36Y</v>
      </c>
      <c r="K112" s="167">
        <f>Pricing!$C112*100</f>
        <v>3.1168696133584013</v>
      </c>
      <c r="L112" s="168">
        <f>Pricing!$C112*100</f>
        <v>3.1168696133584013</v>
      </c>
      <c r="M112" s="169" t="str">
        <f t="shared" si="17"/>
        <v>GBPYC6M_SB6L_36Y</v>
      </c>
      <c r="N112" s="167">
        <f>Pricing!$D112*100</f>
        <v>3.2235677768081548</v>
      </c>
      <c r="O112" s="168">
        <f>Pricing!$D112*100</f>
        <v>3.2235677768081548</v>
      </c>
      <c r="P112" s="169" t="str">
        <f t="shared" si="18"/>
        <v>GBPYC1Y_SB12L_36Y</v>
      </c>
      <c r="Q112" s="167">
        <f>Pricing!$E112*100</f>
        <v>3.3387949799643519</v>
      </c>
      <c r="R112" s="170">
        <f>Pricing!$E112*100</f>
        <v>3.3387949799643519</v>
      </c>
    </row>
    <row r="113" spans="1:18" x14ac:dyDescent="0.2">
      <c r="A113" s="163" t="str">
        <f>Pricing!$A113</f>
        <v>37Y</v>
      </c>
      <c r="B113" s="62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62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62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165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66" t="str">
        <f t="shared" si="15"/>
        <v>GBPYC1M_SB1L_37Y</v>
      </c>
      <c r="H113" s="167">
        <f>Pricing!$B113*100</f>
        <v>3.0595049745251122</v>
      </c>
      <c r="I113" s="168">
        <f>Pricing!$B113*100</f>
        <v>3.0595049745251122</v>
      </c>
      <c r="J113" s="169" t="str">
        <f t="shared" si="16"/>
        <v>GBPYC3M_SB3L_37Y</v>
      </c>
      <c r="K113" s="167">
        <f>Pricing!$C113*100</f>
        <v>3.1136451371143927</v>
      </c>
      <c r="L113" s="168">
        <f>Pricing!$C113*100</f>
        <v>3.1136451371143927</v>
      </c>
      <c r="M113" s="169" t="str">
        <f t="shared" si="17"/>
        <v>GBPYC6M_SB6L_37Y</v>
      </c>
      <c r="N113" s="167">
        <f>Pricing!$D113*100</f>
        <v>3.2206669706042232</v>
      </c>
      <c r="O113" s="168">
        <f>Pricing!$D113*100</f>
        <v>3.2206669706042232</v>
      </c>
      <c r="P113" s="169" t="str">
        <f t="shared" si="18"/>
        <v>GBPYC1Y_SB12L_37Y</v>
      </c>
      <c r="Q113" s="167">
        <f>Pricing!$E113*100</f>
        <v>3.3359460211849123</v>
      </c>
      <c r="R113" s="170">
        <f>Pricing!$E113*100</f>
        <v>3.3359460211849123</v>
      </c>
    </row>
    <row r="114" spans="1:18" x14ac:dyDescent="0.2">
      <c r="A114" s="163" t="str">
        <f>Pricing!$A114</f>
        <v>38Y</v>
      </c>
      <c r="B114" s="62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62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62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165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66" t="str">
        <f t="shared" si="15"/>
        <v>GBPYC1M_SB1L_38Y</v>
      </c>
      <c r="H114" s="167">
        <f>Pricing!$B114*100</f>
        <v>3.05632853655603</v>
      </c>
      <c r="I114" s="168">
        <f>Pricing!$B114*100</f>
        <v>3.05632853655603</v>
      </c>
      <c r="J114" s="169" t="str">
        <f t="shared" si="16"/>
        <v>GBPYC3M_SB3L_38Y</v>
      </c>
      <c r="K114" s="167">
        <f>Pricing!$C114*100</f>
        <v>3.110548934680073</v>
      </c>
      <c r="L114" s="168">
        <f>Pricing!$C114*100</f>
        <v>3.110548934680073</v>
      </c>
      <c r="M114" s="169" t="str">
        <f t="shared" si="17"/>
        <v>GBPYC6M_SB6L_38Y</v>
      </c>
      <c r="N114" s="167">
        <f>Pricing!$D114*100</f>
        <v>3.2179013715309313</v>
      </c>
      <c r="O114" s="168">
        <f>Pricing!$D114*100</f>
        <v>3.2179013715309313</v>
      </c>
      <c r="P114" s="169" t="str">
        <f t="shared" si="18"/>
        <v>GBPYC1Y_SB12L_38Y</v>
      </c>
      <c r="Q114" s="167">
        <f>Pricing!$E114*100</f>
        <v>3.3331227414816791</v>
      </c>
      <c r="R114" s="170">
        <f>Pricing!$E114*100</f>
        <v>3.3331227414816791</v>
      </c>
    </row>
    <row r="115" spans="1:18" x14ac:dyDescent="0.2">
      <c r="A115" s="163" t="str">
        <f>Pricing!$A115</f>
        <v>39Y</v>
      </c>
      <c r="B115" s="62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62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62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165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66" t="str">
        <f t="shared" si="15"/>
        <v>GBPYC1M_SB1L_39Y</v>
      </c>
      <c r="H115" s="167">
        <f>Pricing!$B115*100</f>
        <v>3.0533699526839495</v>
      </c>
      <c r="I115" s="168">
        <f>Pricing!$B115*100</f>
        <v>3.0533699526839495</v>
      </c>
      <c r="J115" s="169" t="str">
        <f t="shared" si="16"/>
        <v>GBPYC3M_SB3L_39Y</v>
      </c>
      <c r="K115" s="167">
        <f>Pricing!$C115*100</f>
        <v>3.107664277757419</v>
      </c>
      <c r="L115" s="168">
        <f>Pricing!$C115*100</f>
        <v>3.107664277757419</v>
      </c>
      <c r="M115" s="169" t="str">
        <f t="shared" si="17"/>
        <v>GBPYC6M_SB6L_39Y</v>
      </c>
      <c r="N115" s="167">
        <f>Pricing!$D115*100</f>
        <v>3.2153212756960139</v>
      </c>
      <c r="O115" s="168">
        <f>Pricing!$D115*100</f>
        <v>3.2153212756960139</v>
      </c>
      <c r="P115" s="169" t="str">
        <f t="shared" si="18"/>
        <v>GBPYC1Y_SB12L_39Y</v>
      </c>
      <c r="Q115" s="167">
        <f>Pricing!$E115*100</f>
        <v>3.3304331150495394</v>
      </c>
      <c r="R115" s="170">
        <f>Pricing!$E115*100</f>
        <v>3.3304331150495394</v>
      </c>
    </row>
    <row r="116" spans="1:18" x14ac:dyDescent="0.2">
      <c r="A116" s="163" t="str">
        <f>Pricing!$A116</f>
        <v>40Y</v>
      </c>
      <c r="B116" s="164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62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62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165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66" t="str">
        <f t="shared" si="15"/>
        <v>GBPYC1M_SB1L_40Y</v>
      </c>
      <c r="H116" s="167">
        <f>Pricing!$B116*100</f>
        <v>3.050742794685648</v>
      </c>
      <c r="I116" s="168">
        <f>Pricing!$B116*100</f>
        <v>3.050742794685648</v>
      </c>
      <c r="J116" s="169" t="str">
        <f t="shared" si="16"/>
        <v>GBPYC3M_SB3L_40Y</v>
      </c>
      <c r="K116" s="167">
        <f>Pricing!$C116*100</f>
        <v>3.1050969299199349</v>
      </c>
      <c r="L116" s="168">
        <f>Pricing!$C116*100</f>
        <v>3.1050969299199349</v>
      </c>
      <c r="M116" s="169" t="str">
        <f t="shared" si="17"/>
        <v>GBPYC6M_SB6L_40Y</v>
      </c>
      <c r="N116" s="167">
        <f>Pricing!$D116*100</f>
        <v>3.2129999999984462</v>
      </c>
      <c r="O116" s="168">
        <f>Pricing!$D116*100</f>
        <v>3.2129999999984462</v>
      </c>
      <c r="P116" s="169" t="str">
        <f t="shared" si="18"/>
        <v>GBPYC1Y_SB12L_40Y</v>
      </c>
      <c r="Q116" s="167">
        <f>Pricing!$E116*100</f>
        <v>3.3279999999983474</v>
      </c>
      <c r="R116" s="170">
        <f>Pricing!$E116*100</f>
        <v>3.3279999999983474</v>
      </c>
    </row>
    <row r="117" spans="1:18" x14ac:dyDescent="0.2">
      <c r="A117" s="163" t="str">
        <f>Pricing!$A117</f>
        <v>41Y</v>
      </c>
      <c r="B117" s="62" t="str">
        <f>IF(Contribute="abcd",IF($A$2&lt;&gt;-1,_xll.RtContribute(SourceAlias,G117,Fields,H117:I117,"SCOPE:SERVER"),_xll.RtContribute(SourceAlias,"DDS_INSERT_S",$A$2:$C$2,G117:I117,"SCOPE:SERVER FTC:ALL")),"stopped")</f>
        <v>stopped</v>
      </c>
      <c r="C117" s="62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D117" s="62" t="str">
        <f>IF(Contribute="abcd",IF($A$2&lt;&gt;-1,_xll.RtContribute(SourceAlias,M117,Fields,N117:O117,"SCOPE:SERVER"),_xll.RtContribute(SourceAlias,"DDS_INSERT_S",$A$2:$C$2,M117:O117,"SCOPE:SERVER FTC:ALL")),"stopped")</f>
        <v>stopped</v>
      </c>
      <c r="E117" s="165" t="str">
        <f>IF(Contribute="abcd",IF($A$2&lt;&gt;-1,_xll.RtContribute(SourceAlias,P117,Fields,Q117:R117,"SCOPE:SERVER"),_xll.RtContribute(SourceAlias,"DDS_INSERT_S",$A$2:$C$2,P117:R117,"SCOPE:SERVER FTC:ALL")),"stopped")</f>
        <v>stopped</v>
      </c>
      <c r="G117" s="166" t="str">
        <f t="shared" si="15"/>
        <v>GBPYC1M_SB1L_41Y</v>
      </c>
      <c r="H117" s="167">
        <f>Pricing!$B117*100</f>
        <v>3.0485206932565947</v>
      </c>
      <c r="I117" s="168">
        <f>Pricing!$B117*100</f>
        <v>3.0485206932565947</v>
      </c>
      <c r="J117" s="169" t="str">
        <f t="shared" si="16"/>
        <v>GBPYC3M_SB3L_41Y</v>
      </c>
      <c r="K117" s="167">
        <f>Pricing!$C117*100</f>
        <v>3.1029156407358776</v>
      </c>
      <c r="L117" s="168">
        <f>Pricing!$C117*100</f>
        <v>3.1029156407358776</v>
      </c>
      <c r="M117" s="169" t="str">
        <f t="shared" si="17"/>
        <v>GBPYC6M_SB6L_41Y</v>
      </c>
      <c r="N117" s="167">
        <f>Pricing!$D117*100</f>
        <v>3.2109861299235618</v>
      </c>
      <c r="O117" s="168">
        <f>Pricing!$D117*100</f>
        <v>3.2109861299235618</v>
      </c>
      <c r="P117" s="169" t="str">
        <f t="shared" si="18"/>
        <v>GBPYC1Y_SB12L_41Y</v>
      </c>
      <c r="Q117" s="167">
        <f>Pricing!$E117*100</f>
        <v>3.3259069762095068</v>
      </c>
      <c r="R117" s="170">
        <f>Pricing!$E117*100</f>
        <v>3.3259069762095068</v>
      </c>
    </row>
    <row r="118" spans="1:18" x14ac:dyDescent="0.2">
      <c r="A118" s="163" t="str">
        <f>Pricing!$A118</f>
        <v>42Y</v>
      </c>
      <c r="B118" s="62" t="str">
        <f>IF(Contribute="abcd",IF($A$2&lt;&gt;-1,_xll.RtContribute(SourceAlias,G118,Fields,H118:I118,"SCOPE:SERVER"),_xll.RtContribute(SourceAlias,"DDS_INSERT_S",$A$2:$C$2,G118:I118,"SCOPE:SERVER FTC:ALL")),"stopped")</f>
        <v>stopped</v>
      </c>
      <c r="C118" s="62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D118" s="62" t="str">
        <f>IF(Contribute="abcd",IF($A$2&lt;&gt;-1,_xll.RtContribute(SourceAlias,M118,Fields,N118:O118,"SCOPE:SERVER"),_xll.RtContribute(SourceAlias,"DDS_INSERT_S",$A$2:$C$2,M118:O118,"SCOPE:SERVER FTC:ALL")),"stopped")</f>
        <v>stopped</v>
      </c>
      <c r="E118" s="165" t="str">
        <f>IF(Contribute="abcd",IF($A$2&lt;&gt;-1,_xll.RtContribute(SourceAlias,P118,Fields,Q118:R118,"SCOPE:SERVER"),_xll.RtContribute(SourceAlias,"DDS_INSERT_S",$A$2:$C$2,P118:R118,"SCOPE:SERVER FTC:ALL")),"stopped")</f>
        <v>stopped</v>
      </c>
      <c r="G118" s="166" t="str">
        <f t="shared" si="15"/>
        <v>GBPYC1M_SB1L_42Y</v>
      </c>
      <c r="H118" s="167">
        <f>Pricing!$B118*100</f>
        <v>3.0466913727475426</v>
      </c>
      <c r="I118" s="168">
        <f>Pricing!$B118*100</f>
        <v>3.0466913727475426</v>
      </c>
      <c r="J118" s="169" t="str">
        <f t="shared" si="16"/>
        <v>GBPYC3M_SB3L_42Y</v>
      </c>
      <c r="K118" s="167">
        <f>Pricing!$C118*100</f>
        <v>3.1011105035009727</v>
      </c>
      <c r="L118" s="168">
        <f>Pricing!$C118*100</f>
        <v>3.1011105035009727</v>
      </c>
      <c r="M118" s="169" t="str">
        <f t="shared" si="17"/>
        <v>GBPYC6M_SB6L_42Y</v>
      </c>
      <c r="N118" s="167">
        <f>Pricing!$D118*100</f>
        <v>3.209279649189539</v>
      </c>
      <c r="O118" s="168">
        <f>Pricing!$D118*100</f>
        <v>3.209279649189539</v>
      </c>
      <c r="P118" s="169" t="str">
        <f t="shared" si="18"/>
        <v>GBPYC1Y_SB12L_42Y</v>
      </c>
      <c r="Q118" s="167">
        <f>Pricing!$E118*100</f>
        <v>3.3241541829793255</v>
      </c>
      <c r="R118" s="170">
        <f>Pricing!$E118*100</f>
        <v>3.3241541829793255</v>
      </c>
    </row>
    <row r="119" spans="1:18" x14ac:dyDescent="0.2">
      <c r="A119" s="163" t="str">
        <f>Pricing!$A119</f>
        <v>43Y</v>
      </c>
      <c r="B119" s="62" t="str">
        <f>IF(Contribute="abcd",IF($A$2&lt;&gt;-1,_xll.RtContribute(SourceAlias,G119,Fields,H119:I119,"SCOPE:SERVER"),_xll.RtContribute(SourceAlias,"DDS_INSERT_S",$A$2:$C$2,G119:I119,"SCOPE:SERVER FTC:ALL")),"stopped")</f>
        <v>stopped</v>
      </c>
      <c r="C119" s="62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D119" s="62" t="str">
        <f>IF(Contribute="abcd",IF($A$2&lt;&gt;-1,_xll.RtContribute(SourceAlias,M119,Fields,N119:O119,"SCOPE:SERVER"),_xll.RtContribute(SourceAlias,"DDS_INSERT_S",$A$2:$C$2,M119:O119,"SCOPE:SERVER FTC:ALL")),"stopped")</f>
        <v>stopped</v>
      </c>
      <c r="E119" s="165" t="str">
        <f>IF(Contribute="abcd",IF($A$2&lt;&gt;-1,_xll.RtContribute(SourceAlias,P119,Fields,Q119:R119,"SCOPE:SERVER"),_xll.RtContribute(SourceAlias,"DDS_INSERT_S",$A$2:$C$2,P119:R119,"SCOPE:SERVER FTC:ALL")),"stopped")</f>
        <v>stopped</v>
      </c>
      <c r="G119" s="166" t="str">
        <f t="shared" si="15"/>
        <v>GBPYC1M_SB1L_43Y</v>
      </c>
      <c r="H119" s="167">
        <f>Pricing!$B119*100</f>
        <v>3.0452648378021672</v>
      </c>
      <c r="I119" s="168">
        <f>Pricing!$B119*100</f>
        <v>3.0452648378021672</v>
      </c>
      <c r="J119" s="169" t="str">
        <f t="shared" si="16"/>
        <v>GBPYC3M_SB3L_43Y</v>
      </c>
      <c r="K119" s="167">
        <f>Pricing!$C119*100</f>
        <v>3.0996946921217887</v>
      </c>
      <c r="L119" s="168">
        <f>Pricing!$C119*100</f>
        <v>3.0996946921217887</v>
      </c>
      <c r="M119" s="169" t="str">
        <f t="shared" si="17"/>
        <v>GBPYC6M_SB6L_43Y</v>
      </c>
      <c r="N119" s="167">
        <f>Pricing!$D119*100</f>
        <v>3.2079067077218157</v>
      </c>
      <c r="O119" s="168">
        <f>Pricing!$D119*100</f>
        <v>3.2079067077218157</v>
      </c>
      <c r="P119" s="169" t="str">
        <f t="shared" si="18"/>
        <v>GBPYC1Y_SB12L_43Y</v>
      </c>
      <c r="Q119" s="167">
        <f>Pricing!$E119*100</f>
        <v>3.3227610904068361</v>
      </c>
      <c r="R119" s="170">
        <f>Pricing!$E119*100</f>
        <v>3.3227610904068361</v>
      </c>
    </row>
    <row r="120" spans="1:18" x14ac:dyDescent="0.2">
      <c r="A120" s="163" t="str">
        <f>Pricing!$A120</f>
        <v>44Y</v>
      </c>
      <c r="B120" s="62" t="str">
        <f>IF(Contribute="abcd",IF($A$2&lt;&gt;-1,_xll.RtContribute(SourceAlias,G120,Fields,H120:I120,"SCOPE:SERVER"),_xll.RtContribute(SourceAlias,"DDS_INSERT_S",$A$2:$C$2,G120:I120,"SCOPE:SERVER FTC:ALL")),"stopped")</f>
        <v>stopped</v>
      </c>
      <c r="C120" s="62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D120" s="62" t="str">
        <f>IF(Contribute="abcd",IF($A$2&lt;&gt;-1,_xll.RtContribute(SourceAlias,M120,Fields,N120:O120,"SCOPE:SERVER"),_xll.RtContribute(SourceAlias,"DDS_INSERT_S",$A$2:$C$2,M120:O120,"SCOPE:SERVER FTC:ALL")),"stopped")</f>
        <v>stopped</v>
      </c>
      <c r="E120" s="165" t="str">
        <f>IF(Contribute="abcd",IF($A$2&lt;&gt;-1,_xll.RtContribute(SourceAlias,P120,Fields,Q120:R120,"SCOPE:SERVER"),_xll.RtContribute(SourceAlias,"DDS_INSERT_S",$A$2:$C$2,P120:R120,"SCOPE:SERVER FTC:ALL")),"stopped")</f>
        <v>stopped</v>
      </c>
      <c r="G120" s="166" t="str">
        <f t="shared" si="15"/>
        <v>GBPYC1M_SB1L_44Y</v>
      </c>
      <c r="H120" s="167">
        <f>Pricing!$B120*100</f>
        <v>3.0442052922316063</v>
      </c>
      <c r="I120" s="168">
        <f>Pricing!$B120*100</f>
        <v>3.0442052922316063</v>
      </c>
      <c r="J120" s="169" t="str">
        <f t="shared" si="16"/>
        <v>GBPYC3M_SB3L_44Y</v>
      </c>
      <c r="K120" s="167">
        <f>Pricing!$C120*100</f>
        <v>3.0986358573233548</v>
      </c>
      <c r="L120" s="168">
        <f>Pricing!$C120*100</f>
        <v>3.0986358573233548</v>
      </c>
      <c r="M120" s="169" t="str">
        <f t="shared" si="17"/>
        <v>GBPYC6M_SB6L_44Y</v>
      </c>
      <c r="N120" s="167">
        <f>Pricing!$D120*100</f>
        <v>3.206849361215145</v>
      </c>
      <c r="O120" s="168">
        <f>Pricing!$D120*100</f>
        <v>3.206849361215145</v>
      </c>
      <c r="P120" s="169" t="str">
        <f t="shared" si="18"/>
        <v>GBPYC1Y_SB12L_44Y</v>
      </c>
      <c r="Q120" s="167">
        <f>Pricing!$E120*100</f>
        <v>3.3217031670733683</v>
      </c>
      <c r="R120" s="170">
        <f>Pricing!$E120*100</f>
        <v>3.3217031670733683</v>
      </c>
    </row>
    <row r="121" spans="1:18" x14ac:dyDescent="0.2">
      <c r="A121" s="163" t="str">
        <f>Pricing!$A121</f>
        <v>45Y</v>
      </c>
      <c r="B121" s="62" t="str">
        <f>IF(Contribute="abcd",IF($A$2&lt;&gt;-1,_xll.RtContribute(SourceAlias,G121,Fields,H121:I121,"SCOPE:SERVER"),_xll.RtContribute(SourceAlias,"DDS_INSERT_S",$A$2:$C$2,G121:I121,"SCOPE:SERVER FTC:ALL")),"stopped")</f>
        <v>stopped</v>
      </c>
      <c r="C121" s="62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D121" s="62" t="str">
        <f>IF(Contribute="abcd",IF($A$2&lt;&gt;-1,_xll.RtContribute(SourceAlias,M121,Fields,N121:O121,"SCOPE:SERVER"),_xll.RtContribute(SourceAlias,"DDS_INSERT_S",$A$2:$C$2,M121:O121,"SCOPE:SERVER FTC:ALL")),"stopped")</f>
        <v>stopped</v>
      </c>
      <c r="E121" s="165" t="str">
        <f>IF(Contribute="abcd",IF($A$2&lt;&gt;-1,_xll.RtContribute(SourceAlias,P121,Fields,Q121:R121,"SCOPE:SERVER"),_xll.RtContribute(SourceAlias,"DDS_INSERT_S",$A$2:$C$2,P121:R121,"SCOPE:SERVER FTC:ALL")),"stopped")</f>
        <v>stopped</v>
      </c>
      <c r="G121" s="166" t="str">
        <f t="shared" si="15"/>
        <v>GBPYC1M_SB1L_45Y</v>
      </c>
      <c r="H121" s="167">
        <f>Pricing!$B121*100</f>
        <v>3.0434959627332048</v>
      </c>
      <c r="I121" s="168">
        <f>Pricing!$B121*100</f>
        <v>3.0434959627332048</v>
      </c>
      <c r="J121" s="169" t="str">
        <f t="shared" si="16"/>
        <v>GBPYC3M_SB3L_45Y</v>
      </c>
      <c r="K121" s="167">
        <f>Pricing!$C121*100</f>
        <v>3.097919939732849</v>
      </c>
      <c r="L121" s="168">
        <f>Pricing!$C121*100</f>
        <v>3.097919939732849</v>
      </c>
      <c r="M121" s="169" t="str">
        <f t="shared" si="17"/>
        <v>GBPYC6M_SB6L_45Y</v>
      </c>
      <c r="N121" s="167">
        <f>Pricing!$D121*100</f>
        <v>3.2061048580543936</v>
      </c>
      <c r="O121" s="168">
        <f>Pricing!$D121*100</f>
        <v>3.2061048580543936</v>
      </c>
      <c r="P121" s="169" t="str">
        <f t="shared" si="18"/>
        <v>GBPYC1Y_SB12L_45Y</v>
      </c>
      <c r="Q121" s="167">
        <f>Pricing!$E121*100</f>
        <v>3.3209723567530642</v>
      </c>
      <c r="R121" s="170">
        <f>Pricing!$E121*100</f>
        <v>3.3209723567530642</v>
      </c>
    </row>
    <row r="122" spans="1:18" x14ac:dyDescent="0.2">
      <c r="A122" s="163" t="str">
        <f>Pricing!$A122</f>
        <v>46Y</v>
      </c>
      <c r="B122" s="62" t="str">
        <f>IF(Contribute="abcd",IF($A$2&lt;&gt;-1,_xll.RtContribute(SourceAlias,G122,Fields,H122:I122,"SCOPE:SERVER"),_xll.RtContribute(SourceAlias,"DDS_INSERT_S",$A$2:$C$2,G122:I122,"SCOPE:SERVER FTC:ALL")),"stopped")</f>
        <v>stopped</v>
      </c>
      <c r="C122" s="62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D122" s="62" t="str">
        <f>IF(Contribute="abcd",IF($A$2&lt;&gt;-1,_xll.RtContribute(SourceAlias,M122,Fields,N122:O122,"SCOPE:SERVER"),_xll.RtContribute(SourceAlias,"DDS_INSERT_S",$A$2:$C$2,M122:O122,"SCOPE:SERVER FTC:ALL")),"stopped")</f>
        <v>stopped</v>
      </c>
      <c r="E122" s="165" t="str">
        <f>IF(Contribute="abcd",IF($A$2&lt;&gt;-1,_xll.RtContribute(SourceAlias,P122,Fields,Q122:R122,"SCOPE:SERVER"),_xll.RtContribute(SourceAlias,"DDS_INSERT_S",$A$2:$C$2,P122:R122,"SCOPE:SERVER FTC:ALL")),"stopped")</f>
        <v>stopped</v>
      </c>
      <c r="G122" s="166" t="str">
        <f t="shared" si="15"/>
        <v>GBPYC1M_SB1L_46Y</v>
      </c>
      <c r="H122" s="167">
        <f>Pricing!$B122*100</f>
        <v>3.043124279431932</v>
      </c>
      <c r="I122" s="168">
        <f>Pricing!$B122*100</f>
        <v>3.043124279431932</v>
      </c>
      <c r="J122" s="169" t="str">
        <f t="shared" si="16"/>
        <v>GBPYC3M_SB3L_46Y</v>
      </c>
      <c r="K122" s="167">
        <f>Pricing!$C122*100</f>
        <v>3.0975367796181161</v>
      </c>
      <c r="L122" s="168">
        <f>Pricing!$C122*100</f>
        <v>3.0975367796181161</v>
      </c>
      <c r="M122" s="169" t="str">
        <f t="shared" si="17"/>
        <v>GBPYC6M_SB6L_46Y</v>
      </c>
      <c r="N122" s="167">
        <f>Pricing!$D122*100</f>
        <v>3.2056729766497405</v>
      </c>
      <c r="O122" s="168">
        <f>Pricing!$D122*100</f>
        <v>3.2056729766497405</v>
      </c>
      <c r="P122" s="169" t="str">
        <f t="shared" si="18"/>
        <v>GBPYC1Y_SB12L_46Y</v>
      </c>
      <c r="Q122" s="167">
        <f>Pricing!$E122*100</f>
        <v>3.3205637223861446</v>
      </c>
      <c r="R122" s="170">
        <f>Pricing!$E122*100</f>
        <v>3.3205637223861446</v>
      </c>
    </row>
    <row r="123" spans="1:18" x14ac:dyDescent="0.2">
      <c r="A123" s="163" t="str">
        <f>Pricing!$A123</f>
        <v>47Y</v>
      </c>
      <c r="B123" s="62" t="str">
        <f>IF(Contribute="abcd",IF($A$2&lt;&gt;-1,_xll.RtContribute(SourceAlias,G123,Fields,H123:I123,"SCOPE:SERVER"),_xll.RtContribute(SourceAlias,"DDS_INSERT_S",$A$2:$C$2,G123:I123,"SCOPE:SERVER FTC:ALL")),"stopped")</f>
        <v>stopped</v>
      </c>
      <c r="C123" s="62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D123" s="62" t="str">
        <f>IF(Contribute="abcd",IF($A$2&lt;&gt;-1,_xll.RtContribute(SourceAlias,M123,Fields,N123:O123,"SCOPE:SERVER"),_xll.RtContribute(SourceAlias,"DDS_INSERT_S",$A$2:$C$2,M123:O123,"SCOPE:SERVER FTC:ALL")),"stopped")</f>
        <v>stopped</v>
      </c>
      <c r="E123" s="165" t="str">
        <f>IF(Contribute="abcd",IF($A$2&lt;&gt;-1,_xll.RtContribute(SourceAlias,P123,Fields,Q123:R123,"SCOPE:SERVER"),_xll.RtContribute(SourceAlias,"DDS_INSERT_S",$A$2:$C$2,P123:R123,"SCOPE:SERVER FTC:ALL")),"stopped")</f>
        <v>stopped</v>
      </c>
      <c r="G123" s="166" t="str">
        <f t="shared" si="15"/>
        <v>GBPYC1M_SB1L_47Y</v>
      </c>
      <c r="H123" s="167">
        <f>Pricing!$B123*100</f>
        <v>3.0430764787515452</v>
      </c>
      <c r="I123" s="168">
        <f>Pricing!$B123*100</f>
        <v>3.0430764787515452</v>
      </c>
      <c r="J123" s="169" t="str">
        <f t="shared" si="16"/>
        <v>GBPYC3M_SB3L_47Y</v>
      </c>
      <c r="K123" s="167">
        <f>Pricing!$C123*100</f>
        <v>3.0974748272749273</v>
      </c>
      <c r="L123" s="168">
        <f>Pricing!$C123*100</f>
        <v>3.0974748272749273</v>
      </c>
      <c r="M123" s="169" t="str">
        <f t="shared" si="17"/>
        <v>GBPYC6M_SB6L_47Y</v>
      </c>
      <c r="N123" s="167">
        <f>Pricing!$D123*100</f>
        <v>3.2055513429370128</v>
      </c>
      <c r="O123" s="168">
        <f>Pricing!$D123*100</f>
        <v>3.2055513429370128</v>
      </c>
      <c r="P123" s="169" t="str">
        <f t="shared" si="18"/>
        <v>GBPYC1Y_SB12L_47Y</v>
      </c>
      <c r="Q123" s="167">
        <f>Pricing!$E123*100</f>
        <v>3.3204703850060922</v>
      </c>
      <c r="R123" s="170">
        <f>Pricing!$E123*100</f>
        <v>3.3204703850060922</v>
      </c>
    </row>
    <row r="124" spans="1:18" x14ac:dyDescent="0.2">
      <c r="A124" s="163" t="str">
        <f>Pricing!$A124</f>
        <v>48Y</v>
      </c>
      <c r="B124" s="62" t="str">
        <f>IF(Contribute="abcd",IF($A$2&lt;&gt;-1,_xll.RtContribute(SourceAlias,G124,Fields,H124:I124,"SCOPE:SERVER"),_xll.RtContribute(SourceAlias,"DDS_INSERT_S",$A$2:$C$2,G124:I124,"SCOPE:SERVER FTC:ALL")),"stopped")</f>
        <v>stopped</v>
      </c>
      <c r="C124" s="62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D124" s="62" t="str">
        <f>IF(Contribute="abcd",IF($A$2&lt;&gt;-1,_xll.RtContribute(SourceAlias,M124,Fields,N124:O124,"SCOPE:SERVER"),_xll.RtContribute(SourceAlias,"DDS_INSERT_S",$A$2:$C$2,M124:O124,"SCOPE:SERVER FTC:ALL")),"stopped")</f>
        <v>stopped</v>
      </c>
      <c r="E124" s="165" t="str">
        <f>IF(Contribute="abcd",IF($A$2&lt;&gt;-1,_xll.RtContribute(SourceAlias,P124,Fields,Q124:R124,"SCOPE:SERVER"),_xll.RtContribute(SourceAlias,"DDS_INSERT_S",$A$2:$C$2,P124:R124,"SCOPE:SERVER FTC:ALL")),"stopped")</f>
        <v>stopped</v>
      </c>
      <c r="G124" s="166" t="str">
        <f t="shared" si="15"/>
        <v>GBPYC1M_SB1L_48Y</v>
      </c>
      <c r="H124" s="167">
        <f>Pricing!$B124*100</f>
        <v>3.04334099947532</v>
      </c>
      <c r="I124" s="168">
        <f>Pricing!$B124*100</f>
        <v>3.04334099947532</v>
      </c>
      <c r="J124" s="169" t="str">
        <f t="shared" si="16"/>
        <v>GBPYC3M_SB3L_48Y</v>
      </c>
      <c r="K124" s="167">
        <f>Pricing!$C124*100</f>
        <v>3.0977243438960809</v>
      </c>
      <c r="L124" s="168">
        <f>Pricing!$C124*100</f>
        <v>3.0977243438960809</v>
      </c>
      <c r="M124" s="169" t="str">
        <f t="shared" si="17"/>
        <v>GBPYC6M_SB6L_48Y</v>
      </c>
      <c r="N124" s="167">
        <f>Pricing!$D124*100</f>
        <v>3.2057377517938379</v>
      </c>
      <c r="O124" s="168">
        <f>Pricing!$D124*100</f>
        <v>3.2057377517938379</v>
      </c>
      <c r="P124" s="169" t="str">
        <f t="shared" si="18"/>
        <v>GBPYC1Y_SB12L_48Y</v>
      </c>
      <c r="Q124" s="167">
        <f>Pricing!$E124*100</f>
        <v>3.3206868408409238</v>
      </c>
      <c r="R124" s="170">
        <f>Pricing!$E124*100</f>
        <v>3.3206868408409238</v>
      </c>
    </row>
    <row r="125" spans="1:18" x14ac:dyDescent="0.2">
      <c r="A125" s="163" t="str">
        <f>Pricing!$A125</f>
        <v>49Y</v>
      </c>
      <c r="B125" s="62" t="str">
        <f>IF(Contribute="abcd",IF($A$2&lt;&gt;-1,_xll.RtContribute(SourceAlias,G125,Fields,H125:I125,"SCOPE:SERVER"),_xll.RtContribute(SourceAlias,"DDS_INSERT_S",$A$2:$C$2,G125:I125,"SCOPE:SERVER FTC:ALL")),"stopped")</f>
        <v>stopped</v>
      </c>
      <c r="C125" s="62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D125" s="62" t="str">
        <f>IF(Contribute="abcd",IF($A$2&lt;&gt;-1,_xll.RtContribute(SourceAlias,M125,Fields,N125:O125,"SCOPE:SERVER"),_xll.RtContribute(SourceAlias,"DDS_INSERT_S",$A$2:$C$2,M125:O125,"SCOPE:SERVER FTC:ALL")),"stopped")</f>
        <v>stopped</v>
      </c>
      <c r="E125" s="165" t="str">
        <f>IF(Contribute="abcd",IF($A$2&lt;&gt;-1,_xll.RtContribute(SourceAlias,P125,Fields,Q125:R125,"SCOPE:SERVER"),_xll.RtContribute(SourceAlias,"DDS_INSERT_S",$A$2:$C$2,P125:R125,"SCOPE:SERVER FTC:ALL")),"stopped")</f>
        <v>stopped</v>
      </c>
      <c r="G125" s="166" t="str">
        <f t="shared" si="15"/>
        <v>GBPYC1M_SB1L_49Y</v>
      </c>
      <c r="H125" s="167">
        <f>Pricing!$B125*100</f>
        <v>3.0438967729408128</v>
      </c>
      <c r="I125" s="168">
        <f>Pricing!$B125*100</f>
        <v>3.0438967729408128</v>
      </c>
      <c r="J125" s="169" t="str">
        <f t="shared" si="16"/>
        <v>GBPYC3M_SB3L_49Y</v>
      </c>
      <c r="K125" s="167">
        <f>Pricing!$C125*100</f>
        <v>3.0982661045802216</v>
      </c>
      <c r="L125" s="168">
        <f>Pricing!$C125*100</f>
        <v>3.0982661045802216</v>
      </c>
      <c r="M125" s="169" t="str">
        <f t="shared" si="17"/>
        <v>GBPYC6M_SB6L_49Y</v>
      </c>
      <c r="N125" s="167">
        <f>Pricing!$D125*100</f>
        <v>3.2062206059879297</v>
      </c>
      <c r="O125" s="168">
        <f>Pricing!$D125*100</f>
        <v>3.2062206059879297</v>
      </c>
      <c r="P125" s="169" t="str">
        <f t="shared" si="18"/>
        <v>GBPYC1Y_SB12L_49Y</v>
      </c>
      <c r="Q125" s="167">
        <f>Pricing!$E125*100</f>
        <v>3.321197410854154</v>
      </c>
      <c r="R125" s="170">
        <f>Pricing!$E125*100</f>
        <v>3.321197410854154</v>
      </c>
    </row>
    <row r="126" spans="1:18" x14ac:dyDescent="0.2">
      <c r="A126" s="163" t="str">
        <f>Pricing!$A126</f>
        <v>50Y</v>
      </c>
      <c r="B126" s="164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62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62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165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66" t="str">
        <f t="shared" si="15"/>
        <v>GBPYC1M_SB1L_50Y</v>
      </c>
      <c r="H126" s="167">
        <f>Pricing!$B126*100</f>
        <v>3.0447370043612989</v>
      </c>
      <c r="I126" s="168">
        <f>Pricing!$B126*100</f>
        <v>3.0447370043612989</v>
      </c>
      <c r="J126" s="169" t="str">
        <f t="shared" si="16"/>
        <v>GBPYC3M_SB3L_50Y</v>
      </c>
      <c r="K126" s="167">
        <f>Pricing!$C126*100</f>
        <v>3.0990946557052843</v>
      </c>
      <c r="L126" s="168">
        <f>Pricing!$C126*100</f>
        <v>3.0990946557052843</v>
      </c>
      <c r="M126" s="169" t="str">
        <f t="shared" si="17"/>
        <v>GBPYC6M_SB6L_50Y</v>
      </c>
      <c r="N126" s="167">
        <f>Pricing!$D126*100</f>
        <v>3.2069999999995846</v>
      </c>
      <c r="O126" s="168">
        <f>Pricing!$D126*100</f>
        <v>3.2069999999995846</v>
      </c>
      <c r="P126" s="169" t="str">
        <f t="shared" si="18"/>
        <v>GBPYC1Y_SB12L_50Y</v>
      </c>
      <c r="Q126" s="167">
        <f>Pricing!$E126*100</f>
        <v>3.3219999999996883</v>
      </c>
      <c r="R126" s="170">
        <f>Pricing!$E126*100</f>
        <v>3.3219999999996883</v>
      </c>
    </row>
    <row r="127" spans="1:18" x14ac:dyDescent="0.2">
      <c r="A127" s="163" t="str">
        <f>Pricing!$A127</f>
        <v>51Y</v>
      </c>
      <c r="B127" s="62" t="str">
        <f>IF(Contribute="abcd",IF($A$2&lt;&gt;-1,_xll.RtContribute(SourceAlias,G127,Fields,H127:I127,"SCOPE:SERVER"),_xll.RtContribute(SourceAlias,"DDS_INSERT_S",$A$2:$C$2,G127:I127,"SCOPE:SERVER FTC:ALL")),"stopped")</f>
        <v>stopped</v>
      </c>
      <c r="C127" s="62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D127" s="62" t="str">
        <f>IF(Contribute="abcd",IF($A$2&lt;&gt;-1,_xll.RtContribute(SourceAlias,M127,Fields,N127:O127,"SCOPE:SERVER"),_xll.RtContribute(SourceAlias,"DDS_INSERT_S",$A$2:$C$2,M127:O127,"SCOPE:SERVER FTC:ALL")),"stopped")</f>
        <v>stopped</v>
      </c>
      <c r="E127" s="165" t="str">
        <f>IF(Contribute="abcd",IF($A$2&lt;&gt;-1,_xll.RtContribute(SourceAlias,P127,Fields,Q127:R127,"SCOPE:SERVER"),_xll.RtContribute(SourceAlias,"DDS_INSERT_S",$A$2:$C$2,P127:R127,"SCOPE:SERVER FTC:ALL")),"stopped")</f>
        <v>stopped</v>
      </c>
      <c r="G127" s="166" t="str">
        <f t="shared" si="15"/>
        <v>GBPYC1M_SB1L_51Y</v>
      </c>
      <c r="H127" s="167">
        <f>Pricing!$B127*100</f>
        <v>3.0458405269601649</v>
      </c>
      <c r="I127" s="168">
        <f>Pricing!$B127*100</f>
        <v>3.0458405269601649</v>
      </c>
      <c r="J127" s="169" t="str">
        <f t="shared" si="16"/>
        <v>GBPYC3M_SB3L_51Y</v>
      </c>
      <c r="K127" s="167">
        <f>Pricing!$C127*100</f>
        <v>3.1001898563281172</v>
      </c>
      <c r="L127" s="168">
        <f>Pricing!$C127*100</f>
        <v>3.1001898563281172</v>
      </c>
      <c r="M127" s="169" t="str">
        <f t="shared" si="17"/>
        <v>GBPYC6M_SB6L_51Y</v>
      </c>
      <c r="N127" s="167">
        <f>Pricing!$D127*100</f>
        <v>3.2080600225857339</v>
      </c>
      <c r="O127" s="168">
        <f>Pricing!$D127*100</f>
        <v>3.2080600225857339</v>
      </c>
      <c r="P127" s="169" t="str">
        <f t="shared" si="18"/>
        <v>GBPYC1Y_SB12L_51Y</v>
      </c>
      <c r="Q127" s="167">
        <f>Pricing!$E127*100</f>
        <v>3.3230765806547784</v>
      </c>
      <c r="R127" s="170">
        <f>Pricing!$E127*100</f>
        <v>3.3230765806547784</v>
      </c>
    </row>
    <row r="128" spans="1:18" x14ac:dyDescent="0.2">
      <c r="A128" s="163" t="str">
        <f>Pricing!$A128</f>
        <v>52Y</v>
      </c>
      <c r="B128" s="62" t="str">
        <f>IF(Contribute="abcd",IF($A$2&lt;&gt;-1,_xll.RtContribute(SourceAlias,G128,Fields,H128:I128,"SCOPE:SERVER"),_xll.RtContribute(SourceAlias,"DDS_INSERT_S",$A$2:$C$2,G128:I128,"SCOPE:SERVER FTC:ALL")),"stopped")</f>
        <v>stopped</v>
      </c>
      <c r="C128" s="62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D128" s="62" t="str">
        <f>IF(Contribute="abcd",IF($A$2&lt;&gt;-1,_xll.RtContribute(SourceAlias,M128,Fields,N128:O128,"SCOPE:SERVER"),_xll.RtContribute(SourceAlias,"DDS_INSERT_S",$A$2:$C$2,M128:O128,"SCOPE:SERVER FTC:ALL")),"stopped")</f>
        <v>stopped</v>
      </c>
      <c r="E128" s="165" t="str">
        <f>IF(Contribute="abcd",IF($A$2&lt;&gt;-1,_xll.RtContribute(SourceAlias,P128,Fields,Q128:R128,"SCOPE:SERVER"),_xll.RtContribute(SourceAlias,"DDS_INSERT_S",$A$2:$C$2,P128:R128,"SCOPE:SERVER FTC:ALL")),"stopped")</f>
        <v>stopped</v>
      </c>
      <c r="G128" s="166" t="str">
        <f t="shared" si="15"/>
        <v>GBPYC1M_SB1L_52Y</v>
      </c>
      <c r="H128" s="167">
        <f>Pricing!$B128*100</f>
        <v>3.0471613609401462</v>
      </c>
      <c r="I128" s="168">
        <f>Pricing!$B128*100</f>
        <v>3.0471613609401462</v>
      </c>
      <c r="J128" s="169" t="str">
        <f t="shared" si="16"/>
        <v>GBPYC3M_SB3L_52Y</v>
      </c>
      <c r="K128" s="167">
        <f>Pricing!$C128*100</f>
        <v>3.1015054582202382</v>
      </c>
      <c r="L128" s="168">
        <f>Pricing!$C128*100</f>
        <v>3.1015054582202382</v>
      </c>
      <c r="M128" s="169" t="str">
        <f t="shared" si="17"/>
        <v>GBPYC6M_SB6L_52Y</v>
      </c>
      <c r="N128" s="167">
        <f>Pricing!$D128*100</f>
        <v>3.2093532659825161</v>
      </c>
      <c r="O128" s="168">
        <f>Pricing!$D128*100</f>
        <v>3.2093532659825161</v>
      </c>
      <c r="P128" s="169" t="str">
        <f t="shared" si="18"/>
        <v>GBPYC1Y_SB12L_52Y</v>
      </c>
      <c r="Q128" s="167">
        <f>Pricing!$E128*100</f>
        <v>3.3243802981588204</v>
      </c>
      <c r="R128" s="170">
        <f>Pricing!$E128*100</f>
        <v>3.3243802981588204</v>
      </c>
    </row>
    <row r="129" spans="1:18" x14ac:dyDescent="0.2">
      <c r="A129" s="163" t="str">
        <f>Pricing!$A129</f>
        <v>53Y</v>
      </c>
      <c r="B129" s="62" t="str">
        <f>IF(Contribute="abcd",IF($A$2&lt;&gt;-1,_xll.RtContribute(SourceAlias,G129,Fields,H129:I129,"SCOPE:SERVER"),_xll.RtContribute(SourceAlias,"DDS_INSERT_S",$A$2:$C$2,G129:I129,"SCOPE:SERVER FTC:ALL")),"stopped")</f>
        <v>stopped</v>
      </c>
      <c r="C129" s="62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D129" s="62" t="str">
        <f>IF(Contribute="abcd",IF($A$2&lt;&gt;-1,_xll.RtContribute(SourceAlias,M129,Fields,N129:O129,"SCOPE:SERVER"),_xll.RtContribute(SourceAlias,"DDS_INSERT_S",$A$2:$C$2,M129:O129,"SCOPE:SERVER FTC:ALL")),"stopped")</f>
        <v>stopped</v>
      </c>
      <c r="E129" s="165" t="str">
        <f>IF(Contribute="abcd",IF($A$2&lt;&gt;-1,_xll.RtContribute(SourceAlias,P129,Fields,Q129:R129,"SCOPE:SERVER"),_xll.RtContribute(SourceAlias,"DDS_INSERT_S",$A$2:$C$2,P129:R129,"SCOPE:SERVER FTC:ALL")),"stopped")</f>
        <v>stopped</v>
      </c>
      <c r="G129" s="166" t="str">
        <f t="shared" si="15"/>
        <v>GBPYC1M_SB1L_53Y</v>
      </c>
      <c r="H129" s="167">
        <f>Pricing!$B129*100</f>
        <v>3.0486514919132288</v>
      </c>
      <c r="I129" s="168">
        <f>Pricing!$B129*100</f>
        <v>3.0486514919132288</v>
      </c>
      <c r="J129" s="169" t="str">
        <f t="shared" si="16"/>
        <v>GBPYC3M_SB3L_53Y</v>
      </c>
      <c r="K129" s="167">
        <f>Pricing!$C129*100</f>
        <v>3.1029929219573078</v>
      </c>
      <c r="L129" s="168">
        <f>Pricing!$C129*100</f>
        <v>3.1029929219573078</v>
      </c>
      <c r="M129" s="169" t="str">
        <f t="shared" si="17"/>
        <v>GBPYC6M_SB6L_53Y</v>
      </c>
      <c r="N129" s="167">
        <f>Pricing!$D129*100</f>
        <v>3.2108289898909992</v>
      </c>
      <c r="O129" s="168">
        <f>Pricing!$D129*100</f>
        <v>3.2108289898909992</v>
      </c>
      <c r="P129" s="169" t="str">
        <f t="shared" si="18"/>
        <v>GBPYC1Y_SB12L_53Y</v>
      </c>
      <c r="Q129" s="167">
        <f>Pricing!$E129*100</f>
        <v>3.3258615031594516</v>
      </c>
      <c r="R129" s="170">
        <f>Pricing!$E129*100</f>
        <v>3.3258615031594516</v>
      </c>
    </row>
    <row r="130" spans="1:18" x14ac:dyDescent="0.2">
      <c r="A130" s="163" t="str">
        <f>Pricing!$A130</f>
        <v>54Y</v>
      </c>
      <c r="B130" s="62" t="str">
        <f>IF(Contribute="abcd",IF($A$2&lt;&gt;-1,_xll.RtContribute(SourceAlias,G130,Fields,H130:I130,"SCOPE:SERVER"),_xll.RtContribute(SourceAlias,"DDS_INSERT_S",$A$2:$C$2,G130:I130,"SCOPE:SERVER FTC:ALL")),"stopped")</f>
        <v>stopped</v>
      </c>
      <c r="C130" s="62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D130" s="62" t="str">
        <f>IF(Contribute="abcd",IF($A$2&lt;&gt;-1,_xll.RtContribute(SourceAlias,M130,Fields,N130:O130,"SCOPE:SERVER"),_xll.RtContribute(SourceAlias,"DDS_INSERT_S",$A$2:$C$2,M130:O130,"SCOPE:SERVER FTC:ALL")),"stopped")</f>
        <v>stopped</v>
      </c>
      <c r="E130" s="165" t="str">
        <f>IF(Contribute="abcd",IF($A$2&lt;&gt;-1,_xll.RtContribute(SourceAlias,P130,Fields,Q130:R130,"SCOPE:SERVER"),_xll.RtContribute(SourceAlias,"DDS_INSERT_S",$A$2:$C$2,P130:R130,"SCOPE:SERVER FTC:ALL")),"stopped")</f>
        <v>stopped</v>
      </c>
      <c r="G130" s="166" t="str">
        <f t="shared" si="15"/>
        <v>GBPYC1M_SB1L_54Y</v>
      </c>
      <c r="H130" s="167">
        <f>Pricing!$B130*100</f>
        <v>3.0502777566468589</v>
      </c>
      <c r="I130" s="168">
        <f>Pricing!$B130*100</f>
        <v>3.0502777566468589</v>
      </c>
      <c r="J130" s="169" t="str">
        <f t="shared" si="16"/>
        <v>GBPYC3M_SB3L_54Y</v>
      </c>
      <c r="K130" s="167">
        <f>Pricing!$C130*100</f>
        <v>3.104618643903144</v>
      </c>
      <c r="L130" s="168">
        <f>Pricing!$C130*100</f>
        <v>3.104618643903144</v>
      </c>
      <c r="M130" s="169" t="str">
        <f t="shared" si="17"/>
        <v>GBPYC6M_SB6L_54Y</v>
      </c>
      <c r="N130" s="167">
        <f>Pricing!$D130*100</f>
        <v>3.2124516913854464</v>
      </c>
      <c r="O130" s="168">
        <f>Pricing!$D130*100</f>
        <v>3.2124516913854464</v>
      </c>
      <c r="P130" s="169" t="str">
        <f t="shared" si="18"/>
        <v>GBPYC1Y_SB12L_54Y</v>
      </c>
      <c r="Q130" s="167">
        <f>Pricing!$E130*100</f>
        <v>3.3274858558469194</v>
      </c>
      <c r="R130" s="170">
        <f>Pricing!$E130*100</f>
        <v>3.3274858558469194</v>
      </c>
    </row>
    <row r="131" spans="1:18" x14ac:dyDescent="0.2">
      <c r="A131" s="163" t="str">
        <f>Pricing!$A131</f>
        <v>55Y</v>
      </c>
      <c r="B131" s="62" t="str">
        <f>IF(Contribute="abcd",IF($A$2&lt;&gt;-1,_xll.RtContribute(SourceAlias,G131,Fields,H131:I131,"SCOPE:SERVER"),_xll.RtContribute(SourceAlias,"DDS_INSERT_S",$A$2:$C$2,G131:I131,"SCOPE:SERVER FTC:ALL")),"stopped")</f>
        <v>stopped</v>
      </c>
      <c r="C131" s="62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D131" s="62" t="str">
        <f>IF(Contribute="abcd",IF($A$2&lt;&gt;-1,_xll.RtContribute(SourceAlias,M131,Fields,N131:O131,"SCOPE:SERVER"),_xll.RtContribute(SourceAlias,"DDS_INSERT_S",$A$2:$C$2,M131:O131,"SCOPE:SERVER FTC:ALL")),"stopped")</f>
        <v>stopped</v>
      </c>
      <c r="E131" s="165" t="str">
        <f>IF(Contribute="abcd",IF($A$2&lt;&gt;-1,_xll.RtContribute(SourceAlias,P131,Fields,Q131:R131,"SCOPE:SERVER"),_xll.RtContribute(SourceAlias,"DDS_INSERT_S",$A$2:$C$2,P131:R131,"SCOPE:SERVER FTC:ALL")),"stopped")</f>
        <v>stopped</v>
      </c>
      <c r="G131" s="166" t="str">
        <f t="shared" si="15"/>
        <v>GBPYC1M_SB1L_55Y</v>
      </c>
      <c r="H131" s="167">
        <f>Pricing!$B131*100</f>
        <v>3.0519766775161035</v>
      </c>
      <c r="I131" s="168">
        <f>Pricing!$B131*100</f>
        <v>3.0519766775161035</v>
      </c>
      <c r="J131" s="169" t="str">
        <f t="shared" si="16"/>
        <v>GBPYC3M_SB3L_55Y</v>
      </c>
      <c r="K131" s="167">
        <f>Pricing!$C131*100</f>
        <v>3.1063186246397412</v>
      </c>
      <c r="L131" s="168">
        <f>Pricing!$C131*100</f>
        <v>3.1063186246397412</v>
      </c>
      <c r="M131" s="169" t="str">
        <f t="shared" si="17"/>
        <v>GBPYC6M_SB6L_55Y</v>
      </c>
      <c r="N131" s="167">
        <f>Pricing!$D131*100</f>
        <v>3.2141553509691292</v>
      </c>
      <c r="O131" s="168">
        <f>Pricing!$D131*100</f>
        <v>3.2141553509691292</v>
      </c>
      <c r="P131" s="169" t="str">
        <f t="shared" si="18"/>
        <v>GBPYC1Y_SB12L_55Y</v>
      </c>
      <c r="Q131" s="167">
        <f>Pricing!$E131*100</f>
        <v>3.3291876787977084</v>
      </c>
      <c r="R131" s="170">
        <f>Pricing!$E131*100</f>
        <v>3.3291876787977084</v>
      </c>
    </row>
    <row r="132" spans="1:18" x14ac:dyDescent="0.2">
      <c r="A132" s="163" t="str">
        <f>Pricing!$A132</f>
        <v>56Y</v>
      </c>
      <c r="B132" s="62" t="str">
        <f>IF(Contribute="abcd",IF($A$2&lt;&gt;-1,_xll.RtContribute(SourceAlias,G132,Fields,H132:I132,"SCOPE:SERVER"),_xll.RtContribute(SourceAlias,"DDS_INSERT_S",$A$2:$C$2,G132:I132,"SCOPE:SERVER FTC:ALL")),"stopped")</f>
        <v>stopped</v>
      </c>
      <c r="C132" s="62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D132" s="62" t="str">
        <f>IF(Contribute="abcd",IF($A$2&lt;&gt;-1,_xll.RtContribute(SourceAlias,M132,Fields,N132:O132,"SCOPE:SERVER"),_xll.RtContribute(SourceAlias,"DDS_INSERT_S",$A$2:$C$2,M132:O132,"SCOPE:SERVER FTC:ALL")),"stopped")</f>
        <v>stopped</v>
      </c>
      <c r="E132" s="165" t="str">
        <f>IF(Contribute="abcd",IF($A$2&lt;&gt;-1,_xll.RtContribute(SourceAlias,P132,Fields,Q132:R132,"SCOPE:SERVER"),_xll.RtContribute(SourceAlias,"DDS_INSERT_S",$A$2:$C$2,P132:R132,"SCOPE:SERVER FTC:ALL")),"stopped")</f>
        <v>stopped</v>
      </c>
      <c r="G132" s="166" t="str">
        <f t="shared" si="15"/>
        <v>GBPYC1M_SB1L_56Y</v>
      </c>
      <c r="H132" s="167">
        <f>Pricing!$B132*100</f>
        <v>3.0537335888133432</v>
      </c>
      <c r="I132" s="168">
        <f>Pricing!$B132*100</f>
        <v>3.0537335888133432</v>
      </c>
      <c r="J132" s="169" t="str">
        <f t="shared" si="16"/>
        <v>GBPYC3M_SB3L_56Y</v>
      </c>
      <c r="K132" s="167">
        <f>Pricing!$C132*100</f>
        <v>3.1080778815900332</v>
      </c>
      <c r="L132" s="168">
        <f>Pricing!$C132*100</f>
        <v>3.1080778815900332</v>
      </c>
      <c r="M132" s="169" t="str">
        <f t="shared" si="17"/>
        <v>GBPYC6M_SB6L_56Y</v>
      </c>
      <c r="N132" s="167">
        <f>Pricing!$D132*100</f>
        <v>3.2159235450022949</v>
      </c>
      <c r="O132" s="168">
        <f>Pricing!$D132*100</f>
        <v>3.2159235450022949</v>
      </c>
      <c r="P132" s="169" t="str">
        <f t="shared" si="18"/>
        <v>GBPYC1Y_SB12L_56Y</v>
      </c>
      <c r="Q132" s="167">
        <f>Pricing!$E132*100</f>
        <v>3.3309517252632328</v>
      </c>
      <c r="R132" s="170">
        <f>Pricing!$E132*100</f>
        <v>3.3309517252632328</v>
      </c>
    </row>
    <row r="133" spans="1:18" x14ac:dyDescent="0.2">
      <c r="A133" s="163" t="str">
        <f>Pricing!$A133</f>
        <v>57Y</v>
      </c>
      <c r="B133" s="62" t="str">
        <f>IF(Contribute="abcd",IF($A$2&lt;&gt;-1,_xll.RtContribute(SourceAlias,G133,Fields,H133:I133,"SCOPE:SERVER"),_xll.RtContribute(SourceAlias,"DDS_INSERT_S",$A$2:$C$2,G133:I133,"SCOPE:SERVER FTC:ALL")),"stopped")</f>
        <v>stopped</v>
      </c>
      <c r="C133" s="62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D133" s="62" t="str">
        <f>IF(Contribute="abcd",IF($A$2&lt;&gt;-1,_xll.RtContribute(SourceAlias,M133,Fields,N133:O133,"SCOPE:SERVER"),_xll.RtContribute(SourceAlias,"DDS_INSERT_S",$A$2:$C$2,M133:O133,"SCOPE:SERVER FTC:ALL")),"stopped")</f>
        <v>stopped</v>
      </c>
      <c r="E133" s="165" t="str">
        <f>IF(Contribute="abcd",IF($A$2&lt;&gt;-1,_xll.RtContribute(SourceAlias,P133,Fields,Q133:R133,"SCOPE:SERVER"),_xll.RtContribute(SourceAlias,"DDS_INSERT_S",$A$2:$C$2,P133:R133,"SCOPE:SERVER FTC:ALL")),"stopped")</f>
        <v>stopped</v>
      </c>
      <c r="G133" s="166" t="str">
        <f t="shared" si="15"/>
        <v>GBPYC1M_SB1L_57Y</v>
      </c>
      <c r="H133" s="167">
        <f>Pricing!$B133*100</f>
        <v>3.0555126780357105</v>
      </c>
      <c r="I133" s="168">
        <f>Pricing!$B133*100</f>
        <v>3.0555126780357105</v>
      </c>
      <c r="J133" s="169" t="str">
        <f t="shared" si="16"/>
        <v>GBPYC3M_SB3L_57Y</v>
      </c>
      <c r="K133" s="167">
        <f>Pricing!$C133*100</f>
        <v>3.1098602269970117</v>
      </c>
      <c r="L133" s="168">
        <f>Pricing!$C133*100</f>
        <v>3.1098602269970117</v>
      </c>
      <c r="M133" s="169" t="str">
        <f t="shared" si="17"/>
        <v>GBPYC6M_SB6L_57Y</v>
      </c>
      <c r="N133" s="167">
        <f>Pricing!$D133*100</f>
        <v>3.2177185819028411</v>
      </c>
      <c r="O133" s="168">
        <f>Pricing!$D133*100</f>
        <v>3.2177185819028411</v>
      </c>
      <c r="P133" s="169" t="str">
        <f t="shared" si="18"/>
        <v>GBPYC1Y_SB12L_57Y</v>
      </c>
      <c r="Q133" s="167">
        <f>Pricing!$E133*100</f>
        <v>3.3327408750789713</v>
      </c>
      <c r="R133" s="170">
        <f>Pricing!$E133*100</f>
        <v>3.3327408750789713</v>
      </c>
    </row>
    <row r="134" spans="1:18" x14ac:dyDescent="0.2">
      <c r="A134" s="163" t="str">
        <f>Pricing!$A134</f>
        <v>58Y</v>
      </c>
      <c r="B134" s="62" t="str">
        <f>IF(Contribute="abcd",IF($A$2&lt;&gt;-1,_xll.RtContribute(SourceAlias,G134,Fields,H134:I134,"SCOPE:SERVER"),_xll.RtContribute(SourceAlias,"DDS_INSERT_S",$A$2:$C$2,G134:I134,"SCOPE:SERVER FTC:ALL")),"stopped")</f>
        <v>stopped</v>
      </c>
      <c r="C134" s="62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D134" s="62" t="str">
        <f>IF(Contribute="abcd",IF($A$2&lt;&gt;-1,_xll.RtContribute(SourceAlias,M134,Fields,N134:O134,"SCOPE:SERVER"),_xll.RtContribute(SourceAlias,"DDS_INSERT_S",$A$2:$C$2,M134:O134,"SCOPE:SERVER FTC:ALL")),"stopped")</f>
        <v>stopped</v>
      </c>
      <c r="E134" s="165" t="str">
        <f>IF(Contribute="abcd",IF($A$2&lt;&gt;-1,_xll.RtContribute(SourceAlias,P134,Fields,Q134:R134,"SCOPE:SERVER"),_xll.RtContribute(SourceAlias,"DDS_INSERT_S",$A$2:$C$2,P134:R134,"SCOPE:SERVER FTC:ALL")),"stopped")</f>
        <v>stopped</v>
      </c>
      <c r="G134" s="166" t="str">
        <f t="shared" si="15"/>
        <v>GBPYC1M_SB1L_58Y</v>
      </c>
      <c r="H134" s="167">
        <f>Pricing!$B134*100</f>
        <v>3.0572917303737897</v>
      </c>
      <c r="I134" s="168">
        <f>Pricing!$B134*100</f>
        <v>3.0572917303737897</v>
      </c>
      <c r="J134" s="169" t="str">
        <f t="shared" si="16"/>
        <v>GBPYC3M_SB3L_58Y</v>
      </c>
      <c r="K134" s="167">
        <f>Pricing!$C134*100</f>
        <v>3.1116431596012224</v>
      </c>
      <c r="L134" s="168">
        <f>Pricing!$C134*100</f>
        <v>3.1116431596012224</v>
      </c>
      <c r="M134" s="169" t="str">
        <f t="shared" si="17"/>
        <v>GBPYC6M_SB6L_58Y</v>
      </c>
      <c r="N134" s="167">
        <f>Pricing!$D134*100</f>
        <v>3.2195167416053398</v>
      </c>
      <c r="O134" s="168">
        <f>Pricing!$D134*100</f>
        <v>3.2195167416053398</v>
      </c>
      <c r="P134" s="169" t="str">
        <f t="shared" si="18"/>
        <v>GBPYC1Y_SB12L_58Y</v>
      </c>
      <c r="Q134" s="167">
        <f>Pricing!$E134*100</f>
        <v>3.3345320847531243</v>
      </c>
      <c r="R134" s="170">
        <f>Pricing!$E134*100</f>
        <v>3.3345320847531243</v>
      </c>
    </row>
    <row r="135" spans="1:18" x14ac:dyDescent="0.2">
      <c r="A135" s="163" t="str">
        <f>Pricing!$A135</f>
        <v>59Y</v>
      </c>
      <c r="B135" s="62" t="str">
        <f>IF(Contribute="abcd",IF($A$2&lt;&gt;-1,_xll.RtContribute(SourceAlias,G135,Fields,H135:I135,"SCOPE:SERVER"),_xll.RtContribute(SourceAlias,"DDS_INSERT_S",$A$2:$C$2,G135:I135,"SCOPE:SERVER FTC:ALL")),"stopped")</f>
        <v>stopped</v>
      </c>
      <c r="C135" s="62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D135" s="62" t="str">
        <f>IF(Contribute="abcd",IF($A$2&lt;&gt;-1,_xll.RtContribute(SourceAlias,M135,Fields,N135:O135,"SCOPE:SERVER"),_xll.RtContribute(SourceAlias,"DDS_INSERT_S",$A$2:$C$2,M135:O135,"SCOPE:SERVER FTC:ALL")),"stopped")</f>
        <v>stopped</v>
      </c>
      <c r="E135" s="165" t="str">
        <f>IF(Contribute="abcd",IF($A$2&lt;&gt;-1,_xll.RtContribute(SourceAlias,P135,Fields,Q135:R135,"SCOPE:SERVER"),_xll.RtContribute(SourceAlias,"DDS_INSERT_S",$A$2:$C$2,P135:R135,"SCOPE:SERVER FTC:ALL")),"stopped")</f>
        <v>stopped</v>
      </c>
      <c r="G135" s="166" t="str">
        <f t="shared" si="15"/>
        <v>GBPYC1M_SB1L_59Y</v>
      </c>
      <c r="H135" s="167">
        <f>Pricing!$B135*100</f>
        <v>3.0590459989879677</v>
      </c>
      <c r="I135" s="168">
        <f>Pricing!$B135*100</f>
        <v>3.0590459989879677</v>
      </c>
      <c r="J135" s="169" t="str">
        <f t="shared" si="16"/>
        <v>GBPYC3M_SB3L_59Y</v>
      </c>
      <c r="K135" s="167">
        <f>Pricing!$C135*100</f>
        <v>3.1134016454742759</v>
      </c>
      <c r="L135" s="168">
        <f>Pricing!$C135*100</f>
        <v>3.1134016454742759</v>
      </c>
      <c r="M135" s="169" t="str">
        <f t="shared" si="17"/>
        <v>GBPYC6M_SB6L_59Y</v>
      </c>
      <c r="N135" s="167">
        <f>Pricing!$D135*100</f>
        <v>3.2212918302870124</v>
      </c>
      <c r="O135" s="168">
        <f>Pricing!$D135*100</f>
        <v>3.2212918302870124</v>
      </c>
      <c r="P135" s="169" t="str">
        <f t="shared" si="18"/>
        <v>GBPYC1Y_SB12L_59Y</v>
      </c>
      <c r="Q135" s="167">
        <f>Pricing!$E135*100</f>
        <v>3.336299682155301</v>
      </c>
      <c r="R135" s="170">
        <f>Pricing!$E135*100</f>
        <v>3.336299682155301</v>
      </c>
    </row>
    <row r="136" spans="1:18" ht="12" thickBot="1" x14ac:dyDescent="0.25">
      <c r="A136" s="183" t="str">
        <f>Pricing!$A136</f>
        <v>60Y</v>
      </c>
      <c r="B136" s="184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18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185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186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87" t="str">
        <f t="shared" si="15"/>
        <v>GBPYC1M_SB1L_60Y</v>
      </c>
      <c r="H136" s="188">
        <f>Pricing!$B136*100</f>
        <v>3.0607334349743214</v>
      </c>
      <c r="I136" s="189">
        <f>Pricing!$B136*100</f>
        <v>3.0607334349743214</v>
      </c>
      <c r="J136" s="190" t="str">
        <f t="shared" si="16"/>
        <v>GBPYC3M_SB3L_60Y</v>
      </c>
      <c r="K136" s="188">
        <f>Pricing!$C136*100</f>
        <v>3.115093255444477</v>
      </c>
      <c r="L136" s="189">
        <f>Pricing!$C136*100</f>
        <v>3.115093255444477</v>
      </c>
      <c r="M136" s="190" t="str">
        <f t="shared" si="17"/>
        <v>GBPYC6M_SB6L_60Y</v>
      </c>
      <c r="N136" s="188">
        <f>Pricing!$D136*100</f>
        <v>3.222999999999999</v>
      </c>
      <c r="O136" s="189">
        <f>Pricing!$D136*100</f>
        <v>3.222999999999999</v>
      </c>
      <c r="P136" s="190" t="str">
        <f t="shared" si="18"/>
        <v>GBPYC1Y_SB12L_60Y</v>
      </c>
      <c r="Q136" s="188">
        <f>Pricing!$E136*100</f>
        <v>3.3380000000023577</v>
      </c>
      <c r="R136" s="191">
        <f>Pricing!$E136*100</f>
        <v>3.3380000000023577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Triggers</vt:lpstr>
      <vt:lpstr>Indexes</vt:lpstr>
      <vt:lpstr>Pricing</vt:lpstr>
      <vt:lpstr>Contribution</vt:lpstr>
      <vt:lpstr>Secondary Contribution</vt:lpstr>
      <vt:lpstr>AllTriggers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'Secondary Contribution'!SourceAlias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2014-05-13T15:59:59Z</dcterms:modified>
</cp:coreProperties>
</file>