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25" windowHeight="7695" firstSheet="1" activeTab="2"/>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4">'1M_Swaps'!$L$2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1MConventions">'1M_SwapsFromBasis'!$P$7:$R$11</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5" i="7" l="1"/>
  <c r="E6" i="7"/>
  <c r="E7" i="7"/>
  <c r="E3" i="7"/>
  <c r="D3" i="7"/>
  <c r="D5" i="7"/>
  <c r="D6" i="7"/>
  <c r="D7" i="7"/>
  <c r="C5" i="7"/>
  <c r="F5" i="7" s="1"/>
  <c r="C6" i="7"/>
  <c r="F6" i="7" s="1"/>
  <c r="C7" i="7"/>
  <c r="F7" i="7" s="1"/>
  <c r="C4" i="7"/>
  <c r="C3" i="7"/>
  <c r="F3" i="7" s="1"/>
  <c r="M16" i="6" l="1"/>
  <c r="M15" i="6"/>
  <c r="L2" i="11" l="1"/>
  <c r="K2" i="11"/>
  <c r="K3" i="11" s="1"/>
  <c r="D6" i="11"/>
  <c r="F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K2" i="9"/>
  <c r="K7" i="9" s="1"/>
  <c r="H6" i="9"/>
  <c r="J6" i="9"/>
  <c r="H7" i="9"/>
  <c r="J7" i="9"/>
  <c r="H8" i="9"/>
  <c r="J8" i="9"/>
  <c r="H9" i="9"/>
  <c r="J9" i="9"/>
  <c r="H10" i="9"/>
  <c r="J10" i="9"/>
  <c r="H11" i="9"/>
  <c r="J11" i="9"/>
  <c r="H12" i="9"/>
  <c r="J12" i="9"/>
  <c r="H13" i="9"/>
  <c r="J13" i="9"/>
  <c r="H14" i="9"/>
  <c r="J14" i="9"/>
  <c r="H15" i="9"/>
  <c r="J15" i="9"/>
  <c r="H16" i="9"/>
  <c r="J16" i="9"/>
  <c r="E1" i="7"/>
  <c r="E2" i="7" s="1"/>
  <c r="D4" i="7"/>
  <c r="L2" i="9" l="1"/>
  <c r="K16" i="9"/>
  <c r="K13" i="9"/>
  <c r="H6" i="11"/>
  <c r="E7" i="11"/>
  <c r="D7" i="11"/>
  <c r="K4" i="11"/>
  <c r="J6" i="11"/>
  <c r="K6" i="11"/>
  <c r="K4" i="9"/>
  <c r="K8" i="9"/>
  <c r="K6" i="9"/>
  <c r="K14" i="9"/>
  <c r="K11" i="9"/>
  <c r="K10" i="9"/>
  <c r="K15" i="9"/>
  <c r="K12" i="9"/>
  <c r="K9" i="9"/>
  <c r="K3" i="9"/>
  <c r="E4" i="7"/>
  <c r="F2" i="7"/>
  <c r="F4" i="7"/>
  <c r="L4" i="11"/>
  <c r="L4" i="9"/>
  <c r="L13" i="9"/>
  <c r="M4" i="9"/>
  <c r="L8" i="9"/>
  <c r="L14" i="9"/>
  <c r="L10" i="9"/>
  <c r="L12" i="9"/>
  <c r="L16" i="9"/>
  <c r="L15" i="9"/>
  <c r="L9" i="9"/>
  <c r="L6" i="9"/>
  <c r="L7" i="9"/>
  <c r="J7" i="11" l="1"/>
  <c r="F7" i="11"/>
  <c r="D8" i="11"/>
  <c r="H7" i="11"/>
  <c r="K7" i="11"/>
  <c r="E8" i="11"/>
  <c r="I7" i="11"/>
  <c r="M16" i="9"/>
  <c r="G4" i="7"/>
  <c r="M8" i="9"/>
  <c r="G7" i="7"/>
  <c r="M13" i="9"/>
  <c r="L11" i="9"/>
  <c r="L7" i="11"/>
  <c r="M4" i="11"/>
  <c r="M14" i="9"/>
  <c r="M9" i="9"/>
  <c r="M11" i="9"/>
  <c r="L6" i="11"/>
  <c r="M12" i="9"/>
  <c r="M7" i="9"/>
  <c r="M15" i="9"/>
  <c r="M6" i="9"/>
  <c r="M10" i="9"/>
  <c r="G2" i="7"/>
  <c r="M6" i="11"/>
  <c r="H8" i="11" l="1"/>
  <c r="F8" i="11"/>
  <c r="D9" i="11"/>
  <c r="J8" i="11"/>
  <c r="K8" i="11"/>
  <c r="E9" i="11"/>
  <c r="I8" i="11"/>
  <c r="M7" i="11"/>
  <c r="L8" i="11"/>
  <c r="M8" i="11" s="1"/>
  <c r="I9" i="11" l="1"/>
  <c r="E10" i="11"/>
  <c r="K9" i="11"/>
  <c r="D10" i="11"/>
  <c r="F9" i="11"/>
  <c r="H9" i="11"/>
  <c r="J9" i="11"/>
  <c r="L9" i="11"/>
  <c r="J10" i="11" l="1"/>
  <c r="K10" i="11"/>
  <c r="D11" i="11"/>
  <c r="F10" i="11"/>
  <c r="H10" i="11"/>
  <c r="I10" i="11"/>
  <c r="E11" i="11"/>
  <c r="M9" i="11"/>
  <c r="L10" i="11"/>
  <c r="E12" i="11" l="1"/>
  <c r="I11" i="11"/>
  <c r="F11" i="11"/>
  <c r="D12" i="11"/>
  <c r="H11" i="11"/>
  <c r="J11" i="11"/>
  <c r="K11" i="11"/>
  <c r="M10" i="11"/>
  <c r="L11" i="11"/>
  <c r="M11" i="11" s="1"/>
  <c r="F12" i="11" l="1"/>
  <c r="J12" i="11"/>
  <c r="K12" i="11"/>
  <c r="D13" i="11"/>
  <c r="H12" i="11"/>
  <c r="I12" i="11"/>
  <c r="E13" i="11"/>
  <c r="L12" i="11"/>
  <c r="I13" i="11" l="1"/>
  <c r="E14" i="11"/>
  <c r="K13" i="11"/>
  <c r="F13" i="11"/>
  <c r="J13" i="11"/>
  <c r="D14" i="11"/>
  <c r="H13" i="11"/>
  <c r="M12" i="11"/>
  <c r="L13" i="11"/>
  <c r="I14" i="11" l="1"/>
  <c r="E15" i="11"/>
  <c r="J14" i="11"/>
  <c r="F14" i="11"/>
  <c r="K14" i="11"/>
  <c r="D15" i="11"/>
  <c r="H14" i="11"/>
  <c r="M13" i="11"/>
  <c r="L14" i="11"/>
  <c r="E16" i="11" l="1"/>
  <c r="I15" i="11"/>
  <c r="F15" i="11"/>
  <c r="D16" i="11"/>
  <c r="H15" i="11"/>
  <c r="K15" i="11"/>
  <c r="J15" i="11"/>
  <c r="M14" i="11"/>
  <c r="L15" i="11"/>
  <c r="I16" i="11" l="1"/>
  <c r="E17" i="11"/>
  <c r="K16" i="11"/>
  <c r="D17" i="11"/>
  <c r="H16" i="11"/>
  <c r="J16" i="11"/>
  <c r="F16" i="11"/>
  <c r="L16" i="11"/>
  <c r="M15" i="11"/>
  <c r="I17" i="11" l="1"/>
  <c r="E18" i="11"/>
  <c r="K17" i="11"/>
  <c r="D18" i="11"/>
  <c r="H17" i="11"/>
  <c r="F17" i="11"/>
  <c r="J17" i="11"/>
  <c r="M16" i="11"/>
  <c r="L17" i="11"/>
  <c r="I18" i="11" l="1"/>
  <c r="E19" i="11"/>
  <c r="J18" i="11"/>
  <c r="K18" i="11"/>
  <c r="D19" i="11"/>
  <c r="F18" i="11"/>
  <c r="H18" i="11"/>
  <c r="M17" i="11"/>
  <c r="L18" i="11"/>
  <c r="E20" i="11" l="1"/>
  <c r="I19" i="11"/>
  <c r="F19" i="11"/>
  <c r="D20" i="11"/>
  <c r="H19" i="11"/>
  <c r="K19" i="11"/>
  <c r="J19" i="11"/>
  <c r="M18" i="11"/>
  <c r="L19" i="11"/>
  <c r="K20" i="11" l="1"/>
  <c r="D21" i="11"/>
  <c r="F20" i="11"/>
  <c r="J20" i="11"/>
  <c r="H20" i="11"/>
  <c r="E21" i="11"/>
  <c r="I20" i="11"/>
  <c r="M19" i="11"/>
  <c r="L20" i="11"/>
  <c r="E22" i="11" l="1"/>
  <c r="I21" i="11"/>
  <c r="K21" i="11"/>
  <c r="D22" i="11"/>
  <c r="F21" i="11"/>
  <c r="J21" i="11"/>
  <c r="H21" i="11"/>
  <c r="M20" i="11"/>
  <c r="L21" i="11"/>
  <c r="J22" i="11" l="1"/>
  <c r="D23" i="11"/>
  <c r="F22" i="11"/>
  <c r="H22" i="11"/>
  <c r="K22" i="11"/>
  <c r="I22" i="11"/>
  <c r="E23" i="11"/>
  <c r="M21" i="11"/>
  <c r="L22" i="11"/>
  <c r="E24" i="11" l="1"/>
  <c r="I23" i="11"/>
  <c r="F23" i="11"/>
  <c r="D24" i="11"/>
  <c r="H23" i="11"/>
  <c r="J23" i="11"/>
  <c r="K23" i="11"/>
  <c r="L23" i="11"/>
  <c r="M22" i="11"/>
  <c r="M23" i="11"/>
  <c r="F24" i="11" l="1"/>
  <c r="H24" i="11"/>
  <c r="K24" i="11"/>
  <c r="D25" i="11"/>
  <c r="J24" i="11"/>
  <c r="I24" i="11"/>
  <c r="E25" i="11"/>
  <c r="L24" i="11"/>
  <c r="M24" i="11" s="1"/>
  <c r="I25" i="11" l="1"/>
  <c r="E26" i="11"/>
  <c r="K25" i="11"/>
  <c r="F25" i="11"/>
  <c r="H25" i="11"/>
  <c r="D26" i="11"/>
  <c r="J25" i="11"/>
  <c r="L25" i="11"/>
  <c r="I26" i="11" l="1"/>
  <c r="E27" i="11"/>
  <c r="J26" i="11"/>
  <c r="F26" i="11"/>
  <c r="H26" i="11"/>
  <c r="K26" i="11"/>
  <c r="D27" i="11"/>
  <c r="M25" i="11"/>
  <c r="L26" i="11"/>
  <c r="F27" i="11" l="1"/>
  <c r="D28" i="11"/>
  <c r="H27" i="11"/>
  <c r="J27" i="11"/>
  <c r="K27" i="11"/>
  <c r="E28" i="11"/>
  <c r="I27" i="11"/>
  <c r="M26" i="11"/>
  <c r="L27" i="11"/>
  <c r="I28" i="11" l="1"/>
  <c r="E29" i="11"/>
  <c r="J28" i="11"/>
  <c r="K28" i="11"/>
  <c r="F28" i="11"/>
  <c r="H28" i="11"/>
  <c r="D29" i="11"/>
  <c r="M27" i="11"/>
  <c r="L28" i="11"/>
  <c r="K29" i="11" l="1"/>
  <c r="J29" i="11"/>
  <c r="F29" i="11"/>
  <c r="D30" i="11"/>
  <c r="H29" i="11"/>
  <c r="I29" i="11"/>
  <c r="E30" i="11"/>
  <c r="M28" i="11"/>
  <c r="L29" i="11"/>
  <c r="J30" i="11" l="1"/>
  <c r="K30" i="11"/>
  <c r="F30" i="11"/>
  <c r="H30" i="11"/>
  <c r="D31" i="11"/>
  <c r="I30" i="11"/>
  <c r="E31" i="11"/>
  <c r="M29" i="11"/>
  <c r="L30" i="11"/>
  <c r="E32" i="11" l="1"/>
  <c r="I31" i="11"/>
  <c r="F31" i="11"/>
  <c r="D32" i="11"/>
  <c r="H31" i="11"/>
  <c r="K31" i="11"/>
  <c r="J31" i="11"/>
  <c r="M30" i="11"/>
  <c r="L31" i="11"/>
  <c r="K32" i="11" l="1"/>
  <c r="D33" i="11"/>
  <c r="F32" i="11"/>
  <c r="J32" i="11"/>
  <c r="H32" i="11"/>
  <c r="E33" i="11"/>
  <c r="I32" i="11"/>
  <c r="M31" i="11"/>
  <c r="L32" i="11"/>
  <c r="K33" i="11" l="1"/>
  <c r="D34" i="11"/>
  <c r="J33" i="11"/>
  <c r="H33" i="11"/>
  <c r="F33" i="11"/>
  <c r="I33" i="11"/>
  <c r="E34" i="11"/>
  <c r="M32" i="11"/>
  <c r="L33" i="11"/>
  <c r="I34" i="11" l="1"/>
  <c r="E35" i="11"/>
  <c r="J34" i="11"/>
  <c r="D35" i="11"/>
  <c r="F34" i="11"/>
  <c r="H34" i="11"/>
  <c r="K34" i="11"/>
  <c r="M33" i="11"/>
  <c r="L34" i="11"/>
  <c r="F35" i="11" l="1"/>
  <c r="D36" i="11"/>
  <c r="H35" i="11"/>
  <c r="J35" i="11"/>
  <c r="K35" i="11"/>
  <c r="E36" i="11"/>
  <c r="I35" i="11"/>
  <c r="M34" i="11"/>
  <c r="L35" i="11"/>
  <c r="E37" i="11" l="1"/>
  <c r="I36" i="11"/>
  <c r="D37" i="11"/>
  <c r="F36" i="11"/>
  <c r="J36" i="11"/>
  <c r="K36" i="11"/>
  <c r="H36" i="11"/>
  <c r="M35" i="11"/>
  <c r="L36" i="11"/>
  <c r="K37" i="11" l="1"/>
  <c r="D38" i="11"/>
  <c r="F37" i="11"/>
  <c r="J37" i="11"/>
  <c r="H37" i="11"/>
  <c r="E38" i="11"/>
  <c r="I37" i="11"/>
  <c r="M36" i="11"/>
  <c r="L37" i="11"/>
  <c r="I38" i="11" l="1"/>
  <c r="E39" i="11"/>
  <c r="I39" i="11" s="1"/>
  <c r="J38" i="11"/>
  <c r="D39" i="11"/>
  <c r="F38" i="11"/>
  <c r="H38" i="11"/>
  <c r="K38" i="11"/>
  <c r="M37" i="11"/>
  <c r="L38" i="11"/>
  <c r="F39" i="11" l="1"/>
  <c r="H39" i="11"/>
  <c r="J39" i="11"/>
  <c r="K39" i="11"/>
  <c r="L3" i="9"/>
  <c r="L3" i="11"/>
  <c r="L39" i="11"/>
  <c r="M38" i="11"/>
  <c r="D7" i="6" l="1"/>
  <c r="D8" i="6"/>
  <c r="D23" i="6"/>
  <c r="C16" i="4"/>
  <c r="C17" i="4"/>
  <c r="D18" i="4"/>
  <c r="D19" i="4"/>
  <c r="D20" i="4"/>
  <c r="D21" i="4"/>
  <c r="D22" i="4"/>
  <c r="D23" i="4"/>
  <c r="D24" i="4"/>
  <c r="D25" i="4"/>
  <c r="D26" i="4"/>
  <c r="D27" i="4"/>
  <c r="D28" i="4"/>
  <c r="D29" i="4"/>
  <c r="D30" i="4"/>
  <c r="D31" i="4"/>
  <c r="D32" i="4"/>
  <c r="D33" i="4"/>
  <c r="D34" i="4"/>
  <c r="D35" i="4"/>
  <c r="D6" i="6"/>
  <c r="D21" i="6"/>
  <c r="B1" i="6"/>
  <c r="D36" i="4" a="1"/>
  <c r="M39" i="11"/>
  <c r="M3" i="11"/>
  <c r="M3" i="9"/>
  <c r="C40" i="4" l="1"/>
  <c r="D9" i="6"/>
  <c r="E2" i="4" s="1"/>
  <c r="C39" i="4"/>
  <c r="D16" i="6"/>
  <c r="C36" i="4"/>
  <c r="D20" i="6"/>
  <c r="C37" i="4"/>
  <c r="E20" i="6"/>
  <c r="C38" i="4"/>
  <c r="E23" i="4"/>
  <c r="E29" i="4"/>
  <c r="E13" i="4"/>
  <c r="D36" i="4"/>
  <c r="D40" i="4"/>
  <c r="D39" i="4"/>
  <c r="D38" i="4"/>
  <c r="D37" i="4"/>
  <c r="E21" i="6"/>
  <c r="C41" i="4"/>
  <c r="D41" i="4"/>
  <c r="L29" i="4"/>
  <c r="L23" i="4"/>
  <c r="L13" i="4"/>
  <c r="F13" i="4"/>
  <c r="F2" i="4"/>
  <c r="F23" i="4"/>
  <c r="K2" i="4"/>
  <c r="F29" i="4"/>
  <c r="K13" i="4"/>
  <c r="K29" i="4"/>
  <c r="D22" i="6"/>
  <c r="L2" i="4"/>
  <c r="K23" i="4"/>
  <c r="E22" i="6"/>
  <c r="E7" i="4" l="1"/>
  <c r="E19" i="4"/>
  <c r="E37" i="4"/>
  <c r="E14" i="4"/>
  <c r="E32" i="4"/>
  <c r="E16" i="4"/>
  <c r="E30" i="4"/>
  <c r="E40" i="4"/>
  <c r="E25" i="4"/>
  <c r="E11" i="4"/>
  <c r="E5" i="4"/>
  <c r="E10" i="4"/>
  <c r="E15" i="4"/>
  <c r="E24" i="4"/>
  <c r="E3" i="4"/>
  <c r="E8" i="4"/>
  <c r="E26" i="4"/>
  <c r="E38" i="4"/>
  <c r="E28" i="4"/>
  <c r="E33" i="4"/>
  <c r="E39" i="4"/>
  <c r="E20" i="4"/>
  <c r="E22" i="4"/>
  <c r="E18" i="4"/>
  <c r="E34" i="4"/>
  <c r="E27" i="4"/>
  <c r="E36" i="4"/>
  <c r="E4" i="4"/>
  <c r="E6" i="4"/>
  <c r="E12" i="4"/>
  <c r="E35" i="4"/>
  <c r="E9" i="4"/>
  <c r="E21" i="4"/>
  <c r="E17" i="4"/>
  <c r="E31" i="4"/>
  <c r="E41" i="4"/>
  <c r="C42" i="4"/>
  <c r="D42" i="4"/>
  <c r="C43" i="4"/>
  <c r="D43" i="4"/>
  <c r="C44" i="4"/>
  <c r="D44" i="4"/>
  <c r="C45" i="4"/>
  <c r="D45" i="4"/>
  <c r="C46" i="4"/>
  <c r="D46" i="4"/>
  <c r="C47" i="4"/>
  <c r="D47" i="4"/>
  <c r="C48" i="4"/>
  <c r="D48" i="4"/>
  <c r="C49" i="4"/>
  <c r="D49" i="4"/>
  <c r="C50" i="4"/>
  <c r="D50" i="4"/>
  <c r="C51" i="4"/>
  <c r="D51" i="4"/>
  <c r="C52" i="4"/>
  <c r="D52" i="4"/>
  <c r="C53" i="4"/>
  <c r="D53" i="4"/>
  <c r="F33" i="4"/>
  <c r="L3" i="4"/>
  <c r="F18" i="4"/>
  <c r="F36" i="4"/>
  <c r="F34" i="4"/>
  <c r="L18" i="4"/>
  <c r="K35" i="4"/>
  <c r="F30" i="4"/>
  <c r="K37" i="4"/>
  <c r="F6" i="4"/>
  <c r="L24" i="4"/>
  <c r="K11" i="4"/>
  <c r="K27" i="4"/>
  <c r="L39" i="4"/>
  <c r="F9" i="4"/>
  <c r="G38" i="4"/>
  <c r="K15" i="4"/>
  <c r="L34" i="4"/>
  <c r="K28" i="4"/>
  <c r="F14" i="4"/>
  <c r="F20" i="4"/>
  <c r="F7" i="4"/>
  <c r="F12" i="4"/>
  <c r="K41" i="4"/>
  <c r="K25" i="4"/>
  <c r="G36" i="4"/>
  <c r="L22" i="4"/>
  <c r="L25" i="4"/>
  <c r="F19" i="4"/>
  <c r="L19" i="4"/>
  <c r="L17" i="4"/>
  <c r="K33" i="4"/>
  <c r="K21" i="4"/>
  <c r="F28" i="4"/>
  <c r="F27" i="4"/>
  <c r="L5" i="4"/>
  <c r="F26" i="4"/>
  <c r="L16" i="4"/>
  <c r="L7" i="4"/>
  <c r="K34" i="4"/>
  <c r="L21" i="4"/>
  <c r="F31" i="4"/>
  <c r="K32" i="4"/>
  <c r="F32" i="4"/>
  <c r="K9" i="4"/>
  <c r="K22" i="4"/>
  <c r="L28" i="4"/>
  <c r="K17" i="4"/>
  <c r="K39" i="4"/>
  <c r="L38" i="4"/>
  <c r="F15" i="4"/>
  <c r="K8" i="4"/>
  <c r="K7" i="4"/>
  <c r="F41" i="4"/>
  <c r="K26" i="4"/>
  <c r="F25" i="4"/>
  <c r="L9" i="4"/>
  <c r="K6" i="4"/>
  <c r="F21" i="4"/>
  <c r="L4" i="4"/>
  <c r="F11" i="4"/>
  <c r="F10" i="4"/>
  <c r="K24" i="4"/>
  <c r="K30" i="4"/>
  <c r="F40" i="4"/>
  <c r="F39" i="4"/>
  <c r="L41" i="4"/>
  <c r="L15" i="4"/>
  <c r="F17" i="4"/>
  <c r="F16" i="4"/>
  <c r="K16" i="4"/>
  <c r="K38" i="4"/>
  <c r="L8" i="4"/>
  <c r="K5" i="4"/>
  <c r="L27" i="4"/>
  <c r="L26" i="4"/>
  <c r="K4" i="4"/>
  <c r="F38" i="4"/>
  <c r="K3" i="4"/>
  <c r="K31" i="4"/>
  <c r="F3" i="4"/>
  <c r="L20" i="4"/>
  <c r="K18" i="4"/>
  <c r="L12" i="4"/>
  <c r="K19" i="4"/>
  <c r="F5" i="4"/>
  <c r="K36" i="4"/>
  <c r="K12" i="4"/>
  <c r="F37" i="4"/>
  <c r="K10" i="4"/>
  <c r="L33" i="4"/>
  <c r="G37" i="4"/>
  <c r="L14" i="4"/>
  <c r="G40" i="4"/>
  <c r="K20" i="4"/>
  <c r="K14" i="4"/>
  <c r="L35" i="4"/>
  <c r="L32" i="4"/>
  <c r="L40" i="4"/>
  <c r="G39" i="4"/>
  <c r="L31" i="4"/>
  <c r="F22" i="4"/>
  <c r="F8" i="4"/>
  <c r="L6" i="4"/>
  <c r="F4" i="4"/>
  <c r="F35" i="4"/>
  <c r="K40" i="4"/>
  <c r="G41" i="4"/>
  <c r="L11" i="4"/>
  <c r="L30" i="4"/>
  <c r="L37" i="4"/>
  <c r="L36" i="4"/>
  <c r="F24" i="4"/>
  <c r="L10" i="4"/>
  <c r="E52" i="4" l="1"/>
  <c r="E42" i="4"/>
  <c r="E48" i="4"/>
  <c r="E47" i="4"/>
  <c r="E43" i="4"/>
  <c r="E44" i="4"/>
  <c r="E51" i="4"/>
  <c r="E49" i="4"/>
  <c r="E45" i="4"/>
  <c r="E50" i="4"/>
  <c r="E46" i="4"/>
  <c r="E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E78" i="4"/>
  <c r="E79" i="4"/>
  <c r="E80" i="4"/>
  <c r="E81" i="4"/>
  <c r="E82" i="4"/>
  <c r="E83" i="4"/>
  <c r="E84" i="4"/>
  <c r="E85" i="4"/>
  <c r="E86" i="4"/>
  <c r="E87" i="4"/>
  <c r="E88" i="4"/>
  <c r="E89" i="4"/>
  <c r="E90" i="4"/>
  <c r="E91" i="4"/>
  <c r="E92" i="4"/>
  <c r="E93" i="4"/>
  <c r="E94" i="4"/>
  <c r="E95" i="4"/>
  <c r="B96" i="4"/>
  <c r="C96" i="4"/>
  <c r="B97" i="4"/>
  <c r="C97" i="4"/>
  <c r="K84" i="4"/>
  <c r="F94" i="4"/>
  <c r="G84" i="4"/>
  <c r="K94" i="4"/>
  <c r="L87" i="4"/>
  <c r="F88" i="4"/>
  <c r="G92" i="4"/>
  <c r="L93" i="4"/>
  <c r="L79" i="4"/>
  <c r="G89" i="4"/>
  <c r="L44" i="4"/>
  <c r="K42" i="4"/>
  <c r="F52" i="4"/>
  <c r="G82" i="4"/>
  <c r="K79" i="4"/>
  <c r="K46" i="4"/>
  <c r="G80" i="4"/>
  <c r="L83" i="4"/>
  <c r="K85" i="4"/>
  <c r="L53" i="4"/>
  <c r="K82" i="4"/>
  <c r="K81" i="4"/>
  <c r="L90" i="4"/>
  <c r="L82" i="4"/>
  <c r="F95" i="4"/>
  <c r="G49" i="4"/>
  <c r="F47" i="4"/>
  <c r="K45" i="4"/>
  <c r="F81" i="4"/>
  <c r="F93" i="4"/>
  <c r="K50" i="4"/>
  <c r="K95" i="4"/>
  <c r="L45" i="4"/>
  <c r="F44" i="4"/>
  <c r="F53" i="4"/>
  <c r="G88" i="4"/>
  <c r="K86" i="4"/>
  <c r="L52" i="4"/>
  <c r="K87" i="4"/>
  <c r="F82" i="4"/>
  <c r="F46" i="4"/>
  <c r="F42" i="4"/>
  <c r="L50" i="4"/>
  <c r="L51" i="4"/>
  <c r="K78" i="4"/>
  <c r="L49" i="4"/>
  <c r="K83" i="4"/>
  <c r="K92" i="4"/>
  <c r="K43" i="4"/>
  <c r="G81" i="4"/>
  <c r="F50" i="4"/>
  <c r="K80" i="4"/>
  <c r="L89" i="4"/>
  <c r="K52" i="4"/>
  <c r="G86" i="4"/>
  <c r="G91" i="4"/>
  <c r="L42" i="4"/>
  <c r="G87" i="4"/>
  <c r="F86" i="4"/>
  <c r="K88" i="4"/>
  <c r="G46" i="4"/>
  <c r="G51" i="4"/>
  <c r="K53" i="4"/>
  <c r="F87" i="4"/>
  <c r="K47" i="4"/>
  <c r="L86" i="4"/>
  <c r="F80" i="4"/>
  <c r="F84" i="4"/>
  <c r="F90" i="4"/>
  <c r="G94" i="4"/>
  <c r="F45" i="4"/>
  <c r="K89" i="4"/>
  <c r="F51" i="4"/>
  <c r="L94" i="4"/>
  <c r="L48" i="4"/>
  <c r="F89" i="4"/>
  <c r="L78" i="4"/>
  <c r="L43" i="4"/>
  <c r="L47" i="4"/>
  <c r="F83" i="4"/>
  <c r="G48" i="4"/>
  <c r="G93" i="4"/>
  <c r="G45" i="4"/>
  <c r="G90" i="4"/>
  <c r="G85" i="4"/>
  <c r="F43" i="4"/>
  <c r="F91" i="4"/>
  <c r="L85" i="4"/>
  <c r="G95" i="4"/>
  <c r="L46" i="4"/>
  <c r="G47" i="4"/>
  <c r="L91" i="4"/>
  <c r="G44" i="4"/>
  <c r="F92" i="4"/>
  <c r="F85" i="4"/>
  <c r="G42" i="4"/>
  <c r="K90" i="4"/>
  <c r="L80" i="4"/>
  <c r="G53" i="4"/>
  <c r="F78" i="4"/>
  <c r="K48" i="4"/>
  <c r="G43" i="4"/>
  <c r="G78" i="4"/>
  <c r="K93" i="4"/>
  <c r="L88" i="4"/>
  <c r="K44" i="4"/>
  <c r="L95" i="4"/>
  <c r="K49" i="4"/>
  <c r="F79" i="4"/>
  <c r="L81" i="4"/>
  <c r="K51" i="4"/>
  <c r="G50" i="4"/>
  <c r="F49" i="4"/>
  <c r="F48" i="4"/>
  <c r="G52" i="4"/>
  <c r="G83" i="4"/>
  <c r="G79" i="4"/>
  <c r="L84" i="4"/>
  <c r="L92" i="4"/>
  <c r="K91" i="4"/>
  <c r="E96" i="4" l="1"/>
  <c r="E74" i="4"/>
  <c r="E70" i="4"/>
  <c r="E66" i="4"/>
  <c r="E62" i="4"/>
  <c r="E58" i="4"/>
  <c r="E76" i="4"/>
  <c r="E68" i="4"/>
  <c r="E64" i="4"/>
  <c r="E60" i="4"/>
  <c r="E54" i="4"/>
  <c r="E75" i="4"/>
  <c r="E71" i="4"/>
  <c r="E67" i="4"/>
  <c r="E63" i="4"/>
  <c r="E59" i="4"/>
  <c r="E55" i="4"/>
  <c r="E72" i="4"/>
  <c r="E77" i="4"/>
  <c r="E73" i="4"/>
  <c r="E69" i="4"/>
  <c r="E65" i="4"/>
  <c r="E61" i="4"/>
  <c r="E57" i="4"/>
  <c r="E56" i="4"/>
  <c r="E97" i="4"/>
  <c r="B98" i="4"/>
  <c r="C98" i="4"/>
  <c r="F55" i="4"/>
  <c r="F57" i="4"/>
  <c r="G54" i="4"/>
  <c r="L68" i="4"/>
  <c r="F74" i="4"/>
  <c r="L54" i="4"/>
  <c r="F96" i="4"/>
  <c r="K97" i="4"/>
  <c r="G66" i="4"/>
  <c r="G67" i="4"/>
  <c r="L55" i="4"/>
  <c r="F64" i="4"/>
  <c r="F97" i="4"/>
  <c r="F65" i="4"/>
  <c r="G69" i="4"/>
  <c r="K58" i="4"/>
  <c r="G65" i="4"/>
  <c r="G56" i="4"/>
  <c r="L60" i="4"/>
  <c r="F67" i="4"/>
  <c r="G72" i="4"/>
  <c r="G62" i="4"/>
  <c r="L64" i="4"/>
  <c r="L59" i="4"/>
  <c r="F75" i="4"/>
  <c r="G63" i="4"/>
  <c r="G68" i="4"/>
  <c r="K61" i="4"/>
  <c r="F66" i="4"/>
  <c r="L70" i="4"/>
  <c r="L62" i="4"/>
  <c r="K75" i="4"/>
  <c r="L76" i="4"/>
  <c r="K60" i="4"/>
  <c r="L72" i="4"/>
  <c r="L75" i="4"/>
  <c r="L67" i="4"/>
  <c r="G74" i="4"/>
  <c r="K66" i="4"/>
  <c r="F73" i="4"/>
  <c r="L74" i="4"/>
  <c r="F61" i="4"/>
  <c r="L66" i="4"/>
  <c r="K77" i="4"/>
  <c r="L57" i="4"/>
  <c r="G59" i="4"/>
  <c r="G55" i="4"/>
  <c r="K62" i="4"/>
  <c r="L63" i="4"/>
  <c r="F71" i="4"/>
  <c r="L69" i="4"/>
  <c r="K76" i="4"/>
  <c r="F62" i="4"/>
  <c r="K96" i="4"/>
  <c r="F59" i="4"/>
  <c r="L58" i="4"/>
  <c r="G75" i="4"/>
  <c r="F70" i="4"/>
  <c r="G73" i="4"/>
  <c r="K57" i="4"/>
  <c r="K67" i="4"/>
  <c r="F63" i="4"/>
  <c r="L96" i="4"/>
  <c r="K73" i="4"/>
  <c r="G64" i="4"/>
  <c r="F72" i="4"/>
  <c r="K65" i="4"/>
  <c r="K70" i="4"/>
  <c r="K68" i="4"/>
  <c r="F58" i="4"/>
  <c r="G61" i="4"/>
  <c r="K72" i="4"/>
  <c r="L65" i="4"/>
  <c r="K74" i="4"/>
  <c r="G70" i="4"/>
  <c r="F69" i="4"/>
  <c r="L56" i="4"/>
  <c r="G71" i="4"/>
  <c r="K55" i="4"/>
  <c r="G60" i="4"/>
  <c r="L61" i="4"/>
  <c r="K59" i="4"/>
  <c r="K54" i="4"/>
  <c r="F68" i="4"/>
  <c r="G77" i="4"/>
  <c r="G76" i="4"/>
  <c r="F77" i="4"/>
  <c r="K64" i="4"/>
  <c r="F54" i="4"/>
  <c r="G97" i="4"/>
  <c r="F76" i="4"/>
  <c r="L97" i="4"/>
  <c r="F56" i="4"/>
  <c r="L77" i="4"/>
  <c r="L73" i="4"/>
  <c r="G96" i="4"/>
  <c r="F60" i="4"/>
  <c r="K56" i="4"/>
  <c r="K69" i="4"/>
  <c r="L71" i="4"/>
  <c r="G58" i="4"/>
  <c r="G57" i="4"/>
  <c r="K63" i="4"/>
  <c r="K71" i="4"/>
  <c r="E98" i="4" l="1"/>
  <c r="B99" i="4"/>
  <c r="C99" i="4"/>
  <c r="L98" i="4"/>
  <c r="G98" i="4"/>
  <c r="F98" i="4"/>
  <c r="K98" i="4"/>
  <c r="E99" i="4" l="1"/>
  <c r="B100" i="4"/>
  <c r="C100" i="4"/>
  <c r="B101" i="4"/>
  <c r="C101" i="4"/>
  <c r="B102" i="4"/>
  <c r="C102" i="4"/>
  <c r="B103" i="4"/>
  <c r="C103" i="4"/>
  <c r="B104" i="4"/>
  <c r="C104" i="4"/>
  <c r="L99" i="4"/>
  <c r="K99" i="4"/>
  <c r="G99" i="4"/>
  <c r="F99" i="4"/>
  <c r="E102" i="4" l="1"/>
  <c r="E103" i="4"/>
  <c r="E100" i="4"/>
  <c r="E101" i="4"/>
  <c r="E104" i="4"/>
  <c r="B105" i="4"/>
  <c r="C105" i="4"/>
  <c r="B106" i="4"/>
  <c r="C106" i="4"/>
  <c r="F100" i="4"/>
  <c r="L100" i="4"/>
  <c r="F103" i="4"/>
  <c r="G103" i="4"/>
  <c r="L102" i="4"/>
  <c r="L103" i="4"/>
  <c r="K104" i="4"/>
  <c r="G100" i="4"/>
  <c r="K103" i="4"/>
  <c r="K101" i="4"/>
  <c r="L104" i="4"/>
  <c r="F104" i="4"/>
  <c r="F101" i="4"/>
  <c r="G102" i="4"/>
  <c r="F102" i="4"/>
  <c r="G104" i="4"/>
  <c r="L101" i="4"/>
  <c r="K102" i="4"/>
  <c r="K100" i="4"/>
  <c r="G101" i="4"/>
  <c r="E105" i="4" l="1"/>
  <c r="E106" i="4"/>
  <c r="B107" i="4"/>
  <c r="C107" i="4"/>
  <c r="F105" i="4"/>
  <c r="L105" i="4"/>
  <c r="L106" i="4"/>
  <c r="G106" i="4"/>
  <c r="K106" i="4"/>
  <c r="F106" i="4"/>
  <c r="K105" i="4"/>
  <c r="G105" i="4"/>
  <c r="E107" i="4" l="1"/>
  <c r="B108" i="4"/>
  <c r="C108" i="4"/>
  <c r="L107" i="4"/>
  <c r="G107" i="4"/>
  <c r="F107" i="4"/>
  <c r="K107" i="4"/>
  <c r="E108" i="4" l="1"/>
  <c r="B109" i="4"/>
  <c r="C109" i="4"/>
  <c r="K108" i="4"/>
  <c r="L108" i="4"/>
  <c r="G108" i="4"/>
  <c r="F108" i="4"/>
  <c r="E109" i="4" l="1"/>
  <c r="B110" i="4"/>
  <c r="C110" i="4"/>
  <c r="B111" i="4"/>
  <c r="C111" i="4"/>
  <c r="L109" i="4"/>
  <c r="K109" i="4"/>
  <c r="G109" i="4"/>
  <c r="F109" i="4"/>
  <c r="E110" i="4" l="1"/>
  <c r="E111" i="4"/>
  <c r="B112" i="4"/>
  <c r="C112" i="4"/>
  <c r="F110" i="4"/>
  <c r="L110" i="4"/>
  <c r="L111" i="4"/>
  <c r="G111" i="4"/>
  <c r="K111" i="4"/>
  <c r="F111" i="4"/>
  <c r="K110" i="4"/>
  <c r="G110" i="4"/>
  <c r="E112" i="4" l="1"/>
  <c r="B113" i="4"/>
  <c r="C113" i="4"/>
  <c r="L112" i="4"/>
  <c r="K112" i="4"/>
  <c r="G112" i="4"/>
  <c r="F112" i="4"/>
  <c r="E113" i="4" l="1"/>
  <c r="B114" i="4"/>
  <c r="C114" i="4"/>
  <c r="L113" i="4"/>
  <c r="G113" i="4"/>
  <c r="F113" i="4"/>
  <c r="K113" i="4"/>
  <c r="E114" i="4" l="1"/>
  <c r="B115" i="4"/>
  <c r="C115" i="4"/>
  <c r="B116" i="4"/>
  <c r="C116" i="4"/>
  <c r="K114" i="4"/>
  <c r="L114" i="4"/>
  <c r="G114" i="4"/>
  <c r="F114" i="4"/>
  <c r="E115" i="4" l="1"/>
  <c r="E116" i="4"/>
  <c r="B117" i="4"/>
  <c r="C117" i="4"/>
  <c r="B118" i="4"/>
  <c r="C118" i="4"/>
  <c r="E118" i="4" s="1"/>
  <c r="B119" i="4"/>
  <c r="C119" i="4"/>
  <c r="F116" i="4"/>
  <c r="G115" i="4"/>
  <c r="K116" i="4"/>
  <c r="L118" i="4"/>
  <c r="G116" i="4"/>
  <c r="F115" i="4"/>
  <c r="G118" i="4"/>
  <c r="L115" i="4"/>
  <c r="F118" i="4"/>
  <c r="K118" i="4"/>
  <c r="L116" i="4"/>
  <c r="K115" i="4"/>
  <c r="E117" i="4" l="1"/>
  <c r="E119" i="4"/>
  <c r="B120" i="4"/>
  <c r="C120" i="4"/>
  <c r="B121" i="4"/>
  <c r="C121" i="4"/>
  <c r="K117" i="4"/>
  <c r="K119" i="4"/>
  <c r="G117" i="4"/>
  <c r="F119" i="4"/>
  <c r="L117" i="4"/>
  <c r="G119" i="4"/>
  <c r="F117" i="4"/>
  <c r="L119" i="4"/>
  <c r="E120" i="4" l="1"/>
  <c r="E121" i="4"/>
  <c r="B122" i="4"/>
  <c r="C122" i="4"/>
  <c r="K121" i="4"/>
  <c r="F121" i="4"/>
  <c r="G121" i="4"/>
  <c r="L121" i="4"/>
  <c r="G120" i="4"/>
  <c r="F120" i="4"/>
  <c r="L120" i="4"/>
  <c r="K120" i="4"/>
  <c r="E122" i="4" l="1"/>
  <c r="B123" i="4"/>
  <c r="C123" i="4"/>
  <c r="B124" i="4"/>
  <c r="C124" i="4"/>
  <c r="B125" i="4"/>
  <c r="C125" i="4"/>
  <c r="K122" i="4"/>
  <c r="G122" i="4"/>
  <c r="L122" i="4"/>
  <c r="F122" i="4"/>
  <c r="E123" i="4" l="1"/>
  <c r="E124" i="4"/>
  <c r="E125" i="4"/>
  <c r="B126" i="4"/>
  <c r="C126" i="4"/>
  <c r="B127" i="4"/>
  <c r="C127" i="4"/>
  <c r="K123" i="4"/>
  <c r="F125" i="4"/>
  <c r="F123" i="4"/>
  <c r="G123" i="4"/>
  <c r="K124" i="4"/>
  <c r="L123" i="4"/>
  <c r="F124" i="4"/>
  <c r="L124" i="4"/>
  <c r="L125" i="4"/>
  <c r="G125" i="4"/>
  <c r="K125" i="4"/>
  <c r="G124" i="4"/>
  <c r="E126" i="4" l="1"/>
  <c r="E127" i="4"/>
  <c r="B128" i="4"/>
  <c r="C128" i="4"/>
  <c r="K127" i="4"/>
  <c r="G126" i="4"/>
  <c r="G127" i="4"/>
  <c r="F126" i="4"/>
  <c r="L127" i="4"/>
  <c r="L126" i="4"/>
  <c r="F127" i="4"/>
  <c r="K126" i="4"/>
  <c r="E128" i="4" l="1"/>
  <c r="B129" i="4"/>
  <c r="C129" i="4"/>
  <c r="B130" i="4"/>
  <c r="C130" i="4"/>
  <c r="B131" i="4"/>
  <c r="C131" i="4"/>
  <c r="K128" i="4"/>
  <c r="G128" i="4"/>
  <c r="L128" i="4"/>
  <c r="F128" i="4"/>
  <c r="E130" i="4" l="1"/>
  <c r="E129" i="4"/>
  <c r="E131" i="4"/>
  <c r="B132" i="4"/>
  <c r="C132" i="4"/>
  <c r="G131" i="4"/>
  <c r="K131" i="4"/>
  <c r="G129" i="4"/>
  <c r="K129" i="4"/>
  <c r="K130" i="4"/>
  <c r="F129" i="4"/>
  <c r="L131" i="4"/>
  <c r="L130" i="4"/>
  <c r="F131" i="4"/>
  <c r="G130" i="4"/>
  <c r="L129" i="4"/>
  <c r="F130" i="4"/>
  <c r="E132" i="4" l="1"/>
  <c r="B133" i="4"/>
  <c r="C133" i="4"/>
  <c r="L132" i="4"/>
  <c r="G132" i="4"/>
  <c r="K132" i="4"/>
  <c r="F132" i="4"/>
  <c r="E133" i="4" l="1"/>
  <c r="B134" i="4"/>
  <c r="C134" i="4"/>
  <c r="L133" i="4"/>
  <c r="G133" i="4"/>
  <c r="F133" i="4"/>
  <c r="K133" i="4"/>
  <c r="N96" i="4" l="1"/>
  <c r="E134" i="4"/>
  <c r="B135" i="4"/>
  <c r="C135" i="4"/>
  <c r="G134" i="4"/>
  <c r="K134" i="4"/>
  <c r="L134" i="4"/>
  <c r="F134" i="4"/>
  <c r="N97" i="4" l="1"/>
  <c r="E135" i="4"/>
  <c r="B136" i="4"/>
  <c r="C136" i="4"/>
  <c r="F135" i="4"/>
  <c r="L135" i="4"/>
  <c r="K135" i="4"/>
  <c r="G135" i="4"/>
  <c r="E136" i="4" l="1"/>
  <c r="N98" i="4"/>
  <c r="B137" i="4"/>
  <c r="C137" i="4"/>
  <c r="L136" i="4"/>
  <c r="F136" i="4"/>
  <c r="K136" i="4"/>
  <c r="G136" i="4"/>
  <c r="E137" i="4" l="1"/>
  <c r="N99" i="4"/>
  <c r="B138" i="4"/>
  <c r="C138" i="4"/>
  <c r="F137" i="4"/>
  <c r="L137" i="4"/>
  <c r="K137" i="4"/>
  <c r="G137" i="4"/>
  <c r="N100" i="4" l="1"/>
  <c r="E138" i="4"/>
  <c r="B139" i="4"/>
  <c r="C139" i="4"/>
  <c r="F138" i="4"/>
  <c r="L138" i="4"/>
  <c r="K138" i="4"/>
  <c r="G138" i="4"/>
  <c r="N101" i="4" l="1"/>
  <c r="E139" i="4"/>
  <c r="B140" i="4"/>
  <c r="C140" i="4"/>
  <c r="L139" i="4"/>
  <c r="F139" i="4"/>
  <c r="G139" i="4"/>
  <c r="K139" i="4"/>
  <c r="N102" i="4" l="1"/>
  <c r="E140" i="4"/>
  <c r="B141" i="4"/>
  <c r="C141" i="4"/>
  <c r="G140" i="4"/>
  <c r="K140" i="4"/>
  <c r="L140" i="4"/>
  <c r="F140" i="4"/>
  <c r="N103" i="4" l="1"/>
  <c r="E141" i="4"/>
  <c r="B142" i="4"/>
  <c r="C142" i="4"/>
  <c r="F141" i="4"/>
  <c r="K141" i="4"/>
  <c r="G141" i="4"/>
  <c r="L141" i="4"/>
  <c r="E142" i="4" l="1"/>
  <c r="N104" i="4"/>
  <c r="B143" i="4"/>
  <c r="C143" i="4"/>
  <c r="K142" i="4"/>
  <c r="L142" i="4"/>
  <c r="G142" i="4"/>
  <c r="F142" i="4"/>
  <c r="N105" i="4" l="1"/>
  <c r="E143" i="4"/>
  <c r="B144" i="4"/>
  <c r="C144" i="4"/>
  <c r="L143" i="4"/>
  <c r="F143" i="4"/>
  <c r="G143" i="4"/>
  <c r="K143" i="4"/>
  <c r="E144" i="4" l="1"/>
  <c r="N106" i="4"/>
  <c r="B145" i="4"/>
  <c r="C145" i="4"/>
  <c r="K144" i="4"/>
  <c r="L144" i="4"/>
  <c r="F144" i="4"/>
  <c r="G144" i="4"/>
  <c r="N107" i="4" l="1"/>
  <c r="E145" i="4"/>
  <c r="B146" i="4"/>
  <c r="C146" i="4"/>
  <c r="K145" i="4"/>
  <c r="L145" i="4"/>
  <c r="G145" i="4"/>
  <c r="F145" i="4"/>
  <c r="E146" i="4" l="1"/>
  <c r="N108" i="4"/>
  <c r="B147" i="4"/>
  <c r="C147" i="4"/>
  <c r="K146" i="4"/>
  <c r="L146" i="4"/>
  <c r="F146" i="4"/>
  <c r="G146" i="4"/>
  <c r="N109" i="4" l="1"/>
  <c r="E147" i="4"/>
  <c r="B148" i="4"/>
  <c r="C148" i="4"/>
  <c r="G147" i="4"/>
  <c r="L147" i="4"/>
  <c r="K147" i="4"/>
  <c r="F147" i="4"/>
  <c r="N110" i="4" l="1"/>
  <c r="E148" i="4"/>
  <c r="B149" i="4"/>
  <c r="C149" i="4"/>
  <c r="L148" i="4"/>
  <c r="G148" i="4"/>
  <c r="F148" i="4"/>
  <c r="K148" i="4"/>
  <c r="N111" i="4" l="1"/>
  <c r="E149" i="4"/>
  <c r="B150" i="4"/>
  <c r="C150" i="4"/>
  <c r="L149" i="4"/>
  <c r="K149" i="4"/>
  <c r="G149" i="4"/>
  <c r="F149" i="4"/>
  <c r="N112" i="4" l="1"/>
  <c r="E150" i="4"/>
  <c r="B151" i="4"/>
  <c r="C151" i="4"/>
  <c r="G150" i="4"/>
  <c r="K150" i="4"/>
  <c r="L150" i="4"/>
  <c r="F150" i="4"/>
  <c r="E151" i="4" l="1"/>
  <c r="N113" i="4"/>
  <c r="B152" i="4"/>
  <c r="C152" i="4"/>
  <c r="L151" i="4"/>
  <c r="F151" i="4"/>
  <c r="K151" i="4"/>
  <c r="G151" i="4"/>
  <c r="N114" i="4" l="1"/>
  <c r="E152" i="4"/>
  <c r="B153" i="4"/>
  <c r="C153" i="4"/>
  <c r="K152" i="4"/>
  <c r="G152" i="4"/>
  <c r="L152" i="4"/>
  <c r="F152" i="4"/>
  <c r="N115" i="4" l="1"/>
  <c r="E153" i="4"/>
  <c r="B154" i="4"/>
  <c r="C154" i="4"/>
  <c r="K153" i="4"/>
  <c r="L153" i="4"/>
  <c r="F153" i="4"/>
  <c r="G153" i="4"/>
  <c r="N116" i="4" l="1"/>
  <c r="E154" i="4"/>
  <c r="B155" i="4"/>
  <c r="C155" i="4"/>
  <c r="K154" i="4"/>
  <c r="G154" i="4"/>
  <c r="F154" i="4"/>
  <c r="L154" i="4"/>
  <c r="N117" i="4" l="1"/>
  <c r="E155" i="4"/>
  <c r="B156" i="4"/>
  <c r="C156" i="4"/>
  <c r="L155" i="4"/>
  <c r="G155" i="4"/>
  <c r="F155" i="4"/>
  <c r="K155" i="4"/>
  <c r="N118" i="4" l="1"/>
  <c r="E156" i="4"/>
  <c r="B157" i="4"/>
  <c r="C157" i="4"/>
  <c r="L156" i="4"/>
  <c r="F156" i="4"/>
  <c r="K156" i="4"/>
  <c r="G156" i="4"/>
  <c r="N119" i="4" l="1"/>
  <c r="E157" i="4"/>
  <c r="B158" i="4"/>
  <c r="C158" i="4"/>
  <c r="F157" i="4"/>
  <c r="L157" i="4"/>
  <c r="K157" i="4"/>
  <c r="G157" i="4"/>
  <c r="E158" i="4" l="1"/>
  <c r="N120" i="4"/>
  <c r="B159" i="4"/>
  <c r="C159" i="4"/>
  <c r="L158" i="4"/>
  <c r="K158" i="4"/>
  <c r="F158" i="4"/>
  <c r="G158" i="4"/>
  <c r="N121" i="4" l="1"/>
  <c r="E159" i="4"/>
  <c r="B160" i="4"/>
  <c r="C160" i="4"/>
  <c r="G159" i="4"/>
  <c r="K159" i="4"/>
  <c r="L159" i="4"/>
  <c r="F159" i="4"/>
  <c r="N122" i="4" l="1"/>
  <c r="E160" i="4"/>
  <c r="B161" i="4"/>
  <c r="C161" i="4"/>
  <c r="F160" i="4"/>
  <c r="K160" i="4"/>
  <c r="L160" i="4"/>
  <c r="G160" i="4"/>
  <c r="N123" i="4" l="1"/>
  <c r="E161" i="4"/>
  <c r="B162" i="4"/>
  <c r="C162" i="4"/>
  <c r="L161" i="4"/>
  <c r="K161" i="4"/>
  <c r="F161" i="4"/>
  <c r="G161" i="4"/>
  <c r="E162" i="4" l="1"/>
  <c r="N124" i="4"/>
  <c r="B163" i="4"/>
  <c r="C163" i="4"/>
  <c r="G162" i="4"/>
  <c r="L162" i="4"/>
  <c r="F162" i="4"/>
  <c r="K162" i="4"/>
  <c r="N125" i="4" l="1"/>
  <c r="E163" i="4"/>
  <c r="B164" i="4"/>
  <c r="C164" i="4"/>
  <c r="L163" i="4"/>
  <c r="K163" i="4"/>
  <c r="F163" i="4"/>
  <c r="G163" i="4"/>
  <c r="E164" i="4" l="1"/>
  <c r="N126" i="4"/>
  <c r="B165" i="4"/>
  <c r="C165" i="4"/>
  <c r="F164" i="4"/>
  <c r="L164" i="4"/>
  <c r="K164" i="4"/>
  <c r="G164" i="4"/>
  <c r="E165" i="4" l="1"/>
  <c r="N127" i="4"/>
  <c r="B166" i="4"/>
  <c r="C166" i="4"/>
  <c r="G165" i="4"/>
  <c r="F165" i="4"/>
  <c r="K165" i="4"/>
  <c r="L165" i="4"/>
  <c r="N128" i="4" l="1"/>
  <c r="E166" i="4"/>
  <c r="B167" i="4"/>
  <c r="C167" i="4"/>
  <c r="L166" i="4"/>
  <c r="G166" i="4"/>
  <c r="K166" i="4"/>
  <c r="F166" i="4"/>
  <c r="E167" i="4" l="1"/>
  <c r="N129" i="4"/>
  <c r="B168" i="4"/>
  <c r="C168" i="4"/>
  <c r="F167" i="4"/>
  <c r="L167" i="4"/>
  <c r="K167" i="4"/>
  <c r="G167" i="4"/>
  <c r="E168" i="4" l="1"/>
  <c r="N130" i="4"/>
  <c r="B169" i="4"/>
  <c r="C169" i="4"/>
  <c r="L168" i="4"/>
  <c r="K168" i="4"/>
  <c r="F168" i="4"/>
  <c r="G168" i="4"/>
  <c r="N131" i="4" l="1"/>
  <c r="E169" i="4"/>
  <c r="G169" i="4"/>
  <c r="K169" i="4"/>
  <c r="L169" i="4"/>
  <c r="F169" i="4"/>
  <c r="N132" i="4" l="1"/>
  <c r="D2" i="5" a="1"/>
  <c r="D5" i="5" l="1"/>
  <c r="D13" i="5"/>
  <c r="D29" i="5"/>
  <c r="D37" i="5"/>
  <c r="D45" i="5"/>
  <c r="D61" i="5"/>
  <c r="D69" i="5"/>
  <c r="D2" i="5"/>
  <c r="D10" i="5"/>
  <c r="D18" i="5"/>
  <c r="D26" i="5"/>
  <c r="D34" i="5"/>
  <c r="D42" i="5"/>
  <c r="D50" i="5"/>
  <c r="D58" i="5"/>
  <c r="D66" i="5"/>
  <c r="D74" i="5"/>
  <c r="D82" i="5"/>
  <c r="D90" i="5"/>
  <c r="D98" i="5"/>
  <c r="D106" i="5"/>
  <c r="D114" i="5"/>
  <c r="D122" i="5"/>
  <c r="D7" i="5"/>
  <c r="D15" i="5"/>
  <c r="D23" i="5"/>
  <c r="D31" i="5"/>
  <c r="D39" i="5"/>
  <c r="D47" i="5"/>
  <c r="D55" i="5"/>
  <c r="D63" i="5"/>
  <c r="D71" i="5"/>
  <c r="D79" i="5"/>
  <c r="D87" i="5"/>
  <c r="D95" i="5"/>
  <c r="D103" i="5"/>
  <c r="D111" i="5"/>
  <c r="D119" i="5"/>
  <c r="D9" i="5"/>
  <c r="D17" i="5"/>
  <c r="D25" i="5"/>
  <c r="D33" i="5"/>
  <c r="D41" i="5"/>
  <c r="D49" i="5"/>
  <c r="D57" i="5"/>
  <c r="D65" i="5"/>
  <c r="D73" i="5"/>
  <c r="D81" i="5"/>
  <c r="D89" i="5"/>
  <c r="D97" i="5"/>
  <c r="D105" i="5"/>
  <c r="D113" i="5"/>
  <c r="D121" i="5"/>
  <c r="D6" i="5"/>
  <c r="D14" i="5"/>
  <c r="D22" i="5"/>
  <c r="D8" i="5"/>
  <c r="D16" i="5"/>
  <c r="D24" i="5"/>
  <c r="D32" i="5"/>
  <c r="D40" i="5"/>
  <c r="D48" i="5"/>
  <c r="D56" i="5"/>
  <c r="D64" i="5"/>
  <c r="D72" i="5"/>
  <c r="D80" i="5"/>
  <c r="D88" i="5"/>
  <c r="D96" i="5"/>
  <c r="D104" i="5"/>
  <c r="D112" i="5"/>
  <c r="D120" i="5"/>
  <c r="D21" i="5"/>
  <c r="D53" i="5"/>
  <c r="D77" i="5"/>
  <c r="D85" i="5"/>
  <c r="D28" i="5"/>
  <c r="D62" i="5"/>
  <c r="D110" i="5"/>
  <c r="D108" i="5"/>
  <c r="D20" i="5"/>
  <c r="D109" i="5"/>
  <c r="D3" i="5"/>
  <c r="D54" i="5"/>
  <c r="D75" i="5"/>
  <c r="D84" i="5"/>
  <c r="D91" i="5"/>
  <c r="D107" i="5"/>
  <c r="D123" i="5"/>
  <c r="D11" i="5"/>
  <c r="D59" i="5"/>
  <c r="D92" i="5"/>
  <c r="D4" i="5"/>
  <c r="D46" i="5"/>
  <c r="D67" i="5"/>
  <c r="D76" i="5"/>
  <c r="D101" i="5"/>
  <c r="D117" i="5"/>
  <c r="D38" i="5"/>
  <c r="D68" i="5"/>
  <c r="D124" i="5"/>
  <c r="D35" i="5"/>
  <c r="D44" i="5"/>
  <c r="D12" i="5"/>
  <c r="D30" i="5"/>
  <c r="D51" i="5"/>
  <c r="D60" i="5"/>
  <c r="D102" i="5"/>
  <c r="D118" i="5"/>
  <c r="D19" i="5"/>
  <c r="D43" i="5"/>
  <c r="D52" i="5"/>
  <c r="D86" i="5"/>
  <c r="D99" i="5"/>
  <c r="D115" i="5"/>
  <c r="D27" i="5"/>
  <c r="D36" i="5"/>
  <c r="D70" i="5"/>
  <c r="D100" i="5"/>
  <c r="D116" i="5"/>
  <c r="D83" i="5"/>
  <c r="D94" i="5"/>
  <c r="D126" i="5"/>
  <c r="D78" i="5"/>
  <c r="D93" i="5"/>
  <c r="D125" i="5"/>
  <c r="E94" i="5"/>
  <c r="F65" i="5"/>
  <c r="E63" i="5"/>
  <c r="E106" i="5"/>
  <c r="E3" i="5"/>
  <c r="H43" i="5"/>
  <c r="H86" i="5"/>
  <c r="E20" i="5"/>
  <c r="G108" i="5"/>
  <c r="E41" i="5"/>
  <c r="H78" i="5"/>
  <c r="G107" i="5"/>
  <c r="H61" i="5"/>
  <c r="H92" i="5"/>
  <c r="G65" i="5"/>
  <c r="E6" i="5"/>
  <c r="G114" i="5"/>
  <c r="G17" i="5"/>
  <c r="H90" i="5"/>
  <c r="H50" i="5"/>
  <c r="E68" i="5"/>
  <c r="F66" i="5"/>
  <c r="E95" i="5"/>
  <c r="F48" i="5"/>
  <c r="F17" i="5"/>
  <c r="F84" i="5"/>
  <c r="H62" i="5"/>
  <c r="G5" i="5"/>
  <c r="E85" i="5"/>
  <c r="F79" i="5"/>
  <c r="F44" i="5"/>
  <c r="E88" i="5"/>
  <c r="F114" i="5"/>
  <c r="G29" i="5"/>
  <c r="H102" i="5"/>
  <c r="G3" i="5"/>
  <c r="H7" i="5"/>
  <c r="H94" i="5"/>
  <c r="H82" i="5"/>
  <c r="E4" i="5"/>
  <c r="E115" i="5"/>
  <c r="E72" i="5"/>
  <c r="E40" i="5"/>
  <c r="E110" i="5"/>
  <c r="E47" i="5"/>
  <c r="F26" i="5"/>
  <c r="G2" i="5"/>
  <c r="E99" i="5"/>
  <c r="H99" i="5"/>
  <c r="G59" i="5"/>
  <c r="F45" i="5"/>
  <c r="F13" i="5"/>
  <c r="E45" i="5"/>
  <c r="G25" i="5"/>
  <c r="H95" i="5"/>
  <c r="G94" i="5"/>
  <c r="E93" i="5"/>
  <c r="E9" i="5"/>
  <c r="E124" i="5"/>
  <c r="E5" i="5"/>
  <c r="G66" i="5"/>
  <c r="H29" i="5"/>
  <c r="H39" i="5"/>
  <c r="F93" i="5"/>
  <c r="E70" i="5"/>
  <c r="H55" i="5"/>
  <c r="F110" i="5"/>
  <c r="H100" i="5"/>
  <c r="H13" i="5"/>
  <c r="H124" i="5"/>
  <c r="F63" i="5"/>
  <c r="F111" i="5"/>
  <c r="F92" i="5"/>
  <c r="E118" i="5"/>
  <c r="G100" i="5"/>
  <c r="E79" i="5"/>
  <c r="G82" i="5"/>
  <c r="G102" i="5"/>
  <c r="G44" i="5"/>
  <c r="H80" i="5"/>
  <c r="E57" i="5"/>
  <c r="H107" i="5"/>
  <c r="H52" i="5"/>
  <c r="E43" i="5"/>
  <c r="F22" i="5"/>
  <c r="G22" i="5"/>
  <c r="H46" i="5"/>
  <c r="G16" i="5"/>
  <c r="H93" i="5"/>
  <c r="E56" i="5"/>
  <c r="G42" i="5"/>
  <c r="E104" i="5"/>
  <c r="H123" i="5"/>
  <c r="F98" i="5"/>
  <c r="H19" i="5"/>
  <c r="F89" i="5"/>
  <c r="E89" i="5"/>
  <c r="F72" i="5"/>
  <c r="F120" i="5"/>
  <c r="G115" i="5"/>
  <c r="H103" i="5"/>
  <c r="F77" i="5"/>
  <c r="E102" i="5"/>
  <c r="G80" i="5"/>
  <c r="G19" i="5"/>
  <c r="G4" i="5"/>
  <c r="F90" i="5"/>
  <c r="F96" i="5"/>
  <c r="F105" i="5"/>
  <c r="H42" i="5"/>
  <c r="G20" i="5"/>
  <c r="H27" i="5"/>
  <c r="G7" i="5"/>
  <c r="E100" i="5"/>
  <c r="H36" i="5"/>
  <c r="E105" i="5"/>
  <c r="H121" i="5"/>
  <c r="F43" i="5"/>
  <c r="G99" i="5"/>
  <c r="E73" i="5"/>
  <c r="H8" i="5"/>
  <c r="G10" i="5"/>
  <c r="F54" i="5"/>
  <c r="F50" i="5"/>
  <c r="G124" i="5"/>
  <c r="E67" i="5"/>
  <c r="E109" i="5"/>
  <c r="G123" i="5"/>
  <c r="E27" i="5"/>
  <c r="H66" i="5"/>
  <c r="F100" i="5"/>
  <c r="G87" i="5"/>
  <c r="E13" i="5"/>
  <c r="F12" i="5"/>
  <c r="H63" i="5"/>
  <c r="F55" i="5"/>
  <c r="E18" i="5"/>
  <c r="H119" i="5"/>
  <c r="F87" i="5"/>
  <c r="H77" i="5"/>
  <c r="G101" i="5"/>
  <c r="G46" i="5"/>
  <c r="E54" i="5"/>
  <c r="G90" i="5"/>
  <c r="G112" i="5"/>
  <c r="E101" i="5"/>
  <c r="G93" i="5"/>
  <c r="F60" i="5"/>
  <c r="F61" i="5"/>
  <c r="F88" i="5"/>
  <c r="H104" i="5"/>
  <c r="H116" i="5"/>
  <c r="F91" i="5"/>
  <c r="E62" i="5"/>
  <c r="E22" i="5"/>
  <c r="F118" i="5"/>
  <c r="E86" i="5"/>
  <c r="F9" i="5"/>
  <c r="H40" i="5"/>
  <c r="E120" i="5"/>
  <c r="G9" i="5"/>
  <c r="H106" i="5"/>
  <c r="E126" i="5"/>
  <c r="E46" i="5"/>
  <c r="H70" i="5"/>
  <c r="E74" i="5"/>
  <c r="H69" i="5"/>
  <c r="E61" i="5"/>
  <c r="G110" i="5"/>
  <c r="E92" i="5"/>
  <c r="H2" i="5"/>
  <c r="E39" i="5"/>
  <c r="H64" i="5"/>
  <c r="F68" i="5"/>
  <c r="H12" i="5"/>
  <c r="G91" i="5"/>
  <c r="H49" i="5"/>
  <c r="H91" i="5"/>
  <c r="F36" i="5"/>
  <c r="E21" i="5"/>
  <c r="G38" i="5"/>
  <c r="G79" i="5"/>
  <c r="E77" i="5"/>
  <c r="H125" i="5"/>
  <c r="F42" i="5"/>
  <c r="E14" i="5"/>
  <c r="E66" i="5"/>
  <c r="H73" i="5"/>
  <c r="H59" i="5"/>
  <c r="E65" i="5"/>
  <c r="E76" i="5"/>
  <c r="E103" i="5"/>
  <c r="H17" i="5"/>
  <c r="H53" i="5"/>
  <c r="H9" i="5"/>
  <c r="H72" i="5"/>
  <c r="G119" i="5"/>
  <c r="G76" i="5"/>
  <c r="F70" i="5"/>
  <c r="F28" i="5"/>
  <c r="H48" i="5"/>
  <c r="G118" i="5"/>
  <c r="G32" i="5"/>
  <c r="F76" i="5"/>
  <c r="H101" i="5"/>
  <c r="F83" i="5"/>
  <c r="G67" i="5"/>
  <c r="G51" i="5"/>
  <c r="G104" i="5"/>
  <c r="F15" i="5"/>
  <c r="F124" i="5"/>
  <c r="E75" i="5"/>
  <c r="G18" i="5"/>
  <c r="E11" i="5"/>
  <c r="H89" i="5"/>
  <c r="E12" i="5"/>
  <c r="B6" i="5"/>
  <c r="H44" i="5"/>
  <c r="E113" i="5"/>
  <c r="F47" i="5"/>
  <c r="G116" i="5"/>
  <c r="F125" i="5"/>
  <c r="G49" i="5"/>
  <c r="F56" i="5"/>
  <c r="H38" i="5"/>
  <c r="F62" i="5"/>
  <c r="H24" i="5"/>
  <c r="E107" i="5"/>
  <c r="G70" i="5"/>
  <c r="E50" i="5"/>
  <c r="G72" i="5"/>
  <c r="E35" i="5"/>
  <c r="H109" i="5"/>
  <c r="H32" i="5"/>
  <c r="G23" i="5"/>
  <c r="G28" i="5"/>
  <c r="F49" i="5"/>
  <c r="G60" i="5"/>
  <c r="G58" i="5"/>
  <c r="F7" i="5"/>
  <c r="H96" i="5"/>
  <c r="F24" i="5"/>
  <c r="F23" i="5"/>
  <c r="F57" i="5"/>
  <c r="G27" i="5"/>
  <c r="G6" i="5"/>
  <c r="G57" i="5"/>
  <c r="H85" i="5"/>
  <c r="G39" i="5"/>
  <c r="G8" i="5"/>
  <c r="F104" i="5"/>
  <c r="E125" i="5"/>
  <c r="G50" i="5"/>
  <c r="G69" i="5"/>
  <c r="F71" i="5"/>
  <c r="F115" i="5"/>
  <c r="G74" i="5"/>
  <c r="G52" i="5"/>
  <c r="E51" i="5"/>
  <c r="G73" i="5"/>
  <c r="E19" i="5"/>
  <c r="F4" i="5"/>
  <c r="E112" i="5"/>
  <c r="G113" i="5"/>
  <c r="E2" i="5"/>
  <c r="E44" i="5"/>
  <c r="H115" i="5"/>
  <c r="G125" i="5"/>
  <c r="H76" i="5"/>
  <c r="E108" i="5"/>
  <c r="H83" i="5"/>
  <c r="E10" i="5"/>
  <c r="G120" i="5"/>
  <c r="H81" i="5"/>
  <c r="E78" i="5"/>
  <c r="E52" i="5"/>
  <c r="F52" i="5"/>
  <c r="G86" i="5"/>
  <c r="F103" i="5"/>
  <c r="F64" i="5"/>
  <c r="G96" i="5"/>
  <c r="H111" i="5"/>
  <c r="F108" i="5"/>
  <c r="F123" i="5"/>
  <c r="E80" i="5"/>
  <c r="H126" i="5"/>
  <c r="F58" i="5"/>
  <c r="H117" i="5"/>
  <c r="G71" i="5"/>
  <c r="H112" i="5"/>
  <c r="A7" i="5"/>
  <c r="B7" i="5" s="1"/>
  <c r="F121" i="5"/>
  <c r="G41" i="5"/>
  <c r="H51" i="5"/>
  <c r="G103" i="5"/>
  <c r="F85" i="5"/>
  <c r="G85" i="5"/>
  <c r="E82" i="5"/>
  <c r="E58" i="5"/>
  <c r="F51" i="5"/>
  <c r="E122" i="5"/>
  <c r="F20" i="5"/>
  <c r="H57" i="5"/>
  <c r="G35" i="5"/>
  <c r="G31" i="5"/>
  <c r="H87" i="5"/>
  <c r="G14" i="5"/>
  <c r="G30" i="5"/>
  <c r="H41" i="5"/>
  <c r="H98" i="5"/>
  <c r="E117" i="5"/>
  <c r="G117" i="5"/>
  <c r="H122" i="5"/>
  <c r="F112" i="5"/>
  <c r="F109" i="5"/>
  <c r="H58" i="5"/>
  <c r="F30" i="5"/>
  <c r="G61" i="5"/>
  <c r="H31" i="5"/>
  <c r="E7" i="5"/>
  <c r="E97" i="5"/>
  <c r="F69" i="5"/>
  <c r="H15" i="5"/>
  <c r="F19" i="5"/>
  <c r="F21" i="5"/>
  <c r="F46" i="5"/>
  <c r="E23" i="5"/>
  <c r="H45" i="5"/>
  <c r="E71" i="5"/>
  <c r="G56" i="5"/>
  <c r="E116" i="5"/>
  <c r="G24" i="5"/>
  <c r="H28" i="5"/>
  <c r="H79" i="5"/>
  <c r="H120" i="5"/>
  <c r="E8" i="5"/>
  <c r="F38" i="5"/>
  <c r="E38" i="5"/>
  <c r="F59" i="5"/>
  <c r="H71" i="5"/>
  <c r="F67" i="5"/>
  <c r="F34" i="5"/>
  <c r="G34" i="5"/>
  <c r="H68" i="5"/>
  <c r="F8" i="5"/>
  <c r="E31" i="5"/>
  <c r="G63" i="5"/>
  <c r="E60" i="5"/>
  <c r="G47" i="5"/>
  <c r="H110" i="5"/>
  <c r="G75" i="5"/>
  <c r="F29" i="5"/>
  <c r="H4" i="5"/>
  <c r="H114" i="5"/>
  <c r="E34" i="5"/>
  <c r="E28" i="5"/>
  <c r="H3" i="5"/>
  <c r="G106" i="5"/>
  <c r="H35" i="5"/>
  <c r="F101" i="5"/>
  <c r="G48" i="5"/>
  <c r="H33" i="5"/>
  <c r="E29" i="5"/>
  <c r="E53" i="5"/>
  <c r="H30" i="5"/>
  <c r="H25" i="5"/>
  <c r="H108" i="5"/>
  <c r="F119" i="5"/>
  <c r="F6" i="5"/>
  <c r="G97" i="5"/>
  <c r="F73" i="5"/>
  <c r="F80" i="5"/>
  <c r="F99" i="5"/>
  <c r="G122" i="5"/>
  <c r="E114" i="5"/>
  <c r="F3" i="5"/>
  <c r="F116" i="5"/>
  <c r="F126" i="5"/>
  <c r="H23" i="5"/>
  <c r="E49" i="5"/>
  <c r="H113" i="5"/>
  <c r="G36" i="5"/>
  <c r="G105" i="5"/>
  <c r="E69" i="5"/>
  <c r="F33" i="5"/>
  <c r="H118" i="5"/>
  <c r="G89" i="5"/>
  <c r="F95" i="5"/>
  <c r="F82" i="5"/>
  <c r="G109" i="5"/>
  <c r="F53" i="5"/>
  <c r="H26" i="5"/>
  <c r="G43" i="5"/>
  <c r="H22" i="5"/>
  <c r="F113" i="5"/>
  <c r="G111" i="5"/>
  <c r="H6" i="5"/>
  <c r="G88" i="5"/>
  <c r="F27" i="5"/>
  <c r="F122" i="5"/>
  <c r="G45" i="5"/>
  <c r="F102" i="5"/>
  <c r="F37" i="5"/>
  <c r="G98" i="5"/>
  <c r="E24" i="5"/>
  <c r="E17" i="5"/>
  <c r="G68" i="5"/>
  <c r="H20" i="5"/>
  <c r="H34" i="5"/>
  <c r="E111" i="5"/>
  <c r="F11" i="5"/>
  <c r="F16" i="5"/>
  <c r="H47" i="5"/>
  <c r="E25" i="5"/>
  <c r="F86" i="5"/>
  <c r="F32" i="5"/>
  <c r="E15" i="5"/>
  <c r="H5" i="5"/>
  <c r="E121" i="5"/>
  <c r="G15" i="5"/>
  <c r="F25" i="5"/>
  <c r="G21" i="5"/>
  <c r="F2" i="5"/>
  <c r="F107" i="5"/>
  <c r="G11" i="5"/>
  <c r="H88" i="5"/>
  <c r="E98" i="5"/>
  <c r="G37" i="5"/>
  <c r="H16" i="5"/>
  <c r="E96" i="5"/>
  <c r="H56" i="5"/>
  <c r="F39" i="5"/>
  <c r="G77" i="5"/>
  <c r="G126" i="5"/>
  <c r="G92" i="5"/>
  <c r="G62" i="5"/>
  <c r="F5" i="5"/>
  <c r="F117" i="5"/>
  <c r="F10" i="5"/>
  <c r="G12" i="5"/>
  <c r="F94" i="5"/>
  <c r="G95" i="5"/>
  <c r="H84" i="5"/>
  <c r="G83" i="5"/>
  <c r="F18" i="5"/>
  <c r="G40" i="5"/>
  <c r="F31" i="5"/>
  <c r="F40" i="5"/>
  <c r="E26" i="5"/>
  <c r="G33" i="5"/>
  <c r="E33" i="5"/>
  <c r="H74" i="5"/>
  <c r="H21" i="5"/>
  <c r="G81" i="5"/>
  <c r="F97" i="5"/>
  <c r="H60" i="5"/>
  <c r="E87" i="5"/>
  <c r="H105" i="5"/>
  <c r="E81" i="5"/>
  <c r="E84" i="5"/>
  <c r="F35" i="5"/>
  <c r="E16" i="5"/>
  <c r="E42" i="5"/>
  <c r="G26" i="5"/>
  <c r="H18" i="5"/>
  <c r="H97" i="5"/>
  <c r="G53" i="5"/>
  <c r="H67" i="5"/>
  <c r="G55" i="5"/>
  <c r="G78" i="5"/>
  <c r="F75" i="5"/>
  <c r="G54" i="5"/>
  <c r="E83" i="5"/>
  <c r="G64" i="5"/>
  <c r="F106" i="5"/>
  <c r="F14" i="5"/>
  <c r="F81" i="5"/>
  <c r="H14" i="5"/>
  <c r="E90" i="5"/>
  <c r="E36" i="5"/>
  <c r="E119" i="5"/>
  <c r="F74" i="5"/>
  <c r="F41" i="5"/>
  <c r="E59" i="5"/>
  <c r="H10" i="5"/>
  <c r="E91" i="5"/>
  <c r="H65" i="5"/>
  <c r="H11" i="5"/>
  <c r="H37" i="5"/>
  <c r="E32" i="5"/>
  <c r="E55" i="5"/>
  <c r="E123" i="5"/>
  <c r="E64" i="5"/>
  <c r="F78" i="5"/>
  <c r="E37" i="5"/>
  <c r="H75" i="5"/>
  <c r="G121" i="5"/>
  <c r="G13" i="5"/>
  <c r="E48" i="5"/>
  <c r="H54" i="5"/>
  <c r="G84" i="5"/>
  <c r="E30" i="5"/>
  <c r="D14" i="6"/>
  <c r="C27" i="6"/>
  <c r="I1" i="5" a="1"/>
  <c r="D30" i="6"/>
  <c r="D15" i="6"/>
  <c r="D31" i="6"/>
  <c r="I28" i="5" l="1"/>
  <c r="I58" i="5"/>
  <c r="I55" i="5"/>
  <c r="I121" i="5"/>
  <c r="I56" i="5"/>
  <c r="I108" i="5"/>
  <c r="I47" i="5"/>
  <c r="I119" i="5"/>
  <c r="I22" i="5"/>
  <c r="I66" i="5"/>
  <c r="I65" i="5"/>
  <c r="I61" i="5"/>
  <c r="I64" i="5"/>
  <c r="I18" i="5"/>
  <c r="I35" i="5"/>
  <c r="I30" i="5"/>
  <c r="I92" i="5"/>
  <c r="I69" i="5"/>
  <c r="I98" i="5"/>
  <c r="I99" i="5"/>
  <c r="I63" i="5"/>
  <c r="I91" i="5"/>
  <c r="I31" i="5"/>
  <c r="I20" i="5"/>
  <c r="I23" i="5"/>
  <c r="I74" i="5"/>
  <c r="I95" i="5"/>
  <c r="I79" i="5"/>
  <c r="I53" i="5"/>
  <c r="I94" i="5"/>
  <c r="I45" i="5"/>
  <c r="I59" i="5"/>
  <c r="I1" i="5"/>
  <c r="I38" i="5"/>
  <c r="I21" i="5"/>
  <c r="I117" i="5"/>
  <c r="I29" i="5"/>
  <c r="I4" i="5"/>
  <c r="I96" i="5"/>
  <c r="I3" i="5"/>
  <c r="I82" i="5"/>
  <c r="I34" i="5"/>
  <c r="I102" i="5"/>
  <c r="I97" i="5"/>
  <c r="I8" i="5"/>
  <c r="I57" i="5"/>
  <c r="I111" i="5"/>
  <c r="I100" i="5"/>
  <c r="I76" i="5"/>
  <c r="I122" i="5"/>
  <c r="I41" i="5"/>
  <c r="I42" i="5"/>
  <c r="I67" i="5"/>
  <c r="I107" i="5"/>
  <c r="I49" i="5"/>
  <c r="I101" i="5"/>
  <c r="I78" i="5"/>
  <c r="I114" i="5"/>
  <c r="I27" i="5"/>
  <c r="I48" i="5"/>
  <c r="I43" i="5"/>
  <c r="I26" i="5"/>
  <c r="I126" i="5"/>
  <c r="I71" i="5"/>
  <c r="I112" i="5"/>
  <c r="I62" i="5"/>
  <c r="I106" i="5"/>
  <c r="I123" i="5"/>
  <c r="I46" i="5"/>
  <c r="I72" i="5"/>
  <c r="I6" i="5"/>
  <c r="I120" i="5"/>
  <c r="I33" i="5"/>
  <c r="I40" i="5"/>
  <c r="I15" i="5"/>
  <c r="I77" i="5"/>
  <c r="I52" i="5"/>
  <c r="I89" i="5"/>
  <c r="I9" i="5"/>
  <c r="I7" i="5"/>
  <c r="I84" i="5"/>
  <c r="I85" i="5"/>
  <c r="I14" i="5"/>
  <c r="I110" i="5"/>
  <c r="I80" i="5"/>
  <c r="I116" i="5"/>
  <c r="I125" i="5"/>
  <c r="I50" i="5"/>
  <c r="I75" i="5"/>
  <c r="I60" i="5"/>
  <c r="I83" i="5"/>
  <c r="I87" i="5"/>
  <c r="I51" i="5"/>
  <c r="I90" i="5"/>
  <c r="I39" i="5"/>
  <c r="I44" i="5"/>
  <c r="I32" i="5"/>
  <c r="I36" i="5"/>
  <c r="I37" i="5"/>
  <c r="I115" i="5"/>
  <c r="I70" i="5"/>
  <c r="I103" i="5"/>
  <c r="I81" i="5"/>
  <c r="I105" i="5"/>
  <c r="I118" i="5"/>
  <c r="I2" i="5"/>
  <c r="I113" i="5"/>
  <c r="I109" i="5"/>
  <c r="I68" i="5"/>
  <c r="I54" i="5"/>
  <c r="I17" i="5"/>
  <c r="I24" i="5"/>
  <c r="I88" i="5"/>
  <c r="I5" i="5"/>
  <c r="I19" i="5"/>
  <c r="I10" i="5"/>
  <c r="I73" i="5"/>
  <c r="I12" i="5"/>
  <c r="I25" i="5"/>
  <c r="I13" i="5"/>
  <c r="I16" i="5"/>
  <c r="I93" i="5"/>
  <c r="I124" i="5"/>
  <c r="I104" i="5"/>
  <c r="I11" i="5"/>
  <c r="I86" i="5"/>
  <c r="C28" i="6"/>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<sst xmlns="http://schemas.openxmlformats.org/spreadsheetml/2006/main" count="373" uniqueCount="167">
  <si>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</si>
  <si>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</si>
  <si>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</si>
  <si>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</si>
  <si>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</si>
  <si>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</si>
  <si>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</si>
  <si>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</si>
  <si>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</si>
  <si>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</si>
  <si>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</si>
  <si>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</si>
  <si>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</si>
  <si>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</si>
  <si>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</si>
  <si>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</si>
  <si>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</si>
  <si>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</si>
  <si>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</si>
  <si>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</si>
  <si>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</si>
  <si>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</si>
  <si>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</si>
  <si>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</si>
  <si>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</si>
  <si>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</si>
  <si>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</si>
  <si>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</si>
  <si>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</si>
  <si>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</si>
  <si>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</si>
  <si>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</si>
  <si>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</si>
  <si>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</si>
  <si>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</si>
  <si>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</si>
  <si>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</si>
  <si>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</si>
  <si>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</si>
  <si>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</si>
  <si>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</si>
  <si>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</si>
  <si>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</si>
  <si>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</si>
  <si>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</si>
  <si>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</si>
  <si>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</si>
  <si>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</si>
  <si>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</si>
  <si>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</si>
  <si>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</si>
  <si>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</si>
  <si>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</si>
  <si>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</si>
  <si>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</si>
  <si>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</si>
  <si>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</si>
  <si>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</si>
  <si>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</si>
  <si>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</si>
  <si>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</si>
  <si>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</si>
  <si>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</si>
  <si>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</si>
  <si>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</si>
  <si>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</si>
  <si>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</si>
  <si>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</si>
  <si>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</si>
  <si>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</si>
  <si>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</si>
  <si>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</si>
  <si>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</si>
  <si>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</si>
  <si>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</si>
  <si>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</si>
  <si>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</si>
  <si>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</si>
  <si>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</si>
  <si>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</si>
  <si>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</si>
  <si>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</si>
  <si>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</si>
  <si>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</si>
  <si>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</si>
  <si>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</si>
  <si>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</si>
  <si>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</si>
  <si>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</si>
  <si>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</si>
  <si>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</si>
  <si>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</si>
  <si>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</si>
  <si>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</si>
  <si>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</si>
  <si>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</si>
  <si>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</si>
  <si>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</si>
  <si>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</si>
  <si>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</si>
  <si>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</si>
  <si>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</si>
  <si>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</si>
  <si>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</si>
  <si>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</si>
  <si>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</si>
  <si>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</si>
  <si>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</si>
  <si>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</si>
  <si>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</si>
  <si>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</si>
  <si>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</si>
  <si>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</si>
  <si>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</si>
  <si>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</si>
  <si>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</si>
  <si>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</si>
  <si>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1M</t>
  </si>
  <si>
    <t>SW</t>
  </si>
  <si>
    <t>Quote Object ID</t>
  </si>
  <si>
    <t>Index</t>
  </si>
  <si>
    <t>_Quote</t>
  </si>
  <si>
    <t>QuoteSuffix</t>
  </si>
  <si>
    <t>Libor</t>
  </si>
  <si>
    <t>FamilyName</t>
  </si>
  <si>
    <t>ADDITIONAL SETTINGS</t>
  </si>
  <si>
    <t>FileOverwrite</t>
  </si>
  <si>
    <t>SerializationPath</t>
  </si>
  <si>
    <t>Serialize</t>
  </si>
  <si>
    <t>GENERAL SETTINGS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</si>
  <si>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</si>
  <si>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</si>
  <si>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</si>
  <si>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</si>
  <si>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</si>
  <si>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</si>
  <si>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</si>
  <si>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</si>
  <si>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</si>
  <si>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</si>
  <si>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</si>
  <si>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</si>
  <si>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</si>
  <si>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</si>
  <si>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</si>
  <si>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</si>
  <si>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</si>
  <si>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</si>
  <si>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</si>
  <si>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</si>
  <si>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</si>
  <si>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</si>
  <si>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Actual/365 (Fixed)</t>
  </si>
  <si>
    <t>MoneyMarketDayCounter</t>
  </si>
  <si>
    <t>BondBasisDayCounter</t>
  </si>
  <si>
    <t>1L</t>
  </si>
  <si>
    <t>1E</t>
  </si>
  <si>
    <t>0d</t>
  </si>
  <si>
    <t>6L</t>
  </si>
  <si>
    <t>GBP_YCRH_Deposits</t>
  </si>
  <si>
    <t>GBP_YCRH_Swaps</t>
  </si>
  <si>
    <t>GBP_YCRH_SwapsFromBasis</t>
  </si>
  <si>
    <t>GBP1M</t>
  </si>
  <si>
    <t>Extrapolation</t>
  </si>
  <si>
    <t>SN</t>
  </si>
  <si>
    <t>2W</t>
  </si>
  <si>
    <t>3W</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</si>
</sst>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3">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10" fontId="6" fillId="0" borderId="0" xfId="1" applyNumberFormat="1" applyFo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0" fontId="2" fillId="2" borderId="33" xfId="1" applyFont="1" applyFill="1" applyBorder="1" applyAlignment="1">
      <alignment horizontal="left"/>
    </xf>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169" fontId="2" fillId="2" borderId="30" xfId="1" applyNumberFormat="1" applyFont="1" applyFill="1" applyBorder="1" applyAlignment="1">
      <alignment horizontal="right"/>
    </xf>
    <xf numFmtId="168" fontId="2" fillId="2" borderId="31" xfId="1" applyNumberFormat="1" applyFont="1" applyFill="1" applyBorder="1" applyAlignment="1">
      <alignment horizontal="center"/>
    </xf>
    <xf numFmtId="0" fontId="2" fillId="2" borderId="30" xfId="1" applyFont="1" applyFill="1" applyBorder="1" applyAlignment="1">
      <alignment horizontal="center"/>
    </xf>
    <xf numFmtId="0" fontId="2" fillId="2" borderId="30" xfId="1" applyFont="1" applyFill="1" applyBorder="1" applyAlignment="1">
      <alignment horizontal="left"/>
    </xf>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10" xfId="1" applyNumberFormat="1" applyFont="1" applyFill="1" applyBorder="1" applyAlignment="1" applyProtection="1">
      <alignment horizontal="left" vertical="center"/>
    </xf>
    <xf numFmtId="0" fontId="2" fillId="2" borderId="29"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2"/>
  <sheetViews>
    <sheetView topLeftCell="B1" workbookViewId="0">
      <selection activeCell="D11" sqref="D11"/>
    </sheetView>
  </sheetViews>
  <sheetFormatPr defaultColWidth="8" defaultRowHeight="11.25" x14ac:dyDescent="0.2"/>
  <cols>
    <col min="1" max="2" width="2.7109375" style="159" customWidth="1"/>
    <col min="3" max="3" width="18" style="159" bestFit="1" customWidth="1"/>
    <col min="4" max="4" width="23.85546875" style="159" bestFit="1" customWidth="1"/>
    <col min="5" max="5" width="22" style="159" bestFit="1" customWidth="1"/>
    <col min="6" max="7" width="2.7109375" style="159" customWidth="1"/>
    <col min="8" max="8" width="4" style="159" bestFit="1" customWidth="1"/>
    <col min="9" max="9" width="3.28515625" style="159" bestFit="1" customWidth="1"/>
    <col min="10" max="11" width="2.7109375" style="159" customWidth="1"/>
    <col min="12" max="12" width="18.5703125" style="159" bestFit="1" customWidth="1"/>
    <col min="13" max="13" width="53.7109375" style="159" bestFit="1" customWidth="1"/>
    <col min="14" max="14" width="2.7109375" style="159" customWidth="1"/>
    <col min="15" max="16384" width="8" style="159"/>
  </cols>
  <sheetData>
    <row r="1" spans="2:14" ht="12" thickBot="1" x14ac:dyDescent="0.25">
      <c r="B1" s="159" t="str">
        <f>_xll.qlxlVersion(TRUE,Trigger)</f>
        <v>QuantLibXL 1.4.0 - MS VC++ 9.0 - Multithreaded Dynamic Runtime library - Release Configuration - Apr 29 2014 14:47:17</v>
      </c>
    </row>
    <row r="2" spans="2:14" ht="18.75" thickBot="1" x14ac:dyDescent="0.3">
      <c r="B2" s="171" t="s">
        <v>116</v>
      </c>
      <c r="C2" s="172"/>
      <c r="D2" s="172"/>
      <c r="E2" s="172"/>
      <c r="F2" s="173"/>
      <c r="K2" s="171" t="s">
        <v>129</v>
      </c>
      <c r="L2" s="172"/>
      <c r="M2" s="172"/>
      <c r="N2" s="174"/>
    </row>
    <row r="3" spans="2:14" ht="12" thickBot="1" x14ac:dyDescent="0.25">
      <c r="B3" s="60"/>
      <c r="C3" s="88"/>
      <c r="D3" s="58"/>
      <c r="E3" s="58"/>
      <c r="F3" s="57"/>
      <c r="K3" s="122"/>
      <c r="L3" s="125"/>
      <c r="M3" s="125"/>
      <c r="N3" s="124"/>
    </row>
    <row r="4" spans="2:14" x14ac:dyDescent="0.2">
      <c r="B4" s="60"/>
      <c r="C4" s="87" t="s">
        <v>115</v>
      </c>
      <c r="D4" s="74" t="s">
        <v>109</v>
      </c>
      <c r="E4" s="58"/>
      <c r="F4" s="57"/>
      <c r="H4" s="161" t="s">
        <v>114</v>
      </c>
      <c r="I4" s="162"/>
      <c r="K4" s="122"/>
      <c r="L4" s="121" t="s">
        <v>128</v>
      </c>
      <c r="M4" s="115" t="b">
        <v>0</v>
      </c>
      <c r="N4" s="120"/>
    </row>
    <row r="5" spans="2:14" x14ac:dyDescent="0.2">
      <c r="B5" s="60"/>
      <c r="C5" s="86" t="s">
        <v>113</v>
      </c>
      <c r="D5" s="61">
        <v>1</v>
      </c>
      <c r="E5" s="58"/>
      <c r="F5" s="57"/>
      <c r="H5" s="163" t="s">
        <v>112</v>
      </c>
      <c r="I5" s="164" t="s">
        <v>111</v>
      </c>
      <c r="K5" s="122"/>
      <c r="L5" s="121" t="s">
        <v>127</v>
      </c>
      <c r="M5" s="123"/>
      <c r="N5" s="120"/>
    </row>
    <row r="6" spans="2:14" x14ac:dyDescent="0.2">
      <c r="B6" s="60"/>
      <c r="C6" s="86" t="s">
        <v>110</v>
      </c>
      <c r="D6" s="61" t="str">
        <f>_xll.qlPeriodEquivalent(D5&amp;"M")</f>
        <v>1M</v>
      </c>
      <c r="E6" s="58"/>
      <c r="F6" s="57"/>
      <c r="H6" s="163" t="s">
        <v>109</v>
      </c>
      <c r="I6" s="164" t="s">
        <v>108</v>
      </c>
      <c r="K6" s="122"/>
      <c r="L6" s="121" t="s">
        <v>126</v>
      </c>
      <c r="M6" s="112" t="b">
        <v>1</v>
      </c>
      <c r="N6" s="120"/>
    </row>
    <row r="7" spans="2:14" ht="12" thickBot="1" x14ac:dyDescent="0.25">
      <c r="B7" s="60"/>
      <c r="C7" s="86" t="s">
        <v>107</v>
      </c>
      <c r="D7" s="61" t="str">
        <f>Months&amp;IF(UPPER(Currency)="EUR","E","L")</f>
        <v>1L</v>
      </c>
      <c r="E7" s="58"/>
      <c r="F7" s="57"/>
      <c r="H7" s="163" t="s">
        <v>106</v>
      </c>
      <c r="I7" s="164"/>
      <c r="K7" s="119"/>
      <c r="L7" s="118"/>
      <c r="M7" s="118"/>
      <c r="N7" s="117"/>
    </row>
    <row r="8" spans="2:14" ht="12" thickBot="1" x14ac:dyDescent="0.25">
      <c r="B8" s="60"/>
      <c r="C8" s="86" t="s">
        <v>105</v>
      </c>
      <c r="D8" s="61" t="str">
        <f>VLOOKUP(Currency,H4:I8,2)</f>
        <v>SB</v>
      </c>
      <c r="E8" s="58"/>
      <c r="F8" s="57"/>
      <c r="H8" s="165" t="s">
        <v>104</v>
      </c>
      <c r="I8" s="166" t="s">
        <v>103</v>
      </c>
      <c r="K8" s="160"/>
      <c r="L8" s="160"/>
      <c r="M8" s="160"/>
      <c r="N8" s="160"/>
    </row>
    <row r="9" spans="2:14" ht="18.75" thickBot="1" x14ac:dyDescent="0.3">
      <c r="B9" s="60"/>
      <c r="C9" s="86" t="s">
        <v>102</v>
      </c>
      <c r="D9" s="61" t="str">
        <f>Currency&amp;"_YC"&amp;IndexTenor&amp;"RH"</f>
        <v>GBP_YC1MRH</v>
      </c>
      <c r="E9" s="58"/>
      <c r="F9" s="57"/>
      <c r="K9" s="171" t="s">
        <v>125</v>
      </c>
      <c r="L9" s="172"/>
      <c r="M9" s="172"/>
      <c r="N9" s="174"/>
    </row>
    <row r="10" spans="2:14" ht="12.75" x14ac:dyDescent="0.2">
      <c r="B10" s="60"/>
      <c r="C10" s="85" t="s">
        <v>101</v>
      </c>
      <c r="D10" s="61" t="b">
        <v>1</v>
      </c>
      <c r="E10" s="58"/>
      <c r="F10" s="57"/>
      <c r="K10" s="114"/>
      <c r="L10" s="116"/>
      <c r="M10" s="116"/>
      <c r="N10" s="111"/>
    </row>
    <row r="11" spans="2:14" ht="12.75" x14ac:dyDescent="0.2">
      <c r="B11" s="60"/>
      <c r="C11" s="85" t="s">
        <v>100</v>
      </c>
      <c r="D11" s="84"/>
      <c r="E11" s="58"/>
      <c r="F11" s="57"/>
      <c r="K11" s="114"/>
      <c r="L11" s="113" t="s">
        <v>124</v>
      </c>
      <c r="M11" s="115" t="s">
        <v>123</v>
      </c>
      <c r="N11" s="111"/>
    </row>
    <row r="12" spans="2:14" ht="12.75" x14ac:dyDescent="0.2">
      <c r="B12" s="60"/>
      <c r="C12" s="83" t="s">
        <v>99</v>
      </c>
      <c r="D12" s="82" t="b">
        <v>0</v>
      </c>
      <c r="E12" s="58"/>
      <c r="F12" s="57"/>
      <c r="K12" s="114"/>
      <c r="L12" s="113" t="s">
        <v>122</v>
      </c>
      <c r="M12" s="112" t="s">
        <v>121</v>
      </c>
      <c r="N12" s="111"/>
    </row>
    <row r="13" spans="2:14" ht="12.75" x14ac:dyDescent="0.2">
      <c r="B13" s="60"/>
      <c r="C13" s="64"/>
      <c r="D13" s="64"/>
      <c r="E13" s="58"/>
      <c r="F13" s="57"/>
      <c r="K13" s="114"/>
      <c r="L13" s="113" t="s">
        <v>154</v>
      </c>
      <c r="M13" s="115" t="s">
        <v>152</v>
      </c>
      <c r="N13" s="111"/>
    </row>
    <row r="14" spans="2:14" ht="12.75" x14ac:dyDescent="0.2">
      <c r="B14" s="60"/>
      <c r="C14" s="79" t="s">
        <v>98</v>
      </c>
      <c r="D14" s="81" t="str">
        <f>_xll.qlPiecewiseYieldCurve(D16,NDays,Calendar,RateHelpersSelected,DayCounter,IF(ISERROR(D22),NA(),D20:E20),IF(ISERROR(D22),NA(),D21:E21),Accuracy,TraitsID,InterpolatorID,Permanent,,ObjectOverwrite)</f>
        <v>_GBPYC1M#0001</v>
      </c>
      <c r="E14" s="58"/>
      <c r="F14" s="57"/>
      <c r="K14" s="114"/>
      <c r="L14" s="113" t="s">
        <v>153</v>
      </c>
      <c r="M14" s="115" t="s">
        <v>152</v>
      </c>
      <c r="N14" s="111"/>
    </row>
    <row r="15" spans="2:14" ht="12.75" x14ac:dyDescent="0.2">
      <c r="B15" s="60"/>
      <c r="C15" s="66" t="s">
        <v>76</v>
      </c>
      <c r="D15" s="80" t="str">
        <f>_xll.ohRangeRetrieveError(YieldCurve)</f>
        <v/>
      </c>
      <c r="E15" s="58"/>
      <c r="F15" s="57"/>
      <c r="K15" s="114"/>
      <c r="L15" s="113" t="s">
        <v>151</v>
      </c>
      <c r="M15" s="115" t="str">
        <f>PROPER(Currency)&amp;"ON"</f>
        <v>GbpON</v>
      </c>
      <c r="N15" s="111"/>
    </row>
    <row r="16" spans="2:14" ht="12.75" x14ac:dyDescent="0.2">
      <c r="B16" s="60"/>
      <c r="C16" s="79" t="s">
        <v>97</v>
      </c>
      <c r="D16" s="78" t="str">
        <f>"_"&amp;Currency&amp;"YC"&amp;IndexTenor</f>
        <v>_GBPYC1M</v>
      </c>
      <c r="E16" s="58"/>
      <c r="F16" s="57"/>
      <c r="K16" s="114"/>
      <c r="L16" s="113" t="s">
        <v>150</v>
      </c>
      <c r="M16" s="115" t="str">
        <f>PROPER(Currency)&amp;"STD"</f>
        <v>GbpSTD</v>
      </c>
      <c r="N16" s="111"/>
    </row>
    <row r="17" spans="2:14" ht="13.5" thickBot="1" x14ac:dyDescent="0.25">
      <c r="B17" s="60"/>
      <c r="C17" s="68" t="s">
        <v>96</v>
      </c>
      <c r="D17" s="77">
        <v>0</v>
      </c>
      <c r="E17" s="58"/>
      <c r="F17" s="57"/>
      <c r="K17" s="110"/>
      <c r="L17" s="109"/>
      <c r="M17" s="109"/>
      <c r="N17" s="108"/>
    </row>
    <row r="18" spans="2:14" x14ac:dyDescent="0.2">
      <c r="B18" s="60"/>
      <c r="C18" s="68" t="s">
        <v>95</v>
      </c>
      <c r="D18" s="76" t="s">
        <v>94</v>
      </c>
      <c r="E18" s="58"/>
      <c r="F18" s="57"/>
    </row>
    <row r="19" spans="2:14" x14ac:dyDescent="0.2">
      <c r="B19" s="60"/>
      <c r="C19" s="68" t="s">
        <v>93</v>
      </c>
      <c r="D19" s="76"/>
      <c r="E19" s="58"/>
      <c r="F19" s="57"/>
    </row>
    <row r="20" spans="2:14" x14ac:dyDescent="0.2">
      <c r="B20" s="60"/>
      <c r="C20" s="68" t="s">
        <v>92</v>
      </c>
      <c r="D20" s="75" t="str">
        <f>Currency&amp;"TOY_SYNTH"&amp;IndexTenor&amp;"_Quote"</f>
        <v>GBPTOY_SYNTH1M_Quote</v>
      </c>
      <c r="E20" s="74" t="str">
        <f>Currency&amp;"TOY2_SYNTH"&amp;IndexTenor&amp;"_Quote"</f>
        <v>GBPTOY2_SYNTH1M_Quote</v>
      </c>
      <c r="F20" s="57"/>
    </row>
    <row r="21" spans="2:14" x14ac:dyDescent="0.2">
      <c r="B21" s="60"/>
      <c r="C21" s="68" t="s">
        <v>91</v>
      </c>
      <c r="D21" s="73">
        <f>DATE(YEAR(_xll.qlCalendarAdvance(Calendar,_xll.qlSettingsEvaluationDate(Trigger),NDays&amp;"D")),12,31)</f>
        <v>42004</v>
      </c>
      <c r="E21" s="72">
        <f>DATE(YEAR(D21+1),12,31)</f>
        <v>42369</v>
      </c>
      <c r="F21" s="57"/>
    </row>
    <row r="22" spans="2:14" x14ac:dyDescent="0.2">
      <c r="B22" s="60"/>
      <c r="C22" s="68" t="s">
        <v>90</v>
      </c>
      <c r="D22" s="71" t="e">
        <f>_xll.qlQuoteValue(D20,Trigger)</f>
        <v>#NUM!</v>
      </c>
      <c r="E22" s="70" t="e">
        <f>_xll.qlQuoteValue(E20,Trigger)</f>
        <v>#NUM!</v>
      </c>
      <c r="F22" s="57"/>
    </row>
    <row r="23" spans="2:14" x14ac:dyDescent="0.2">
      <c r="B23" s="60"/>
      <c r="C23" s="68" t="s">
        <v>89</v>
      </c>
      <c r="D23" s="69" t="e">
        <f>NA()</f>
        <v>#N/A</v>
      </c>
      <c r="E23" s="58"/>
      <c r="F23" s="57"/>
    </row>
    <row r="24" spans="2:14" x14ac:dyDescent="0.2">
      <c r="B24" s="60"/>
      <c r="C24" s="68" t="s">
        <v>88</v>
      </c>
      <c r="D24" s="67" t="s">
        <v>87</v>
      </c>
      <c r="E24" s="58"/>
      <c r="F24" s="57"/>
    </row>
    <row r="25" spans="2:14" x14ac:dyDescent="0.2">
      <c r="B25" s="60"/>
      <c r="C25" s="66" t="s">
        <v>86</v>
      </c>
      <c r="D25" s="65" t="s">
        <v>85</v>
      </c>
      <c r="E25" s="58"/>
      <c r="F25" s="57"/>
    </row>
    <row r="26" spans="2:14" x14ac:dyDescent="0.2">
      <c r="B26" s="60"/>
      <c r="C26" s="64"/>
      <c r="D26" s="64"/>
      <c r="E26" s="58"/>
      <c r="F26" s="57"/>
    </row>
    <row r="27" spans="2:14" x14ac:dyDescent="0.2">
      <c r="B27" s="60"/>
      <c r="C27" s="63">
        <f>_xll.qlTermStructureReferenceDate(YieldCurve)</f>
        <v>41768</v>
      </c>
      <c r="D27" s="168">
        <f>MAX(_xll.ohPack(Selected!I1:I126))</f>
        <v>1</v>
      </c>
      <c r="E27" s="58"/>
      <c r="F27" s="57"/>
    </row>
    <row r="28" spans="2:14" x14ac:dyDescent="0.2">
      <c r="B28" s="60"/>
      <c r="C28" s="62">
        <f>MAX(_xll.ohPack(Selected!H2:H126))</f>
        <v>63683</v>
      </c>
      <c r="D28" s="169">
        <f>MIN(_xll.ohPack(Selected!I1:I126))</f>
        <v>0.15354209441843794</v>
      </c>
      <c r="E28" s="58"/>
      <c r="F28" s="57"/>
    </row>
    <row r="29" spans="2:14" x14ac:dyDescent="0.2">
      <c r="B29" s="60"/>
      <c r="C29" s="167" t="s">
        <v>76</v>
      </c>
      <c r="D29" s="170" t="str">
        <f>_xll.ohRangeRetrieveError(Selected!I1)</f>
        <v/>
      </c>
      <c r="E29" s="58"/>
      <c r="F29" s="57"/>
    </row>
    <row r="30" spans="2:14" x14ac:dyDescent="0.2">
      <c r="B30" s="60"/>
      <c r="C30" s="167" t="s">
        <v>162</v>
      </c>
      <c r="D30" s="169" t="b">
        <f>_xll.qlRelinkableHandleLinkTo(C30,YieldCurve)</f>
        <v>1</v>
      </c>
      <c r="E30" s="58"/>
      <c r="F30" s="57"/>
    </row>
    <row r="31" spans="2:14" x14ac:dyDescent="0.2">
      <c r="B31" s="60"/>
      <c r="C31" s="59" t="s">
        <v>163</v>
      </c>
      <c r="D31" s="136" t="b">
        <f>_xll.qlExtrapolatorEnableExtrapolation(YieldCurve,TRUE)</f>
        <v>1</v>
      </c>
      <c r="E31" s="58"/>
      <c r="F31" s="57"/>
    </row>
    <row r="32" spans="2:14" ht="14.25" customHeight="1" thickBot="1" x14ac:dyDescent="0.25">
      <c r="B32" s="56"/>
      <c r="C32" s="55"/>
      <c r="D32" s="55"/>
      <c r="E32" s="55"/>
      <c r="F32"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3 IZ65563 SV65563 ACR65563 AMN65563 AWJ65563 BGF65563 BQB65563 BZX65563 CJT65563 CTP65563 DDL65563 DNH65563 DXD65563 EGZ65563 EQV65563 FAR65563 FKN65563 FUJ65563 GEF65563 GOB65563 GXX65563 HHT65563 HRP65563 IBL65563 ILH65563 IVD65563 JEZ65563 JOV65563 JYR65563 KIN65563 KSJ65563 LCF65563 LMB65563 LVX65563 MFT65563 MPP65563 MZL65563 NJH65563 NTD65563 OCZ65563 OMV65563 OWR65563 PGN65563 PQJ65563 QAF65563 QKB65563 QTX65563 RDT65563 RNP65563 RXL65563 SHH65563 SRD65563 TAZ65563 TKV65563 TUR65563 UEN65563 UOJ65563 UYF65563 VIB65563 VRX65563 WBT65563 WLP65563 WVL65563 D131099 IZ131099 SV131099 ACR131099 AMN131099 AWJ131099 BGF131099 BQB131099 BZX131099 CJT131099 CTP131099 DDL131099 DNH131099 DXD131099 EGZ131099 EQV131099 FAR131099 FKN131099 FUJ131099 GEF131099 GOB131099 GXX131099 HHT131099 HRP131099 IBL131099 ILH131099 IVD131099 JEZ131099 JOV131099 JYR131099 KIN131099 KSJ131099 LCF131099 LMB131099 LVX131099 MFT131099 MPP131099 MZL131099 NJH131099 NTD131099 OCZ131099 OMV131099 OWR131099 PGN131099 PQJ131099 QAF131099 QKB131099 QTX131099 RDT131099 RNP131099 RXL131099 SHH131099 SRD131099 TAZ131099 TKV131099 TUR131099 UEN131099 UOJ131099 UYF131099 VIB131099 VRX131099 WBT131099 WLP131099 WVL131099 D196635 IZ196635 SV196635 ACR196635 AMN196635 AWJ196635 BGF196635 BQB196635 BZX196635 CJT196635 CTP196635 DDL196635 DNH196635 DXD196635 EGZ196635 EQV196635 FAR196635 FKN196635 FUJ196635 GEF196635 GOB196635 GXX196635 HHT196635 HRP196635 IBL196635 ILH196635 IVD196635 JEZ196635 JOV196635 JYR196635 KIN196635 KSJ196635 LCF196635 LMB196635 LVX196635 MFT196635 MPP196635 MZL196635 NJH196635 NTD196635 OCZ196635 OMV196635 OWR196635 PGN196635 PQJ196635 QAF196635 QKB196635 QTX196635 RDT196635 RNP196635 RXL196635 SHH196635 SRD196635 TAZ196635 TKV196635 TUR196635 UEN196635 UOJ196635 UYF196635 VIB196635 VRX196635 WBT196635 WLP196635 WVL196635 D262171 IZ262171 SV262171 ACR262171 AMN262171 AWJ262171 BGF262171 BQB262171 BZX262171 CJT262171 CTP262171 DDL262171 DNH262171 DXD262171 EGZ262171 EQV262171 FAR262171 FKN262171 FUJ262171 GEF262171 GOB262171 GXX262171 HHT262171 HRP262171 IBL262171 ILH262171 IVD262171 JEZ262171 JOV262171 JYR262171 KIN262171 KSJ262171 LCF262171 LMB262171 LVX262171 MFT262171 MPP262171 MZL262171 NJH262171 NTD262171 OCZ262171 OMV262171 OWR262171 PGN262171 PQJ262171 QAF262171 QKB262171 QTX262171 RDT262171 RNP262171 RXL262171 SHH262171 SRD262171 TAZ262171 TKV262171 TUR262171 UEN262171 UOJ262171 UYF262171 VIB262171 VRX262171 WBT262171 WLP262171 WVL262171 D327707 IZ327707 SV327707 ACR327707 AMN327707 AWJ327707 BGF327707 BQB327707 BZX327707 CJT327707 CTP327707 DDL327707 DNH327707 DXD327707 EGZ327707 EQV327707 FAR327707 FKN327707 FUJ327707 GEF327707 GOB327707 GXX327707 HHT327707 HRP327707 IBL327707 ILH327707 IVD327707 JEZ327707 JOV327707 JYR327707 KIN327707 KSJ327707 LCF327707 LMB327707 LVX327707 MFT327707 MPP327707 MZL327707 NJH327707 NTD327707 OCZ327707 OMV327707 OWR327707 PGN327707 PQJ327707 QAF327707 QKB327707 QTX327707 RDT327707 RNP327707 RXL327707 SHH327707 SRD327707 TAZ327707 TKV327707 TUR327707 UEN327707 UOJ327707 UYF327707 VIB327707 VRX327707 WBT327707 WLP327707 WVL327707 D393243 IZ393243 SV393243 ACR393243 AMN393243 AWJ393243 BGF393243 BQB393243 BZX393243 CJT393243 CTP393243 DDL393243 DNH393243 DXD393243 EGZ393243 EQV393243 FAR393243 FKN393243 FUJ393243 GEF393243 GOB393243 GXX393243 HHT393243 HRP393243 IBL393243 ILH393243 IVD393243 JEZ393243 JOV393243 JYR393243 KIN393243 KSJ393243 LCF393243 LMB393243 LVX393243 MFT393243 MPP393243 MZL393243 NJH393243 NTD393243 OCZ393243 OMV393243 OWR393243 PGN393243 PQJ393243 QAF393243 QKB393243 QTX393243 RDT393243 RNP393243 RXL393243 SHH393243 SRD393243 TAZ393243 TKV393243 TUR393243 UEN393243 UOJ393243 UYF393243 VIB393243 VRX393243 WBT393243 WLP393243 WVL393243 D458779 IZ458779 SV458779 ACR458779 AMN458779 AWJ458779 BGF458779 BQB458779 BZX458779 CJT458779 CTP458779 DDL458779 DNH458779 DXD458779 EGZ458779 EQV458779 FAR458779 FKN458779 FUJ458779 GEF458779 GOB458779 GXX458779 HHT458779 HRP458779 IBL458779 ILH458779 IVD458779 JEZ458779 JOV458779 JYR458779 KIN458779 KSJ458779 LCF458779 LMB458779 LVX458779 MFT458779 MPP458779 MZL458779 NJH458779 NTD458779 OCZ458779 OMV458779 OWR458779 PGN458779 PQJ458779 QAF458779 QKB458779 QTX458779 RDT458779 RNP458779 RXL458779 SHH458779 SRD458779 TAZ458779 TKV458779 TUR458779 UEN458779 UOJ458779 UYF458779 VIB458779 VRX458779 WBT458779 WLP458779 WVL458779 D524315 IZ524315 SV524315 ACR524315 AMN524315 AWJ524315 BGF524315 BQB524315 BZX524315 CJT524315 CTP524315 DDL524315 DNH524315 DXD524315 EGZ524315 EQV524315 FAR524315 FKN524315 FUJ524315 GEF524315 GOB524315 GXX524315 HHT524315 HRP524315 IBL524315 ILH524315 IVD524315 JEZ524315 JOV524315 JYR524315 KIN524315 KSJ524315 LCF524315 LMB524315 LVX524315 MFT524315 MPP524315 MZL524315 NJH524315 NTD524315 OCZ524315 OMV524315 OWR524315 PGN524315 PQJ524315 QAF524315 QKB524315 QTX524315 RDT524315 RNP524315 RXL524315 SHH524315 SRD524315 TAZ524315 TKV524315 TUR524315 UEN524315 UOJ524315 UYF524315 VIB524315 VRX524315 WBT524315 WLP524315 WVL524315 D589851 IZ589851 SV589851 ACR589851 AMN589851 AWJ589851 BGF589851 BQB589851 BZX589851 CJT589851 CTP589851 DDL589851 DNH589851 DXD589851 EGZ589851 EQV589851 FAR589851 FKN589851 FUJ589851 GEF589851 GOB589851 GXX589851 HHT589851 HRP589851 IBL589851 ILH589851 IVD589851 JEZ589851 JOV589851 JYR589851 KIN589851 KSJ589851 LCF589851 LMB589851 LVX589851 MFT589851 MPP589851 MZL589851 NJH589851 NTD589851 OCZ589851 OMV589851 OWR589851 PGN589851 PQJ589851 QAF589851 QKB589851 QTX589851 RDT589851 RNP589851 RXL589851 SHH589851 SRD589851 TAZ589851 TKV589851 TUR589851 UEN589851 UOJ589851 UYF589851 VIB589851 VRX589851 WBT589851 WLP589851 WVL589851 D655387 IZ655387 SV655387 ACR655387 AMN655387 AWJ655387 BGF655387 BQB655387 BZX655387 CJT655387 CTP655387 DDL655387 DNH655387 DXD655387 EGZ655387 EQV655387 FAR655387 FKN655387 FUJ655387 GEF655387 GOB655387 GXX655387 HHT655387 HRP655387 IBL655387 ILH655387 IVD655387 JEZ655387 JOV655387 JYR655387 KIN655387 KSJ655387 LCF655387 LMB655387 LVX655387 MFT655387 MPP655387 MZL655387 NJH655387 NTD655387 OCZ655387 OMV655387 OWR655387 PGN655387 PQJ655387 QAF655387 QKB655387 QTX655387 RDT655387 RNP655387 RXL655387 SHH655387 SRD655387 TAZ655387 TKV655387 TUR655387 UEN655387 UOJ655387 UYF655387 VIB655387 VRX655387 WBT655387 WLP655387 WVL655387 D720923 IZ720923 SV720923 ACR720923 AMN720923 AWJ720923 BGF720923 BQB720923 BZX720923 CJT720923 CTP720923 DDL720923 DNH720923 DXD720923 EGZ720923 EQV720923 FAR720923 FKN720923 FUJ720923 GEF720923 GOB720923 GXX720923 HHT720923 HRP720923 IBL720923 ILH720923 IVD720923 JEZ720923 JOV720923 JYR720923 KIN720923 KSJ720923 LCF720923 LMB720923 LVX720923 MFT720923 MPP720923 MZL720923 NJH720923 NTD720923 OCZ720923 OMV720923 OWR720923 PGN720923 PQJ720923 QAF720923 QKB720923 QTX720923 RDT720923 RNP720923 RXL720923 SHH720923 SRD720923 TAZ720923 TKV720923 TUR720923 UEN720923 UOJ720923 UYF720923 VIB720923 VRX720923 WBT720923 WLP720923 WVL720923 D786459 IZ786459 SV786459 ACR786459 AMN786459 AWJ786459 BGF786459 BQB786459 BZX786459 CJT786459 CTP786459 DDL786459 DNH786459 DXD786459 EGZ786459 EQV786459 FAR786459 FKN786459 FUJ786459 GEF786459 GOB786459 GXX786459 HHT786459 HRP786459 IBL786459 ILH786459 IVD786459 JEZ786459 JOV786459 JYR786459 KIN786459 KSJ786459 LCF786459 LMB786459 LVX786459 MFT786459 MPP786459 MZL786459 NJH786459 NTD786459 OCZ786459 OMV786459 OWR786459 PGN786459 PQJ786459 QAF786459 QKB786459 QTX786459 RDT786459 RNP786459 RXL786459 SHH786459 SRD786459 TAZ786459 TKV786459 TUR786459 UEN786459 UOJ786459 UYF786459 VIB786459 VRX786459 WBT786459 WLP786459 WVL786459 D851995 IZ851995 SV851995 ACR851995 AMN851995 AWJ851995 BGF851995 BQB851995 BZX851995 CJT851995 CTP851995 DDL851995 DNH851995 DXD851995 EGZ851995 EQV851995 FAR851995 FKN851995 FUJ851995 GEF851995 GOB851995 GXX851995 HHT851995 HRP851995 IBL851995 ILH851995 IVD851995 JEZ851995 JOV851995 JYR851995 KIN851995 KSJ851995 LCF851995 LMB851995 LVX851995 MFT851995 MPP851995 MZL851995 NJH851995 NTD851995 OCZ851995 OMV851995 OWR851995 PGN851995 PQJ851995 QAF851995 QKB851995 QTX851995 RDT851995 RNP851995 RXL851995 SHH851995 SRD851995 TAZ851995 TKV851995 TUR851995 UEN851995 UOJ851995 UYF851995 VIB851995 VRX851995 WBT851995 WLP851995 WVL851995 D917531 IZ917531 SV917531 ACR917531 AMN917531 AWJ917531 BGF917531 BQB917531 BZX917531 CJT917531 CTP917531 DDL917531 DNH917531 DXD917531 EGZ917531 EQV917531 FAR917531 FKN917531 FUJ917531 GEF917531 GOB917531 GXX917531 HHT917531 HRP917531 IBL917531 ILH917531 IVD917531 JEZ917531 JOV917531 JYR917531 KIN917531 KSJ917531 LCF917531 LMB917531 LVX917531 MFT917531 MPP917531 MZL917531 NJH917531 NTD917531 OCZ917531 OMV917531 OWR917531 PGN917531 PQJ917531 QAF917531 QKB917531 QTX917531 RDT917531 RNP917531 RXL917531 SHH917531 SRD917531 TAZ917531 TKV917531 TUR917531 UEN917531 UOJ917531 UYF917531 VIB917531 VRX917531 WBT917531 WLP917531 WVL917531 D983067 IZ983067 SV983067 ACR983067 AMN983067 AWJ983067 BGF983067 BQB983067 BZX983067 CJT983067 CTP983067 DDL983067 DNH983067 DXD983067 EGZ983067 EQV983067 FAR983067 FKN983067 FUJ983067 GEF983067 GOB983067 GXX983067 HHT983067 HRP983067 IBL983067 ILH983067 IVD983067 JEZ983067 JOV983067 JYR983067 KIN983067 KSJ983067 LCF983067 LMB983067 LVX983067 MFT983067 MPP983067 MZL983067 NJH983067 NTD983067 OCZ983067 OMV983067 OWR983067 PGN983067 PQJ983067 QAF983067 QKB983067 QTX983067 RDT983067 RNP983067 RXL983067 SHH983067 SRD983067 TAZ983067 TKV983067 TUR983067 UEN983067 UOJ983067 UYF983067 VIB983067 VRX983067 WBT983067 WLP983067 WVL983067">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4 SV65544 ACR65544 AMN65544 AWJ65544 BGF65544 BQB65544 BZX65544 CJT65544 CTP65544 DDL65544 DNH65544 DXD65544 EGZ65544 EQV65544 FAR65544 FKN65544 FUJ65544 GEF65544 GOB65544 GXX65544 HHT65544 HRP65544 IBL65544 ILH65544 IVD65544 JEZ65544 JOV65544 JYR65544 KIN65544 KSJ65544 LCF65544 LMB65544 LVX65544 MFT65544 MPP65544 MZL65544 NJH65544 NTD65544 OCZ65544 OMV65544 OWR65544 PGN65544 PQJ65544 QAF65544 QKB65544 QTX65544 RDT65544 RNP65544 RXL65544 SHH65544 SRD65544 TAZ65544 TKV65544 TUR65544 UEN65544 UOJ65544 UYF65544 VIB65544 VRX65544 WBT65544 WLP65544 WVL65544 D131080 IZ131080 SV131080 ACR131080 AMN131080 AWJ131080 BGF131080 BQB131080 BZX131080 CJT131080 CTP131080 DDL131080 DNH131080 DXD131080 EGZ131080 EQV131080 FAR131080 FKN131080 FUJ131080 GEF131080 GOB131080 GXX131080 HHT131080 HRP131080 IBL131080 ILH131080 IVD131080 JEZ131080 JOV131080 JYR131080 KIN131080 KSJ131080 LCF131080 LMB131080 LVX131080 MFT131080 MPP131080 MZL131080 NJH131080 NTD131080 OCZ131080 OMV131080 OWR131080 PGN131080 PQJ131080 QAF131080 QKB131080 QTX131080 RDT131080 RNP131080 RXL131080 SHH131080 SRD131080 TAZ131080 TKV131080 TUR131080 UEN131080 UOJ131080 UYF131080 VIB131080 VRX131080 WBT131080 WLP131080 WVL131080 D196616 IZ196616 SV196616 ACR196616 AMN196616 AWJ196616 BGF196616 BQB196616 BZX196616 CJT196616 CTP196616 DDL196616 DNH196616 DXD196616 EGZ196616 EQV196616 FAR196616 FKN196616 FUJ196616 GEF196616 GOB196616 GXX196616 HHT196616 HRP196616 IBL196616 ILH196616 IVD196616 JEZ196616 JOV196616 JYR196616 KIN196616 KSJ196616 LCF196616 LMB196616 LVX196616 MFT196616 MPP196616 MZL196616 NJH196616 NTD196616 OCZ196616 OMV196616 OWR196616 PGN196616 PQJ196616 QAF196616 QKB196616 QTX196616 RDT196616 RNP196616 RXL196616 SHH196616 SRD196616 TAZ196616 TKV196616 TUR196616 UEN196616 UOJ196616 UYF196616 VIB196616 VRX196616 WBT196616 WLP196616 WVL196616 D262152 IZ262152 SV262152 ACR262152 AMN262152 AWJ262152 BGF262152 BQB262152 BZX262152 CJT262152 CTP262152 DDL262152 DNH262152 DXD262152 EGZ262152 EQV262152 FAR262152 FKN262152 FUJ262152 GEF262152 GOB262152 GXX262152 HHT262152 HRP262152 IBL262152 ILH262152 IVD262152 JEZ262152 JOV262152 JYR262152 KIN262152 KSJ262152 LCF262152 LMB262152 LVX262152 MFT262152 MPP262152 MZL262152 NJH262152 NTD262152 OCZ262152 OMV262152 OWR262152 PGN262152 PQJ262152 QAF262152 QKB262152 QTX262152 RDT262152 RNP262152 RXL262152 SHH262152 SRD262152 TAZ262152 TKV262152 TUR262152 UEN262152 UOJ262152 UYF262152 VIB262152 VRX262152 WBT262152 WLP262152 WVL262152 D327688 IZ327688 SV327688 ACR327688 AMN327688 AWJ327688 BGF327688 BQB327688 BZX327688 CJT327688 CTP327688 DDL327688 DNH327688 DXD327688 EGZ327688 EQV327688 FAR327688 FKN327688 FUJ327688 GEF327688 GOB327688 GXX327688 HHT327688 HRP327688 IBL327688 ILH327688 IVD327688 JEZ327688 JOV327688 JYR327688 KIN327688 KSJ327688 LCF327688 LMB327688 LVX327688 MFT327688 MPP327688 MZL327688 NJH327688 NTD327688 OCZ327688 OMV327688 OWR327688 PGN327688 PQJ327688 QAF327688 QKB327688 QTX327688 RDT327688 RNP327688 RXL327688 SHH327688 SRD327688 TAZ327688 TKV327688 TUR327688 UEN327688 UOJ327688 UYF327688 VIB327688 VRX327688 WBT327688 WLP327688 WVL327688 D393224 IZ393224 SV393224 ACR393224 AMN393224 AWJ393224 BGF393224 BQB393224 BZX393224 CJT393224 CTP393224 DDL393224 DNH393224 DXD393224 EGZ393224 EQV393224 FAR393224 FKN393224 FUJ393224 GEF393224 GOB393224 GXX393224 HHT393224 HRP393224 IBL393224 ILH393224 IVD393224 JEZ393224 JOV393224 JYR393224 KIN393224 KSJ393224 LCF393224 LMB393224 LVX393224 MFT393224 MPP393224 MZL393224 NJH393224 NTD393224 OCZ393224 OMV393224 OWR393224 PGN393224 PQJ393224 QAF393224 QKB393224 QTX393224 RDT393224 RNP393224 RXL393224 SHH393224 SRD393224 TAZ393224 TKV393224 TUR393224 UEN393224 UOJ393224 UYF393224 VIB393224 VRX393224 WBT393224 WLP393224 WVL393224 D458760 IZ458760 SV458760 ACR458760 AMN458760 AWJ458760 BGF458760 BQB458760 BZX458760 CJT458760 CTP458760 DDL458760 DNH458760 DXD458760 EGZ458760 EQV458760 FAR458760 FKN458760 FUJ458760 GEF458760 GOB458760 GXX458760 HHT458760 HRP458760 IBL458760 ILH458760 IVD458760 JEZ458760 JOV458760 JYR458760 KIN458760 KSJ458760 LCF458760 LMB458760 LVX458760 MFT458760 MPP458760 MZL458760 NJH458760 NTD458760 OCZ458760 OMV458760 OWR458760 PGN458760 PQJ458760 QAF458760 QKB458760 QTX458760 RDT458760 RNP458760 RXL458760 SHH458760 SRD458760 TAZ458760 TKV458760 TUR458760 UEN458760 UOJ458760 UYF458760 VIB458760 VRX458760 WBT458760 WLP458760 WVL458760 D524296 IZ524296 SV524296 ACR524296 AMN524296 AWJ524296 BGF524296 BQB524296 BZX524296 CJT524296 CTP524296 DDL524296 DNH524296 DXD524296 EGZ524296 EQV524296 FAR524296 FKN524296 FUJ524296 GEF524296 GOB524296 GXX524296 HHT524296 HRP524296 IBL524296 ILH524296 IVD524296 JEZ524296 JOV524296 JYR524296 KIN524296 KSJ524296 LCF524296 LMB524296 LVX524296 MFT524296 MPP524296 MZL524296 NJH524296 NTD524296 OCZ524296 OMV524296 OWR524296 PGN524296 PQJ524296 QAF524296 QKB524296 QTX524296 RDT524296 RNP524296 RXL524296 SHH524296 SRD524296 TAZ524296 TKV524296 TUR524296 UEN524296 UOJ524296 UYF524296 VIB524296 VRX524296 WBT524296 WLP524296 WVL524296 D589832 IZ589832 SV589832 ACR589832 AMN589832 AWJ589832 BGF589832 BQB589832 BZX589832 CJT589832 CTP589832 DDL589832 DNH589832 DXD589832 EGZ589832 EQV589832 FAR589832 FKN589832 FUJ589832 GEF589832 GOB589832 GXX589832 HHT589832 HRP589832 IBL589832 ILH589832 IVD589832 JEZ589832 JOV589832 JYR589832 KIN589832 KSJ589832 LCF589832 LMB589832 LVX589832 MFT589832 MPP589832 MZL589832 NJH589832 NTD589832 OCZ589832 OMV589832 OWR589832 PGN589832 PQJ589832 QAF589832 QKB589832 QTX589832 RDT589832 RNP589832 RXL589832 SHH589832 SRD589832 TAZ589832 TKV589832 TUR589832 UEN589832 UOJ589832 UYF589832 VIB589832 VRX589832 WBT589832 WLP589832 WVL589832 D655368 IZ655368 SV655368 ACR655368 AMN655368 AWJ655368 BGF655368 BQB655368 BZX655368 CJT655368 CTP655368 DDL655368 DNH655368 DXD655368 EGZ655368 EQV655368 FAR655368 FKN655368 FUJ655368 GEF655368 GOB655368 GXX655368 HHT655368 HRP655368 IBL655368 ILH655368 IVD655368 JEZ655368 JOV655368 JYR655368 KIN655368 KSJ655368 LCF655368 LMB655368 LVX655368 MFT655368 MPP655368 MZL655368 NJH655368 NTD655368 OCZ655368 OMV655368 OWR655368 PGN655368 PQJ655368 QAF655368 QKB655368 QTX655368 RDT655368 RNP655368 RXL655368 SHH655368 SRD655368 TAZ655368 TKV655368 TUR655368 UEN655368 UOJ655368 UYF655368 VIB655368 VRX655368 WBT655368 WLP655368 WVL655368 D720904 IZ720904 SV720904 ACR720904 AMN720904 AWJ720904 BGF720904 BQB720904 BZX720904 CJT720904 CTP720904 DDL720904 DNH720904 DXD720904 EGZ720904 EQV720904 FAR720904 FKN720904 FUJ720904 GEF720904 GOB720904 GXX720904 HHT720904 HRP720904 IBL720904 ILH720904 IVD720904 JEZ720904 JOV720904 JYR720904 KIN720904 KSJ720904 LCF720904 LMB720904 LVX720904 MFT720904 MPP720904 MZL720904 NJH720904 NTD720904 OCZ720904 OMV720904 OWR720904 PGN720904 PQJ720904 QAF720904 QKB720904 QTX720904 RDT720904 RNP720904 RXL720904 SHH720904 SRD720904 TAZ720904 TKV720904 TUR720904 UEN720904 UOJ720904 UYF720904 VIB720904 VRX720904 WBT720904 WLP720904 WVL720904 D786440 IZ786440 SV786440 ACR786440 AMN786440 AWJ786440 BGF786440 BQB786440 BZX786440 CJT786440 CTP786440 DDL786440 DNH786440 DXD786440 EGZ786440 EQV786440 FAR786440 FKN786440 FUJ786440 GEF786440 GOB786440 GXX786440 HHT786440 HRP786440 IBL786440 ILH786440 IVD786440 JEZ786440 JOV786440 JYR786440 KIN786440 KSJ786440 LCF786440 LMB786440 LVX786440 MFT786440 MPP786440 MZL786440 NJH786440 NTD786440 OCZ786440 OMV786440 OWR786440 PGN786440 PQJ786440 QAF786440 QKB786440 QTX786440 RDT786440 RNP786440 RXL786440 SHH786440 SRD786440 TAZ786440 TKV786440 TUR786440 UEN786440 UOJ786440 UYF786440 VIB786440 VRX786440 WBT786440 WLP786440 WVL786440 D851976 IZ851976 SV851976 ACR851976 AMN851976 AWJ851976 BGF851976 BQB851976 BZX851976 CJT851976 CTP851976 DDL851976 DNH851976 DXD851976 EGZ851976 EQV851976 FAR851976 FKN851976 FUJ851976 GEF851976 GOB851976 GXX851976 HHT851976 HRP851976 IBL851976 ILH851976 IVD851976 JEZ851976 JOV851976 JYR851976 KIN851976 KSJ851976 LCF851976 LMB851976 LVX851976 MFT851976 MPP851976 MZL851976 NJH851976 NTD851976 OCZ851976 OMV851976 OWR851976 PGN851976 PQJ851976 QAF851976 QKB851976 QTX851976 RDT851976 RNP851976 RXL851976 SHH851976 SRD851976 TAZ851976 TKV851976 TUR851976 UEN851976 UOJ851976 UYF851976 VIB851976 VRX851976 WBT851976 WLP851976 WVL851976 D917512 IZ917512 SV917512 ACR917512 AMN917512 AWJ917512 BGF917512 BQB917512 BZX917512 CJT917512 CTP917512 DDL917512 DNH917512 DXD917512 EGZ917512 EQV917512 FAR917512 FKN917512 FUJ917512 GEF917512 GOB917512 GXX917512 HHT917512 HRP917512 IBL917512 ILH917512 IVD917512 JEZ917512 JOV917512 JYR917512 KIN917512 KSJ917512 LCF917512 LMB917512 LVX917512 MFT917512 MPP917512 MZL917512 NJH917512 NTD917512 OCZ917512 OMV917512 OWR917512 PGN917512 PQJ917512 QAF917512 QKB917512 QTX917512 RDT917512 RNP917512 RXL917512 SHH917512 SRD917512 TAZ917512 TKV917512 TUR917512 UEN917512 UOJ917512 UYF917512 VIB917512 VRX917512 WBT917512 WLP917512 WVL917512 D983048 IZ983048 SV983048 ACR983048 AMN983048 AWJ983048 BGF983048 BQB983048 BZX983048 CJT983048 CTP983048 DDL983048 DNH983048 DXD983048 EGZ983048 EQV983048 FAR983048 FKN983048 FUJ983048 GEF983048 GOB983048 GXX983048 HHT983048 HRP983048 IBL983048 ILH983048 IVD983048 JEZ983048 JOV983048 JYR983048 KIN983048 KSJ983048 LCF983048 LMB983048 LVX983048 MFT983048 MPP983048 MZL983048 NJH983048 NTD983048 OCZ983048 OMV983048 OWR983048 PGN983048 PQJ983048 QAF983048 QKB983048 QTX983048 RDT983048 RNP983048 RXL983048 SHH983048 SRD983048 TAZ983048 TKV983048 TUR983048 UEN983048 UOJ983048 UYF983048 VIB983048 VRX983048 WBT983048 WLP983048 WVL983048">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2 IZ65562 SV65562 ACR65562 AMN65562 AWJ65562 BGF65562 BQB65562 BZX65562 CJT65562 CTP65562 DDL65562 DNH65562 DXD65562 EGZ65562 EQV65562 FAR65562 FKN65562 FUJ65562 GEF65562 GOB65562 GXX65562 HHT65562 HRP65562 IBL65562 ILH65562 IVD65562 JEZ65562 JOV65562 JYR65562 KIN65562 KSJ65562 LCF65562 LMB65562 LVX65562 MFT65562 MPP65562 MZL65562 NJH65562 NTD65562 OCZ65562 OMV65562 OWR65562 PGN65562 PQJ65562 QAF65562 QKB65562 QTX65562 RDT65562 RNP65562 RXL65562 SHH65562 SRD65562 TAZ65562 TKV65562 TUR65562 UEN65562 UOJ65562 UYF65562 VIB65562 VRX65562 WBT65562 WLP65562 WVL65562 D131098 IZ131098 SV131098 ACR131098 AMN131098 AWJ131098 BGF131098 BQB131098 BZX131098 CJT131098 CTP131098 DDL131098 DNH131098 DXD131098 EGZ131098 EQV131098 FAR131098 FKN131098 FUJ131098 GEF131098 GOB131098 GXX131098 HHT131098 HRP131098 IBL131098 ILH131098 IVD131098 JEZ131098 JOV131098 JYR131098 KIN131098 KSJ131098 LCF131098 LMB131098 LVX131098 MFT131098 MPP131098 MZL131098 NJH131098 NTD131098 OCZ131098 OMV131098 OWR131098 PGN131098 PQJ131098 QAF131098 QKB131098 QTX131098 RDT131098 RNP131098 RXL131098 SHH131098 SRD131098 TAZ131098 TKV131098 TUR131098 UEN131098 UOJ131098 UYF131098 VIB131098 VRX131098 WBT131098 WLP131098 WVL131098 D196634 IZ196634 SV196634 ACR196634 AMN196634 AWJ196634 BGF196634 BQB196634 BZX196634 CJT196634 CTP196634 DDL196634 DNH196634 DXD196634 EGZ196634 EQV196634 FAR196634 FKN196634 FUJ196634 GEF196634 GOB196634 GXX196634 HHT196634 HRP196634 IBL196634 ILH196634 IVD196634 JEZ196634 JOV196634 JYR196634 KIN196634 KSJ196634 LCF196634 LMB196634 LVX196634 MFT196634 MPP196634 MZL196634 NJH196634 NTD196634 OCZ196634 OMV196634 OWR196634 PGN196634 PQJ196634 QAF196634 QKB196634 QTX196634 RDT196634 RNP196634 RXL196634 SHH196634 SRD196634 TAZ196634 TKV196634 TUR196634 UEN196634 UOJ196634 UYF196634 VIB196634 VRX196634 WBT196634 WLP196634 WVL196634 D262170 IZ262170 SV262170 ACR262170 AMN262170 AWJ262170 BGF262170 BQB262170 BZX262170 CJT262170 CTP262170 DDL262170 DNH262170 DXD262170 EGZ262170 EQV262170 FAR262170 FKN262170 FUJ262170 GEF262170 GOB262170 GXX262170 HHT262170 HRP262170 IBL262170 ILH262170 IVD262170 JEZ262170 JOV262170 JYR262170 KIN262170 KSJ262170 LCF262170 LMB262170 LVX262170 MFT262170 MPP262170 MZL262170 NJH262170 NTD262170 OCZ262170 OMV262170 OWR262170 PGN262170 PQJ262170 QAF262170 QKB262170 QTX262170 RDT262170 RNP262170 RXL262170 SHH262170 SRD262170 TAZ262170 TKV262170 TUR262170 UEN262170 UOJ262170 UYF262170 VIB262170 VRX262170 WBT262170 WLP262170 WVL262170 D327706 IZ327706 SV327706 ACR327706 AMN327706 AWJ327706 BGF327706 BQB327706 BZX327706 CJT327706 CTP327706 DDL327706 DNH327706 DXD327706 EGZ327706 EQV327706 FAR327706 FKN327706 FUJ327706 GEF327706 GOB327706 GXX327706 HHT327706 HRP327706 IBL327706 ILH327706 IVD327706 JEZ327706 JOV327706 JYR327706 KIN327706 KSJ327706 LCF327706 LMB327706 LVX327706 MFT327706 MPP327706 MZL327706 NJH327706 NTD327706 OCZ327706 OMV327706 OWR327706 PGN327706 PQJ327706 QAF327706 QKB327706 QTX327706 RDT327706 RNP327706 RXL327706 SHH327706 SRD327706 TAZ327706 TKV327706 TUR327706 UEN327706 UOJ327706 UYF327706 VIB327706 VRX327706 WBT327706 WLP327706 WVL327706 D393242 IZ393242 SV393242 ACR393242 AMN393242 AWJ393242 BGF393242 BQB393242 BZX393242 CJT393242 CTP393242 DDL393242 DNH393242 DXD393242 EGZ393242 EQV393242 FAR393242 FKN393242 FUJ393242 GEF393242 GOB393242 GXX393242 HHT393242 HRP393242 IBL393242 ILH393242 IVD393242 JEZ393242 JOV393242 JYR393242 KIN393242 KSJ393242 LCF393242 LMB393242 LVX393242 MFT393242 MPP393242 MZL393242 NJH393242 NTD393242 OCZ393242 OMV393242 OWR393242 PGN393242 PQJ393242 QAF393242 QKB393242 QTX393242 RDT393242 RNP393242 RXL393242 SHH393242 SRD393242 TAZ393242 TKV393242 TUR393242 UEN393242 UOJ393242 UYF393242 VIB393242 VRX393242 WBT393242 WLP393242 WVL393242 D458778 IZ458778 SV458778 ACR458778 AMN458778 AWJ458778 BGF458778 BQB458778 BZX458778 CJT458778 CTP458778 DDL458778 DNH458778 DXD458778 EGZ458778 EQV458778 FAR458778 FKN458778 FUJ458778 GEF458778 GOB458778 GXX458778 HHT458778 HRP458778 IBL458778 ILH458778 IVD458778 JEZ458778 JOV458778 JYR458778 KIN458778 KSJ458778 LCF458778 LMB458778 LVX458778 MFT458778 MPP458778 MZL458778 NJH458778 NTD458778 OCZ458778 OMV458778 OWR458778 PGN458778 PQJ458778 QAF458778 QKB458778 QTX458778 RDT458778 RNP458778 RXL458778 SHH458778 SRD458778 TAZ458778 TKV458778 TUR458778 UEN458778 UOJ458778 UYF458778 VIB458778 VRX458778 WBT458778 WLP458778 WVL458778 D524314 IZ524314 SV524314 ACR524314 AMN524314 AWJ524314 BGF524314 BQB524314 BZX524314 CJT524314 CTP524314 DDL524314 DNH524314 DXD524314 EGZ524314 EQV524314 FAR524314 FKN524314 FUJ524314 GEF524314 GOB524314 GXX524314 HHT524314 HRP524314 IBL524314 ILH524314 IVD524314 JEZ524314 JOV524314 JYR524314 KIN524314 KSJ524314 LCF524314 LMB524314 LVX524314 MFT524314 MPP524314 MZL524314 NJH524314 NTD524314 OCZ524314 OMV524314 OWR524314 PGN524314 PQJ524314 QAF524314 QKB524314 QTX524314 RDT524314 RNP524314 RXL524314 SHH524314 SRD524314 TAZ524314 TKV524314 TUR524314 UEN524314 UOJ524314 UYF524314 VIB524314 VRX524314 WBT524314 WLP524314 WVL524314 D589850 IZ589850 SV589850 ACR589850 AMN589850 AWJ589850 BGF589850 BQB589850 BZX589850 CJT589850 CTP589850 DDL589850 DNH589850 DXD589850 EGZ589850 EQV589850 FAR589850 FKN589850 FUJ589850 GEF589850 GOB589850 GXX589850 HHT589850 HRP589850 IBL589850 ILH589850 IVD589850 JEZ589850 JOV589850 JYR589850 KIN589850 KSJ589850 LCF589850 LMB589850 LVX589850 MFT589850 MPP589850 MZL589850 NJH589850 NTD589850 OCZ589850 OMV589850 OWR589850 PGN589850 PQJ589850 QAF589850 QKB589850 QTX589850 RDT589850 RNP589850 RXL589850 SHH589850 SRD589850 TAZ589850 TKV589850 TUR589850 UEN589850 UOJ589850 UYF589850 VIB589850 VRX589850 WBT589850 WLP589850 WVL589850 D655386 IZ655386 SV655386 ACR655386 AMN655386 AWJ655386 BGF655386 BQB655386 BZX655386 CJT655386 CTP655386 DDL655386 DNH655386 DXD655386 EGZ655386 EQV655386 FAR655386 FKN655386 FUJ655386 GEF655386 GOB655386 GXX655386 HHT655386 HRP655386 IBL655386 ILH655386 IVD655386 JEZ655386 JOV655386 JYR655386 KIN655386 KSJ655386 LCF655386 LMB655386 LVX655386 MFT655386 MPP655386 MZL655386 NJH655386 NTD655386 OCZ655386 OMV655386 OWR655386 PGN655386 PQJ655386 QAF655386 QKB655386 QTX655386 RDT655386 RNP655386 RXL655386 SHH655386 SRD655386 TAZ655386 TKV655386 TUR655386 UEN655386 UOJ655386 UYF655386 VIB655386 VRX655386 WBT655386 WLP655386 WVL655386 D720922 IZ720922 SV720922 ACR720922 AMN720922 AWJ720922 BGF720922 BQB720922 BZX720922 CJT720922 CTP720922 DDL720922 DNH720922 DXD720922 EGZ720922 EQV720922 FAR720922 FKN720922 FUJ720922 GEF720922 GOB720922 GXX720922 HHT720922 HRP720922 IBL720922 ILH720922 IVD720922 JEZ720922 JOV720922 JYR720922 KIN720922 KSJ720922 LCF720922 LMB720922 LVX720922 MFT720922 MPP720922 MZL720922 NJH720922 NTD720922 OCZ720922 OMV720922 OWR720922 PGN720922 PQJ720922 QAF720922 QKB720922 QTX720922 RDT720922 RNP720922 RXL720922 SHH720922 SRD720922 TAZ720922 TKV720922 TUR720922 UEN720922 UOJ720922 UYF720922 VIB720922 VRX720922 WBT720922 WLP720922 WVL720922 D786458 IZ786458 SV786458 ACR786458 AMN786458 AWJ786458 BGF786458 BQB786458 BZX786458 CJT786458 CTP786458 DDL786458 DNH786458 DXD786458 EGZ786458 EQV786458 FAR786458 FKN786458 FUJ786458 GEF786458 GOB786458 GXX786458 HHT786458 HRP786458 IBL786458 ILH786458 IVD786458 JEZ786458 JOV786458 JYR786458 KIN786458 KSJ786458 LCF786458 LMB786458 LVX786458 MFT786458 MPP786458 MZL786458 NJH786458 NTD786458 OCZ786458 OMV786458 OWR786458 PGN786458 PQJ786458 QAF786458 QKB786458 QTX786458 RDT786458 RNP786458 RXL786458 SHH786458 SRD786458 TAZ786458 TKV786458 TUR786458 UEN786458 UOJ786458 UYF786458 VIB786458 VRX786458 WBT786458 WLP786458 WVL786458 D851994 IZ851994 SV851994 ACR851994 AMN851994 AWJ851994 BGF851994 BQB851994 BZX851994 CJT851994 CTP851994 DDL851994 DNH851994 DXD851994 EGZ851994 EQV851994 FAR851994 FKN851994 FUJ851994 GEF851994 GOB851994 GXX851994 HHT851994 HRP851994 IBL851994 ILH851994 IVD851994 JEZ851994 JOV851994 JYR851994 KIN851994 KSJ851994 LCF851994 LMB851994 LVX851994 MFT851994 MPP851994 MZL851994 NJH851994 NTD851994 OCZ851994 OMV851994 OWR851994 PGN851994 PQJ851994 QAF851994 QKB851994 QTX851994 RDT851994 RNP851994 RXL851994 SHH851994 SRD851994 TAZ851994 TKV851994 TUR851994 UEN851994 UOJ851994 UYF851994 VIB851994 VRX851994 WBT851994 WLP851994 WVL851994 D917530 IZ917530 SV917530 ACR917530 AMN917530 AWJ917530 BGF917530 BQB917530 BZX917530 CJT917530 CTP917530 DDL917530 DNH917530 DXD917530 EGZ917530 EQV917530 FAR917530 FKN917530 FUJ917530 GEF917530 GOB917530 GXX917530 HHT917530 HRP917530 IBL917530 ILH917530 IVD917530 JEZ917530 JOV917530 JYR917530 KIN917530 KSJ917530 LCF917530 LMB917530 LVX917530 MFT917530 MPP917530 MZL917530 NJH917530 NTD917530 OCZ917530 OMV917530 OWR917530 PGN917530 PQJ917530 QAF917530 QKB917530 QTX917530 RDT917530 RNP917530 RXL917530 SHH917530 SRD917530 TAZ917530 TKV917530 TUR917530 UEN917530 UOJ917530 UYF917530 VIB917530 VRX917530 WBT917530 WLP917530 WVL917530 D983066 IZ983066 SV983066 ACR983066 AMN983066 AWJ983066 BGF983066 BQB983066 BZX983066 CJT983066 CTP983066 DDL983066 DNH983066 DXD983066 EGZ983066 EQV983066 FAR983066 FKN983066 FUJ983066 GEF983066 GOB983066 GXX983066 HHT983066 HRP983066 IBL983066 ILH983066 IVD983066 JEZ983066 JOV983066 JYR983066 KIN983066 KSJ983066 LCF983066 LMB983066 LVX983066 MFT983066 MPP983066 MZL983066 NJH983066 NTD983066 OCZ983066 OMV983066 OWR983066 PGN983066 PQJ983066 QAF983066 QKB983066 QTX983066 RDT983066 RNP983066 RXL983066 SHH983066 SRD983066 TAZ983066 TKV983066 TUR983066 UEN983066 UOJ983066 UYF983066 VIB983066 VRX983066 WBT983066 WLP983066 WVL983066">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topLeftCell="E1" workbookViewId="0">
      <selection activeCell="E1" sqref="E1"/>
    </sheetView>
  </sheetViews>
  <sheetFormatPr defaultRowHeight="11.25" x14ac:dyDescent="0.2"/>
  <cols>
    <col min="1" max="1" width="5.7109375" style="1" customWidth="1"/>
    <col min="2" max="2" width="5" style="2" customWidth="1"/>
    <col min="3" max="3" width="8.5703125"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75" t="s">
        <v>75</v>
      </c>
      <c r="C1" s="176"/>
      <c r="D1" s="177"/>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GBP_YC1MRH_OND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GBP_YC1MRH_TND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GBP_YC1MRH_SND</v>
      </c>
      <c r="F4" s="13">
        <f>_xll.qlRateHelperQuoteValue($E4,Trigger)</f>
        <v>5.2350000000000001E-3</v>
      </c>
      <c r="G4" s="13"/>
      <c r="H4" s="12" t="b">
        <v>0</v>
      </c>
      <c r="I4" s="12">
        <v>10</v>
      </c>
      <c r="J4" s="12">
        <v>1</v>
      </c>
      <c r="K4" s="11">
        <f>_xll.qlRateHelperEarliestDate($E4,Trigger)</f>
        <v>41772</v>
      </c>
      <c r="L4" s="10">
        <f>_xll.qlRateHelperLatestDate($E4,Trigger)</f>
        <v>41773</v>
      </c>
      <c r="M4" s="1">
        <v>30</v>
      </c>
      <c r="N4" s="1" t="s">
        <v>61</v>
      </c>
    </row>
    <row r="5" spans="2:14" x14ac:dyDescent="0.2">
      <c r="B5" s="30"/>
      <c r="C5" s="15"/>
      <c r="D5" s="14" t="s">
        <v>60</v>
      </c>
      <c r="E5" s="14" t="str">
        <f t="shared" si="0"/>
        <v>GBP_YC1MRH_SWD</v>
      </c>
      <c r="F5" s="13">
        <f>_xll.qlRateHelperQuoteValue($E5,Trigger)</f>
        <v>4.8339999999999998E-3</v>
      </c>
      <c r="G5" s="13"/>
      <c r="H5" s="12" t="b">
        <v>0</v>
      </c>
      <c r="I5" s="12">
        <v>10</v>
      </c>
      <c r="J5" s="12">
        <v>1</v>
      </c>
      <c r="K5" s="11">
        <f>_xll.qlRateHelperEarliestDate($E5,Trigger)</f>
        <v>41768</v>
      </c>
      <c r="L5" s="10">
        <f>_xll.qlRateHelperLatestDate($E5,Trigger)</f>
        <v>41775</v>
      </c>
      <c r="M5" s="1">
        <v>40</v>
      </c>
      <c r="N5" s="1" t="s">
        <v>59</v>
      </c>
    </row>
    <row r="6" spans="2:14" x14ac:dyDescent="0.2">
      <c r="B6" s="30"/>
      <c r="C6" s="15"/>
      <c r="D6" s="14" t="s">
        <v>58</v>
      </c>
      <c r="E6" s="14" t="str">
        <f t="shared" si="0"/>
        <v>GBP_YC1MRH_2WD</v>
      </c>
      <c r="F6" s="13">
        <f>_xll.qlRateHelperQuoteValue($E6,Trigger)</f>
        <v>4.8440000000000002E-3</v>
      </c>
      <c r="G6" s="13"/>
      <c r="H6" s="12" t="b">
        <v>0</v>
      </c>
      <c r="I6" s="12">
        <v>10</v>
      </c>
      <c r="J6" s="12">
        <v>1</v>
      </c>
      <c r="K6" s="11">
        <f>_xll.qlRateHelperEarliestDate($E6,Trigger)</f>
        <v>41768</v>
      </c>
      <c r="L6" s="10">
        <f>_xll.qlRateHelperLatestDate($E6,Trigger)</f>
        <v>41782</v>
      </c>
      <c r="M6" s="1">
        <v>50</v>
      </c>
      <c r="N6" s="1" t="s">
        <v>57</v>
      </c>
    </row>
    <row r="7" spans="2:14" x14ac:dyDescent="0.2">
      <c r="B7" s="30"/>
      <c r="C7" s="15"/>
      <c r="D7" s="14" t="s">
        <v>56</v>
      </c>
      <c r="E7" s="14" t="str">
        <f t="shared" si="0"/>
        <v>GBP_YC1MRH_3WD</v>
      </c>
      <c r="F7" s="13">
        <f>_xll.qlRateHelperQuoteValue($E7,Trigger)</f>
        <v>4.8640000000000003E-3</v>
      </c>
      <c r="G7" s="13"/>
      <c r="H7" s="12" t="b">
        <v>0</v>
      </c>
      <c r="I7" s="12">
        <v>10</v>
      </c>
      <c r="J7" s="12">
        <v>1</v>
      </c>
      <c r="K7" s="11">
        <f>_xll.qlRateHelperEarliestDate($E7,Trigger)</f>
        <v>41768</v>
      </c>
      <c r="L7" s="10">
        <f>_xll.qlRateHelperLatestDate($E7,Trigger)</f>
        <v>41789</v>
      </c>
      <c r="M7" s="1">
        <v>60</v>
      </c>
      <c r="N7" s="1" t="s">
        <v>55</v>
      </c>
    </row>
    <row r="8" spans="2:14" x14ac:dyDescent="0.2">
      <c r="B8" s="30"/>
      <c r="C8" s="15"/>
      <c r="D8" s="14" t="s">
        <v>54</v>
      </c>
      <c r="E8" s="14" t="str">
        <f t="shared" si="0"/>
        <v>GBP_YC1MRH_1MD</v>
      </c>
      <c r="F8" s="13">
        <f>_xll.qlRateHelperQuoteValue($E8,Trigger)</f>
        <v>4.8690000000000001E-3</v>
      </c>
      <c r="G8" s="13"/>
      <c r="H8" s="12" t="b">
        <v>1</v>
      </c>
      <c r="I8" s="12">
        <v>10</v>
      </c>
      <c r="J8" s="12">
        <v>1</v>
      </c>
      <c r="K8" s="11">
        <f>_xll.qlRateHelperEarliestDate($E8,Trigger)</f>
        <v>41768</v>
      </c>
      <c r="L8" s="10">
        <f>_xll.qlRateHelperLatestDate($E8,Trigger)</f>
        <v>41799</v>
      </c>
      <c r="M8" s="1">
        <v>70</v>
      </c>
      <c r="N8" s="1" t="s">
        <v>53</v>
      </c>
    </row>
    <row r="9" spans="2:14" hidden="1" x14ac:dyDescent="0.2">
      <c r="B9" s="30"/>
      <c r="C9" s="15"/>
      <c r="D9" s="14" t="s">
        <v>52</v>
      </c>
      <c r="E9" s="14" t="str">
        <f t="shared" si="0"/>
        <v>GBP_YC1MRH_2MD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GBP_YC1MRH_3MD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GBP_YC1MRH_4MD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GBP_YC1MRH_5MD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GBP_YC1MRH_6MD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GBP_YC1MRH_9MD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GBP_YC1MRH_1YD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GBP_YC1MRH_T1F1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GBP_YC1MRH_TOM1F1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GBP_YC1MRH_1x2F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GBP_YC1MRH_2x3F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GBP_YC1MRH_3x4F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GBP_YC1MRH_4x5F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GBP_YC1MRH_5x6F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GBP_YC1MRH_6x7F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GBP_YC1MRH_7x8F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GBP_YC1MRH_8x9F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GBP_YC1MRH_9x10F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GBP_YC1MRH_10x11F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GBP_YC1MRH_11x12F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GBP_YC1MRH_12x13F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GBP_YC1MRH_13x14F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GBP_YC1MRH_14x15F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GBP_YC1MRH_15x16F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GBP_YC1MRH_16x17F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GBP_YC1MRH_17x18F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GBP_YC1MRH_18x19F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K4</v>
      </c>
      <c r="E36" s="14" t="str">
        <f t="shared" si="2"/>
        <v>GBP_YC1MRH_FUT1MK4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M4</v>
      </c>
      <c r="E37" s="14" t="str">
        <f t="shared" si="2"/>
        <v>GBP_YC1MRH_FUT1MM4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N4</v>
      </c>
      <c r="E38" s="14" t="str">
        <f t="shared" si="2"/>
        <v>GBP_YC1MRH_FUT1MN4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Q4</v>
      </c>
      <c r="E39" s="14" t="str">
        <f t="shared" si="2"/>
        <v>GBP_YC1MRH_FUT1MQ4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U4</v>
      </c>
      <c r="E40" s="14" t="str">
        <f t="shared" si="2"/>
        <v>GBP_YC1MRH_FUT1MU4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V4</v>
      </c>
      <c r="E41" s="14" t="str">
        <f t="shared" si="2"/>
        <v>GBP_YC1MRH_FUT1MV4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X4</v>
      </c>
      <c r="E42" s="14" t="str">
        <f t="shared" si="2"/>
        <v>GBP_YC1MRH_FUT1MX4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Z4</v>
      </c>
      <c r="E43" s="14" t="str">
        <f t="shared" si="2"/>
        <v>GBP_YC1MRH_FUT1MZ4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F5</v>
      </c>
      <c r="E44" s="14" t="str">
        <f t="shared" si="2"/>
        <v>GBP_YC1MRH_FUT1MF5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G5</v>
      </c>
      <c r="E45" s="14" t="str">
        <f t="shared" si="2"/>
        <v>GBP_YC1MRH_FUT1MG5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H5</v>
      </c>
      <c r="E46" s="14" t="str">
        <f t="shared" si="2"/>
        <v>GBP_YC1MRH_FUT1MH5</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J5</v>
      </c>
      <c r="E47" s="14" t="str">
        <f t="shared" si="2"/>
        <v>GBP_YC1MRH_FUT1MJ5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M5</v>
      </c>
      <c r="E48" s="14" t="str">
        <f t="shared" si="2"/>
        <v>GBP_YC1MRH_FUT1MM5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U5</v>
      </c>
      <c r="E49" s="14" t="str">
        <f t="shared" si="2"/>
        <v>GBP_YC1MRH_FUT1MU5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Z5</v>
      </c>
      <c r="E50" s="14" t="str">
        <f t="shared" si="2"/>
        <v>GBP_YC1MRH_FUT1MZ5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H6</v>
      </c>
      <c r="E51" s="14" t="str">
        <f t="shared" si="2"/>
        <v>GBP_YC1MRH_FUT1MH6</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M6</v>
      </c>
      <c r="E52" s="14" t="str">
        <f t="shared" si="2"/>
        <v>GBP_YC1MRH_FUT1MM6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U6</v>
      </c>
      <c r="E53" s="14" t="str">
        <f t="shared" si="2"/>
        <v>GBP_YC1MRH_FUT1MU6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Z6</v>
      </c>
      <c r="E54" s="14" t="str">
        <f t="shared" si="2"/>
        <v>GBP_YC1MRH_FUT1MZ6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H7</v>
      </c>
      <c r="E55" s="14" t="str">
        <f t="shared" si="2"/>
        <v>GBP_YC1MRH_FUT1MH7</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M7</v>
      </c>
      <c r="E56" s="14" t="str">
        <f t="shared" si="2"/>
        <v>GBP_YC1MRH_FUT1MM7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U7</v>
      </c>
      <c r="E57" s="14" t="str">
        <f t="shared" si="2"/>
        <v>GBP_YC1MRH_FUT1MU7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Z7</v>
      </c>
      <c r="E58" s="14" t="str">
        <f t="shared" si="2"/>
        <v>GBP_YC1MRH_FUT1MZ7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H8</v>
      </c>
      <c r="E59" s="14" t="str">
        <f t="shared" si="2"/>
        <v>GBP_YC1MRH_FUT1MH8</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M8</v>
      </c>
      <c r="E60" s="14" t="str">
        <f t="shared" si="2"/>
        <v>GBP_YC1MRH_FUT1MM8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U8</v>
      </c>
      <c r="E61" s="14" t="str">
        <f t="shared" si="2"/>
        <v>GBP_YC1MRH_FUT1MU8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Z8</v>
      </c>
      <c r="E62" s="14" t="str">
        <f t="shared" si="2"/>
        <v>GBP_YC1MRH_FUT1MZ8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H9</v>
      </c>
      <c r="E63" s="14" t="str">
        <f t="shared" si="2"/>
        <v>GBP_YC1MRH_FUT1MH9</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M9</v>
      </c>
      <c r="E64" s="14" t="str">
        <f t="shared" si="2"/>
        <v>GBP_YC1MRH_FUT1MM9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U9</v>
      </c>
      <c r="E65" s="14" t="str">
        <f t="shared" si="2"/>
        <v>GBP_YC1MRH_FUT1MU9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Z9</v>
      </c>
      <c r="E66" s="14" t="str">
        <f t="shared" ref="E66:E97" si="4">RateHelperPrefix&amp;"_"&amp;$B66&amp;$C66&amp;$D66</f>
        <v>GBP_YC1MRH_FUT1MZ9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H0</v>
      </c>
      <c r="E67" s="14" t="str">
        <f t="shared" si="4"/>
        <v>GBP_YC1MRH_FUT1MH0</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M0</v>
      </c>
      <c r="E68" s="14" t="str">
        <f t="shared" si="4"/>
        <v>GBP_YC1MRH_FUT1MM0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U0</v>
      </c>
      <c r="E69" s="14" t="str">
        <f t="shared" si="4"/>
        <v>GBP_YC1MRH_FUT1MU0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Z0</v>
      </c>
      <c r="E70" s="14" t="str">
        <f t="shared" si="4"/>
        <v>GBP_YC1MRH_FUT1MZ0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H1</v>
      </c>
      <c r="E71" s="14" t="str">
        <f t="shared" si="4"/>
        <v>GBP_YC1MRH_FUT1MH1</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M1</v>
      </c>
      <c r="E72" s="14" t="str">
        <f t="shared" si="4"/>
        <v>GBP_YC1MRH_FUT1MM1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U1</v>
      </c>
      <c r="E73" s="14" t="str">
        <f t="shared" si="4"/>
        <v>GBP_YC1MRH_FUT1MU1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Z1</v>
      </c>
      <c r="E74" s="14" t="str">
        <f t="shared" si="4"/>
        <v>GBP_YC1MRH_FUT1MZ1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H2</v>
      </c>
      <c r="E75" s="14" t="str">
        <f t="shared" si="4"/>
        <v>GBP_YC1MRH_FUT1MH2</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M2</v>
      </c>
      <c r="E76" s="14" t="str">
        <f t="shared" si="4"/>
        <v>GBP_YC1MRH_FUT1MM2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U2</v>
      </c>
      <c r="E77" s="7" t="str">
        <f t="shared" si="4"/>
        <v>GBP_YC1MRH_FUT1MU2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 t="shared" si="4"/>
        <v>GBP_YC1MRH_2X1S</v>
      </c>
      <c r="F78" s="20">
        <f>_xll.qlRateHelperQuoteValue($E78,Trigger)</f>
        <v>4.9124999999999993E-3</v>
      </c>
      <c r="G78" s="20">
        <f>_xll.qlSwapRateHelperSpread($E78,Trigger)</f>
        <v>0</v>
      </c>
      <c r="H78" s="19" t="b">
        <v>1</v>
      </c>
      <c r="I78" s="19">
        <v>40</v>
      </c>
      <c r="J78" s="19">
        <v>1</v>
      </c>
      <c r="K78" s="18">
        <f>_xll.qlRateHelperEarliestDate($E78,Trigger)</f>
        <v>41768</v>
      </c>
      <c r="L78" s="17">
        <f>_xll.qlRateHelperLatestDate($E78,Trigger)</f>
        <v>41829</v>
      </c>
      <c r="M78" s="22"/>
    </row>
    <row r="79" spans="1:13" x14ac:dyDescent="0.2">
      <c r="B79" s="16">
        <v>3</v>
      </c>
      <c r="C79" s="15"/>
      <c r="D79" s="14" t="s">
        <v>41</v>
      </c>
      <c r="E79" s="14" t="str">
        <f t="shared" si="4"/>
        <v>GBP_YC1MRH_3X1S</v>
      </c>
      <c r="F79" s="13">
        <f>_xll.qlRateHelperQuoteValue($E79,Trigger)</f>
        <v>4.9375E-3</v>
      </c>
      <c r="G79" s="13">
        <f>_xll.qlSwapRateHelperSpread($E79,Trigger)</f>
        <v>0</v>
      </c>
      <c r="H79" s="12" t="b">
        <v>1</v>
      </c>
      <c r="I79" s="12">
        <v>40</v>
      </c>
      <c r="J79" s="12">
        <v>1</v>
      </c>
      <c r="K79" s="11">
        <f>_xll.qlRateHelperEarliestDate($E79,Trigger)</f>
        <v>41768</v>
      </c>
      <c r="L79" s="10">
        <f>_xll.qlRateHelperLatestDate($E79,Trigger)</f>
        <v>41862</v>
      </c>
      <c r="M79" s="25"/>
    </row>
    <row r="80" spans="1:13" x14ac:dyDescent="0.2">
      <c r="B80" s="16">
        <v>4</v>
      </c>
      <c r="C80" s="15"/>
      <c r="D80" s="14" t="s">
        <v>41</v>
      </c>
      <c r="E80" s="14" t="str">
        <f t="shared" si="4"/>
        <v>GBP_YC1MRH_4X1S</v>
      </c>
      <c r="F80" s="13">
        <f>_xll.qlRateHelperQuoteValue($E80,Trigger)</f>
        <v>5.0124999999999996E-3</v>
      </c>
      <c r="G80" s="13">
        <f>_xll.qlSwapRateHelperSpread($E80,Trigger)</f>
        <v>0</v>
      </c>
      <c r="H80" s="12" t="b">
        <v>1</v>
      </c>
      <c r="I80" s="12">
        <v>40</v>
      </c>
      <c r="J80" s="12">
        <v>1</v>
      </c>
      <c r="K80" s="11">
        <f>_xll.qlRateHelperEarliestDate($E80,Trigger)</f>
        <v>41768</v>
      </c>
      <c r="L80" s="10">
        <f>_xll.qlRateHelperLatestDate($E80,Trigger)</f>
        <v>41891</v>
      </c>
    </row>
    <row r="81" spans="2:14" x14ac:dyDescent="0.2">
      <c r="B81" s="16">
        <v>5</v>
      </c>
      <c r="C81" s="15"/>
      <c r="D81" s="14" t="s">
        <v>41</v>
      </c>
      <c r="E81" s="14" t="str">
        <f t="shared" si="4"/>
        <v>GBP_YC1MRH_5X1S</v>
      </c>
      <c r="F81" s="13">
        <f>_xll.qlRateHelperQuoteValue($E81,Trigger)</f>
        <v>5.0750000000000005E-3</v>
      </c>
      <c r="G81" s="13">
        <f>_xll.qlSwapRateHelperSpread($E81,Trigger)</f>
        <v>0</v>
      </c>
      <c r="H81" s="12" t="b">
        <v>1</v>
      </c>
      <c r="I81" s="12">
        <v>40</v>
      </c>
      <c r="J81" s="12">
        <v>1</v>
      </c>
      <c r="K81" s="11">
        <f>_xll.qlRateHelperEarliestDate($E81,Trigger)</f>
        <v>41768</v>
      </c>
      <c r="L81" s="10">
        <f>_xll.qlRateHelperLatestDate($E81,Trigger)</f>
        <v>41921</v>
      </c>
    </row>
    <row r="82" spans="2:14" ht="11.25" customHeight="1" x14ac:dyDescent="0.2">
      <c r="B82" s="16">
        <v>6</v>
      </c>
      <c r="C82" s="15"/>
      <c r="D82" s="14" t="s">
        <v>41</v>
      </c>
      <c r="E82" s="14" t="str">
        <f t="shared" si="4"/>
        <v>GBP_YC1MRH_6X1S</v>
      </c>
      <c r="F82" s="13">
        <f>_xll.qlRateHelperQuoteValue($E82,Trigger)</f>
        <v>5.1750000000000008E-3</v>
      </c>
      <c r="G82" s="13">
        <f>_xll.qlSwapRateHelperSpread($E82,Trigger)</f>
        <v>0</v>
      </c>
      <c r="H82" s="12" t="b">
        <v>1</v>
      </c>
      <c r="I82" s="12">
        <v>40</v>
      </c>
      <c r="J82" s="12">
        <v>1</v>
      </c>
      <c r="K82" s="11">
        <f>_xll.qlRateHelperEarliestDate($E82,Trigger)</f>
        <v>41768</v>
      </c>
      <c r="L82" s="10">
        <f>_xll.qlRateHelperLatestDate($E82,Trigger)</f>
        <v>41953</v>
      </c>
    </row>
    <row r="83" spans="2:14" x14ac:dyDescent="0.2">
      <c r="B83" s="16">
        <v>7</v>
      </c>
      <c r="C83" s="15"/>
      <c r="D83" s="14" t="s">
        <v>41</v>
      </c>
      <c r="E83" s="14" t="str">
        <f t="shared" si="4"/>
        <v>GBP_YC1MRH_7X1S</v>
      </c>
      <c r="F83" s="13">
        <f>_xll.qlRateHelperQuoteValue($E83,Trigger)</f>
        <v>5.3125000000000004E-3</v>
      </c>
      <c r="G83" s="13">
        <f>_xll.qlSwapRateHelperSpread($E83,Trigger)</f>
        <v>0</v>
      </c>
      <c r="H83" s="12" t="b">
        <v>1</v>
      </c>
      <c r="I83" s="12">
        <v>40</v>
      </c>
      <c r="J83" s="12">
        <v>1</v>
      </c>
      <c r="K83" s="11">
        <f>_xll.qlRateHelperEarliestDate($E83,Trigger)</f>
        <v>41768</v>
      </c>
      <c r="L83" s="10">
        <f>_xll.qlRateHelperLatestDate($E83,Trigger)</f>
        <v>41982</v>
      </c>
    </row>
    <row r="84" spans="2:14" x14ac:dyDescent="0.2">
      <c r="B84" s="16">
        <v>8</v>
      </c>
      <c r="C84" s="15"/>
      <c r="D84" s="14" t="s">
        <v>41</v>
      </c>
      <c r="E84" s="14" t="str">
        <f t="shared" si="4"/>
        <v>GBP_YC1MRH_8X1S</v>
      </c>
      <c r="F84" s="13">
        <f>_xll.qlRateHelperQuoteValue($E84,Trigger)</f>
        <v>5.4875000000000011E-3</v>
      </c>
      <c r="G84" s="13">
        <f>_xll.qlSwapRateHelperSpread($E84,Trigger)</f>
        <v>0</v>
      </c>
      <c r="H84" s="12" t="b">
        <v>1</v>
      </c>
      <c r="I84" s="12">
        <v>40</v>
      </c>
      <c r="J84" s="12">
        <v>1</v>
      </c>
      <c r="K84" s="11">
        <f>_xll.qlRateHelperEarliestDate($E84,Trigger)</f>
        <v>41768</v>
      </c>
      <c r="L84" s="10">
        <f>_xll.qlRateHelperLatestDate($E84,Trigger)</f>
        <v>42013</v>
      </c>
    </row>
    <row r="85" spans="2:14" ht="11.25" customHeight="1" x14ac:dyDescent="0.2">
      <c r="B85" s="16">
        <v>9</v>
      </c>
      <c r="C85" s="15"/>
      <c r="D85" s="14" t="s">
        <v>41</v>
      </c>
      <c r="E85" s="14" t="str">
        <f t="shared" si="4"/>
        <v>GBP_YC1MRH_9X1S</v>
      </c>
      <c r="F85" s="13">
        <f>_xll.qlRateHelperQuoteValue($E85,Trigger)</f>
        <v>5.7000000000000002E-3</v>
      </c>
      <c r="G85" s="13">
        <f>_xll.qlSwapRateHelperSpread($E85,Trigger)</f>
        <v>0</v>
      </c>
      <c r="H85" s="12" t="b">
        <v>1</v>
      </c>
      <c r="I85" s="12">
        <v>40</v>
      </c>
      <c r="J85" s="12">
        <v>1</v>
      </c>
      <c r="K85" s="11">
        <f>_xll.qlRateHelperEarliestDate($E85,Trigger)</f>
        <v>41768</v>
      </c>
      <c r="L85" s="10">
        <f>_xll.qlRateHelperLatestDate($E85,Trigger)</f>
        <v>42044</v>
      </c>
    </row>
    <row r="86" spans="2:14" x14ac:dyDescent="0.2">
      <c r="B86" s="16">
        <v>10</v>
      </c>
      <c r="C86" s="15"/>
      <c r="D86" s="14" t="s">
        <v>41</v>
      </c>
      <c r="E86" s="14" t="str">
        <f t="shared" si="4"/>
        <v>GBP_YC1MRH_10X1S</v>
      </c>
      <c r="F86" s="13">
        <f>_xll.qlRateHelperQuoteValue($E86,Trigger)</f>
        <v>5.9125000000000002E-3</v>
      </c>
      <c r="G86" s="13">
        <f>_xll.qlSwapRateHelperSpread($E86,Trigger)</f>
        <v>0</v>
      </c>
      <c r="H86" s="12" t="b">
        <v>1</v>
      </c>
      <c r="I86" s="12">
        <v>40</v>
      </c>
      <c r="J86" s="12">
        <v>1</v>
      </c>
      <c r="K86" s="11">
        <f>_xll.qlRateHelperEarliestDate($E86,Trigger)</f>
        <v>41768</v>
      </c>
      <c r="L86" s="10">
        <f>_xll.qlRateHelperLatestDate($E86,Trigger)</f>
        <v>42072</v>
      </c>
    </row>
    <row r="87" spans="2:14" x14ac:dyDescent="0.2">
      <c r="B87" s="16">
        <v>11</v>
      </c>
      <c r="C87" s="15"/>
      <c r="D87" s="14" t="s">
        <v>41</v>
      </c>
      <c r="E87" s="14" t="str">
        <f t="shared" si="4"/>
        <v>GBP_YC1MRH_11X1S</v>
      </c>
      <c r="F87" s="13">
        <f>_xll.qlRateHelperQuoteValue($E87,Trigger)</f>
        <v>6.1624999999999996E-3</v>
      </c>
      <c r="G87" s="13">
        <f>_xll.qlSwapRateHelperSpread($E87,Trigger)</f>
        <v>0</v>
      </c>
      <c r="H87" s="12" t="b">
        <v>1</v>
      </c>
      <c r="I87" s="12">
        <v>40</v>
      </c>
      <c r="J87" s="12">
        <v>1</v>
      </c>
      <c r="K87" s="11">
        <f>_xll.qlRateHelperEarliestDate($E87,Trigger)</f>
        <v>41768</v>
      </c>
      <c r="L87" s="10">
        <f>_xll.qlRateHelperLatestDate($E87,Trigger)</f>
        <v>42103</v>
      </c>
    </row>
    <row r="88" spans="2:14" x14ac:dyDescent="0.2">
      <c r="B88" s="9">
        <v>12</v>
      </c>
      <c r="C88" s="8"/>
      <c r="D88" s="7" t="s">
        <v>41</v>
      </c>
      <c r="E88" s="7" t="str">
        <f t="shared" si="4"/>
        <v>GBP_YC1MRH_12X1S</v>
      </c>
      <c r="F88" s="6">
        <f>_xll.qlRateHelperQuoteValue($E88,Trigger)</f>
        <v>6.45E-3</v>
      </c>
      <c r="G88" s="6">
        <f>_xll.qlSwapRateHelperSpread($E88,Trigger)</f>
        <v>0</v>
      </c>
      <c r="H88" s="5" t="b">
        <v>1</v>
      </c>
      <c r="I88" s="5">
        <v>40</v>
      </c>
      <c r="J88" s="12">
        <v>1</v>
      </c>
      <c r="K88" s="4">
        <f>_xll.qlRateHelperEarliestDate($E88,Trigger)</f>
        <v>41768</v>
      </c>
      <c r="L88" s="3">
        <f>_xll.qlRateHelperLatestDate($E88,Trigger)</f>
        <v>42135</v>
      </c>
    </row>
    <row r="89" spans="2:14" x14ac:dyDescent="0.2">
      <c r="B89" s="24" t="s">
        <v>37</v>
      </c>
      <c r="C89" s="23">
        <v>12</v>
      </c>
      <c r="D89" s="21"/>
      <c r="E89" s="21" t="str">
        <f t="shared" si="4"/>
        <v>GBP_YC1MRH_1S12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x14ac:dyDescent="0.2">
      <c r="B90" s="16" t="s">
        <v>38</v>
      </c>
      <c r="C90" s="15">
        <v>12</v>
      </c>
      <c r="D90" s="14"/>
      <c r="E90" s="14" t="str">
        <f t="shared" si="4"/>
        <v>GBP_YC1MRH_2S12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GBP_YC1MRH_3S12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GBP_YC1MRH_4S12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GBP_YC1MRH_1S24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GBP_YC1MRH_2S24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GBP_YC1MRH_1S36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SB</v>
      </c>
      <c r="C96" s="15" t="str">
        <f t="shared" ref="C96:C132" si="6">IborType</f>
        <v>1L</v>
      </c>
      <c r="D96" s="14" t="s">
        <v>36</v>
      </c>
      <c r="E96" s="14" t="str">
        <f t="shared" si="4"/>
        <v>GBP_YC1MRH_SB1L1Y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x14ac:dyDescent="0.2">
      <c r="B97" s="16" t="str">
        <f t="shared" si="5"/>
        <v>SB</v>
      </c>
      <c r="C97" s="15" t="str">
        <f t="shared" si="6"/>
        <v>1L</v>
      </c>
      <c r="D97" s="14" t="s">
        <v>35</v>
      </c>
      <c r="E97" s="14" t="str">
        <f t="shared" si="4"/>
        <v>GBP_YC1MRH_SB1L15M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x14ac:dyDescent="0.2">
      <c r="B98" s="16" t="str">
        <f t="shared" si="5"/>
        <v>SB</v>
      </c>
      <c r="C98" s="15" t="str">
        <f t="shared" si="6"/>
        <v>1L</v>
      </c>
      <c r="D98" s="14" t="s">
        <v>34</v>
      </c>
      <c r="E98" s="14" t="str">
        <f t="shared" ref="E98:E129" si="8">RateHelperPrefix&amp;"_"&amp;$B98&amp;$C98&amp;$D98</f>
        <v>GBP_YC1MRH_SB1L18M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x14ac:dyDescent="0.2">
      <c r="B99" s="16" t="str">
        <f t="shared" si="5"/>
        <v>SB</v>
      </c>
      <c r="C99" s="15" t="str">
        <f t="shared" si="6"/>
        <v>1L</v>
      </c>
      <c r="D99" s="14" t="s">
        <v>33</v>
      </c>
      <c r="E99" s="14" t="str">
        <f t="shared" si="8"/>
        <v>GBP_YC1MRH_SB1L21M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x14ac:dyDescent="0.2">
      <c r="B100" s="16" t="str">
        <f t="shared" si="5"/>
        <v>SB</v>
      </c>
      <c r="C100" s="15" t="str">
        <f t="shared" si="6"/>
        <v>1L</v>
      </c>
      <c r="D100" s="14" t="s">
        <v>32</v>
      </c>
      <c r="E100" s="14" t="str">
        <f t="shared" si="8"/>
        <v>GBP_YC1MRH_SB1L2Y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x14ac:dyDescent="0.2">
      <c r="B101" s="16" t="str">
        <f t="shared" si="5"/>
        <v>SB</v>
      </c>
      <c r="C101" s="15" t="str">
        <f t="shared" si="6"/>
        <v>1L</v>
      </c>
      <c r="D101" s="14" t="s">
        <v>31</v>
      </c>
      <c r="E101" s="14" t="str">
        <f t="shared" si="8"/>
        <v>GBP_YC1MRH_SB1L3Y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x14ac:dyDescent="0.2">
      <c r="B102" s="16" t="str">
        <f t="shared" si="5"/>
        <v>SB</v>
      </c>
      <c r="C102" s="15" t="str">
        <f t="shared" si="6"/>
        <v>1L</v>
      </c>
      <c r="D102" s="14" t="s">
        <v>30</v>
      </c>
      <c r="E102" s="14" t="str">
        <f t="shared" si="8"/>
        <v>GBP_YC1MRH_SB1L4Y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x14ac:dyDescent="0.2">
      <c r="B103" s="16" t="str">
        <f t="shared" si="5"/>
        <v>SB</v>
      </c>
      <c r="C103" s="15" t="str">
        <f t="shared" si="6"/>
        <v>1L</v>
      </c>
      <c r="D103" s="14" t="s">
        <v>29</v>
      </c>
      <c r="E103" s="14" t="str">
        <f t="shared" si="8"/>
        <v>GBP_YC1MRH_SB1L5Y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x14ac:dyDescent="0.2">
      <c r="B104" s="16" t="str">
        <f t="shared" si="5"/>
        <v>SB</v>
      </c>
      <c r="C104" s="15" t="str">
        <f t="shared" si="6"/>
        <v>1L</v>
      </c>
      <c r="D104" s="14" t="s">
        <v>28</v>
      </c>
      <c r="E104" s="14" t="str">
        <f t="shared" si="8"/>
        <v>GBP_YC1MRH_SB1L6Y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x14ac:dyDescent="0.2">
      <c r="B105" s="16" t="str">
        <f t="shared" si="5"/>
        <v>SB</v>
      </c>
      <c r="C105" s="15" t="str">
        <f t="shared" si="6"/>
        <v>1L</v>
      </c>
      <c r="D105" s="14" t="s">
        <v>27</v>
      </c>
      <c r="E105" s="14" t="str">
        <f t="shared" si="8"/>
        <v>GBP_YC1MRH_SB1L7Y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x14ac:dyDescent="0.2">
      <c r="B106" s="16" t="str">
        <f t="shared" si="5"/>
        <v>SB</v>
      </c>
      <c r="C106" s="15" t="str">
        <f t="shared" si="6"/>
        <v>1L</v>
      </c>
      <c r="D106" s="14" t="s">
        <v>26</v>
      </c>
      <c r="E106" s="14" t="str">
        <f t="shared" si="8"/>
        <v>GBP_YC1MRH_SB1L8Y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x14ac:dyDescent="0.2">
      <c r="B107" s="16" t="str">
        <f t="shared" si="5"/>
        <v>SB</v>
      </c>
      <c r="C107" s="15" t="str">
        <f t="shared" si="6"/>
        <v>1L</v>
      </c>
      <c r="D107" s="14" t="s">
        <v>25</v>
      </c>
      <c r="E107" s="14" t="str">
        <f t="shared" si="8"/>
        <v>GBP_YC1MRH_SB1L9Y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x14ac:dyDescent="0.2">
      <c r="B108" s="16" t="str">
        <f t="shared" si="5"/>
        <v>SB</v>
      </c>
      <c r="C108" s="15" t="str">
        <f t="shared" si="6"/>
        <v>1L</v>
      </c>
      <c r="D108" s="14" t="s">
        <v>24</v>
      </c>
      <c r="E108" s="14" t="str">
        <f t="shared" si="8"/>
        <v>GBP_YC1MRH_SB1L10Y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x14ac:dyDescent="0.2">
      <c r="B109" s="16" t="str">
        <f t="shared" si="5"/>
        <v>SB</v>
      </c>
      <c r="C109" s="15" t="str">
        <f t="shared" si="6"/>
        <v>1L</v>
      </c>
      <c r="D109" s="14" t="s">
        <v>23</v>
      </c>
      <c r="E109" s="14" t="str">
        <f t="shared" si="8"/>
        <v>GBP_YC1MRH_SB1L11Y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x14ac:dyDescent="0.2">
      <c r="B110" s="16" t="str">
        <f t="shared" si="5"/>
        <v>SB</v>
      </c>
      <c r="C110" s="15" t="str">
        <f t="shared" si="6"/>
        <v>1L</v>
      </c>
      <c r="D110" s="14" t="s">
        <v>22</v>
      </c>
      <c r="E110" s="14" t="str">
        <f t="shared" si="8"/>
        <v>GBP_YC1MRH_SB1L12Y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x14ac:dyDescent="0.2">
      <c r="B111" s="16" t="str">
        <f t="shared" si="5"/>
        <v>SB</v>
      </c>
      <c r="C111" s="15" t="str">
        <f t="shared" si="6"/>
        <v>1L</v>
      </c>
      <c r="D111" s="14" t="s">
        <v>21</v>
      </c>
      <c r="E111" s="14" t="str">
        <f t="shared" si="8"/>
        <v>GBP_YC1MRH_SB1L13Y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x14ac:dyDescent="0.2">
      <c r="B112" s="16" t="str">
        <f t="shared" si="5"/>
        <v>SB</v>
      </c>
      <c r="C112" s="15" t="str">
        <f t="shared" si="6"/>
        <v>1L</v>
      </c>
      <c r="D112" s="14" t="s">
        <v>20</v>
      </c>
      <c r="E112" s="14" t="str">
        <f t="shared" si="8"/>
        <v>GBP_YC1MRH_SB1L14Y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x14ac:dyDescent="0.2">
      <c r="B113" s="16" t="str">
        <f t="shared" si="5"/>
        <v>SB</v>
      </c>
      <c r="C113" s="15" t="str">
        <f t="shared" si="6"/>
        <v>1L</v>
      </c>
      <c r="D113" s="14" t="s">
        <v>19</v>
      </c>
      <c r="E113" s="14" t="str">
        <f t="shared" si="8"/>
        <v>GBP_YC1MRH_SB1L15Y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x14ac:dyDescent="0.2">
      <c r="B114" s="16" t="str">
        <f t="shared" si="5"/>
        <v>SB</v>
      </c>
      <c r="C114" s="15" t="str">
        <f t="shared" si="6"/>
        <v>1L</v>
      </c>
      <c r="D114" s="14" t="s">
        <v>18</v>
      </c>
      <c r="E114" s="14" t="str">
        <f t="shared" si="8"/>
        <v>GBP_YC1MRH_SB1L16Y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x14ac:dyDescent="0.2">
      <c r="B115" s="16" t="str">
        <f t="shared" si="5"/>
        <v>SB</v>
      </c>
      <c r="C115" s="15" t="str">
        <f t="shared" si="6"/>
        <v>1L</v>
      </c>
      <c r="D115" s="14" t="s">
        <v>17</v>
      </c>
      <c r="E115" s="14" t="str">
        <f t="shared" si="8"/>
        <v>GBP_YC1MRH_SB1L17Y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x14ac:dyDescent="0.2">
      <c r="B116" s="16" t="str">
        <f t="shared" si="5"/>
        <v>SB</v>
      </c>
      <c r="C116" s="15" t="str">
        <f t="shared" si="6"/>
        <v>1L</v>
      </c>
      <c r="D116" s="14" t="s">
        <v>16</v>
      </c>
      <c r="E116" s="14" t="str">
        <f t="shared" si="8"/>
        <v>GBP_YC1MRH_SB1L18Y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x14ac:dyDescent="0.2">
      <c r="B117" s="16" t="str">
        <f t="shared" si="5"/>
        <v>SB</v>
      </c>
      <c r="C117" s="15" t="str">
        <f t="shared" si="6"/>
        <v>1L</v>
      </c>
      <c r="D117" s="14" t="s">
        <v>15</v>
      </c>
      <c r="E117" s="14" t="str">
        <f t="shared" si="8"/>
        <v>GBP_YC1MRH_SB1L19Y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x14ac:dyDescent="0.2">
      <c r="B118" s="16" t="str">
        <f t="shared" si="5"/>
        <v>SB</v>
      </c>
      <c r="C118" s="15" t="str">
        <f t="shared" si="6"/>
        <v>1L</v>
      </c>
      <c r="D118" s="14" t="s">
        <v>14</v>
      </c>
      <c r="E118" s="14" t="str">
        <f t="shared" si="8"/>
        <v>GBP_YC1MRH_SB1L20Y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x14ac:dyDescent="0.2">
      <c r="B119" s="16" t="str">
        <f t="shared" si="5"/>
        <v>SB</v>
      </c>
      <c r="C119" s="15" t="str">
        <f t="shared" si="6"/>
        <v>1L</v>
      </c>
      <c r="D119" s="14" t="s">
        <v>13</v>
      </c>
      <c r="E119" s="14" t="str">
        <f t="shared" si="8"/>
        <v>GBP_YC1MRH_SB1L21Y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x14ac:dyDescent="0.2">
      <c r="B120" s="16" t="str">
        <f t="shared" si="5"/>
        <v>SB</v>
      </c>
      <c r="C120" s="15" t="str">
        <f t="shared" si="6"/>
        <v>1L</v>
      </c>
      <c r="D120" s="14" t="s">
        <v>12</v>
      </c>
      <c r="E120" s="14" t="str">
        <f t="shared" si="8"/>
        <v>GBP_YC1MRH_SB1L22Y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x14ac:dyDescent="0.2">
      <c r="B121" s="16" t="str">
        <f t="shared" si="5"/>
        <v>SB</v>
      </c>
      <c r="C121" s="15" t="str">
        <f t="shared" si="6"/>
        <v>1L</v>
      </c>
      <c r="D121" s="14" t="s">
        <v>11</v>
      </c>
      <c r="E121" s="14" t="str">
        <f t="shared" si="8"/>
        <v>GBP_YC1MRH_SB1L23Y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x14ac:dyDescent="0.2">
      <c r="B122" s="16" t="str">
        <f t="shared" si="5"/>
        <v>SB</v>
      </c>
      <c r="C122" s="15" t="str">
        <f t="shared" si="6"/>
        <v>1L</v>
      </c>
      <c r="D122" s="14" t="s">
        <v>10</v>
      </c>
      <c r="E122" s="14" t="str">
        <f t="shared" si="8"/>
        <v>GBP_YC1MRH_SB1L24Y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x14ac:dyDescent="0.2">
      <c r="B123" s="16" t="str">
        <f t="shared" si="5"/>
        <v>SB</v>
      </c>
      <c r="C123" s="15" t="str">
        <f t="shared" si="6"/>
        <v>1L</v>
      </c>
      <c r="D123" s="14" t="s">
        <v>9</v>
      </c>
      <c r="E123" s="14" t="str">
        <f t="shared" si="8"/>
        <v>GBP_YC1MRH_SB1L25Y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x14ac:dyDescent="0.2">
      <c r="B124" s="16" t="str">
        <f t="shared" si="5"/>
        <v>SB</v>
      </c>
      <c r="C124" s="15" t="str">
        <f t="shared" si="6"/>
        <v>1L</v>
      </c>
      <c r="D124" s="14" t="s">
        <v>8</v>
      </c>
      <c r="E124" s="14" t="str">
        <f t="shared" si="8"/>
        <v>GBP_YC1MRH_SB1L26Y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x14ac:dyDescent="0.2">
      <c r="B125" s="16" t="str">
        <f t="shared" si="5"/>
        <v>SB</v>
      </c>
      <c r="C125" s="15" t="str">
        <f t="shared" si="6"/>
        <v>1L</v>
      </c>
      <c r="D125" s="14" t="s">
        <v>7</v>
      </c>
      <c r="E125" s="14" t="str">
        <f t="shared" si="8"/>
        <v>GBP_YC1MRH_SB1L27Y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x14ac:dyDescent="0.2">
      <c r="B126" s="16" t="str">
        <f t="shared" si="5"/>
        <v>SB</v>
      </c>
      <c r="C126" s="15" t="str">
        <f t="shared" si="6"/>
        <v>1L</v>
      </c>
      <c r="D126" s="14" t="s">
        <v>6</v>
      </c>
      <c r="E126" s="14" t="str">
        <f t="shared" si="8"/>
        <v>GBP_YC1MRH_SB1L28Y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x14ac:dyDescent="0.2">
      <c r="B127" s="16" t="str">
        <f t="shared" si="5"/>
        <v>SB</v>
      </c>
      <c r="C127" s="15" t="str">
        <f t="shared" si="6"/>
        <v>1L</v>
      </c>
      <c r="D127" s="14" t="s">
        <v>5</v>
      </c>
      <c r="E127" s="14" t="str">
        <f t="shared" si="8"/>
        <v>GBP_YC1MRH_SB1L29Y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x14ac:dyDescent="0.2">
      <c r="B128" s="16" t="str">
        <f t="shared" ref="B128:B159" si="9">SwapFixedFreq</f>
        <v>SB</v>
      </c>
      <c r="C128" s="15" t="str">
        <f t="shared" si="6"/>
        <v>1L</v>
      </c>
      <c r="D128" s="14" t="s">
        <v>4</v>
      </c>
      <c r="E128" s="14" t="str">
        <f t="shared" si="8"/>
        <v>GBP_YC1MRH_SB1L30Y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x14ac:dyDescent="0.2">
      <c r="B129" s="16" t="str">
        <f t="shared" si="9"/>
        <v>SB</v>
      </c>
      <c r="C129" s="15" t="str">
        <f t="shared" si="6"/>
        <v>1L</v>
      </c>
      <c r="D129" s="14" t="s">
        <v>3</v>
      </c>
      <c r="E129" s="14" t="str">
        <f t="shared" si="8"/>
        <v>GBP_YC1MRH_SB1L35Y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x14ac:dyDescent="0.2">
      <c r="B130" s="16" t="str">
        <f t="shared" si="9"/>
        <v>SB</v>
      </c>
      <c r="C130" s="15" t="str">
        <f t="shared" si="6"/>
        <v>1L</v>
      </c>
      <c r="D130" s="14" t="s">
        <v>2</v>
      </c>
      <c r="E130" s="14" t="str">
        <f t="shared" ref="E130:E161" si="10">RateHelperPrefix&amp;"_"&amp;$B130&amp;$C130&amp;$D130</f>
        <v>GBP_YC1MRH_SB1L40Y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x14ac:dyDescent="0.2">
      <c r="B131" s="16" t="str">
        <f t="shared" si="9"/>
        <v>SB</v>
      </c>
      <c r="C131" s="15" t="str">
        <f t="shared" si="6"/>
        <v>1L</v>
      </c>
      <c r="D131" s="14" t="s">
        <v>1</v>
      </c>
      <c r="E131" s="14" t="str">
        <f t="shared" si="10"/>
        <v>GBP_YC1MRH_SB1L50Y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x14ac:dyDescent="0.2">
      <c r="B132" s="9" t="str">
        <f t="shared" si="9"/>
        <v>SB</v>
      </c>
      <c r="C132" s="8" t="str">
        <f t="shared" si="6"/>
        <v>1L</v>
      </c>
      <c r="D132" s="7" t="s">
        <v>0</v>
      </c>
      <c r="E132" s="7" t="str">
        <f t="shared" si="10"/>
        <v>GBP_YC1MRH_SB1L60Y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SB</v>
      </c>
      <c r="C133" s="15" t="str">
        <f t="shared" ref="C133:C169" si="11">IborType&amp;"BASIS"</f>
        <v>1LBASIS</v>
      </c>
      <c r="D133" s="14" t="s">
        <v>36</v>
      </c>
      <c r="E133" s="21" t="str">
        <f t="shared" si="10"/>
        <v>GBP_YC1MRH_SB1LBASIS1Y</v>
      </c>
      <c r="F133" s="20" t="e">
        <f>_xll.qlRateHelperQuoteValue($E133,Trigger)</f>
        <v>#NUM!</v>
      </c>
      <c r="G133" s="20">
        <f>_xll.qlSwapRateHelperSpread($E133,Trigger)</f>
        <v>1.2875E-3</v>
      </c>
      <c r="H133" s="19" t="b">
        <v>0</v>
      </c>
      <c r="I133" s="19">
        <v>40</v>
      </c>
      <c r="J133" s="19">
        <v>1</v>
      </c>
      <c r="K133" s="18">
        <f>_xll.qlRateHelperEarliestDate($E133,Trigger)</f>
        <v>41768</v>
      </c>
      <c r="L133" s="17">
        <f>_xll.qlRateHelperLatestDate($E133,Trigger)</f>
        <v>42135</v>
      </c>
    </row>
    <row r="134" spans="2:14" x14ac:dyDescent="0.2">
      <c r="B134" s="16" t="str">
        <f t="shared" si="9"/>
        <v>SB</v>
      </c>
      <c r="C134" s="15" t="str">
        <f t="shared" si="11"/>
        <v>1LBASIS</v>
      </c>
      <c r="D134" s="14" t="s">
        <v>35</v>
      </c>
      <c r="E134" s="14" t="str">
        <f t="shared" si="10"/>
        <v>GBP_YC1MRH_SB1LBASIS15M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SB</v>
      </c>
      <c r="C135" s="15" t="str">
        <f t="shared" si="11"/>
        <v>1LBASIS</v>
      </c>
      <c r="D135" s="14" t="s">
        <v>34</v>
      </c>
      <c r="E135" s="14" t="str">
        <f t="shared" si="10"/>
        <v>GBP_YC1MRH_SB1LBASIS18M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1"/>
        <v>1LBASIS</v>
      </c>
      <c r="D136" s="14" t="s">
        <v>33</v>
      </c>
      <c r="E136" s="14" t="str">
        <f t="shared" si="10"/>
        <v>GBP_YC1MRH_SB1LBASIS21M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1"/>
        <v>1LBASIS</v>
      </c>
      <c r="D137" s="14" t="s">
        <v>32</v>
      </c>
      <c r="E137" s="14" t="str">
        <f t="shared" si="10"/>
        <v>GBP_YC1MRH_SB1LBASIS2Y</v>
      </c>
      <c r="F137" s="13">
        <f>_xll.qlRateHelperQuoteValue($E137,Trigger)</f>
        <v>1.172E-2</v>
      </c>
      <c r="G137" s="13">
        <f>_xll.qlSwapRateHelperSpread($E137,Trigger)</f>
        <v>1.3500000000000001E-3</v>
      </c>
      <c r="H137" s="12" t="b">
        <v>1</v>
      </c>
      <c r="I137" s="12">
        <v>40</v>
      </c>
      <c r="J137" s="12">
        <v>1</v>
      </c>
      <c r="K137" s="11">
        <f>_xll.qlRateHelperEarliestDate($E137,Trigger)</f>
        <v>41768</v>
      </c>
      <c r="L137" s="10">
        <f>_xll.qlRateHelperLatestDate($E137,Trigger)</f>
        <v>42499</v>
      </c>
    </row>
    <row r="138" spans="2:14" x14ac:dyDescent="0.2">
      <c r="B138" s="16" t="str">
        <f t="shared" si="9"/>
        <v>SB</v>
      </c>
      <c r="C138" s="15" t="str">
        <f t="shared" si="11"/>
        <v>1LBASIS</v>
      </c>
      <c r="D138" s="14" t="s">
        <v>31</v>
      </c>
      <c r="E138" s="14" t="str">
        <f t="shared" si="10"/>
        <v>GBP_YC1MRH_SB1LBASIS3Y</v>
      </c>
      <c r="F138" s="13">
        <f>_xll.qlRateHelperQuoteValue($E138,Trigger)</f>
        <v>1.562E-2</v>
      </c>
      <c r="G138" s="13">
        <f>_xll.qlSwapRateHelperSpread($E138,Trigger)</f>
        <v>1.4875000000000001E-3</v>
      </c>
      <c r="H138" s="12" t="b">
        <v>1</v>
      </c>
      <c r="I138" s="12">
        <v>40</v>
      </c>
      <c r="J138" s="12">
        <v>1</v>
      </c>
      <c r="K138" s="11">
        <f>_xll.qlRateHelperEarliestDate($E138,Trigger)</f>
        <v>41768</v>
      </c>
      <c r="L138" s="10">
        <f>_xll.qlRateHelperLatestDate($E138,Trigger)</f>
        <v>42864</v>
      </c>
    </row>
    <row r="139" spans="2:14" x14ac:dyDescent="0.2">
      <c r="B139" s="16" t="str">
        <f t="shared" si="9"/>
        <v>SB</v>
      </c>
      <c r="C139" s="15" t="str">
        <f t="shared" si="11"/>
        <v>1LBASIS</v>
      </c>
      <c r="D139" s="14" t="s">
        <v>30</v>
      </c>
      <c r="E139" s="14" t="str">
        <f t="shared" si="10"/>
        <v>GBP_YC1MRH_SB1LBASIS4Y</v>
      </c>
      <c r="F139" s="13">
        <f>_xll.qlRateHelperQuoteValue($E139,Trigger)</f>
        <v>1.8679999999999999E-2</v>
      </c>
      <c r="G139" s="13">
        <f>_xll.qlSwapRateHelperSpread($E139,Trigger)</f>
        <v>1.65E-3</v>
      </c>
      <c r="H139" s="12" t="b">
        <v>1</v>
      </c>
      <c r="I139" s="12">
        <v>40</v>
      </c>
      <c r="J139" s="12">
        <v>1</v>
      </c>
      <c r="K139" s="11">
        <f>_xll.qlRateHelperEarliestDate($E139,Trigger)</f>
        <v>41768</v>
      </c>
      <c r="L139" s="10">
        <f>_xll.qlRateHelperLatestDate($E139,Trigger)</f>
        <v>43229</v>
      </c>
    </row>
    <row r="140" spans="2:14" x14ac:dyDescent="0.2">
      <c r="B140" s="16" t="str">
        <f t="shared" si="9"/>
        <v>SB</v>
      </c>
      <c r="C140" s="15" t="str">
        <f t="shared" si="11"/>
        <v>1LBASIS</v>
      </c>
      <c r="D140" s="14" t="s">
        <v>29</v>
      </c>
      <c r="E140" s="14" t="str">
        <f t="shared" si="10"/>
        <v>GBP_YC1MRH_SB1LBASIS5Y</v>
      </c>
      <c r="F140" s="13">
        <f>_xll.qlRateHelperQuoteValue($E140,Trigger)</f>
        <v>2.1000000000000001E-2</v>
      </c>
      <c r="G140" s="13">
        <f>_xll.qlSwapRateHelperSpread($E140,Trigger)</f>
        <v>1.8374999999999999E-3</v>
      </c>
      <c r="H140" s="12" t="b">
        <v>1</v>
      </c>
      <c r="I140" s="12">
        <v>40</v>
      </c>
      <c r="J140" s="12">
        <v>1</v>
      </c>
      <c r="K140" s="11">
        <f>_xll.qlRateHelperEarliestDate($E140,Trigger)</f>
        <v>41768</v>
      </c>
      <c r="L140" s="10">
        <f>_xll.qlRateHelperLatestDate($E140,Trigger)</f>
        <v>43594</v>
      </c>
    </row>
    <row r="141" spans="2:14" x14ac:dyDescent="0.2">
      <c r="B141" s="16" t="str">
        <f t="shared" si="9"/>
        <v>SB</v>
      </c>
      <c r="C141" s="15" t="str">
        <f t="shared" si="11"/>
        <v>1LBASIS</v>
      </c>
      <c r="D141" s="14" t="s">
        <v>28</v>
      </c>
      <c r="E141" s="14" t="str">
        <f t="shared" si="10"/>
        <v>GBP_YC1MRH_SB1LBASIS6Y</v>
      </c>
      <c r="F141" s="13">
        <f>_xll.qlRateHelperQuoteValue($E141,Trigger)</f>
        <v>2.2869999999999998E-2</v>
      </c>
      <c r="G141" s="13">
        <f>_xll.qlSwapRateHelperSpread($E141,Trigger)</f>
        <v>2.0125E-3</v>
      </c>
      <c r="H141" s="12" t="b">
        <v>1</v>
      </c>
      <c r="I141" s="12">
        <v>40</v>
      </c>
      <c r="J141" s="12">
        <v>1</v>
      </c>
      <c r="K141" s="11">
        <f>_xll.qlRateHelperEarliestDate($E141,Trigger)</f>
        <v>41768</v>
      </c>
      <c r="L141" s="10">
        <f>_xll.qlRateHelperLatestDate($E141,Trigger)</f>
        <v>43962</v>
      </c>
    </row>
    <row r="142" spans="2:14" x14ac:dyDescent="0.2">
      <c r="B142" s="16" t="str">
        <f t="shared" si="9"/>
        <v>SB</v>
      </c>
      <c r="C142" s="15" t="str">
        <f t="shared" si="11"/>
        <v>1LBASIS</v>
      </c>
      <c r="D142" s="14" t="s">
        <v>27</v>
      </c>
      <c r="E142" s="14" t="str">
        <f t="shared" si="10"/>
        <v>GBP_YC1MRH_SB1LBASIS7Y</v>
      </c>
      <c r="F142" s="13">
        <f>_xll.qlRateHelperQuoteValue($E142,Trigger)</f>
        <v>2.4390000000000002E-2</v>
      </c>
      <c r="G142" s="13">
        <f>_xll.qlSwapRateHelperSpread($E142,Trigger)</f>
        <v>2.1375000000000001E-3</v>
      </c>
      <c r="H142" s="12" t="b">
        <v>1</v>
      </c>
      <c r="I142" s="12">
        <v>40</v>
      </c>
      <c r="J142" s="12">
        <v>1</v>
      </c>
      <c r="K142" s="11">
        <f>_xll.qlRateHelperEarliestDate($E142,Trigger)</f>
        <v>41768</v>
      </c>
      <c r="L142" s="10">
        <f>_xll.qlRateHelperLatestDate($E142,Trigger)</f>
        <v>44326</v>
      </c>
    </row>
    <row r="143" spans="2:14" x14ac:dyDescent="0.2">
      <c r="B143" s="16" t="str">
        <f t="shared" si="9"/>
        <v>SB</v>
      </c>
      <c r="C143" s="15" t="str">
        <f t="shared" si="11"/>
        <v>1LBASIS</v>
      </c>
      <c r="D143" s="14" t="s">
        <v>26</v>
      </c>
      <c r="E143" s="14" t="str">
        <f t="shared" si="10"/>
        <v>GBP_YC1MRH_SB1LBASIS8Y</v>
      </c>
      <c r="F143" s="13">
        <f>_xll.qlRateHelperQuoteValue($E143,Trigger)</f>
        <v>2.5690000000000001E-2</v>
      </c>
      <c r="G143" s="13">
        <f>_xll.qlSwapRateHelperSpread($E143,Trigger)</f>
        <v>2.2499999999999998E-3</v>
      </c>
      <c r="H143" s="12" t="b">
        <v>1</v>
      </c>
      <c r="I143" s="12">
        <v>40</v>
      </c>
      <c r="J143" s="12">
        <v>1</v>
      </c>
      <c r="K143" s="11">
        <f>_xll.qlRateHelperEarliestDate($E143,Trigger)</f>
        <v>41768</v>
      </c>
      <c r="L143" s="10">
        <f>_xll.qlRateHelperLatestDate($E143,Trigger)</f>
        <v>44690</v>
      </c>
    </row>
    <row r="144" spans="2:14" x14ac:dyDescent="0.2">
      <c r="B144" s="16" t="str">
        <f t="shared" si="9"/>
        <v>SB</v>
      </c>
      <c r="C144" s="15" t="str">
        <f t="shared" si="11"/>
        <v>1LBASIS</v>
      </c>
      <c r="D144" s="14" t="s">
        <v>25</v>
      </c>
      <c r="E144" s="14" t="str">
        <f t="shared" si="10"/>
        <v>GBP_YC1MRH_SB1LBASIS9Y</v>
      </c>
      <c r="F144" s="13">
        <f>_xll.qlRateHelperQuoteValue($E144,Trigger)</f>
        <v>2.6790000000000001E-2</v>
      </c>
      <c r="G144" s="13">
        <f>_xll.qlSwapRateHelperSpread($E144,Trigger)</f>
        <v>2.3375000000000002E-3</v>
      </c>
      <c r="H144" s="12" t="b">
        <v>1</v>
      </c>
      <c r="I144" s="12">
        <v>40</v>
      </c>
      <c r="J144" s="12">
        <v>1</v>
      </c>
      <c r="K144" s="11">
        <f>_xll.qlRateHelperEarliestDate($E144,Trigger)</f>
        <v>41768</v>
      </c>
      <c r="L144" s="10">
        <f>_xll.qlRateHelperLatestDate($E144,Trigger)</f>
        <v>45055</v>
      </c>
    </row>
    <row r="145" spans="2:12" x14ac:dyDescent="0.2">
      <c r="B145" s="16" t="str">
        <f t="shared" si="9"/>
        <v>SB</v>
      </c>
      <c r="C145" s="15" t="str">
        <f t="shared" si="11"/>
        <v>1LBASIS</v>
      </c>
      <c r="D145" s="14" t="s">
        <v>24</v>
      </c>
      <c r="E145" s="14" t="str">
        <f t="shared" si="10"/>
        <v>GBP_YC1MRH_SB1LBASIS10Y</v>
      </c>
      <c r="F145" s="13">
        <f>_xll.qlRateHelperQuoteValue($E145,Trigger)</f>
        <v>2.7759999999999996E-2</v>
      </c>
      <c r="G145" s="13">
        <f>_xll.qlSwapRateHelperSpread($E145,Trigger)</f>
        <v>2.3874999999999999E-3</v>
      </c>
      <c r="H145" s="12" t="b">
        <v>1</v>
      </c>
      <c r="I145" s="12">
        <v>40</v>
      </c>
      <c r="J145" s="12">
        <v>1</v>
      </c>
      <c r="K145" s="11">
        <f>_xll.qlRateHelperEarliestDate($E145,Trigger)</f>
        <v>41768</v>
      </c>
      <c r="L145" s="10">
        <f>_xll.qlRateHelperLatestDate($E145,Trigger)</f>
        <v>45421</v>
      </c>
    </row>
    <row r="146" spans="2:12" x14ac:dyDescent="0.2">
      <c r="B146" s="16" t="str">
        <f t="shared" si="9"/>
        <v>SB</v>
      </c>
      <c r="C146" s="15" t="str">
        <f t="shared" si="11"/>
        <v>1LBASIS</v>
      </c>
      <c r="D146" s="14" t="s">
        <v>23</v>
      </c>
      <c r="E146" s="14" t="str">
        <f t="shared" si="10"/>
        <v>GBP_YC1MRH_SB1LBASIS11Y</v>
      </c>
      <c r="F146" s="13">
        <f>_xll.qlRateHelperQuoteValue($E146,Trigger)</f>
        <v>2.8579999999999998E-2</v>
      </c>
      <c r="G146" s="13">
        <f>_xll.qlSwapRateHelperSpread($E146,Trigger)</f>
        <v>2.376173207738694E-3</v>
      </c>
      <c r="H146" s="12" t="b">
        <v>0</v>
      </c>
      <c r="I146" s="12">
        <v>40</v>
      </c>
      <c r="J146" s="12">
        <v>1</v>
      </c>
      <c r="K146" s="11">
        <f>_xll.qlRateHelperEarliestDate($E146,Trigger)</f>
        <v>41768</v>
      </c>
      <c r="L146" s="10">
        <f>_xll.qlRateHelperLatestDate($E146,Trigger)</f>
        <v>45786</v>
      </c>
    </row>
    <row r="147" spans="2:12" x14ac:dyDescent="0.2">
      <c r="B147" s="16" t="str">
        <f t="shared" si="9"/>
        <v>SB</v>
      </c>
      <c r="C147" s="15" t="str">
        <f t="shared" si="11"/>
        <v>1LBASIS</v>
      </c>
      <c r="D147" s="14" t="s">
        <v>22</v>
      </c>
      <c r="E147" s="14" t="str">
        <f t="shared" si="10"/>
        <v>GBP_YC1MRH_SB1LBASIS12Y</v>
      </c>
      <c r="F147" s="13">
        <f>_xll.qlRateHelperQuoteValue($E147,Trigger)</f>
        <v>2.928E-2</v>
      </c>
      <c r="G147" s="13">
        <f>_xll.qlSwapRateHelperSpread($E147,Trigger)</f>
        <v>2.3249999999999998E-3</v>
      </c>
      <c r="H147" s="12" t="b">
        <v>1</v>
      </c>
      <c r="I147" s="12">
        <v>40</v>
      </c>
      <c r="J147" s="12">
        <v>1</v>
      </c>
      <c r="K147" s="11">
        <f>_xll.qlRateHelperEarliestDate($E147,Trigger)</f>
        <v>41768</v>
      </c>
      <c r="L147" s="10">
        <f>_xll.qlRateHelperLatestDate($E147,Trigger)</f>
        <v>46153</v>
      </c>
    </row>
    <row r="148" spans="2:12" x14ac:dyDescent="0.2">
      <c r="B148" s="16" t="str">
        <f t="shared" si="9"/>
        <v>SB</v>
      </c>
      <c r="C148" s="15" t="str">
        <f t="shared" si="11"/>
        <v>1LBASIS</v>
      </c>
      <c r="D148" s="14" t="s">
        <v>21</v>
      </c>
      <c r="E148" s="14" t="str">
        <f t="shared" si="10"/>
        <v>GBP_YC1MRH_SB1LBASIS13Y</v>
      </c>
      <c r="F148" s="13" t="e">
        <f>_xll.qlRateHelperQuoteValue($E148,Trigger)</f>
        <v>#NUM!</v>
      </c>
      <c r="G148" s="13">
        <f>_xll.qlSwapRateHelperSpread($E148,Trigger)</f>
        <v>2.2634808438717615E-3</v>
      </c>
      <c r="H148" s="12" t="b">
        <v>0</v>
      </c>
      <c r="I148" s="12">
        <v>40</v>
      </c>
      <c r="J148" s="12">
        <v>1</v>
      </c>
      <c r="K148" s="11">
        <f>_xll.qlRateHelperEarliestDate($E148,Trigger)</f>
        <v>41768</v>
      </c>
      <c r="L148" s="10">
        <f>_xll.qlRateHelperLatestDate($E148,Trigger)</f>
        <v>46517</v>
      </c>
    </row>
    <row r="149" spans="2:12" x14ac:dyDescent="0.2">
      <c r="B149" s="16" t="str">
        <f t="shared" si="9"/>
        <v>SB</v>
      </c>
      <c r="C149" s="15" t="str">
        <f t="shared" si="11"/>
        <v>1LBASIS</v>
      </c>
      <c r="D149" s="14" t="s">
        <v>20</v>
      </c>
      <c r="E149" s="14" t="str">
        <f t="shared" si="10"/>
        <v>GBP_YC1MRH_SB1LBASIS14Y</v>
      </c>
      <c r="F149" s="13" t="e">
        <f>_xll.qlRateHelperQuoteValue($E149,Trigger)</f>
        <v>#NUM!</v>
      </c>
      <c r="G149" s="13">
        <f>_xll.qlSwapRateHelperSpread($E149,Trigger)</f>
        <v>2.1999617229599339E-3</v>
      </c>
      <c r="H149" s="12" t="b">
        <v>0</v>
      </c>
      <c r="I149" s="12">
        <v>40</v>
      </c>
      <c r="J149" s="12">
        <v>1</v>
      </c>
      <c r="K149" s="11">
        <f>_xll.qlRateHelperEarliestDate($E149,Trigger)</f>
        <v>41768</v>
      </c>
      <c r="L149" s="10">
        <f>_xll.qlRateHelperLatestDate($E149,Trigger)</f>
        <v>46882</v>
      </c>
    </row>
    <row r="150" spans="2:12" x14ac:dyDescent="0.2">
      <c r="B150" s="16" t="str">
        <f t="shared" si="9"/>
        <v>SB</v>
      </c>
      <c r="C150" s="15" t="str">
        <f t="shared" si="11"/>
        <v>1LBASIS</v>
      </c>
      <c r="D150" s="14" t="s">
        <v>19</v>
      </c>
      <c r="E150" s="14" t="str">
        <f t="shared" si="10"/>
        <v>GBP_YC1MRH_SB1LBASIS15Y</v>
      </c>
      <c r="F150" s="13">
        <f>_xll.qlRateHelperQuoteValue($E150,Trigger)</f>
        <v>3.0800000000000001E-2</v>
      </c>
      <c r="G150" s="13">
        <f>_xll.qlSwapRateHelperSpread($E150,Trigger)</f>
        <v>2.1375000000000001E-3</v>
      </c>
      <c r="H150" s="12" t="b">
        <v>1</v>
      </c>
      <c r="I150" s="12">
        <v>40</v>
      </c>
      <c r="J150" s="12">
        <v>1</v>
      </c>
      <c r="K150" s="11">
        <f>_xll.qlRateHelperEarliestDate($E150,Trigger)</f>
        <v>41768</v>
      </c>
      <c r="L150" s="10">
        <f>_xll.qlRateHelperLatestDate($E150,Trigger)</f>
        <v>47247</v>
      </c>
    </row>
    <row r="151" spans="2:12" x14ac:dyDescent="0.2">
      <c r="B151" s="16" t="str">
        <f t="shared" si="9"/>
        <v>SB</v>
      </c>
      <c r="C151" s="15" t="str">
        <f t="shared" si="11"/>
        <v>1LBASIS</v>
      </c>
      <c r="D151" s="14" t="s">
        <v>18</v>
      </c>
      <c r="E151" s="14" t="str">
        <f t="shared" si="10"/>
        <v>GBP_YC1MRH_SB1LBASIS16Y</v>
      </c>
      <c r="F151" s="13" t="e">
        <f>_xll.qlRateHelperQuoteValue($E151,Trigger)</f>
        <v>#NUM!</v>
      </c>
      <c r="G151" s="13">
        <f>_xll.qlSwapRateHelperSpread($E151,Trigger)</f>
        <v>2.0786685573256775E-3</v>
      </c>
      <c r="H151" s="12" t="b">
        <v>0</v>
      </c>
      <c r="I151" s="12">
        <v>40</v>
      </c>
      <c r="J151" s="12">
        <v>1</v>
      </c>
      <c r="K151" s="11">
        <f>_xll.qlRateHelperEarliestDate($E151,Trigger)</f>
        <v>41768</v>
      </c>
      <c r="L151" s="10">
        <f>_xll.qlRateHelperLatestDate($E151,Trigger)</f>
        <v>47612</v>
      </c>
    </row>
    <row r="152" spans="2:12" x14ac:dyDescent="0.2">
      <c r="B152" s="16" t="str">
        <f t="shared" si="9"/>
        <v>SB</v>
      </c>
      <c r="C152" s="15" t="str">
        <f t="shared" si="11"/>
        <v>1LBASIS</v>
      </c>
      <c r="D152" s="14" t="s">
        <v>17</v>
      </c>
      <c r="E152" s="14" t="str">
        <f t="shared" si="10"/>
        <v>GBP_YC1MRH_SB1LBASIS17Y</v>
      </c>
      <c r="F152" s="13" t="e">
        <f>_xll.qlRateHelperQuoteValue($E152,Trigger)</f>
        <v>#NUM!</v>
      </c>
      <c r="G152" s="13">
        <f>_xll.qlSwapRateHelperSpread($E152,Trigger)</f>
        <v>2.0241023556636234E-3</v>
      </c>
      <c r="H152" s="12" t="b">
        <v>0</v>
      </c>
      <c r="I152" s="12">
        <v>40</v>
      </c>
      <c r="J152" s="12">
        <v>1</v>
      </c>
      <c r="K152" s="11">
        <f>_xll.qlRateHelperEarliestDate($E152,Trigger)</f>
        <v>41768</v>
      </c>
      <c r="L152" s="10">
        <f>_xll.qlRateHelperLatestDate($E152,Trigger)</f>
        <v>47977</v>
      </c>
    </row>
    <row r="153" spans="2:12" x14ac:dyDescent="0.2">
      <c r="B153" s="16" t="str">
        <f t="shared" si="9"/>
        <v>SB</v>
      </c>
      <c r="C153" s="15" t="str">
        <f t="shared" si="11"/>
        <v>1LBASIS</v>
      </c>
      <c r="D153" s="14" t="s">
        <v>16</v>
      </c>
      <c r="E153" s="14" t="str">
        <f t="shared" si="10"/>
        <v>GBP_YC1MRH_SB1LBASIS18Y</v>
      </c>
      <c r="F153" s="13" t="e">
        <f>_xll.qlRateHelperQuoteValue($E153,Trigger)</f>
        <v>#NUM!</v>
      </c>
      <c r="G153" s="13">
        <f>_xll.qlSwapRateHelperSpread($E153,Trigger)</f>
        <v>1.973951875338731E-3</v>
      </c>
      <c r="H153" s="12" t="b">
        <v>0</v>
      </c>
      <c r="I153" s="12">
        <v>40</v>
      </c>
      <c r="J153" s="12">
        <v>1</v>
      </c>
      <c r="K153" s="11">
        <f>_xll.qlRateHelperEarliestDate($E153,Trigger)</f>
        <v>41768</v>
      </c>
      <c r="L153" s="10">
        <f>_xll.qlRateHelperLatestDate($E153,Trigger)</f>
        <v>48344</v>
      </c>
    </row>
    <row r="154" spans="2:12" x14ac:dyDescent="0.2">
      <c r="B154" s="16" t="str">
        <f t="shared" si="9"/>
        <v>SB</v>
      </c>
      <c r="C154" s="15" t="str">
        <f t="shared" si="11"/>
        <v>1LBASIS</v>
      </c>
      <c r="D154" s="14" t="s">
        <v>15</v>
      </c>
      <c r="E154" s="14" t="str">
        <f t="shared" si="10"/>
        <v>GBP_YC1MRH_SB1LBASIS19Y</v>
      </c>
      <c r="F154" s="13" t="e">
        <f>_xll.qlRateHelperQuoteValue($E154,Trigger)</f>
        <v>#NUM!</v>
      </c>
      <c r="G154" s="13">
        <f>_xll.qlSwapRateHelperSpread($E154,Trigger)</f>
        <v>1.9283675966758923E-3</v>
      </c>
      <c r="H154" s="12" t="b">
        <v>0</v>
      </c>
      <c r="I154" s="12">
        <v>40</v>
      </c>
      <c r="J154" s="12">
        <v>1</v>
      </c>
      <c r="K154" s="11">
        <f>_xll.qlRateHelperEarliestDate($E154,Trigger)</f>
        <v>41768</v>
      </c>
      <c r="L154" s="10">
        <f>_xll.qlRateHelperLatestDate($E154,Trigger)</f>
        <v>48708</v>
      </c>
    </row>
    <row r="155" spans="2:12" x14ac:dyDescent="0.2">
      <c r="B155" s="16" t="str">
        <f t="shared" si="9"/>
        <v>SB</v>
      </c>
      <c r="C155" s="15" t="str">
        <f t="shared" si="11"/>
        <v>1LBASIS</v>
      </c>
      <c r="D155" s="14" t="s">
        <v>14</v>
      </c>
      <c r="E155" s="14" t="str">
        <f t="shared" si="10"/>
        <v>GBP_YC1MRH_SB1LBASIS20Y</v>
      </c>
      <c r="F155" s="13">
        <f>_xll.qlRateHelperQuoteValue($E155,Trigger)</f>
        <v>3.2050000000000002E-2</v>
      </c>
      <c r="G155" s="13">
        <f>_xll.qlSwapRateHelperSpread($E155,Trigger)</f>
        <v>1.8875000000000001E-3</v>
      </c>
      <c r="H155" s="12" t="b">
        <v>1</v>
      </c>
      <c r="I155" s="12">
        <v>40</v>
      </c>
      <c r="J155" s="12">
        <v>1</v>
      </c>
      <c r="K155" s="11">
        <f>_xll.qlRateHelperEarliestDate($E155,Trigger)</f>
        <v>41768</v>
      </c>
      <c r="L155" s="10">
        <f>_xll.qlRateHelperLatestDate($E155,Trigger)</f>
        <v>49073</v>
      </c>
    </row>
    <row r="156" spans="2:12" x14ac:dyDescent="0.2">
      <c r="B156" s="16" t="str">
        <f t="shared" si="9"/>
        <v>SB</v>
      </c>
      <c r="C156" s="15" t="str">
        <f t="shared" si="11"/>
        <v>1LBASIS</v>
      </c>
      <c r="D156" s="14" t="s">
        <v>13</v>
      </c>
      <c r="E156" s="14" t="str">
        <f t="shared" si="10"/>
        <v>GBP_YC1MRH_SB1LBASIS21Y</v>
      </c>
      <c r="F156" s="13" t="e">
        <f>_xll.qlRateHelperQuoteValue($E156,Trigger)</f>
        <v>#NUM!</v>
      </c>
      <c r="G156" s="13">
        <f>_xll.qlSwapRateHelperSpread($E156,Trigger)</f>
        <v>1.8513261331735784E-3</v>
      </c>
      <c r="H156" s="12" t="b">
        <v>0</v>
      </c>
      <c r="I156" s="12">
        <v>40</v>
      </c>
      <c r="J156" s="12">
        <v>1</v>
      </c>
      <c r="K156" s="11">
        <f>_xll.qlRateHelperEarliestDate($E156,Trigger)</f>
        <v>41768</v>
      </c>
      <c r="L156" s="10">
        <f>_xll.qlRateHelperLatestDate($E156,Trigger)</f>
        <v>49438</v>
      </c>
    </row>
    <row r="157" spans="2:12" x14ac:dyDescent="0.2">
      <c r="B157" s="16" t="str">
        <f t="shared" si="9"/>
        <v>SB</v>
      </c>
      <c r="C157" s="15" t="str">
        <f t="shared" si="11"/>
        <v>1LBASIS</v>
      </c>
      <c r="D157" s="14" t="s">
        <v>12</v>
      </c>
      <c r="E157" s="14" t="str">
        <f t="shared" si="10"/>
        <v>GBP_YC1MRH_SB1LBASIS22Y</v>
      </c>
      <c r="F157" s="13" t="e">
        <f>_xll.qlRateHelperQuoteValue($E157,Trigger)</f>
        <v>#NUM!</v>
      </c>
      <c r="G157" s="13">
        <f>_xll.qlSwapRateHelperSpread($E157,Trigger)</f>
        <v>1.8191293142096813E-3</v>
      </c>
      <c r="H157" s="12" t="b">
        <v>0</v>
      </c>
      <c r="I157" s="12">
        <v>40</v>
      </c>
      <c r="J157" s="12">
        <v>1</v>
      </c>
      <c r="K157" s="11">
        <f>_xll.qlRateHelperEarliestDate($E157,Trigger)</f>
        <v>41768</v>
      </c>
      <c r="L157" s="10">
        <f>_xll.qlRateHelperLatestDate($E157,Trigger)</f>
        <v>49804</v>
      </c>
    </row>
    <row r="158" spans="2:12" x14ac:dyDescent="0.2">
      <c r="B158" s="16" t="str">
        <f t="shared" si="9"/>
        <v>SB</v>
      </c>
      <c r="C158" s="15" t="str">
        <f t="shared" si="11"/>
        <v>1LBASIS</v>
      </c>
      <c r="D158" s="14" t="s">
        <v>11</v>
      </c>
      <c r="E158" s="14" t="str">
        <f t="shared" si="10"/>
        <v>GBP_YC1MRH_SB1LBASIS23Y</v>
      </c>
      <c r="F158" s="13" t="e">
        <f>_xll.qlRateHelperQuoteValue($E158,Trigger)</f>
        <v>#NUM!</v>
      </c>
      <c r="G158" s="13">
        <f>_xll.qlSwapRateHelperSpread($E158,Trigger)</f>
        <v>1.7900194286589954E-3</v>
      </c>
      <c r="H158" s="12" t="b">
        <v>0</v>
      </c>
      <c r="I158" s="12">
        <v>40</v>
      </c>
      <c r="J158" s="12">
        <v>1</v>
      </c>
      <c r="K158" s="11">
        <f>_xll.qlRateHelperEarliestDate($E158,Trigger)</f>
        <v>41768</v>
      </c>
      <c r="L158" s="10">
        <f>_xll.qlRateHelperLatestDate($E158,Trigger)</f>
        <v>50171</v>
      </c>
    </row>
    <row r="159" spans="2:12" x14ac:dyDescent="0.2">
      <c r="B159" s="16" t="str">
        <f t="shared" si="9"/>
        <v>SB</v>
      </c>
      <c r="C159" s="15" t="str">
        <f t="shared" si="11"/>
        <v>1LBASIS</v>
      </c>
      <c r="D159" s="14" t="s">
        <v>10</v>
      </c>
      <c r="E159" s="14" t="str">
        <f t="shared" si="10"/>
        <v>GBP_YC1MRH_SB1LBASIS24Y</v>
      </c>
      <c r="F159" s="13" t="e">
        <f>_xll.qlRateHelperQuoteValue($E159,Trigger)</f>
        <v>#NUM!</v>
      </c>
      <c r="G159" s="13">
        <f>_xll.qlSwapRateHelperSpread($E159,Trigger)</f>
        <v>1.7631063620722064E-3</v>
      </c>
      <c r="H159" s="12" t="b">
        <v>0</v>
      </c>
      <c r="I159" s="12">
        <v>40</v>
      </c>
      <c r="J159" s="12">
        <v>1</v>
      </c>
      <c r="K159" s="11">
        <f>_xll.qlRateHelperEarliestDate($E159,Trigger)</f>
        <v>41768</v>
      </c>
      <c r="L159" s="10">
        <f>_xll.qlRateHelperLatestDate($E159,Trigger)</f>
        <v>50535</v>
      </c>
    </row>
    <row r="160" spans="2:12" x14ac:dyDescent="0.2">
      <c r="B160" s="16" t="str">
        <f t="shared" ref="B160:B169" si="12">SwapFixedFreq</f>
        <v>SB</v>
      </c>
      <c r="C160" s="15" t="str">
        <f t="shared" si="11"/>
        <v>1LBASIS</v>
      </c>
      <c r="D160" s="14" t="s">
        <v>9</v>
      </c>
      <c r="E160" s="14" t="str">
        <f t="shared" si="10"/>
        <v>GBP_YC1MRH_SB1LBASIS25Y</v>
      </c>
      <c r="F160" s="13">
        <f>_xll.qlRateHelperQuoteValue($E160,Trigger)</f>
        <v>3.245E-2</v>
      </c>
      <c r="G160" s="13">
        <f>_xll.qlSwapRateHelperSpread($E160,Trigger)</f>
        <v>1.7374999999999999E-3</v>
      </c>
      <c r="H160" s="12" t="b">
        <v>1</v>
      </c>
      <c r="I160" s="12">
        <v>40</v>
      </c>
      <c r="J160" s="12">
        <v>1</v>
      </c>
      <c r="K160" s="11">
        <f>_xll.qlRateHelperEarliestDate($E160,Trigger)</f>
        <v>41768</v>
      </c>
      <c r="L160" s="10">
        <f>_xll.qlRateHelperLatestDate($E160,Trigger)</f>
        <v>50899</v>
      </c>
    </row>
    <row r="161" spans="2:12" x14ac:dyDescent="0.2">
      <c r="B161" s="16" t="str">
        <f t="shared" si="12"/>
        <v>SB</v>
      </c>
      <c r="C161" s="15" t="str">
        <f t="shared" si="11"/>
        <v>1LBASIS</v>
      </c>
      <c r="D161" s="14" t="s">
        <v>8</v>
      </c>
      <c r="E161" s="14" t="str">
        <f t="shared" si="10"/>
        <v>GBP_YC1MRH_SB1LBASIS26Y</v>
      </c>
      <c r="F161" s="13" t="e">
        <f>_xll.qlRateHelperQuoteValue($E161,Trigger)</f>
        <v>#NUM!</v>
      </c>
      <c r="G161" s="13">
        <f>_xll.qlSwapRateHelperSpread($E161,Trigger)</f>
        <v>1.7125269099800093E-3</v>
      </c>
      <c r="H161" s="12" t="b">
        <v>0</v>
      </c>
      <c r="I161" s="12">
        <v>40</v>
      </c>
      <c r="J161" s="12">
        <v>1</v>
      </c>
      <c r="K161" s="11">
        <f>_xll.qlRateHelperEarliestDate($E161,Trigger)</f>
        <v>41768</v>
      </c>
      <c r="L161" s="10">
        <f>_xll.qlRateHelperLatestDate($E161,Trigger)</f>
        <v>51265</v>
      </c>
    </row>
    <row r="162" spans="2:12" x14ac:dyDescent="0.2">
      <c r="B162" s="16" t="str">
        <f t="shared" si="12"/>
        <v>SB</v>
      </c>
      <c r="C162" s="15" t="str">
        <f t="shared" si="11"/>
        <v>1LBASIS</v>
      </c>
      <c r="D162" s="14" t="s">
        <v>7</v>
      </c>
      <c r="E162" s="14" t="str">
        <f t="shared" ref="E162:E169" si="13">RateHelperPrefix&amp;"_"&amp;$B162&amp;$C162&amp;$D162</f>
        <v>GBP_YC1MRH_SB1LBASIS27Y</v>
      </c>
      <c r="F162" s="13" t="e">
        <f>_xll.qlRateHelperQuoteValue($E162,Trigger)</f>
        <v>#NUM!</v>
      </c>
      <c r="G162" s="13">
        <f>_xll.qlSwapRateHelperSpread($E162,Trigger)</f>
        <v>1.6883803874976505E-3</v>
      </c>
      <c r="H162" s="12" t="b">
        <v>0</v>
      </c>
      <c r="I162" s="12">
        <v>40</v>
      </c>
      <c r="J162" s="12">
        <v>1</v>
      </c>
      <c r="K162" s="11">
        <f>_xll.qlRateHelperEarliestDate($E162,Trigger)</f>
        <v>41768</v>
      </c>
      <c r="L162" s="10">
        <f>_xll.qlRateHelperLatestDate($E162,Trigger)</f>
        <v>51630</v>
      </c>
    </row>
    <row r="163" spans="2:12" x14ac:dyDescent="0.2">
      <c r="B163" s="16" t="str">
        <f t="shared" si="12"/>
        <v>SB</v>
      </c>
      <c r="C163" s="15" t="str">
        <f t="shared" si="11"/>
        <v>1LBASIS</v>
      </c>
      <c r="D163" s="14" t="s">
        <v>6</v>
      </c>
      <c r="E163" s="14" t="str">
        <f t="shared" si="13"/>
        <v>GBP_YC1MRH_SB1LBASIS28Y</v>
      </c>
      <c r="F163" s="13" t="e">
        <f>_xll.qlRateHelperQuoteValue($E163,Trigger)</f>
        <v>#NUM!</v>
      </c>
      <c r="G163" s="13">
        <f>_xll.qlSwapRateHelperSpread($E163,Trigger)</f>
        <v>1.6654704100252874E-3</v>
      </c>
      <c r="H163" s="12" t="b">
        <v>0</v>
      </c>
      <c r="I163" s="12">
        <v>40</v>
      </c>
      <c r="J163" s="12">
        <v>1</v>
      </c>
      <c r="K163" s="11">
        <f>_xll.qlRateHelperEarliestDate($E163,Trigger)</f>
        <v>41768</v>
      </c>
      <c r="L163" s="10">
        <f>_xll.qlRateHelperLatestDate($E163,Trigger)</f>
        <v>51995</v>
      </c>
    </row>
    <row r="164" spans="2:12" x14ac:dyDescent="0.2">
      <c r="B164" s="16" t="str">
        <f t="shared" si="12"/>
        <v>SB</v>
      </c>
      <c r="C164" s="15" t="str">
        <f t="shared" si="11"/>
        <v>1LBASIS</v>
      </c>
      <c r="D164" s="14" t="s">
        <v>5</v>
      </c>
      <c r="E164" s="14" t="str">
        <f t="shared" si="13"/>
        <v>GBP_YC1MRH_SB1LBASIS29Y</v>
      </c>
      <c r="F164" s="13" t="e">
        <f>_xll.qlRateHelperQuoteValue($E164,Trigger)</f>
        <v>#NUM!</v>
      </c>
      <c r="G164" s="13">
        <f>_xll.qlSwapRateHelperSpread($E164,Trigger)</f>
        <v>1.6442069550352827E-3</v>
      </c>
      <c r="H164" s="12" t="b">
        <v>0</v>
      </c>
      <c r="I164" s="12">
        <v>40</v>
      </c>
      <c r="J164" s="12">
        <v>1</v>
      </c>
      <c r="K164" s="11">
        <f>_xll.qlRateHelperEarliestDate($E164,Trigger)</f>
        <v>41768</v>
      </c>
      <c r="L164" s="10">
        <f>_xll.qlRateHelperLatestDate($E164,Trigger)</f>
        <v>52362</v>
      </c>
    </row>
    <row r="165" spans="2:12" x14ac:dyDescent="0.2">
      <c r="B165" s="16" t="str">
        <f t="shared" si="12"/>
        <v>SB</v>
      </c>
      <c r="C165" s="15" t="str">
        <f t="shared" si="11"/>
        <v>1LBASIS</v>
      </c>
      <c r="D165" s="14" t="s">
        <v>4</v>
      </c>
      <c r="E165" s="14" t="str">
        <f t="shared" si="13"/>
        <v>GBP_YC1MRH_SB1LBASIS30Y</v>
      </c>
      <c r="F165" s="13">
        <f>_xll.qlRateHelperQuoteValue($E165,Trigger)</f>
        <v>3.2539999999999999E-2</v>
      </c>
      <c r="G165" s="13">
        <f>_xll.qlSwapRateHelperSpread($E165,Trigger)</f>
        <v>1.6249999999999999E-3</v>
      </c>
      <c r="H165" s="12" t="b">
        <v>1</v>
      </c>
      <c r="I165" s="12">
        <v>40</v>
      </c>
      <c r="J165" s="12">
        <v>1</v>
      </c>
      <c r="K165" s="11">
        <f>_xll.qlRateHelperEarliestDate($E165,Trigger)</f>
        <v>41768</v>
      </c>
      <c r="L165" s="10">
        <f>_xll.qlRateHelperLatestDate($E165,Trigger)</f>
        <v>52726</v>
      </c>
    </row>
    <row r="166" spans="2:12" x14ac:dyDescent="0.2">
      <c r="B166" s="16" t="str">
        <f t="shared" si="12"/>
        <v>SB</v>
      </c>
      <c r="C166" s="15" t="str">
        <f t="shared" si="11"/>
        <v>1LBASIS</v>
      </c>
      <c r="D166" s="14" t="s">
        <v>3</v>
      </c>
      <c r="E166" s="14" t="str">
        <f t="shared" si="13"/>
        <v>GBP_YC1MRH_SB1LBASIS35Y</v>
      </c>
      <c r="F166" s="13" t="e">
        <f>_xll.qlRateHelperQuoteValue($E166,Trigger)</f>
        <v>#NUM!</v>
      </c>
      <c r="G166" s="13">
        <f>_xll.qlSwapRateHelperSpread($E166,Trigger)</f>
        <v>1.6249999999999999E-3</v>
      </c>
      <c r="H166" s="12" t="b">
        <v>0</v>
      </c>
      <c r="I166" s="12">
        <v>40</v>
      </c>
      <c r="J166" s="12">
        <v>1</v>
      </c>
      <c r="K166" s="11">
        <f>_xll.qlRateHelperEarliestDate($E166,Trigger)</f>
        <v>41768</v>
      </c>
      <c r="L166" s="10">
        <f>_xll.qlRateHelperLatestDate($E166,Trigger)</f>
        <v>54553</v>
      </c>
    </row>
    <row r="167" spans="2:12" x14ac:dyDescent="0.2">
      <c r="B167" s="16" t="str">
        <f t="shared" si="12"/>
        <v>SB</v>
      </c>
      <c r="C167" s="15" t="str">
        <f t="shared" si="11"/>
        <v>1LBASIS</v>
      </c>
      <c r="D167" s="14" t="s">
        <v>2</v>
      </c>
      <c r="E167" s="14" t="str">
        <f t="shared" si="13"/>
        <v>GBP_YC1MRH_SB1LBASIS40Y</v>
      </c>
      <c r="F167" s="13">
        <f>_xll.qlRateHelperQuoteValue($E167,Trigger)</f>
        <v>3.2309999999999998E-2</v>
      </c>
      <c r="G167" s="13">
        <f>_xll.qlSwapRateHelperSpread($E167,Trigger)</f>
        <v>1.6249999999999999E-3</v>
      </c>
      <c r="H167" s="12" t="b">
        <v>1</v>
      </c>
      <c r="I167" s="12">
        <v>40</v>
      </c>
      <c r="J167" s="12">
        <v>1</v>
      </c>
      <c r="K167" s="11">
        <f>_xll.qlRateHelperEarliestDate($E167,Trigger)</f>
        <v>41768</v>
      </c>
      <c r="L167" s="10">
        <f>_xll.qlRateHelperLatestDate($E167,Trigger)</f>
        <v>56380</v>
      </c>
    </row>
    <row r="168" spans="2:12" x14ac:dyDescent="0.2">
      <c r="B168" s="16" t="str">
        <f t="shared" si="12"/>
        <v>SB</v>
      </c>
      <c r="C168" s="15" t="str">
        <f t="shared" si="11"/>
        <v>1LBASIS</v>
      </c>
      <c r="D168" s="14" t="s">
        <v>1</v>
      </c>
      <c r="E168" s="14" t="str">
        <f t="shared" si="13"/>
        <v>GBP_YC1MRH_SB1LBASIS50Y</v>
      </c>
      <c r="F168" s="13">
        <f>_xll.qlRateHelperQuoteValue($E168,Trigger)</f>
        <v>3.227E-2</v>
      </c>
      <c r="G168" s="13">
        <f>_xll.qlSwapRateHelperSpread($E168,Trigger)</f>
        <v>1.6249999999999999E-3</v>
      </c>
      <c r="H168" s="12" t="b">
        <v>1</v>
      </c>
      <c r="I168" s="12">
        <v>40</v>
      </c>
      <c r="J168" s="12">
        <v>1</v>
      </c>
      <c r="K168" s="11">
        <f>_xll.qlRateHelperEarliestDate($E168,Trigger)</f>
        <v>41768</v>
      </c>
      <c r="L168" s="10">
        <f>_xll.qlRateHelperLatestDate($E168,Trigger)</f>
        <v>60031</v>
      </c>
    </row>
    <row r="169" spans="2:12" x14ac:dyDescent="0.2">
      <c r="B169" s="9" t="str">
        <f t="shared" si="12"/>
        <v>SB</v>
      </c>
      <c r="C169" s="8" t="str">
        <f t="shared" si="11"/>
        <v>1LBASIS</v>
      </c>
      <c r="D169" s="7" t="s">
        <v>0</v>
      </c>
      <c r="E169" s="7" t="str">
        <f t="shared" si="13"/>
        <v>GBP_YC1MRH_SB1LBASIS60Y</v>
      </c>
      <c r="F169" s="6">
        <f>_xll.qlRateHelperQuoteValue($E169,Trigger)</f>
        <v>3.243E-2</v>
      </c>
      <c r="G169" s="6">
        <f>_xll.qlSwapRateHelperSpread($E169,Trigger)</f>
        <v>1.6249999999999999E-3</v>
      </c>
      <c r="H169" s="5" t="b">
        <v>1</v>
      </c>
      <c r="I169" s="5">
        <v>40</v>
      </c>
      <c r="J169" s="5">
        <v>1</v>
      </c>
      <c r="K169" s="4">
        <f>_xll.qlRateHelperEarliestDate($E169,Trigger)</f>
        <v>41768</v>
      </c>
      <c r="L169" s="3">
        <f>_xll.qlRateHelperLatestDate($E169,Trigger)</f>
        <v>63683</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tabSelected="1" workbookViewId="0">
      <selection activeCell="F1" sqref="F1"/>
    </sheetView>
  </sheetViews>
  <sheetFormatPr defaultRowHeight="11.25" x14ac:dyDescent="0.2"/>
  <cols>
    <col min="1" max="1" width="36.85546875" style="32" bestFit="1" customWidth="1"/>
    <col min="2" max="2" width="9" style="32" bestFit="1" customWidth="1"/>
    <col min="3" max="3" width="2.710937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24.42578125" style="32" bestFit="1" customWidth="1"/>
    <col min="12" max="16384" width="9.140625" style="32"/>
  </cols>
  <sheetData>
    <row r="1" spans="1:12" ht="12" thickBot="1" x14ac:dyDescent="0.25">
      <c r="A1" s="178" t="s">
        <v>84</v>
      </c>
      <c r="B1" s="179"/>
      <c r="D1" s="53" t="s">
        <v>83</v>
      </c>
      <c r="E1" s="52" t="s">
        <v>82</v>
      </c>
      <c r="F1" s="52"/>
      <c r="G1" s="52" t="s">
        <v>68</v>
      </c>
      <c r="H1" s="51" t="s">
        <v>67</v>
      </c>
      <c r="I1" s="34">
        <f t="array" ref="I1:I126">_xll.qlPiecewiseYieldCurveData(YieldCurve)</f>
        <v>1</v>
      </c>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GBP_YC1MRH_1MD</v>
      </c>
      <c r="E2" s="41">
        <f>_xll.qlRateHelperRate($D2)</f>
        <v>4.8690000000000001E-3</v>
      </c>
      <c r="F2" s="41" t="str">
        <f>IF(ISERROR(_xll.qlSwapRateHelperSpread($D2)),IF(ISERROR(_xll.qlFuturesRateHelperConvexityAdjustment($D2)),"--",_xll.qlFuturesRateHelperConvexityAdjustment($D2)),_xll.qlSwapRateHelperSpread($D2))</f>
        <v>--</v>
      </c>
      <c r="G2" s="40">
        <f>_xll.qlRateHelperEarliestDate($D2)</f>
        <v>41768</v>
      </c>
      <c r="H2" s="39">
        <f>_xll.qlRateHelperLatestDate($D2)</f>
        <v>41799</v>
      </c>
      <c r="I2" s="34">
        <v>0.99958663943076964</v>
      </c>
      <c r="L2" s="89"/>
    </row>
    <row r="3" spans="1:12" x14ac:dyDescent="0.2">
      <c r="A3" s="46" t="s">
        <v>80</v>
      </c>
      <c r="B3" s="48">
        <v>0</v>
      </c>
      <c r="D3" s="42" t="str">
        <v>GBP_YC1MRH_2X1S</v>
      </c>
      <c r="E3" s="41">
        <f>_xll.qlRateHelperRate($D3)</f>
        <v>4.9124999999999993E-3</v>
      </c>
      <c r="F3" s="41">
        <f>IF(ISERROR(_xll.qlSwapRateHelperSpread($D3)),IF(ISERROR(_xll.qlFuturesRateHelperConvexityAdjustment($D3)),"--",_xll.qlFuturesRateHelperConvexityAdjustment($D3)),_xll.qlSwapRateHelperSpread($D3))</f>
        <v>0</v>
      </c>
      <c r="G3" s="40">
        <f>_xll.qlRateHelperEarliestDate($D3)</f>
        <v>41768</v>
      </c>
      <c r="H3" s="39">
        <f>_xll.qlRateHelperLatestDate($D3)</f>
        <v>41829</v>
      </c>
      <c r="I3" s="34">
        <v>0.99917963850849278</v>
      </c>
      <c r="L3" s="89"/>
    </row>
    <row r="4" spans="1:12" x14ac:dyDescent="0.2">
      <c r="A4" s="46" t="s">
        <v>79</v>
      </c>
      <c r="B4" s="48">
        <v>1</v>
      </c>
      <c r="D4" s="42" t="str">
        <v>GBP_YC1MRH_3X1S</v>
      </c>
      <c r="E4" s="41">
        <f>_xll.qlRateHelperRate($D4)</f>
        <v>4.9375E-3</v>
      </c>
      <c r="F4" s="41">
        <f>IF(ISERROR(_xll.qlSwapRateHelperSpread($D4)),IF(ISERROR(_xll.qlFuturesRateHelperConvexityAdjustment($D4)),"--",_xll.qlFuturesRateHelperConvexityAdjustment($D4)),_xll.qlSwapRateHelperSpread($D4))</f>
        <v>0</v>
      </c>
      <c r="G4" s="40">
        <f>_xll.qlRateHelperEarliestDate($D4)</f>
        <v>41768</v>
      </c>
      <c r="H4" s="39">
        <f>_xll.qlRateHelperLatestDate($D4)</f>
        <v>41862</v>
      </c>
      <c r="I4" s="34">
        <v>0.99872994684432481</v>
      </c>
      <c r="L4" s="89"/>
    </row>
    <row r="5" spans="1:12" x14ac:dyDescent="0.2">
      <c r="A5" s="46" t="s">
        <v>78</v>
      </c>
      <c r="B5" s="47" t="s">
        <v>77</v>
      </c>
      <c r="D5" s="42" t="str">
        <v>GBP_YC1MRH_4X1S</v>
      </c>
      <c r="E5" s="41">
        <f>_xll.qlRateHelperRate($D5)</f>
        <v>5.0124999999999996E-3</v>
      </c>
      <c r="F5" s="41">
        <f>IF(ISERROR(_xll.qlSwapRateHelperSpread($D5)),IF(ISERROR(_xll.qlFuturesRateHelperConvexityAdjustment($D5)),"--",_xll.qlFuturesRateHelperConvexityAdjustment($D5)),_xll.qlSwapRateHelperSpread($D5))</f>
        <v>0</v>
      </c>
      <c r="G5" s="40">
        <f>_xll.qlRateHelperEarliestDate($D5)</f>
        <v>41768</v>
      </c>
      <c r="H5" s="39">
        <f>_xll.qlRateHelperLatestDate($D5)</f>
        <v>41891</v>
      </c>
      <c r="I5" s="34">
        <v>0.99831353745328566</v>
      </c>
      <c r="L5" s="89"/>
    </row>
    <row r="6" spans="1:12" x14ac:dyDescent="0.2">
      <c r="A6" s="46" t="s">
        <v>76</v>
      </c>
      <c r="B6" s="45" t="str">
        <f>_xll.ohRangeRetrieveError(Selected!D2)</f>
        <v/>
      </c>
      <c r="D6" s="42" t="str">
        <v>GBP_YC1MRH_5X1S</v>
      </c>
      <c r="E6" s="41">
        <f>_xll.qlRateHelperRate($D6)</f>
        <v>5.0750000000000005E-3</v>
      </c>
      <c r="F6" s="41">
        <f>IF(ISERROR(_xll.qlSwapRateHelperSpread($D6)),IF(ISERROR(_xll.qlFuturesRateHelperConvexityAdjustment($D6)),"--",_xll.qlFuturesRateHelperConvexityAdjustment($D6)),_xll.qlSwapRateHelperSpread($D6))</f>
        <v>0</v>
      </c>
      <c r="G6" s="40">
        <f>_xll.qlRateHelperEarliestDate($D6)</f>
        <v>41768</v>
      </c>
      <c r="H6" s="39">
        <f>_xll.qlRateHelperLatestDate($D6)</f>
        <v>41921</v>
      </c>
      <c r="I6" s="34">
        <v>0.99787691468433137</v>
      </c>
      <c r="L6" s="89"/>
    </row>
    <row r="7" spans="1:12" ht="12" thickBot="1" x14ac:dyDescent="0.25">
      <c r="A7" s="44" t="str">
        <f>_xll.ohGroup(RateHelperPrefix&amp;"_RateHelpersSelected",_xll.ohPack(Selected!D2:D126),TRUE,,ObjectOverwrite)</f>
        <v>GBP_YC1MRH_RateHelpersSelected#0001</v>
      </c>
      <c r="B7" s="43" t="str">
        <f>_xll.ohRangeRetrieveError(RateHelpersSelected)</f>
        <v/>
      </c>
      <c r="D7" s="42" t="str">
        <v>GBP_YC1MRH_6X1S</v>
      </c>
      <c r="E7" s="41">
        <f>_xll.qlRateHelperRate($D7)</f>
        <v>5.1750000000000008E-3</v>
      </c>
      <c r="F7" s="41">
        <f>IF(ISERROR(_xll.qlSwapRateHelperSpread($D7)),IF(ISERROR(_xll.qlFuturesRateHelperConvexityAdjustment($D7)),"--",_xll.qlFuturesRateHelperConvexityAdjustment($D7)),_xll.qlSwapRateHelperSpread($D7))</f>
        <v>0</v>
      </c>
      <c r="G7" s="40">
        <f>_xll.qlRateHelperEarliestDate($D7)</f>
        <v>41768</v>
      </c>
      <c r="H7" s="39">
        <f>_xll.qlRateHelperLatestDate($D7)</f>
        <v>41953</v>
      </c>
      <c r="I7" s="34">
        <v>0.99738349897413203</v>
      </c>
      <c r="L7" s="89"/>
    </row>
    <row r="8" spans="1:12" x14ac:dyDescent="0.2">
      <c r="D8" s="42" t="str">
        <v>GBP_YC1MRH_7X1S</v>
      </c>
      <c r="E8" s="41">
        <f>_xll.qlRateHelperRate($D8)</f>
        <v>5.3125000000000004E-3</v>
      </c>
      <c r="F8" s="41">
        <f>IF(ISERROR(_xll.qlSwapRateHelperSpread($D8)),IF(ISERROR(_xll.qlFuturesRateHelperConvexityAdjustment($D8)),"--",_xll.qlFuturesRateHelperConvexityAdjustment($D8)),_xll.qlSwapRateHelperSpread($D8))</f>
        <v>0</v>
      </c>
      <c r="G8" s="40">
        <f>_xll.qlRateHelperEarliestDate($D8)</f>
        <v>41768</v>
      </c>
      <c r="H8" s="39">
        <f>_xll.qlRateHelperLatestDate($D8)</f>
        <v>41982</v>
      </c>
      <c r="I8" s="34">
        <v>0.99689439728192475</v>
      </c>
      <c r="L8" s="89"/>
    </row>
    <row r="9" spans="1:12" x14ac:dyDescent="0.2">
      <c r="D9" s="42" t="str">
        <v>GBP_YC1MRH_8X1S</v>
      </c>
      <c r="E9" s="41">
        <f>_xll.qlRateHelperRate($D9)</f>
        <v>5.4875000000000011E-3</v>
      </c>
      <c r="F9" s="41">
        <f>IF(ISERROR(_xll.qlSwapRateHelperSpread($D9)),IF(ISERROR(_xll.qlFuturesRateHelperConvexityAdjustment($D9)),"--",_xll.qlFuturesRateHelperConvexityAdjustment($D9)),_xll.qlSwapRateHelperSpread($D9))</f>
        <v>0</v>
      </c>
      <c r="G9" s="40">
        <f>_xll.qlRateHelperEarliestDate($D9)</f>
        <v>41768</v>
      </c>
      <c r="H9" s="39">
        <f>_xll.qlRateHelperLatestDate($D9)</f>
        <v>42013</v>
      </c>
      <c r="I9" s="34">
        <v>0.99632934103452619</v>
      </c>
      <c r="L9" s="89"/>
    </row>
    <row r="10" spans="1:12" x14ac:dyDescent="0.2">
      <c r="D10" s="42" t="str">
        <v>GBP_YC1MRH_9X1S</v>
      </c>
      <c r="E10" s="41">
        <f>_xll.qlRateHelperRate($D10)</f>
        <v>5.7000000000000002E-3</v>
      </c>
      <c r="F10" s="41">
        <f>IF(ISERROR(_xll.qlSwapRateHelperSpread($D10)),IF(ISERROR(_xll.qlFuturesRateHelperConvexityAdjustment($D10)),"--",_xll.qlFuturesRateHelperConvexityAdjustment($D10)),_xll.qlSwapRateHelperSpread($D10))</f>
        <v>0</v>
      </c>
      <c r="G10" s="40">
        <f>_xll.qlRateHelperEarliestDate($D10)</f>
        <v>41768</v>
      </c>
      <c r="H10" s="39">
        <f>_xll.qlRateHelperLatestDate($D10)</f>
        <v>42044</v>
      </c>
      <c r="I10" s="34">
        <v>0.99570720906795951</v>
      </c>
      <c r="L10" s="89"/>
    </row>
    <row r="11" spans="1:12" x14ac:dyDescent="0.2">
      <c r="D11" s="42" t="str">
        <v>GBP_YC1MRH_10X1S</v>
      </c>
      <c r="E11" s="41">
        <f>_xll.qlRateHelperRate($D11)</f>
        <v>5.9125000000000002E-3</v>
      </c>
      <c r="F11" s="41">
        <f>IF(ISERROR(_xll.qlSwapRateHelperSpread($D11)),IF(ISERROR(_xll.qlFuturesRateHelperConvexityAdjustment($D11)),"--",_xll.qlFuturesRateHelperConvexityAdjustment($D11)),_xll.qlSwapRateHelperSpread($D11))</f>
        <v>0</v>
      </c>
      <c r="G11" s="40">
        <f>_xll.qlRateHelperEarliestDate($D11)</f>
        <v>41768</v>
      </c>
      <c r="H11" s="39">
        <f>_xll.qlRateHelperLatestDate($D11)</f>
        <v>42072</v>
      </c>
      <c r="I11" s="34">
        <v>0.99509842885645083</v>
      </c>
      <c r="L11" s="89"/>
    </row>
    <row r="12" spans="1:12" x14ac:dyDescent="0.2">
      <c r="D12" s="42" t="str">
        <v>GBP_YC1MRH_11X1S</v>
      </c>
      <c r="E12" s="41">
        <f>_xll.qlRateHelperRate($D12)</f>
        <v>6.1624999999999996E-3</v>
      </c>
      <c r="F12" s="41">
        <f>IF(ISERROR(_xll.qlSwapRateHelperSpread($D12)),IF(ISERROR(_xll.qlFuturesRateHelperConvexityAdjustment($D12)),"--",_xll.qlFuturesRateHelperConvexityAdjustment($D12)),_xll.qlSwapRateHelperSpread($D12))</f>
        <v>0</v>
      </c>
      <c r="G12" s="40">
        <f>_xll.qlRateHelperEarliestDate($D12)</f>
        <v>41768</v>
      </c>
      <c r="H12" s="39">
        <f>_xll.qlRateHelperLatestDate($D12)</f>
        <v>42103</v>
      </c>
      <c r="I12" s="34">
        <v>0.99437401887679711</v>
      </c>
      <c r="L12" s="89"/>
    </row>
    <row r="13" spans="1:12" x14ac:dyDescent="0.2">
      <c r="D13" s="42" t="str">
        <v>GBP_YC1MRH_12X1S</v>
      </c>
      <c r="E13" s="41">
        <f>_xll.qlRateHelperRate($D13)</f>
        <v>6.45E-3</v>
      </c>
      <c r="F13" s="41">
        <f>IF(ISERROR(_xll.qlSwapRateHelperSpread($D13)),IF(ISERROR(_xll.qlFuturesRateHelperConvexityAdjustment($D13)),"--",_xll.qlFuturesRateHelperConvexityAdjustment($D13)),_xll.qlSwapRateHelperSpread($D13))</f>
        <v>0</v>
      </c>
      <c r="G13" s="40">
        <f>_xll.qlRateHelperEarliestDate($D13)</f>
        <v>41768</v>
      </c>
      <c r="H13" s="39">
        <f>_xll.qlRateHelperLatestDate($D13)</f>
        <v>42135</v>
      </c>
      <c r="I13" s="34">
        <v>0.99355397995586714</v>
      </c>
      <c r="L13" s="89"/>
    </row>
    <row r="14" spans="1:12" x14ac:dyDescent="0.2">
      <c r="D14" s="42" t="str">
        <v>GBP_YC1MRH_SB1LBASIS2Y</v>
      </c>
      <c r="E14" s="41">
        <f>_xll.qlRateHelperRate($D14)</f>
        <v>1.172E-2</v>
      </c>
      <c r="F14" s="41">
        <f>IF(ISERROR(_xll.qlSwapRateHelperSpread($D14)),IF(ISERROR(_xll.qlFuturesRateHelperConvexityAdjustment($D14)),"--",_xll.qlFuturesRateHelperConvexityAdjustment($D14)),_xll.qlSwapRateHelperSpread($D14))</f>
        <v>1.3500000000000001E-3</v>
      </c>
      <c r="G14" s="40">
        <f>_xll.qlRateHelperEarliestDate($D14)</f>
        <v>41768</v>
      </c>
      <c r="H14" s="39">
        <f>_xll.qlRateHelperLatestDate($D14)</f>
        <v>42499</v>
      </c>
      <c r="I14" s="34">
        <v>0.97945568631123781</v>
      </c>
      <c r="L14" s="89"/>
    </row>
    <row r="15" spans="1:12" x14ac:dyDescent="0.2">
      <c r="D15" s="42" t="str">
        <v>GBP_YC1MRH_SB1LBASIS3Y</v>
      </c>
      <c r="E15" s="41">
        <f>_xll.qlRateHelperRate($D15)</f>
        <v>1.562E-2</v>
      </c>
      <c r="F15" s="41">
        <f>IF(ISERROR(_xll.qlSwapRateHelperSpread($D15)),IF(ISERROR(_xll.qlFuturesRateHelperConvexityAdjustment($D15)),"--",_xll.qlFuturesRateHelperConvexityAdjustment($D15)),_xll.qlSwapRateHelperSpread($D15))</f>
        <v>1.4875000000000001E-3</v>
      </c>
      <c r="G15" s="40">
        <f>_xll.qlRateHelperEarliestDate($D15)</f>
        <v>41768</v>
      </c>
      <c r="H15" s="39">
        <f>_xll.qlRateHelperLatestDate($D15)</f>
        <v>42864</v>
      </c>
      <c r="I15" s="34">
        <v>0.9583926879541621</v>
      </c>
      <c r="L15" s="89"/>
    </row>
    <row r="16" spans="1:12" x14ac:dyDescent="0.2">
      <c r="D16" s="42" t="str">
        <v>GBP_YC1MRH_SB1LBASIS4Y</v>
      </c>
      <c r="E16" s="41">
        <f>_xll.qlRateHelperRate($D16)</f>
        <v>1.8679999999999999E-2</v>
      </c>
      <c r="F16" s="41">
        <f>IF(ISERROR(_xll.qlSwapRateHelperSpread($D16)),IF(ISERROR(_xll.qlFuturesRateHelperConvexityAdjustment($D16)),"--",_xll.qlFuturesRateHelperConvexityAdjustment($D16)),_xll.qlSwapRateHelperSpread($D16))</f>
        <v>1.65E-3</v>
      </c>
      <c r="G16" s="40">
        <f>_xll.qlRateHelperEarliestDate($D16)</f>
        <v>41768</v>
      </c>
      <c r="H16" s="39">
        <f>_xll.qlRateHelperLatestDate($D16)</f>
        <v>43229</v>
      </c>
      <c r="I16" s="34">
        <v>0.93387537630449602</v>
      </c>
      <c r="L16" s="89"/>
    </row>
    <row r="17" spans="4:12" x14ac:dyDescent="0.2">
      <c r="D17" s="42" t="str">
        <v>GBP_YC1MRH_SB1LBASIS5Y</v>
      </c>
      <c r="E17" s="41">
        <f>_xll.qlRateHelperRate($D17)</f>
        <v>2.1000000000000001E-2</v>
      </c>
      <c r="F17" s="41">
        <f>IF(ISERROR(_xll.qlSwapRateHelperSpread($D17)),IF(ISERROR(_xll.qlFuturesRateHelperConvexityAdjustment($D17)),"--",_xll.qlFuturesRateHelperConvexityAdjustment($D17)),_xll.qlSwapRateHelperSpread($D17))</f>
        <v>1.8374999999999999E-3</v>
      </c>
      <c r="G17" s="40">
        <f>_xll.qlRateHelperEarliestDate($D17)</f>
        <v>41768</v>
      </c>
      <c r="H17" s="39">
        <f>_xll.qlRateHelperLatestDate($D17)</f>
        <v>43594</v>
      </c>
      <c r="I17" s="34">
        <v>0.90810004552636503</v>
      </c>
      <c r="L17" s="89"/>
    </row>
    <row r="18" spans="4:12" x14ac:dyDescent="0.2">
      <c r="D18" s="42" t="str">
        <v>GBP_YC1MRH_SB1LBASIS6Y</v>
      </c>
      <c r="E18" s="41">
        <f>_xll.qlRateHelperRate($D18)</f>
        <v>2.2869999999999998E-2</v>
      </c>
      <c r="F18" s="41">
        <f>IF(ISERROR(_xll.qlSwapRateHelperSpread($D18)),IF(ISERROR(_xll.qlFuturesRateHelperConvexityAdjustment($D18)),"--",_xll.qlFuturesRateHelperConvexityAdjustment($D18)),_xll.qlSwapRateHelperSpread($D18))</f>
        <v>2.0125E-3</v>
      </c>
      <c r="G18" s="40">
        <f>_xll.qlRateHelperEarliestDate($D18)</f>
        <v>41768</v>
      </c>
      <c r="H18" s="39">
        <f>_xll.qlRateHelperLatestDate($D18)</f>
        <v>43962</v>
      </c>
      <c r="I18" s="34">
        <v>0.88133286857940107</v>
      </c>
      <c r="L18" s="89"/>
    </row>
    <row r="19" spans="4:12" x14ac:dyDescent="0.2">
      <c r="D19" s="42" t="str">
        <v>GBP_YC1MRH_SB1LBASIS7Y</v>
      </c>
      <c r="E19" s="41">
        <f>_xll.qlRateHelperRate($D19)</f>
        <v>2.4390000000000002E-2</v>
      </c>
      <c r="F19" s="41">
        <f>IF(ISERROR(_xll.qlSwapRateHelperSpread($D19)),IF(ISERROR(_xll.qlFuturesRateHelperConvexityAdjustment($D19)),"--",_xll.qlFuturesRateHelperConvexityAdjustment($D19)),_xll.qlSwapRateHelperSpread($D19))</f>
        <v>2.1375000000000001E-3</v>
      </c>
      <c r="G19" s="40">
        <f>_xll.qlRateHelperEarliestDate($D19)</f>
        <v>41768</v>
      </c>
      <c r="H19" s="39">
        <f>_xll.qlRateHelperLatestDate($D19)</f>
        <v>44326</v>
      </c>
      <c r="I19" s="34">
        <v>0.85433107338523617</v>
      </c>
      <c r="L19" s="89"/>
    </row>
    <row r="20" spans="4:12" x14ac:dyDescent="0.2">
      <c r="D20" s="42" t="str">
        <v>GBP_YC1MRH_SB1LBASIS8Y</v>
      </c>
      <c r="E20" s="41">
        <f>_xll.qlRateHelperRate($D20)</f>
        <v>2.5690000000000001E-2</v>
      </c>
      <c r="F20" s="41">
        <f>IF(ISERROR(_xll.qlSwapRateHelperSpread($D20)),IF(ISERROR(_xll.qlFuturesRateHelperConvexityAdjustment($D20)),"--",_xll.qlFuturesRateHelperConvexityAdjustment($D20)),_xll.qlSwapRateHelperSpread($D20))</f>
        <v>2.2499999999999998E-3</v>
      </c>
      <c r="G20" s="40">
        <f>_xll.qlRateHelperEarliestDate($D20)</f>
        <v>41768</v>
      </c>
      <c r="H20" s="39">
        <f>_xll.qlRateHelperLatestDate($D20)</f>
        <v>44690</v>
      </c>
      <c r="I20" s="34">
        <v>0.82711637236059332</v>
      </c>
      <c r="L20" s="89"/>
    </row>
    <row r="21" spans="4:12" x14ac:dyDescent="0.2">
      <c r="D21" s="42" t="str">
        <v>GBP_YC1MRH_SB1LBASIS9Y</v>
      </c>
      <c r="E21" s="41">
        <f>_xll.qlRateHelperRate($D21)</f>
        <v>2.6790000000000001E-2</v>
      </c>
      <c r="F21" s="41">
        <f>IF(ISERROR(_xll.qlSwapRateHelperSpread($D21)),IF(ISERROR(_xll.qlFuturesRateHelperConvexityAdjustment($D21)),"--",_xll.qlFuturesRateHelperConvexityAdjustment($D21)),_xll.qlSwapRateHelperSpread($D21))</f>
        <v>2.3375000000000002E-3</v>
      </c>
      <c r="G21" s="40">
        <f>_xll.qlRateHelperEarliestDate($D21)</f>
        <v>41768</v>
      </c>
      <c r="H21" s="39">
        <f>_xll.qlRateHelperLatestDate($D21)</f>
        <v>45055</v>
      </c>
      <c r="I21" s="34">
        <v>0.79997794076233353</v>
      </c>
      <c r="L21" s="89"/>
    </row>
    <row r="22" spans="4:12" x14ac:dyDescent="0.2">
      <c r="D22" s="42" t="str">
        <v>GBP_YC1MRH_SB1LBASIS10Y</v>
      </c>
      <c r="E22" s="41">
        <f>_xll.qlRateHelperRate($D22)</f>
        <v>2.7759999999999996E-2</v>
      </c>
      <c r="F22" s="41">
        <f>IF(ISERROR(_xll.qlSwapRateHelperSpread($D22)),IF(ISERROR(_xll.qlFuturesRateHelperConvexityAdjustment($D22)),"--",_xll.qlFuturesRateHelperConvexityAdjustment($D22)),_xll.qlSwapRateHelperSpread($D22))</f>
        <v>2.3874999999999999E-3</v>
      </c>
      <c r="G22" s="40">
        <f>_xll.qlRateHelperEarliestDate($D22)</f>
        <v>41768</v>
      </c>
      <c r="H22" s="39">
        <f>_xll.qlRateHelperLatestDate($D22)</f>
        <v>45421</v>
      </c>
      <c r="I22" s="34">
        <v>0.77268198751248041</v>
      </c>
      <c r="L22" s="89"/>
    </row>
    <row r="23" spans="4:12" x14ac:dyDescent="0.2">
      <c r="D23" s="42" t="str">
        <v>GBP_YC1MRH_SB1LBASIS12Y</v>
      </c>
      <c r="E23" s="41">
        <f>_xll.qlRateHelperRate($D23)</f>
        <v>2.928E-2</v>
      </c>
      <c r="F23" s="41">
        <f>IF(ISERROR(_xll.qlSwapRateHelperSpread($D23)),IF(ISERROR(_xll.qlFuturesRateHelperConvexityAdjustment($D23)),"--",_xll.qlFuturesRateHelperConvexityAdjustment($D23)),_xll.qlSwapRateHelperSpread($D23))</f>
        <v>2.3249999999999998E-3</v>
      </c>
      <c r="G23" s="40">
        <f>_xll.qlRateHelperEarliestDate($D23)</f>
        <v>41768</v>
      </c>
      <c r="H23" s="39">
        <f>_xll.qlRateHelperLatestDate($D23)</f>
        <v>46153</v>
      </c>
      <c r="I23" s="34">
        <v>0.71869542177024814</v>
      </c>
      <c r="L23" s="89"/>
    </row>
    <row r="24" spans="4:12" x14ac:dyDescent="0.2">
      <c r="D24" s="42" t="str">
        <v>GBP_YC1MRH_SB1LBASIS15Y</v>
      </c>
      <c r="E24" s="41">
        <f>_xll.qlRateHelperRate($D24)</f>
        <v>3.0800000000000001E-2</v>
      </c>
      <c r="F24" s="41">
        <f>IF(ISERROR(_xll.qlSwapRateHelperSpread($D24)),IF(ISERROR(_xll.qlFuturesRateHelperConvexityAdjustment($D24)),"--",_xll.qlFuturesRateHelperConvexityAdjustment($D24)),_xll.qlSwapRateHelperSpread($D24))</f>
        <v>2.1375000000000001E-3</v>
      </c>
      <c r="G24" s="40">
        <f>_xll.qlRateHelperEarliestDate($D24)</f>
        <v>41768</v>
      </c>
      <c r="H24" s="39">
        <f>_xll.qlRateHelperLatestDate($D24)</f>
        <v>47247</v>
      </c>
      <c r="I24" s="34">
        <v>0.64316525119902146</v>
      </c>
      <c r="L24" s="89"/>
    </row>
    <row r="25" spans="4:12" x14ac:dyDescent="0.2">
      <c r="D25" s="42" t="str">
        <v>GBP_YC1MRH_SB1LBASIS20Y</v>
      </c>
      <c r="E25" s="41">
        <f>_xll.qlRateHelperRate($D25)</f>
        <v>3.2050000000000002E-2</v>
      </c>
      <c r="F25" s="41">
        <f>IF(ISERROR(_xll.qlSwapRateHelperSpread($D25)),IF(ISERROR(_xll.qlFuturesRateHelperConvexityAdjustment($D25)),"--",_xll.qlFuturesRateHelperConvexityAdjustment($D25)),_xll.qlSwapRateHelperSpread($D25))</f>
        <v>1.8875000000000001E-3</v>
      </c>
      <c r="G25" s="40">
        <f>_xll.qlRateHelperEarliestDate($D25)</f>
        <v>41768</v>
      </c>
      <c r="H25" s="39">
        <f>_xll.qlRateHelperLatestDate($D25)</f>
        <v>49073</v>
      </c>
      <c r="I25" s="34">
        <v>0.53680808314670259</v>
      </c>
      <c r="L25" s="89"/>
    </row>
    <row r="26" spans="4:12" x14ac:dyDescent="0.2">
      <c r="D26" s="42" t="str">
        <v>GBP_YC1MRH_SB1LBASIS25Y</v>
      </c>
      <c r="E26" s="41">
        <f>_xll.qlRateHelperRate($D26)</f>
        <v>3.245E-2</v>
      </c>
      <c r="F26" s="41">
        <f>IF(ISERROR(_xll.qlSwapRateHelperSpread($D26)),IF(ISERROR(_xll.qlFuturesRateHelperConvexityAdjustment($D26)),"--",_xll.qlFuturesRateHelperConvexityAdjustment($D26)),_xll.qlSwapRateHelperSpread($D26))</f>
        <v>1.7374999999999999E-3</v>
      </c>
      <c r="G26" s="40">
        <f>_xll.qlRateHelperEarliestDate($D26)</f>
        <v>41768</v>
      </c>
      <c r="H26" s="39">
        <f>_xll.qlRateHelperLatestDate($D26)</f>
        <v>50899</v>
      </c>
      <c r="I26" s="34">
        <v>0.45327471538665004</v>
      </c>
      <c r="L26" s="89"/>
    </row>
    <row r="27" spans="4:12" x14ac:dyDescent="0.2">
      <c r="D27" s="42" t="str">
        <v>GBP_YC1MRH_SB1LBASIS30Y</v>
      </c>
      <c r="E27" s="41">
        <f>_xll.qlRateHelperRate($D27)</f>
        <v>3.2539999999999999E-2</v>
      </c>
      <c r="F27" s="41">
        <f>IF(ISERROR(_xll.qlSwapRateHelperSpread($D27)),IF(ISERROR(_xll.qlFuturesRateHelperConvexityAdjustment($D27)),"--",_xll.qlFuturesRateHelperConvexityAdjustment($D27)),_xll.qlSwapRateHelperSpread($D27))</f>
        <v>1.6249999999999999E-3</v>
      </c>
      <c r="G27" s="40">
        <f>_xll.qlRateHelperEarliestDate($D27)</f>
        <v>41768</v>
      </c>
      <c r="H27" s="39">
        <f>_xll.qlRateHelperLatestDate($D27)</f>
        <v>52726</v>
      </c>
      <c r="I27" s="34">
        <v>0.38553372299294081</v>
      </c>
      <c r="L27" s="89"/>
    </row>
    <row r="28" spans="4:12" x14ac:dyDescent="0.2">
      <c r="D28" s="42" t="str">
        <v>GBP_YC1MRH_SB1LBASIS40Y</v>
      </c>
      <c r="E28" s="41">
        <f>_xll.qlRateHelperRate($D28)</f>
        <v>3.2309999999999998E-2</v>
      </c>
      <c r="F28" s="41">
        <f>IF(ISERROR(_xll.qlSwapRateHelperSpread($D28)),IF(ISERROR(_xll.qlFuturesRateHelperConvexityAdjustment($D28)),"--",_xll.qlFuturesRateHelperConvexityAdjustment($D28)),_xll.qlSwapRateHelperSpread($D28))</f>
        <v>1.6249999999999999E-3</v>
      </c>
      <c r="G28" s="40">
        <f>_xll.qlRateHelperEarliestDate($D28)</f>
        <v>41768</v>
      </c>
      <c r="H28" s="39">
        <f>_xll.qlRateHelperLatestDate($D28)</f>
        <v>56380</v>
      </c>
      <c r="I28" s="34">
        <v>0.28838844997674318</v>
      </c>
      <c r="L28" s="89"/>
    </row>
    <row r="29" spans="4:12" x14ac:dyDescent="0.2">
      <c r="D29" s="42" t="str">
        <v>GBP_YC1MRH_SB1LBASIS50Y</v>
      </c>
      <c r="E29" s="41">
        <f>_xll.qlRateHelperRate($D29)</f>
        <v>3.227E-2</v>
      </c>
      <c r="F29" s="41">
        <f>IF(ISERROR(_xll.qlSwapRateHelperSpread($D29)),IF(ISERROR(_xll.qlFuturesRateHelperConvexityAdjustment($D29)),"--",_xll.qlFuturesRateHelperConvexityAdjustment($D29)),_xll.qlSwapRateHelperSpread($D29))</f>
        <v>1.6249999999999999E-3</v>
      </c>
      <c r="G29" s="40">
        <f>_xll.qlRateHelperEarliestDate($D29)</f>
        <v>41768</v>
      </c>
      <c r="H29" s="39">
        <f>_xll.qlRateHelperLatestDate($D29)</f>
        <v>60031</v>
      </c>
      <c r="I29" s="34">
        <v>0.21342738959725716</v>
      </c>
      <c r="L29" s="89"/>
    </row>
    <row r="30" spans="4:12" x14ac:dyDescent="0.2">
      <c r="D30" s="42" t="str">
        <v>GBP_YC1MRH_SB1LBASIS60Y</v>
      </c>
      <c r="E30" s="41">
        <f>_xll.qlRateHelperRate($D30)</f>
        <v>3.243E-2</v>
      </c>
      <c r="F30" s="41">
        <f>IF(ISERROR(_xll.qlSwapRateHelperSpread($D30)),IF(ISERROR(_xll.qlFuturesRateHelperConvexityAdjustment($D30)),"--",_xll.qlFuturesRateHelperConvexityAdjustment($D30)),_xll.qlSwapRateHelperSpread($D30))</f>
        <v>1.6249999999999999E-3</v>
      </c>
      <c r="G30" s="40">
        <f>_xll.qlRateHelperEarliestDate($D30)</f>
        <v>41768</v>
      </c>
      <c r="H30" s="39">
        <f>_xll.qlRateHelperLatestDate($D30)</f>
        <v>63683</v>
      </c>
      <c r="I30" s="34">
        <v>0.15354209441843794</v>
      </c>
      <c r="L30" s="89"/>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
  <sheetViews>
    <sheetView workbookViewId="0">
      <selection activeCell="F2" sqref="F2"/>
    </sheetView>
  </sheetViews>
  <sheetFormatPr defaultRowHeight="11.25" x14ac:dyDescent="0.2"/>
  <cols>
    <col min="1" max="1" width="3" style="90" customWidth="1"/>
    <col min="2" max="2" width="3.42578125" style="90" bestFit="1" customWidth="1"/>
    <col min="3" max="3" width="13.42578125" style="90" customWidth="1"/>
    <col min="4" max="4" width="20.42578125" style="90" bestFit="1" customWidth="1"/>
    <col min="5" max="5" width="21.85546875" style="90" bestFit="1" customWidth="1"/>
    <col min="6" max="6" width="19.7109375" style="90" bestFit="1" customWidth="1"/>
    <col min="7" max="7" width="23.5703125" style="90" customWidth="1"/>
    <col min="8" max="8" width="4.7109375" style="90" customWidth="1"/>
    <col min="9" max="16384" width="9.140625" style="90"/>
  </cols>
  <sheetData>
    <row r="1" spans="1:8" x14ac:dyDescent="0.2">
      <c r="A1" s="107" t="s">
        <v>159</v>
      </c>
      <c r="B1" s="106"/>
      <c r="C1" s="106"/>
      <c r="D1" s="12" t="s">
        <v>117</v>
      </c>
      <c r="E1" s="105" t="str">
        <f>Currency&amp;"_YC"&amp;$D$1&amp;"RH"</f>
        <v>GBP_YC1MRH</v>
      </c>
      <c r="H1" s="94"/>
    </row>
    <row r="2" spans="1:8" ht="23.25" customHeight="1" x14ac:dyDescent="0.2">
      <c r="A2" s="100"/>
      <c r="B2" s="104"/>
      <c r="C2" s="104" t="s">
        <v>120</v>
      </c>
      <c r="D2" s="104" t="s">
        <v>119</v>
      </c>
      <c r="E2" s="103" t="str">
        <f>$E$1&amp;"_Deposits.xml"</f>
        <v>GBP_YC1MRH_Deposits.xml</v>
      </c>
      <c r="F2" s="102" t="str">
        <f>IF(Serialize,_xll.ohObjectSave(F4:F7,SerializationPath&amp;E2,FileOverwrite,Serialize),"---")</f>
        <v>---</v>
      </c>
      <c r="G2" s="101" t="str">
        <f>_xll.ohRangeRetrieveError(F2)</f>
        <v/>
      </c>
      <c r="H2" s="94"/>
    </row>
    <row r="3" spans="1:8" x14ac:dyDescent="0.2">
      <c r="A3" s="100"/>
      <c r="B3" s="180" t="s">
        <v>164</v>
      </c>
      <c r="C3" s="182" t="str">
        <f>_xll.qlLibor(,Currency,B3,,,Trigger,ObjectOverwrite)</f>
        <v>obj_0048b#0001</v>
      </c>
      <c r="D3" s="98" t="str">
        <f>Currency&amp;B3&amp;"D_SYNTH"&amp;$D$1&amp;QuoteSuffix</f>
        <v>GBPSND_SYNTH1M_Quote</v>
      </c>
      <c r="E3" s="97" t="str">
        <f>$E$1&amp;"_"&amp;$B3&amp;"D"</f>
        <v>GBP_YC1MRH_SND</v>
      </c>
      <c r="F3" s="96" t="str">
        <f>_xll.qlDepositRateHelper(E3,D3,C3,Permanent,Trigger,ObjectOverwrite)</f>
        <v>GBP_YC1MRH_SND#0001</v>
      </c>
      <c r="G3" s="181"/>
      <c r="H3" s="94"/>
    </row>
    <row r="4" spans="1:8" x14ac:dyDescent="0.2">
      <c r="A4" s="100"/>
      <c r="B4" s="99" t="s">
        <v>118</v>
      </c>
      <c r="C4" s="182" t="str">
        <f>_xll.qlLibor(,Currency,B4,,,Trigger,ObjectOverwrite)</f>
        <v>obj_0048f#0001</v>
      </c>
      <c r="D4" s="98" t="str">
        <f>Currency&amp;B4&amp;"D_SYNTH"&amp;$D$1&amp;QuoteSuffix</f>
        <v>GBPSWD_SYNTH1M_Quote</v>
      </c>
      <c r="E4" s="97" t="str">
        <f>$E$1&amp;"_"&amp;$B4&amp;"D"</f>
        <v>GBP_YC1MRH_SWD</v>
      </c>
      <c r="F4" s="96" t="str">
        <f>_xll.qlDepositRateHelper(E4,D4,C4,Permanent,Trigger,ObjectOverwrite)</f>
        <v>GBP_YC1MRH_SWD#0005</v>
      </c>
      <c r="G4" s="95" t="str">
        <f>_xll.ohRangeRetrieveError(F4)</f>
        <v/>
      </c>
      <c r="H4" s="94"/>
    </row>
    <row r="5" spans="1:8" x14ac:dyDescent="0.2">
      <c r="A5" s="100"/>
      <c r="B5" s="99" t="s">
        <v>165</v>
      </c>
      <c r="C5" s="182" t="str">
        <f>_xll.qlLibor(,Currency,B5,,,Trigger,ObjectOverwrite)</f>
        <v>obj_0048c#0001</v>
      </c>
      <c r="D5" s="98" t="str">
        <f>Currency&amp;B5&amp;"D_SYNTH"&amp;$D$1&amp;QuoteSuffix</f>
        <v>GBP2WD_SYNTH1M_Quote</v>
      </c>
      <c r="E5" s="97" t="str">
        <f t="shared" ref="E5:E7" si="0">$E$1&amp;"_"&amp;$B5&amp;"D"</f>
        <v>GBP_YC1MRH_2WD</v>
      </c>
      <c r="F5" s="96" t="str">
        <f>_xll.qlDepositRateHelper(E5,D5,C5,Permanent,Trigger,ObjectOverwrite)</f>
        <v>GBP_YC1MRH_2WD#0001</v>
      </c>
      <c r="G5" s="95"/>
      <c r="H5" s="94"/>
    </row>
    <row r="6" spans="1:8" x14ac:dyDescent="0.2">
      <c r="A6" s="100"/>
      <c r="B6" s="99" t="s">
        <v>166</v>
      </c>
      <c r="C6" s="182" t="str">
        <f>_xll.qlLibor(,Currency,B6,,,Trigger,ObjectOverwrite)</f>
        <v>obj_0048d#0001</v>
      </c>
      <c r="D6" s="98" t="str">
        <f>Currency&amp;B6&amp;"D_SYNTH"&amp;$D$1&amp;QuoteSuffix</f>
        <v>GBP3WD_SYNTH1M_Quote</v>
      </c>
      <c r="E6" s="97" t="str">
        <f t="shared" si="0"/>
        <v>GBP_YC1MRH_3WD</v>
      </c>
      <c r="F6" s="96" t="str">
        <f>_xll.qlDepositRateHelper(E6,D6,C6,Permanent,Trigger,ObjectOverwrite)</f>
        <v>GBP_YC1MRH_3WD#0001</v>
      </c>
      <c r="G6" s="95"/>
      <c r="H6" s="94"/>
    </row>
    <row r="7" spans="1:8" x14ac:dyDescent="0.2">
      <c r="A7" s="100"/>
      <c r="B7" s="99" t="s">
        <v>117</v>
      </c>
      <c r="C7" s="182" t="str">
        <f>_xll.qlLibor(,Currency,B7,,,Trigger,ObjectOverwrite)</f>
        <v>obj_0048e#0001</v>
      </c>
      <c r="D7" s="98" t="str">
        <f>Currency&amp;B7&amp;"D_SYNTH"&amp;$D$1&amp;QuoteSuffix</f>
        <v>GBP1MD_SYNTH1M_Quote</v>
      </c>
      <c r="E7" s="97" t="str">
        <f t="shared" si="0"/>
        <v>GBP_YC1MRH_1MD</v>
      </c>
      <c r="F7" s="96" t="str">
        <f>_xll.qlDepositRateHelper(E7,D7,C7,Permanent,Trigger,ObjectOverwrite)</f>
        <v>GBP_YC1MRH_1MD#0008</v>
      </c>
      <c r="G7" s="95" t="str">
        <f>_xll.ohRangeRetrieveError(F7)</f>
        <v/>
      </c>
      <c r="H7" s="94"/>
    </row>
    <row r="8" spans="1:8" ht="12" thickBot="1" x14ac:dyDescent="0.25">
      <c r="A8" s="93"/>
      <c r="B8" s="92"/>
      <c r="C8" s="92"/>
      <c r="D8" s="92"/>
      <c r="E8" s="92"/>
      <c r="F8" s="92"/>
      <c r="G8" s="92"/>
      <c r="H8" s="9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8"/>
  <sheetViews>
    <sheetView workbookViewId="0">
      <selection activeCell="L3" sqref="L3"/>
    </sheetView>
  </sheetViews>
  <sheetFormatPr defaultRowHeight="11.25" x14ac:dyDescent="0.2"/>
  <cols>
    <col min="1" max="1" width="1.7109375" style="90" customWidth="1"/>
    <col min="2" max="2" width="4.7109375" style="90" bestFit="1" customWidth="1"/>
    <col min="3" max="3" width="6.5703125" style="90" bestFit="1" customWidth="1"/>
    <col min="4" max="4" width="2.7109375" style="90" bestFit="1" customWidth="1"/>
    <col min="5" max="5" width="3.85546875" style="90" bestFit="1" customWidth="1"/>
    <col min="6" max="6" width="5.85546875" style="90" bestFit="1" customWidth="1"/>
    <col min="7" max="8" width="13.85546875" style="90" bestFit="1" customWidth="1"/>
    <col min="9" max="9" width="7.140625" style="90" bestFit="1" customWidth="1"/>
    <col min="10" max="10" width="13.5703125" style="90" bestFit="1" customWidth="1"/>
    <col min="11" max="11" width="21.140625" style="90" bestFit="1" customWidth="1"/>
    <col min="12" max="12" width="25.7109375" style="126" bestFit="1" customWidth="1"/>
    <col min="13" max="13" width="21" style="90" customWidth="1"/>
    <col min="14" max="14" width="3.7109375" style="90" customWidth="1"/>
    <col min="15" max="16384" width="9.140625" style="90"/>
  </cols>
  <sheetData>
    <row r="1" spans="1:14" x14ac:dyDescent="0.2">
      <c r="A1" s="158" t="s">
        <v>160</v>
      </c>
      <c r="B1" s="145"/>
      <c r="C1" s="145"/>
      <c r="D1" s="145"/>
      <c r="E1" s="145"/>
      <c r="F1" s="145"/>
      <c r="G1" s="145"/>
      <c r="H1" s="145"/>
      <c r="I1" s="145"/>
      <c r="J1" s="145"/>
      <c r="K1" s="146"/>
      <c r="L1" s="145"/>
      <c r="M1" s="145"/>
      <c r="N1" s="144"/>
    </row>
    <row r="2" spans="1:14" x14ac:dyDescent="0.2">
      <c r="A2" s="100"/>
      <c r="B2" s="106"/>
      <c r="C2" s="106"/>
      <c r="D2" s="106"/>
      <c r="E2" s="106"/>
      <c r="F2" s="106"/>
      <c r="G2" s="106"/>
      <c r="H2" s="106"/>
      <c r="I2" s="106"/>
      <c r="J2" s="12" t="s">
        <v>117</v>
      </c>
      <c r="K2" s="12" t="str">
        <f>Currency&amp;"_YC"&amp;$J$2&amp;"RH"</f>
        <v>GBP_YC1MRH</v>
      </c>
      <c r="L2" s="12" t="str">
        <f>Discounting</f>
        <v>GbpON</v>
      </c>
      <c r="M2" s="106"/>
      <c r="N2" s="129"/>
    </row>
    <row r="3" spans="1:14" ht="36" customHeight="1" x14ac:dyDescent="0.2">
      <c r="A3" s="100"/>
      <c r="B3" s="104" t="s">
        <v>149</v>
      </c>
      <c r="C3" s="104" t="s">
        <v>148</v>
      </c>
      <c r="D3" s="104"/>
      <c r="E3" s="104"/>
      <c r="F3" s="104" t="s">
        <v>147</v>
      </c>
      <c r="G3" s="104" t="s">
        <v>146</v>
      </c>
      <c r="H3" s="104" t="s">
        <v>145</v>
      </c>
      <c r="I3" s="104" t="s">
        <v>144</v>
      </c>
      <c r="J3" s="104" t="s">
        <v>119</v>
      </c>
      <c r="K3" s="143" t="str">
        <f>K2&amp;"_Swaps.xml"</f>
        <v>GBP_YC1MRH_Swaps.xml</v>
      </c>
      <c r="L3" s="142" t="str">
        <f>IF(Serialize,_xll.ohObjectSave(L4:L16,SerializationPath&amp;K3,FileOverwrite,Serialize),"---")</f>
        <v>---</v>
      </c>
      <c r="M3" s="101" t="str">
        <f>_xll.ohRangeRetrieveError(L3)</f>
        <v/>
      </c>
      <c r="N3" s="129"/>
    </row>
    <row r="4" spans="1:14" x14ac:dyDescent="0.2">
      <c r="A4" s="107"/>
      <c r="B4" s="106"/>
      <c r="C4" s="106"/>
      <c r="D4" s="106"/>
      <c r="E4" s="106"/>
      <c r="F4" s="106"/>
      <c r="G4" s="106"/>
      <c r="H4" s="106"/>
      <c r="I4" s="106"/>
      <c r="J4" s="106"/>
      <c r="K4" s="141" t="str">
        <f>$K$2&amp;"_x"&amp;$E6&amp;"_"&amp;FamilyName&amp;$J$2</f>
        <v>GBP_YC1MRH_xX1S_Libor1M</v>
      </c>
      <c r="L4" s="140" t="str">
        <f>IF(UPPER(FamilyName)="IBOR",_xll.qlEuribor($K4,$J$2,,Permanent,Trigger,ObjectOverwrite),IF(UPPER(FamilyName)="LIBOR",_xll.qlLibor($K4,Currency,$J$2,,Permanent,Trigger,ObjectOverwrite),"--"))</f>
        <v>GBP_YC1MRH_xX1S_Libor1M#0001</v>
      </c>
      <c r="M4" s="139" t="str">
        <f>_xll.ohRangeRetrieveError(L4)</f>
        <v/>
      </c>
      <c r="N4" s="129"/>
    </row>
    <row r="5" spans="1:14" x14ac:dyDescent="0.2">
      <c r="A5" s="107"/>
      <c r="B5" s="106"/>
      <c r="C5" s="106"/>
      <c r="D5" s="106"/>
      <c r="E5" s="106"/>
      <c r="F5" s="106"/>
      <c r="G5" s="106"/>
      <c r="H5" s="106"/>
      <c r="I5" s="106"/>
      <c r="J5" s="106"/>
      <c r="K5" s="106"/>
      <c r="L5" s="106"/>
      <c r="M5" s="106"/>
      <c r="N5" s="129"/>
    </row>
    <row r="6" spans="1:14" x14ac:dyDescent="0.2">
      <c r="A6" s="100"/>
      <c r="B6" s="138" t="s">
        <v>133</v>
      </c>
      <c r="C6" s="138" t="s">
        <v>143</v>
      </c>
      <c r="D6" s="138">
        <v>2</v>
      </c>
      <c r="E6" s="138" t="s">
        <v>41</v>
      </c>
      <c r="F6" s="137" t="s">
        <v>131</v>
      </c>
      <c r="G6" s="137" t="s">
        <v>130</v>
      </c>
      <c r="H6" s="137" t="str">
        <f t="shared" ref="H6:H16" si="0">MoneyMarketDayCounter</f>
        <v>Actual/365 (Fixed)</v>
      </c>
      <c r="I6" s="135">
        <v>0</v>
      </c>
      <c r="J6" s="134" t="str">
        <f t="shared" ref="J6:J16" si="1">Currency&amp;$D6&amp;$E6&amp;QuoteSuffix</f>
        <v>GBP2X1S_Quote</v>
      </c>
      <c r="K6" s="134" t="str">
        <f t="shared" ref="K6:K16" si="2">$K$2&amp;"_"&amp;$D6&amp;$E6</f>
        <v>GBP_YC1MRH_2X1S</v>
      </c>
      <c r="L6" s="132" t="str">
        <f>_xll.qlSwapRateHelper2(K6,$J6,$C6,Calendar,$F6,$G6,$H6,$L$4,$I6,B6,DiscountingCurve,Permanent,,ObjectOverwrite)</f>
        <v>GBP_YC1MRH_2X1S#0001</v>
      </c>
      <c r="M6" s="101" t="str">
        <f>_xll.ohRangeRetrieveError(L6)</f>
        <v/>
      </c>
      <c r="N6" s="129"/>
    </row>
    <row r="7" spans="1:14" x14ac:dyDescent="0.2">
      <c r="A7" s="100"/>
      <c r="B7" s="138" t="s">
        <v>133</v>
      </c>
      <c r="C7" s="138" t="s">
        <v>142</v>
      </c>
      <c r="D7" s="138">
        <v>3</v>
      </c>
      <c r="E7" s="138" t="s">
        <v>41</v>
      </c>
      <c r="F7" s="137" t="s">
        <v>131</v>
      </c>
      <c r="G7" s="137" t="s">
        <v>130</v>
      </c>
      <c r="H7" s="136" t="str">
        <f t="shared" si="0"/>
        <v>Actual/365 (Fixed)</v>
      </c>
      <c r="I7" s="135">
        <v>0</v>
      </c>
      <c r="J7" s="134" t="str">
        <f t="shared" si="1"/>
        <v>GBP3X1S_Quote</v>
      </c>
      <c r="K7" s="133" t="str">
        <f t="shared" si="2"/>
        <v>GBP_YC1MRH_3X1S</v>
      </c>
      <c r="L7" s="132" t="str">
        <f>_xll.qlSwapRateHelper2(K7,$J7,$C7,Calendar,$F7,$G7,$H7,$L$4,$I7,B7,DiscountingCurve,Permanent,,ObjectOverwrite)</f>
        <v>GBP_YC1MRH_3X1S#0001</v>
      </c>
      <c r="M7" s="101" t="str">
        <f>_xll.ohRangeRetrieveError(L7)</f>
        <v/>
      </c>
      <c r="N7" s="129"/>
    </row>
    <row r="8" spans="1:14" x14ac:dyDescent="0.2">
      <c r="A8" s="100"/>
      <c r="B8" s="138" t="s">
        <v>133</v>
      </c>
      <c r="C8" s="138" t="s">
        <v>141</v>
      </c>
      <c r="D8" s="138">
        <v>4</v>
      </c>
      <c r="E8" s="138" t="s">
        <v>41</v>
      </c>
      <c r="F8" s="137" t="s">
        <v>131</v>
      </c>
      <c r="G8" s="137" t="s">
        <v>130</v>
      </c>
      <c r="H8" s="136" t="str">
        <f t="shared" si="0"/>
        <v>Actual/365 (Fixed)</v>
      </c>
      <c r="I8" s="135">
        <v>0</v>
      </c>
      <c r="J8" s="134" t="str">
        <f t="shared" si="1"/>
        <v>GBP4X1S_Quote</v>
      </c>
      <c r="K8" s="133" t="str">
        <f t="shared" si="2"/>
        <v>GBP_YC1MRH_4X1S</v>
      </c>
      <c r="L8" s="132" t="str">
        <f>_xll.qlSwapRateHelper2(K8,$J8,$C8,Calendar,$F8,$G8,$H8,$L$4,$I8,B8,DiscountingCurve,Permanent,,ObjectOverwrite)</f>
        <v>GBP_YC1MRH_4X1S#0001</v>
      </c>
      <c r="M8" s="101" t="str">
        <f>_xll.ohRangeRetrieveError(L8)</f>
        <v/>
      </c>
      <c r="N8" s="129"/>
    </row>
    <row r="9" spans="1:14" x14ac:dyDescent="0.2">
      <c r="A9" s="100"/>
      <c r="B9" s="138" t="s">
        <v>133</v>
      </c>
      <c r="C9" s="138" t="s">
        <v>140</v>
      </c>
      <c r="D9" s="138">
        <v>5</v>
      </c>
      <c r="E9" s="138" t="s">
        <v>41</v>
      </c>
      <c r="F9" s="137" t="s">
        <v>131</v>
      </c>
      <c r="G9" s="137" t="s">
        <v>130</v>
      </c>
      <c r="H9" s="136" t="str">
        <f t="shared" si="0"/>
        <v>Actual/365 (Fixed)</v>
      </c>
      <c r="I9" s="135">
        <v>0</v>
      </c>
      <c r="J9" s="134" t="str">
        <f t="shared" si="1"/>
        <v>GBP5X1S_Quote</v>
      </c>
      <c r="K9" s="133" t="str">
        <f t="shared" si="2"/>
        <v>GBP_YC1MRH_5X1S</v>
      </c>
      <c r="L9" s="132" t="str">
        <f>_xll.qlSwapRateHelper2(K9,$J9,$C9,Calendar,$F9,$G9,$H9,$L$4,$I9,B9,DiscountingCurve,Permanent,,ObjectOverwrite)</f>
        <v>GBP_YC1MRH_5X1S#0001</v>
      </c>
      <c r="M9" s="101" t="str">
        <f>_xll.ohRangeRetrieveError(L9)</f>
        <v/>
      </c>
      <c r="N9" s="129"/>
    </row>
    <row r="10" spans="1:14" x14ac:dyDescent="0.2">
      <c r="A10" s="100"/>
      <c r="B10" s="138" t="s">
        <v>133</v>
      </c>
      <c r="C10" s="138" t="s">
        <v>139</v>
      </c>
      <c r="D10" s="138">
        <v>6</v>
      </c>
      <c r="E10" s="138" t="s">
        <v>41</v>
      </c>
      <c r="F10" s="137" t="s">
        <v>131</v>
      </c>
      <c r="G10" s="137" t="s">
        <v>130</v>
      </c>
      <c r="H10" s="136" t="str">
        <f t="shared" si="0"/>
        <v>Actual/365 (Fixed)</v>
      </c>
      <c r="I10" s="135">
        <v>0</v>
      </c>
      <c r="J10" s="134" t="str">
        <f t="shared" si="1"/>
        <v>GBP6X1S_Quote</v>
      </c>
      <c r="K10" s="133" t="str">
        <f t="shared" si="2"/>
        <v>GBP_YC1MRH_6X1S</v>
      </c>
      <c r="L10" s="132" t="str">
        <f>_xll.qlSwapRateHelper2(K10,$J10,$C10,Calendar,$F10,$G10,$H10,$L$4,$I10,B10,DiscountingCurve,Permanent,,ObjectOverwrite)</f>
        <v>GBP_YC1MRH_6X1S#0001</v>
      </c>
      <c r="M10" s="101" t="str">
        <f>_xll.ohRangeRetrieveError(L10)</f>
        <v/>
      </c>
      <c r="N10" s="129"/>
    </row>
    <row r="11" spans="1:14" x14ac:dyDescent="0.2">
      <c r="A11" s="100"/>
      <c r="B11" s="138" t="s">
        <v>133</v>
      </c>
      <c r="C11" s="138" t="s">
        <v>138</v>
      </c>
      <c r="D11" s="138">
        <v>7</v>
      </c>
      <c r="E11" s="138" t="s">
        <v>41</v>
      </c>
      <c r="F11" s="137" t="s">
        <v>131</v>
      </c>
      <c r="G11" s="137" t="s">
        <v>130</v>
      </c>
      <c r="H11" s="136" t="str">
        <f t="shared" si="0"/>
        <v>Actual/365 (Fixed)</v>
      </c>
      <c r="I11" s="135">
        <v>0</v>
      </c>
      <c r="J11" s="134" t="str">
        <f t="shared" si="1"/>
        <v>GBP7X1S_Quote</v>
      </c>
      <c r="K11" s="133" t="str">
        <f t="shared" si="2"/>
        <v>GBP_YC1MRH_7X1S</v>
      </c>
      <c r="L11" s="132" t="str">
        <f>_xll.qlSwapRateHelper2(K11,$J11,$C11,Calendar,$F11,$G11,$H11,$L$4,$I11,B11,DiscountingCurve,Permanent,,ObjectOverwrite)</f>
        <v>GBP_YC1MRH_7X1S#0001</v>
      </c>
      <c r="M11" s="101" t="str">
        <f>_xll.ohRangeRetrieveError(L11)</f>
        <v/>
      </c>
      <c r="N11" s="129"/>
    </row>
    <row r="12" spans="1:14" x14ac:dyDescent="0.2">
      <c r="A12" s="100"/>
      <c r="B12" s="138" t="s">
        <v>133</v>
      </c>
      <c r="C12" s="138" t="s">
        <v>137</v>
      </c>
      <c r="D12" s="138">
        <v>8</v>
      </c>
      <c r="E12" s="138" t="s">
        <v>41</v>
      </c>
      <c r="F12" s="137" t="s">
        <v>131</v>
      </c>
      <c r="G12" s="137" t="s">
        <v>130</v>
      </c>
      <c r="H12" s="136" t="str">
        <f t="shared" si="0"/>
        <v>Actual/365 (Fixed)</v>
      </c>
      <c r="I12" s="135">
        <v>0</v>
      </c>
      <c r="J12" s="134" t="str">
        <f t="shared" si="1"/>
        <v>GBP8X1S_Quote</v>
      </c>
      <c r="K12" s="133" t="str">
        <f t="shared" si="2"/>
        <v>GBP_YC1MRH_8X1S</v>
      </c>
      <c r="L12" s="132" t="str">
        <f>_xll.qlSwapRateHelper2(K12,$J12,$C12,Calendar,$F12,$G12,$H12,$L$4,$I12,B12,DiscountingCurve,Permanent,,ObjectOverwrite)</f>
        <v>GBP_YC1MRH_8X1S#0001</v>
      </c>
      <c r="M12" s="101" t="str">
        <f>_xll.ohRangeRetrieveError(L12)</f>
        <v/>
      </c>
      <c r="N12" s="129"/>
    </row>
    <row r="13" spans="1:14" x14ac:dyDescent="0.2">
      <c r="A13" s="100"/>
      <c r="B13" s="138" t="s">
        <v>133</v>
      </c>
      <c r="C13" s="138" t="s">
        <v>136</v>
      </c>
      <c r="D13" s="138">
        <v>9</v>
      </c>
      <c r="E13" s="138" t="s">
        <v>41</v>
      </c>
      <c r="F13" s="137" t="s">
        <v>131</v>
      </c>
      <c r="G13" s="137" t="s">
        <v>130</v>
      </c>
      <c r="H13" s="136" t="str">
        <f t="shared" si="0"/>
        <v>Actual/365 (Fixed)</v>
      </c>
      <c r="I13" s="135">
        <v>0</v>
      </c>
      <c r="J13" s="134" t="str">
        <f t="shared" si="1"/>
        <v>GBP9X1S_Quote</v>
      </c>
      <c r="K13" s="133" t="str">
        <f t="shared" si="2"/>
        <v>GBP_YC1MRH_9X1S</v>
      </c>
      <c r="L13" s="132" t="str">
        <f>_xll.qlSwapRateHelper2(K13,$J13,$C13,Calendar,$F13,$G13,$H13,$L$4,$I13,B13,DiscountingCurve,Permanent,,ObjectOverwrite)</f>
        <v>GBP_YC1MRH_9X1S#0001</v>
      </c>
      <c r="M13" s="101" t="str">
        <f>_xll.ohRangeRetrieveError(L13)</f>
        <v/>
      </c>
      <c r="N13" s="129"/>
    </row>
    <row r="14" spans="1:14" x14ac:dyDescent="0.2">
      <c r="A14" s="100"/>
      <c r="B14" s="138" t="s">
        <v>133</v>
      </c>
      <c r="C14" s="138" t="s">
        <v>135</v>
      </c>
      <c r="D14" s="138">
        <v>10</v>
      </c>
      <c r="E14" s="138" t="s">
        <v>41</v>
      </c>
      <c r="F14" s="137" t="s">
        <v>131</v>
      </c>
      <c r="G14" s="137" t="s">
        <v>130</v>
      </c>
      <c r="H14" s="136" t="str">
        <f t="shared" si="0"/>
        <v>Actual/365 (Fixed)</v>
      </c>
      <c r="I14" s="135">
        <v>0</v>
      </c>
      <c r="J14" s="134" t="str">
        <f t="shared" si="1"/>
        <v>GBP10X1S_Quote</v>
      </c>
      <c r="K14" s="133" t="str">
        <f t="shared" si="2"/>
        <v>GBP_YC1MRH_10X1S</v>
      </c>
      <c r="L14" s="132" t="str">
        <f>_xll.qlSwapRateHelper2(K14,$J14,$C14,Calendar,$F14,$G14,$H14,$L$4,$I14,B14,DiscountingCurve,Permanent,,ObjectOverwrite)</f>
        <v>GBP_YC1MRH_10X1S#0001</v>
      </c>
      <c r="M14" s="101" t="str">
        <f>_xll.ohRangeRetrieveError(L14)</f>
        <v/>
      </c>
      <c r="N14" s="129"/>
    </row>
    <row r="15" spans="1:14" x14ac:dyDescent="0.2">
      <c r="A15" s="100"/>
      <c r="B15" s="138" t="s">
        <v>133</v>
      </c>
      <c r="C15" s="138" t="s">
        <v>134</v>
      </c>
      <c r="D15" s="138">
        <v>11</v>
      </c>
      <c r="E15" s="138" t="s">
        <v>41</v>
      </c>
      <c r="F15" s="137" t="s">
        <v>131</v>
      </c>
      <c r="G15" s="137" t="s">
        <v>130</v>
      </c>
      <c r="H15" s="136" t="str">
        <f t="shared" si="0"/>
        <v>Actual/365 (Fixed)</v>
      </c>
      <c r="I15" s="135">
        <v>0</v>
      </c>
      <c r="J15" s="134" t="str">
        <f t="shared" si="1"/>
        <v>GBP11X1S_Quote</v>
      </c>
      <c r="K15" s="133" t="str">
        <f t="shared" si="2"/>
        <v>GBP_YC1MRH_11X1S</v>
      </c>
      <c r="L15" s="132" t="str">
        <f>_xll.qlSwapRateHelper2(K15,$J15,$C15,Calendar,$F15,$G15,$H15,$L$4,$I15,B15,DiscountingCurve,Permanent,,ObjectOverwrite)</f>
        <v>GBP_YC1MRH_11X1S#0001</v>
      </c>
      <c r="M15" s="101" t="str">
        <f>_xll.ohRangeRetrieveError(L15)</f>
        <v/>
      </c>
      <c r="N15" s="129"/>
    </row>
    <row r="16" spans="1:14" x14ac:dyDescent="0.2">
      <c r="A16" s="100"/>
      <c r="B16" s="138" t="s">
        <v>133</v>
      </c>
      <c r="C16" s="138" t="s">
        <v>132</v>
      </c>
      <c r="D16" s="138">
        <v>12</v>
      </c>
      <c r="E16" s="138" t="s">
        <v>41</v>
      </c>
      <c r="F16" s="137" t="s">
        <v>131</v>
      </c>
      <c r="G16" s="137" t="s">
        <v>130</v>
      </c>
      <c r="H16" s="136" t="str">
        <f t="shared" si="0"/>
        <v>Actual/365 (Fixed)</v>
      </c>
      <c r="I16" s="135">
        <v>0</v>
      </c>
      <c r="J16" s="134" t="str">
        <f t="shared" si="1"/>
        <v>GBP12X1S_Quote</v>
      </c>
      <c r="K16" s="133" t="str">
        <f t="shared" si="2"/>
        <v>GBP_YC1MRH_12X1S</v>
      </c>
      <c r="L16" s="132" t="str">
        <f>_xll.qlSwapRateHelper2(K16,$J16,$C16,Calendar,$F16,$G16,$H16,$L$4,$I16,B16,DiscountingCurve,Permanent,,ObjectOverwrite)</f>
        <v>GBP_YC1MRH_12X1S#0001</v>
      </c>
      <c r="M16" s="101" t="str">
        <f>_xll.ohRangeRetrieveError(L16)</f>
        <v/>
      </c>
      <c r="N16" s="129"/>
    </row>
    <row r="17" spans="1:14" x14ac:dyDescent="0.2">
      <c r="A17" s="100"/>
      <c r="B17" s="15"/>
      <c r="C17" s="15"/>
      <c r="D17" s="15"/>
      <c r="E17" s="15"/>
      <c r="F17" s="12"/>
      <c r="G17" s="12"/>
      <c r="H17" s="12"/>
      <c r="I17" s="131"/>
      <c r="J17" s="130"/>
      <c r="K17" s="130"/>
      <c r="L17" s="130"/>
      <c r="M17" s="130"/>
      <c r="N17" s="129"/>
    </row>
    <row r="18" spans="1:14" ht="12" thickBot="1" x14ac:dyDescent="0.25">
      <c r="A18" s="93"/>
      <c r="B18" s="92"/>
      <c r="C18" s="92"/>
      <c r="D18" s="92"/>
      <c r="E18" s="92"/>
      <c r="F18" s="92"/>
      <c r="G18" s="92"/>
      <c r="H18" s="92"/>
      <c r="I18" s="92"/>
      <c r="J18" s="92"/>
      <c r="K18" s="92"/>
      <c r="L18" s="128"/>
      <c r="M18" s="128"/>
      <c r="N18" s="127"/>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0"/>
  <sheetViews>
    <sheetView workbookViewId="0">
      <selection activeCell="L3" sqref="L3"/>
    </sheetView>
  </sheetViews>
  <sheetFormatPr defaultRowHeight="11.25" x14ac:dyDescent="0.2"/>
  <cols>
    <col min="1" max="1" width="1.7109375" style="90" customWidth="1"/>
    <col min="2" max="2" width="4.7109375" style="90" bestFit="1" customWidth="1"/>
    <col min="3" max="3" width="3.85546875" style="90" bestFit="1" customWidth="1"/>
    <col min="4" max="4" width="3" style="90" bestFit="1" customWidth="1"/>
    <col min="5" max="5" width="2.7109375" style="90" bestFit="1" customWidth="1"/>
    <col min="6" max="6" width="8.85546875" style="90" bestFit="1" customWidth="1"/>
    <col min="7" max="8" width="13.85546875" style="90" bestFit="1" customWidth="1"/>
    <col min="9" max="9" width="15.42578125" style="90" bestFit="1" customWidth="1"/>
    <col min="10" max="10" width="15.7109375" style="90" bestFit="1" customWidth="1"/>
    <col min="11" max="11" width="27.42578125" style="90" bestFit="1" customWidth="1"/>
    <col min="12" max="12" width="31.28515625" style="126" bestFit="1" customWidth="1"/>
    <col min="13" max="13" width="16.5703125" style="90" customWidth="1"/>
    <col min="14" max="14" width="3.85546875" style="90" customWidth="1"/>
    <col min="15" max="15" width="2.5703125" style="90" customWidth="1"/>
    <col min="16" max="16" width="4" style="90" bestFit="1" customWidth="1"/>
    <col min="17" max="17" width="3.28515625" style="90" bestFit="1" customWidth="1"/>
    <col min="18" max="18" width="3.5703125" style="90" bestFit="1" customWidth="1"/>
    <col min="19" max="16384" width="9.140625" style="90"/>
  </cols>
  <sheetData>
    <row r="1" spans="1:18" x14ac:dyDescent="0.2">
      <c r="A1" s="158" t="s">
        <v>161</v>
      </c>
      <c r="B1" s="145"/>
      <c r="C1" s="145"/>
      <c r="D1" s="145"/>
      <c r="E1" s="145"/>
      <c r="F1" s="145"/>
      <c r="G1" s="145"/>
      <c r="H1" s="145"/>
      <c r="I1" s="145"/>
      <c r="J1" s="145"/>
      <c r="K1" s="146"/>
      <c r="L1" s="145"/>
      <c r="M1" s="145"/>
      <c r="N1" s="144"/>
    </row>
    <row r="2" spans="1:18" x14ac:dyDescent="0.2">
      <c r="A2" s="100"/>
      <c r="B2" s="106"/>
      <c r="C2" s="106"/>
      <c r="D2" s="106"/>
      <c r="E2" s="106"/>
      <c r="F2" s="106"/>
      <c r="G2" s="106"/>
      <c r="H2" s="106"/>
      <c r="I2" s="12" t="s">
        <v>158</v>
      </c>
      <c r="J2" s="12" t="s">
        <v>117</v>
      </c>
      <c r="K2" s="12" t="str">
        <f>Currency&amp;"_YC"&amp;$J$2&amp;"RH"</f>
        <v>GBP_YC1MRH</v>
      </c>
      <c r="L2" s="12" t="str">
        <f>Discounting</f>
        <v>GbpON</v>
      </c>
      <c r="M2" s="106"/>
      <c r="N2" s="129"/>
    </row>
    <row r="3" spans="1:18" ht="22.5" x14ac:dyDescent="0.2">
      <c r="A3" s="100"/>
      <c r="B3" s="104" t="s">
        <v>149</v>
      </c>
      <c r="C3" s="104"/>
      <c r="D3" s="104"/>
      <c r="E3" s="104"/>
      <c r="F3" s="104" t="s">
        <v>147</v>
      </c>
      <c r="G3" s="104" t="s">
        <v>146</v>
      </c>
      <c r="H3" s="104" t="s">
        <v>145</v>
      </c>
      <c r="I3" s="104" t="s">
        <v>144</v>
      </c>
      <c r="J3" s="104" t="s">
        <v>119</v>
      </c>
      <c r="K3" s="143" t="str">
        <f>K2&amp;"_SwapsFromBasis.xml"</f>
        <v>GBP_YC1MRH_SwapsFromBasis.xml</v>
      </c>
      <c r="L3" s="142" t="str">
        <f>IF(Serialize,_xll.ohObjectSave(L4:L39,SerializationPath&amp;K3,FileOverwrite,Serialize),"---")</f>
        <v>---</v>
      </c>
      <c r="M3" s="147" t="str">
        <f>_xll.ohRangeRetrieveError(L3)</f>
        <v/>
      </c>
      <c r="N3" s="129"/>
    </row>
    <row r="4" spans="1:18" x14ac:dyDescent="0.2">
      <c r="A4" s="107"/>
      <c r="B4" s="106"/>
      <c r="C4" s="106"/>
      <c r="D4" s="106"/>
      <c r="E4" s="106"/>
      <c r="F4" s="106"/>
      <c r="G4" s="106"/>
      <c r="H4" s="106"/>
      <c r="I4" s="106"/>
      <c r="J4" s="106"/>
      <c r="K4" s="141" t="str">
        <f>$K$2&amp;"_"&amp;$D6&amp;$E6&amp;"BASIS_"&amp;FamilyName&amp;$J$2</f>
        <v>GBP_YC1MRH_SB1LBASIS_Libor1M</v>
      </c>
      <c r="L4" s="140" t="str">
        <f>IF(UPPER(FamilyName)="IBOR",_xll.qlEuribor($K4,$J$2,,Permanent,Trigger,ObjectOverwrite),IF(UPPER(FamilyName)="LIBOR",_xll.qlLibor($K4,Currency,$J$2,,Permanent,Trigger,ObjectOverwrite),"--"))</f>
        <v>GBP_YC1MRH_SB1LBASIS_Libor1M#0001</v>
      </c>
      <c r="M4" s="139" t="str">
        <f>_xll.ohRangeRetrieveError(L4)</f>
        <v/>
      </c>
      <c r="N4" s="129"/>
    </row>
    <row r="5" spans="1:18" x14ac:dyDescent="0.2">
      <c r="A5" s="107"/>
      <c r="B5" s="106"/>
      <c r="C5" s="106"/>
      <c r="D5" s="106"/>
      <c r="E5" s="106"/>
      <c r="F5" s="106"/>
      <c r="G5" s="106"/>
      <c r="H5" s="106"/>
      <c r="I5" s="106"/>
      <c r="J5" s="106"/>
      <c r="K5" s="106"/>
      <c r="L5" s="106"/>
      <c r="M5" s="106"/>
      <c r="N5" s="129"/>
    </row>
    <row r="6" spans="1:18" ht="12" thickBot="1" x14ac:dyDescent="0.25">
      <c r="A6" s="100"/>
      <c r="B6" s="157" t="s">
        <v>157</v>
      </c>
      <c r="C6" s="138" t="s">
        <v>36</v>
      </c>
      <c r="D6" s="157" t="str">
        <f>VLOOKUP(Currency,Swap1MConventions,2)</f>
        <v>SB</v>
      </c>
      <c r="E6" s="157" t="str">
        <f>VLOOKUP(Currency,Swap1MConventions,3)</f>
        <v>1L</v>
      </c>
      <c r="F6" s="137" t="str">
        <f t="shared" ref="F6:F39" si="0">IF(UPPER(LEFT($D6))="A","Annual",IF(UPPER(LEFT($D6))="S","Semiannual","--"))</f>
        <v>Semiannual</v>
      </c>
      <c r="G6" s="137" t="s">
        <v>130</v>
      </c>
      <c r="H6" s="137" t="str">
        <f t="shared" ref="H6:H39" si="1">IF(UPPER(RIGHT($D6))="B",BondBasisDayCounter,IF(UPPER(RIGHT($D6))="M",MoneyMarketDayCounter,"--"))</f>
        <v>Actual/365 (Fixed)</v>
      </c>
      <c r="I6" s="135" t="str">
        <f t="shared" ref="I6:I39" si="2">Currency&amp;$E6&amp;$I$2&amp;$C6&amp;QuoteSuffix</f>
        <v>GBP1L6L1Y_Quote</v>
      </c>
      <c r="J6" s="134" t="str">
        <f t="shared" ref="J6:J39" si="3">Currency&amp;$D6&amp;$I$2&amp;$C6&amp;"_Quote"</f>
        <v>GBPSB6L1Y_Quote</v>
      </c>
      <c r="K6" s="134" t="str">
        <f t="shared" ref="K6:K39" si="4">$K$2&amp;"_"&amp;$D6&amp;$E6&amp;"BASIS"&amp;$C6</f>
        <v>GBP_YC1MRH_SB1LBASIS1Y</v>
      </c>
      <c r="L6" s="132" t="str">
        <f>_xll.qlSwapRateHelper2(K6,$J6,$C6,Calendar,$F6,$G6,$H6,$L$4,$I6,B6,$L$2,Permanent,,ObjectOverwrite)</f>
        <v>GBP_YC1MRH_SB1LBASIS1Y#0001</v>
      </c>
      <c r="M6" s="147" t="str">
        <f>_xll.ohRangeRetrieveError(L6)</f>
        <v/>
      </c>
      <c r="N6" s="129"/>
    </row>
    <row r="7" spans="1:18" x14ac:dyDescent="0.2">
      <c r="A7" s="100"/>
      <c r="B7" s="138" t="str">
        <f t="shared" ref="B7:B39" si="5">B6</f>
        <v>0d</v>
      </c>
      <c r="C7" s="138" t="s">
        <v>32</v>
      </c>
      <c r="D7" s="138" t="str">
        <f t="shared" ref="D7:D39" si="6">D6</f>
        <v>SB</v>
      </c>
      <c r="E7" s="138" t="str">
        <f t="shared" ref="E7:E39" si="7">E6</f>
        <v>1L</v>
      </c>
      <c r="F7" s="137" t="str">
        <f t="shared" si="0"/>
        <v>Semiannual</v>
      </c>
      <c r="G7" s="137" t="s">
        <v>130</v>
      </c>
      <c r="H7" s="137" t="str">
        <f t="shared" si="1"/>
        <v>Actual/365 (Fixed)</v>
      </c>
      <c r="I7" s="135" t="str">
        <f t="shared" si="2"/>
        <v>GBP1L6L2Y_Quote</v>
      </c>
      <c r="J7" s="134" t="str">
        <f t="shared" si="3"/>
        <v>GBPSB6L2Y_Quote</v>
      </c>
      <c r="K7" s="134" t="str">
        <f t="shared" si="4"/>
        <v>GBP_YC1MRH_SB1LBASIS2Y</v>
      </c>
      <c r="L7" s="132" t="str">
        <f>_xll.qlSwapRateHelper2(K7,$J7,$C7,Calendar,$F7,$G7,$H7,$L$4,$I7,B7,$L$2,Permanent,,ObjectOverwrite)</f>
        <v>GBP_YC1MRH_SB1LBASIS2Y#0001</v>
      </c>
      <c r="M7" s="147" t="str">
        <f>_xll.ohRangeRetrieveError(L7)</f>
        <v/>
      </c>
      <c r="N7" s="129"/>
      <c r="P7" s="156" t="s">
        <v>114</v>
      </c>
      <c r="Q7" s="155" t="s">
        <v>111</v>
      </c>
      <c r="R7" s="154" t="s">
        <v>155</v>
      </c>
    </row>
    <row r="8" spans="1:18" x14ac:dyDescent="0.2">
      <c r="A8" s="100"/>
      <c r="B8" s="138" t="str">
        <f t="shared" si="5"/>
        <v>0d</v>
      </c>
      <c r="C8" s="138" t="s">
        <v>31</v>
      </c>
      <c r="D8" s="138" t="str">
        <f t="shared" si="6"/>
        <v>SB</v>
      </c>
      <c r="E8" s="138" t="str">
        <f t="shared" si="7"/>
        <v>1L</v>
      </c>
      <c r="F8" s="137" t="str">
        <f t="shared" si="0"/>
        <v>Semiannual</v>
      </c>
      <c r="G8" s="137" t="s">
        <v>130</v>
      </c>
      <c r="H8" s="137" t="str">
        <f t="shared" si="1"/>
        <v>Actual/365 (Fixed)</v>
      </c>
      <c r="I8" s="135" t="str">
        <f t="shared" si="2"/>
        <v>GBP1L6L3Y_Quote</v>
      </c>
      <c r="J8" s="134" t="str">
        <f t="shared" si="3"/>
        <v>GBPSB6L3Y_Quote</v>
      </c>
      <c r="K8" s="134" t="str">
        <f t="shared" si="4"/>
        <v>GBP_YC1MRH_SB1LBASIS3Y</v>
      </c>
      <c r="L8" s="132" t="str">
        <f>_xll.qlSwapRateHelper2(K8,$J8,$C8,Calendar,$F8,$G8,$H8,$L$4,$I8,B8,$L$2,Permanent,,ObjectOverwrite)</f>
        <v>GBP_YC1MRH_SB1LBASIS3Y#0001</v>
      </c>
      <c r="M8" s="147" t="str">
        <f>_xll.ohRangeRetrieveError(L8)</f>
        <v/>
      </c>
      <c r="N8" s="129"/>
      <c r="P8" s="153" t="s">
        <v>112</v>
      </c>
      <c r="Q8" s="148" t="s">
        <v>111</v>
      </c>
      <c r="R8" s="152" t="s">
        <v>156</v>
      </c>
    </row>
    <row r="9" spans="1:18" x14ac:dyDescent="0.2">
      <c r="A9" s="100"/>
      <c r="B9" s="138" t="str">
        <f t="shared" si="5"/>
        <v>0d</v>
      </c>
      <c r="C9" s="138" t="s">
        <v>30</v>
      </c>
      <c r="D9" s="138" t="str">
        <f t="shared" si="6"/>
        <v>SB</v>
      </c>
      <c r="E9" s="138" t="str">
        <f t="shared" si="7"/>
        <v>1L</v>
      </c>
      <c r="F9" s="137" t="str">
        <f t="shared" si="0"/>
        <v>Semiannual</v>
      </c>
      <c r="G9" s="137" t="s">
        <v>130</v>
      </c>
      <c r="H9" s="137" t="str">
        <f t="shared" si="1"/>
        <v>Actual/365 (Fixed)</v>
      </c>
      <c r="I9" s="135" t="str">
        <f t="shared" si="2"/>
        <v>GBP1L6L4Y_Quote</v>
      </c>
      <c r="J9" s="134" t="str">
        <f t="shared" si="3"/>
        <v>GBPSB6L4Y_Quote</v>
      </c>
      <c r="K9" s="134" t="str">
        <f t="shared" si="4"/>
        <v>GBP_YC1MRH_SB1LBASIS4Y</v>
      </c>
      <c r="L9" s="132" t="str">
        <f>_xll.qlSwapRateHelper2(K9,$J9,$C9,Calendar,$F9,$G9,$H9,$L$4,$I9,B9,$L$2,Permanent,,ObjectOverwrite)</f>
        <v>GBP_YC1MRH_SB1LBASIS4Y#0001</v>
      </c>
      <c r="M9" s="147" t="str">
        <f>_xll.ohRangeRetrieveError(L9)</f>
        <v/>
      </c>
      <c r="N9" s="129"/>
      <c r="P9" s="153" t="s">
        <v>109</v>
      </c>
      <c r="Q9" s="148" t="s">
        <v>108</v>
      </c>
      <c r="R9" s="152" t="s">
        <v>155</v>
      </c>
    </row>
    <row r="10" spans="1:18" x14ac:dyDescent="0.2">
      <c r="A10" s="100"/>
      <c r="B10" s="138" t="str">
        <f t="shared" si="5"/>
        <v>0d</v>
      </c>
      <c r="C10" s="138" t="s">
        <v>29</v>
      </c>
      <c r="D10" s="138" t="str">
        <f t="shared" si="6"/>
        <v>SB</v>
      </c>
      <c r="E10" s="138" t="str">
        <f t="shared" si="7"/>
        <v>1L</v>
      </c>
      <c r="F10" s="137" t="str">
        <f t="shared" si="0"/>
        <v>Semiannual</v>
      </c>
      <c r="G10" s="137" t="s">
        <v>130</v>
      </c>
      <c r="H10" s="137" t="str">
        <f t="shared" si="1"/>
        <v>Actual/365 (Fixed)</v>
      </c>
      <c r="I10" s="135" t="str">
        <f t="shared" si="2"/>
        <v>GBP1L6L5Y_Quote</v>
      </c>
      <c r="J10" s="134" t="str">
        <f t="shared" si="3"/>
        <v>GBPSB6L5Y_Quote</v>
      </c>
      <c r="K10" s="134" t="str">
        <f t="shared" si="4"/>
        <v>GBP_YC1MRH_SB1LBASIS5Y</v>
      </c>
      <c r="L10" s="132" t="str">
        <f>_xll.qlSwapRateHelper2(K10,$J10,$C10,Calendar,$F10,$G10,$H10,$L$4,$I10,B10,$L$2,Permanent,,ObjectOverwrite)</f>
        <v>GBP_YC1MRH_SB1LBASIS5Y#0001</v>
      </c>
      <c r="M10" s="147" t="str">
        <f>_xll.ohRangeRetrieveError(L10)</f>
        <v/>
      </c>
      <c r="N10" s="129"/>
      <c r="P10" s="153" t="s">
        <v>106</v>
      </c>
      <c r="Q10" s="148" t="s">
        <v>108</v>
      </c>
      <c r="R10" s="152" t="s">
        <v>155</v>
      </c>
    </row>
    <row r="11" spans="1:18" ht="12" thickBot="1" x14ac:dyDescent="0.25">
      <c r="A11" s="100"/>
      <c r="B11" s="138" t="str">
        <f t="shared" si="5"/>
        <v>0d</v>
      </c>
      <c r="C11" s="138" t="s">
        <v>28</v>
      </c>
      <c r="D11" s="138" t="str">
        <f t="shared" si="6"/>
        <v>SB</v>
      </c>
      <c r="E11" s="138" t="str">
        <f t="shared" si="7"/>
        <v>1L</v>
      </c>
      <c r="F11" s="137" t="str">
        <f t="shared" si="0"/>
        <v>Semiannual</v>
      </c>
      <c r="G11" s="137" t="s">
        <v>130</v>
      </c>
      <c r="H11" s="137" t="str">
        <f t="shared" si="1"/>
        <v>Actual/365 (Fixed)</v>
      </c>
      <c r="I11" s="135" t="str">
        <f t="shared" si="2"/>
        <v>GBP1L6L6Y_Quote</v>
      </c>
      <c r="J11" s="134" t="str">
        <f t="shared" si="3"/>
        <v>GBPSB6L6Y_Quote</v>
      </c>
      <c r="K11" s="134" t="str">
        <f t="shared" si="4"/>
        <v>GBP_YC1MRH_SB1LBASIS6Y</v>
      </c>
      <c r="L11" s="132" t="str">
        <f>_xll.qlSwapRateHelper2(K11,$J11,$C11,Calendar,$F11,$G11,$H11,$L$4,$I11,B11,$L$2,Permanent,,ObjectOverwrite)</f>
        <v>GBP_YC1MRH_SB1LBASIS6Y#0001</v>
      </c>
      <c r="M11" s="147" t="str">
        <f>_xll.ohRangeRetrieveError(L11)</f>
        <v/>
      </c>
      <c r="N11" s="129"/>
      <c r="P11" s="151" t="s">
        <v>104</v>
      </c>
      <c r="Q11" s="150" t="s">
        <v>103</v>
      </c>
      <c r="R11" s="149" t="s">
        <v>155</v>
      </c>
    </row>
    <row r="12" spans="1:18" x14ac:dyDescent="0.2">
      <c r="A12" s="100"/>
      <c r="B12" s="138" t="str">
        <f t="shared" si="5"/>
        <v>0d</v>
      </c>
      <c r="C12" s="138" t="s">
        <v>27</v>
      </c>
      <c r="D12" s="138" t="str">
        <f t="shared" si="6"/>
        <v>SB</v>
      </c>
      <c r="E12" s="138" t="str">
        <f t="shared" si="7"/>
        <v>1L</v>
      </c>
      <c r="F12" s="137" t="str">
        <f t="shared" si="0"/>
        <v>Semiannual</v>
      </c>
      <c r="G12" s="137" t="s">
        <v>130</v>
      </c>
      <c r="H12" s="137" t="str">
        <f t="shared" si="1"/>
        <v>Actual/365 (Fixed)</v>
      </c>
      <c r="I12" s="135" t="str">
        <f t="shared" si="2"/>
        <v>GBP1L6L7Y_Quote</v>
      </c>
      <c r="J12" s="134" t="str">
        <f t="shared" si="3"/>
        <v>GBPSB6L7Y_Quote</v>
      </c>
      <c r="K12" s="134" t="str">
        <f t="shared" si="4"/>
        <v>GBP_YC1MRH_SB1LBASIS7Y</v>
      </c>
      <c r="L12" s="132" t="str">
        <f>_xll.qlSwapRateHelper2(K12,$J12,$C12,Calendar,$F12,$G12,$H12,$L$4,$I12,B12,$L$2,Permanent,,ObjectOverwrite)</f>
        <v>GBP_YC1MRH_SB1LBASIS7Y#0001</v>
      </c>
      <c r="M12" s="147" t="str">
        <f>_xll.ohRangeRetrieveError(L12)</f>
        <v/>
      </c>
      <c r="N12" s="129"/>
      <c r="P12" s="148"/>
      <c r="Q12" s="148"/>
      <c r="R12" s="148"/>
    </row>
    <row r="13" spans="1:18" x14ac:dyDescent="0.2">
      <c r="A13" s="100"/>
      <c r="B13" s="138" t="str">
        <f t="shared" si="5"/>
        <v>0d</v>
      </c>
      <c r="C13" s="138" t="s">
        <v>26</v>
      </c>
      <c r="D13" s="138" t="str">
        <f t="shared" si="6"/>
        <v>SB</v>
      </c>
      <c r="E13" s="138" t="str">
        <f t="shared" si="7"/>
        <v>1L</v>
      </c>
      <c r="F13" s="137" t="str">
        <f t="shared" si="0"/>
        <v>Semiannual</v>
      </c>
      <c r="G13" s="137" t="s">
        <v>130</v>
      </c>
      <c r="H13" s="137" t="str">
        <f t="shared" si="1"/>
        <v>Actual/365 (Fixed)</v>
      </c>
      <c r="I13" s="135" t="str">
        <f t="shared" si="2"/>
        <v>GBP1L6L8Y_Quote</v>
      </c>
      <c r="J13" s="134" t="str">
        <f t="shared" si="3"/>
        <v>GBPSB6L8Y_Quote</v>
      </c>
      <c r="K13" s="134" t="str">
        <f t="shared" si="4"/>
        <v>GBP_YC1MRH_SB1LBASIS8Y</v>
      </c>
      <c r="L13" s="132" t="str">
        <f>_xll.qlSwapRateHelper2(K13,$J13,$C13,Calendar,$F13,$G13,$H13,$L$4,$I13,B13,$L$2,Permanent,,ObjectOverwrite)</f>
        <v>GBP_YC1MRH_SB1LBASIS8Y#0001</v>
      </c>
      <c r="M13" s="147" t="str">
        <f>_xll.ohRangeRetrieveError(L13)</f>
        <v/>
      </c>
      <c r="N13" s="129"/>
    </row>
    <row r="14" spans="1:18" x14ac:dyDescent="0.2">
      <c r="A14" s="100"/>
      <c r="B14" s="138" t="str">
        <f t="shared" si="5"/>
        <v>0d</v>
      </c>
      <c r="C14" s="138" t="s">
        <v>25</v>
      </c>
      <c r="D14" s="138" t="str">
        <f t="shared" si="6"/>
        <v>SB</v>
      </c>
      <c r="E14" s="138" t="str">
        <f t="shared" si="7"/>
        <v>1L</v>
      </c>
      <c r="F14" s="137" t="str">
        <f t="shared" si="0"/>
        <v>Semiannual</v>
      </c>
      <c r="G14" s="137" t="s">
        <v>130</v>
      </c>
      <c r="H14" s="137" t="str">
        <f t="shared" si="1"/>
        <v>Actual/365 (Fixed)</v>
      </c>
      <c r="I14" s="135" t="str">
        <f t="shared" si="2"/>
        <v>GBP1L6L9Y_Quote</v>
      </c>
      <c r="J14" s="134" t="str">
        <f t="shared" si="3"/>
        <v>GBPSB6L9Y_Quote</v>
      </c>
      <c r="K14" s="134" t="str">
        <f t="shared" si="4"/>
        <v>GBP_YC1MRH_SB1LBASIS9Y</v>
      </c>
      <c r="L14" s="132" t="str">
        <f>_xll.qlSwapRateHelper2(K14,$J14,$C14,Calendar,$F14,$G14,$H14,$L$4,$I14,B14,$L$2,Permanent,,ObjectOverwrite)</f>
        <v>GBP_YC1MRH_SB1LBASIS9Y#0001</v>
      </c>
      <c r="M14" s="147" t="str">
        <f>_xll.ohRangeRetrieveError(L14)</f>
        <v/>
      </c>
      <c r="N14" s="129"/>
    </row>
    <row r="15" spans="1:18" x14ac:dyDescent="0.2">
      <c r="A15" s="100"/>
      <c r="B15" s="138" t="str">
        <f t="shared" si="5"/>
        <v>0d</v>
      </c>
      <c r="C15" s="138" t="s">
        <v>24</v>
      </c>
      <c r="D15" s="138" t="str">
        <f t="shared" si="6"/>
        <v>SB</v>
      </c>
      <c r="E15" s="138" t="str">
        <f t="shared" si="7"/>
        <v>1L</v>
      </c>
      <c r="F15" s="137" t="str">
        <f t="shared" si="0"/>
        <v>Semiannual</v>
      </c>
      <c r="G15" s="137" t="s">
        <v>130</v>
      </c>
      <c r="H15" s="137" t="str">
        <f t="shared" si="1"/>
        <v>Actual/365 (Fixed)</v>
      </c>
      <c r="I15" s="135" t="str">
        <f t="shared" si="2"/>
        <v>GBP1L6L10Y_Quote</v>
      </c>
      <c r="J15" s="134" t="str">
        <f t="shared" si="3"/>
        <v>GBPSB6L10Y_Quote</v>
      </c>
      <c r="K15" s="134" t="str">
        <f t="shared" si="4"/>
        <v>GBP_YC1MRH_SB1LBASIS10Y</v>
      </c>
      <c r="L15" s="132" t="str">
        <f>_xll.qlSwapRateHelper2(K15,$J15,$C15,Calendar,$F15,$G15,$H15,$L$4,$I15,B15,$L$2,Permanent,,ObjectOverwrite)</f>
        <v>GBP_YC1MRH_SB1LBASIS10Y#0001</v>
      </c>
      <c r="M15" s="147" t="str">
        <f>_xll.ohRangeRetrieveError(L15)</f>
        <v/>
      </c>
      <c r="N15" s="129"/>
    </row>
    <row r="16" spans="1:18" x14ac:dyDescent="0.2">
      <c r="A16" s="100"/>
      <c r="B16" s="138" t="str">
        <f t="shared" si="5"/>
        <v>0d</v>
      </c>
      <c r="C16" s="138" t="s">
        <v>23</v>
      </c>
      <c r="D16" s="138" t="str">
        <f t="shared" si="6"/>
        <v>SB</v>
      </c>
      <c r="E16" s="138" t="str">
        <f t="shared" si="7"/>
        <v>1L</v>
      </c>
      <c r="F16" s="137" t="str">
        <f t="shared" si="0"/>
        <v>Semiannual</v>
      </c>
      <c r="G16" s="137" t="s">
        <v>130</v>
      </c>
      <c r="H16" s="137" t="str">
        <f t="shared" si="1"/>
        <v>Actual/365 (Fixed)</v>
      </c>
      <c r="I16" s="135" t="str">
        <f t="shared" si="2"/>
        <v>GBP1L6L11Y_Quote</v>
      </c>
      <c r="J16" s="134" t="str">
        <f t="shared" si="3"/>
        <v>GBPSB6L11Y_Quote</v>
      </c>
      <c r="K16" s="134" t="str">
        <f t="shared" si="4"/>
        <v>GBP_YC1MRH_SB1LBASIS11Y</v>
      </c>
      <c r="L16" s="132" t="str">
        <f>_xll.qlSwapRateHelper2(K16,$J16,$C16,Calendar,$F16,$G16,$H16,$L$4,$I16,B16,$L$2,Permanent,,ObjectOverwrite)</f>
        <v>GBP_YC1MRH_SB1LBASIS11Y#0001</v>
      </c>
      <c r="M16" s="147" t="str">
        <f>_xll.ohRangeRetrieveError(L16)</f>
        <v/>
      </c>
      <c r="N16" s="129"/>
    </row>
    <row r="17" spans="1:14" x14ac:dyDescent="0.2">
      <c r="A17" s="100"/>
      <c r="B17" s="138" t="str">
        <f t="shared" si="5"/>
        <v>0d</v>
      </c>
      <c r="C17" s="138" t="s">
        <v>22</v>
      </c>
      <c r="D17" s="138" t="str">
        <f t="shared" si="6"/>
        <v>SB</v>
      </c>
      <c r="E17" s="138" t="str">
        <f t="shared" si="7"/>
        <v>1L</v>
      </c>
      <c r="F17" s="137" t="str">
        <f t="shared" si="0"/>
        <v>Semiannual</v>
      </c>
      <c r="G17" s="137" t="s">
        <v>130</v>
      </c>
      <c r="H17" s="137" t="str">
        <f t="shared" si="1"/>
        <v>Actual/365 (Fixed)</v>
      </c>
      <c r="I17" s="135" t="str">
        <f t="shared" si="2"/>
        <v>GBP1L6L12Y_Quote</v>
      </c>
      <c r="J17" s="134" t="str">
        <f t="shared" si="3"/>
        <v>GBPSB6L12Y_Quote</v>
      </c>
      <c r="K17" s="134" t="str">
        <f t="shared" si="4"/>
        <v>GBP_YC1MRH_SB1LBASIS12Y</v>
      </c>
      <c r="L17" s="132" t="str">
        <f>_xll.qlSwapRateHelper2(K17,$J17,$C17,Calendar,$F17,$G17,$H17,$L$4,$I17,B17,$L$2,Permanent,,ObjectOverwrite)</f>
        <v>GBP_YC1MRH_SB1LBASIS12Y#0001</v>
      </c>
      <c r="M17" s="147" t="str">
        <f>_xll.ohRangeRetrieveError(L17)</f>
        <v/>
      </c>
      <c r="N17" s="129"/>
    </row>
    <row r="18" spans="1:14" x14ac:dyDescent="0.2">
      <c r="A18" s="100"/>
      <c r="B18" s="138" t="str">
        <f t="shared" si="5"/>
        <v>0d</v>
      </c>
      <c r="C18" s="138" t="s">
        <v>21</v>
      </c>
      <c r="D18" s="138" t="str">
        <f t="shared" si="6"/>
        <v>SB</v>
      </c>
      <c r="E18" s="138" t="str">
        <f t="shared" si="7"/>
        <v>1L</v>
      </c>
      <c r="F18" s="137" t="str">
        <f t="shared" si="0"/>
        <v>Semiannual</v>
      </c>
      <c r="G18" s="137" t="s">
        <v>130</v>
      </c>
      <c r="H18" s="137" t="str">
        <f t="shared" si="1"/>
        <v>Actual/365 (Fixed)</v>
      </c>
      <c r="I18" s="135" t="str">
        <f t="shared" si="2"/>
        <v>GBP1L6L13Y_Quote</v>
      </c>
      <c r="J18" s="134" t="str">
        <f t="shared" si="3"/>
        <v>GBPSB6L13Y_Quote</v>
      </c>
      <c r="K18" s="134" t="str">
        <f t="shared" si="4"/>
        <v>GBP_YC1MRH_SB1LBASIS13Y</v>
      </c>
      <c r="L18" s="132" t="str">
        <f>_xll.qlSwapRateHelper2(K18,$J18,$C18,Calendar,$F18,$G18,$H18,$L$4,$I18,B18,$L$2,Permanent,,ObjectOverwrite)</f>
        <v>GBP_YC1MRH_SB1LBASIS13Y#0001</v>
      </c>
      <c r="M18" s="147" t="str">
        <f>_xll.ohRangeRetrieveError(L18)</f>
        <v/>
      </c>
      <c r="N18" s="129"/>
    </row>
    <row r="19" spans="1:14" x14ac:dyDescent="0.2">
      <c r="A19" s="100"/>
      <c r="B19" s="138" t="str">
        <f t="shared" si="5"/>
        <v>0d</v>
      </c>
      <c r="C19" s="138" t="s">
        <v>20</v>
      </c>
      <c r="D19" s="138" t="str">
        <f t="shared" si="6"/>
        <v>SB</v>
      </c>
      <c r="E19" s="138" t="str">
        <f t="shared" si="7"/>
        <v>1L</v>
      </c>
      <c r="F19" s="137" t="str">
        <f t="shared" si="0"/>
        <v>Semiannual</v>
      </c>
      <c r="G19" s="137" t="s">
        <v>130</v>
      </c>
      <c r="H19" s="137" t="str">
        <f t="shared" si="1"/>
        <v>Actual/365 (Fixed)</v>
      </c>
      <c r="I19" s="135" t="str">
        <f t="shared" si="2"/>
        <v>GBP1L6L14Y_Quote</v>
      </c>
      <c r="J19" s="134" t="str">
        <f t="shared" si="3"/>
        <v>GBPSB6L14Y_Quote</v>
      </c>
      <c r="K19" s="134" t="str">
        <f t="shared" si="4"/>
        <v>GBP_YC1MRH_SB1LBASIS14Y</v>
      </c>
      <c r="L19" s="132" t="str">
        <f>_xll.qlSwapRateHelper2(K19,$J19,$C19,Calendar,$F19,$G19,$H19,$L$4,$I19,B19,$L$2,Permanent,,ObjectOverwrite)</f>
        <v>GBP_YC1MRH_SB1LBASIS14Y#0001</v>
      </c>
      <c r="M19" s="147" t="str">
        <f>_xll.ohRangeRetrieveError(L19)</f>
        <v/>
      </c>
      <c r="N19" s="129"/>
    </row>
    <row r="20" spans="1:14" x14ac:dyDescent="0.2">
      <c r="A20" s="100"/>
      <c r="B20" s="138" t="str">
        <f t="shared" si="5"/>
        <v>0d</v>
      </c>
      <c r="C20" s="138" t="s">
        <v>19</v>
      </c>
      <c r="D20" s="138" t="str">
        <f t="shared" si="6"/>
        <v>SB</v>
      </c>
      <c r="E20" s="138" t="str">
        <f t="shared" si="7"/>
        <v>1L</v>
      </c>
      <c r="F20" s="137" t="str">
        <f t="shared" si="0"/>
        <v>Semiannual</v>
      </c>
      <c r="G20" s="137" t="s">
        <v>130</v>
      </c>
      <c r="H20" s="137" t="str">
        <f t="shared" si="1"/>
        <v>Actual/365 (Fixed)</v>
      </c>
      <c r="I20" s="135" t="str">
        <f t="shared" si="2"/>
        <v>GBP1L6L15Y_Quote</v>
      </c>
      <c r="J20" s="134" t="str">
        <f t="shared" si="3"/>
        <v>GBPSB6L15Y_Quote</v>
      </c>
      <c r="K20" s="134" t="str">
        <f t="shared" si="4"/>
        <v>GBP_YC1MRH_SB1LBASIS15Y</v>
      </c>
      <c r="L20" s="132" t="str">
        <f>_xll.qlSwapRateHelper2(K20,$J20,$C20,Calendar,$F20,$G20,$H20,$L$4,$I20,B20,$L$2,Permanent,,ObjectOverwrite)</f>
        <v>GBP_YC1MRH_SB1LBASIS15Y#0001</v>
      </c>
      <c r="M20" s="147" t="str">
        <f>_xll.ohRangeRetrieveError(L20)</f>
        <v/>
      </c>
      <c r="N20" s="129"/>
    </row>
    <row r="21" spans="1:14" x14ac:dyDescent="0.2">
      <c r="A21" s="100"/>
      <c r="B21" s="138" t="str">
        <f t="shared" si="5"/>
        <v>0d</v>
      </c>
      <c r="C21" s="138" t="s">
        <v>18</v>
      </c>
      <c r="D21" s="138" t="str">
        <f t="shared" si="6"/>
        <v>SB</v>
      </c>
      <c r="E21" s="138" t="str">
        <f t="shared" si="7"/>
        <v>1L</v>
      </c>
      <c r="F21" s="137" t="str">
        <f t="shared" si="0"/>
        <v>Semiannual</v>
      </c>
      <c r="G21" s="137" t="s">
        <v>130</v>
      </c>
      <c r="H21" s="137" t="str">
        <f t="shared" si="1"/>
        <v>Actual/365 (Fixed)</v>
      </c>
      <c r="I21" s="135" t="str">
        <f t="shared" si="2"/>
        <v>GBP1L6L16Y_Quote</v>
      </c>
      <c r="J21" s="134" t="str">
        <f t="shared" si="3"/>
        <v>GBPSB6L16Y_Quote</v>
      </c>
      <c r="K21" s="134" t="str">
        <f t="shared" si="4"/>
        <v>GBP_YC1MRH_SB1LBASIS16Y</v>
      </c>
      <c r="L21" s="132" t="str">
        <f>_xll.qlSwapRateHelper2(K21,$J21,$C21,Calendar,$F21,$G21,$H21,$L$4,$I21,B21,$L$2,Permanent,,ObjectOverwrite)</f>
        <v>GBP_YC1MRH_SB1LBASIS16Y#0001</v>
      </c>
      <c r="M21" s="147" t="str">
        <f>_xll.ohRangeRetrieveError(L21)</f>
        <v/>
      </c>
      <c r="N21" s="129"/>
    </row>
    <row r="22" spans="1:14" x14ac:dyDescent="0.2">
      <c r="A22" s="100"/>
      <c r="B22" s="138" t="str">
        <f t="shared" si="5"/>
        <v>0d</v>
      </c>
      <c r="C22" s="138" t="s">
        <v>17</v>
      </c>
      <c r="D22" s="138" t="str">
        <f t="shared" si="6"/>
        <v>SB</v>
      </c>
      <c r="E22" s="138" t="str">
        <f t="shared" si="7"/>
        <v>1L</v>
      </c>
      <c r="F22" s="137" t="str">
        <f t="shared" si="0"/>
        <v>Semiannual</v>
      </c>
      <c r="G22" s="137" t="s">
        <v>130</v>
      </c>
      <c r="H22" s="137" t="str">
        <f t="shared" si="1"/>
        <v>Actual/365 (Fixed)</v>
      </c>
      <c r="I22" s="135" t="str">
        <f t="shared" si="2"/>
        <v>GBP1L6L17Y_Quote</v>
      </c>
      <c r="J22" s="134" t="str">
        <f t="shared" si="3"/>
        <v>GBPSB6L17Y_Quote</v>
      </c>
      <c r="K22" s="134" t="str">
        <f t="shared" si="4"/>
        <v>GBP_YC1MRH_SB1LBASIS17Y</v>
      </c>
      <c r="L22" s="132" t="str">
        <f>_xll.qlSwapRateHelper2(K22,$J22,$C22,Calendar,$F22,$G22,$H22,$L$4,$I22,B22,$L$2,Permanent,,ObjectOverwrite)</f>
        <v>GBP_YC1MRH_SB1LBASIS17Y#0001</v>
      </c>
      <c r="M22" s="147" t="str">
        <f>_xll.ohRangeRetrieveError(L22)</f>
        <v/>
      </c>
      <c r="N22" s="129"/>
    </row>
    <row r="23" spans="1:14" x14ac:dyDescent="0.2">
      <c r="A23" s="100"/>
      <c r="B23" s="138" t="str">
        <f t="shared" si="5"/>
        <v>0d</v>
      </c>
      <c r="C23" s="138" t="s">
        <v>16</v>
      </c>
      <c r="D23" s="138" t="str">
        <f t="shared" si="6"/>
        <v>SB</v>
      </c>
      <c r="E23" s="138" t="str">
        <f t="shared" si="7"/>
        <v>1L</v>
      </c>
      <c r="F23" s="137" t="str">
        <f t="shared" si="0"/>
        <v>Semiannual</v>
      </c>
      <c r="G23" s="137" t="s">
        <v>130</v>
      </c>
      <c r="H23" s="137" t="str">
        <f t="shared" si="1"/>
        <v>Actual/365 (Fixed)</v>
      </c>
      <c r="I23" s="135" t="str">
        <f t="shared" si="2"/>
        <v>GBP1L6L18Y_Quote</v>
      </c>
      <c r="J23" s="134" t="str">
        <f t="shared" si="3"/>
        <v>GBPSB6L18Y_Quote</v>
      </c>
      <c r="K23" s="134" t="str">
        <f t="shared" si="4"/>
        <v>GBP_YC1MRH_SB1LBASIS18Y</v>
      </c>
      <c r="L23" s="132" t="str">
        <f>_xll.qlSwapRateHelper2(K23,$J23,$C23,Calendar,$F23,$G23,$H23,$L$4,$I23,B23,$L$2,Permanent,,ObjectOverwrite)</f>
        <v>GBP_YC1MRH_SB1LBASIS18Y#0001</v>
      </c>
      <c r="M23" s="147" t="str">
        <f>_xll.ohRangeRetrieveError(L23)</f>
        <v/>
      </c>
      <c r="N23" s="129"/>
    </row>
    <row r="24" spans="1:14" x14ac:dyDescent="0.2">
      <c r="A24" s="100"/>
      <c r="B24" s="138" t="str">
        <f t="shared" si="5"/>
        <v>0d</v>
      </c>
      <c r="C24" s="138" t="s">
        <v>15</v>
      </c>
      <c r="D24" s="138" t="str">
        <f t="shared" si="6"/>
        <v>SB</v>
      </c>
      <c r="E24" s="138" t="str">
        <f t="shared" si="7"/>
        <v>1L</v>
      </c>
      <c r="F24" s="137" t="str">
        <f t="shared" si="0"/>
        <v>Semiannual</v>
      </c>
      <c r="G24" s="137" t="s">
        <v>130</v>
      </c>
      <c r="H24" s="137" t="str">
        <f t="shared" si="1"/>
        <v>Actual/365 (Fixed)</v>
      </c>
      <c r="I24" s="135" t="str">
        <f t="shared" si="2"/>
        <v>GBP1L6L19Y_Quote</v>
      </c>
      <c r="J24" s="134" t="str">
        <f t="shared" si="3"/>
        <v>GBPSB6L19Y_Quote</v>
      </c>
      <c r="K24" s="134" t="str">
        <f t="shared" si="4"/>
        <v>GBP_YC1MRH_SB1LBASIS19Y</v>
      </c>
      <c r="L24" s="132" t="str">
        <f>_xll.qlSwapRateHelper2(K24,$J24,$C24,Calendar,$F24,$G24,$H24,$L$4,$I24,B24,$L$2,Permanent,,ObjectOverwrite)</f>
        <v>GBP_YC1MRH_SB1LBASIS19Y#0001</v>
      </c>
      <c r="M24" s="147" t="str">
        <f>_xll.ohRangeRetrieveError(L24)</f>
        <v/>
      </c>
      <c r="N24" s="129"/>
    </row>
    <row r="25" spans="1:14" x14ac:dyDescent="0.2">
      <c r="A25" s="100"/>
      <c r="B25" s="138" t="str">
        <f t="shared" si="5"/>
        <v>0d</v>
      </c>
      <c r="C25" s="138" t="s">
        <v>14</v>
      </c>
      <c r="D25" s="138" t="str">
        <f t="shared" si="6"/>
        <v>SB</v>
      </c>
      <c r="E25" s="138" t="str">
        <f t="shared" si="7"/>
        <v>1L</v>
      </c>
      <c r="F25" s="137" t="str">
        <f t="shared" si="0"/>
        <v>Semiannual</v>
      </c>
      <c r="G25" s="137" t="s">
        <v>130</v>
      </c>
      <c r="H25" s="137" t="str">
        <f t="shared" si="1"/>
        <v>Actual/365 (Fixed)</v>
      </c>
      <c r="I25" s="135" t="str">
        <f t="shared" si="2"/>
        <v>GBP1L6L20Y_Quote</v>
      </c>
      <c r="J25" s="134" t="str">
        <f t="shared" si="3"/>
        <v>GBPSB6L20Y_Quote</v>
      </c>
      <c r="K25" s="134" t="str">
        <f t="shared" si="4"/>
        <v>GBP_YC1MRH_SB1LBASIS20Y</v>
      </c>
      <c r="L25" s="132" t="str">
        <f>_xll.qlSwapRateHelper2(K25,$J25,$C25,Calendar,$F25,$G25,$H25,$L$4,$I25,B25,$L$2,Permanent,,ObjectOverwrite)</f>
        <v>GBP_YC1MRH_SB1LBASIS20Y#0001</v>
      </c>
      <c r="M25" s="147" t="str">
        <f>_xll.ohRangeRetrieveError(L25)</f>
        <v/>
      </c>
      <c r="N25" s="129"/>
    </row>
    <row r="26" spans="1:14" x14ac:dyDescent="0.2">
      <c r="A26" s="100"/>
      <c r="B26" s="138" t="str">
        <f t="shared" si="5"/>
        <v>0d</v>
      </c>
      <c r="C26" s="138" t="s">
        <v>13</v>
      </c>
      <c r="D26" s="138" t="str">
        <f t="shared" si="6"/>
        <v>SB</v>
      </c>
      <c r="E26" s="138" t="str">
        <f t="shared" si="7"/>
        <v>1L</v>
      </c>
      <c r="F26" s="137" t="str">
        <f t="shared" si="0"/>
        <v>Semiannual</v>
      </c>
      <c r="G26" s="137" t="s">
        <v>130</v>
      </c>
      <c r="H26" s="137" t="str">
        <f t="shared" si="1"/>
        <v>Actual/365 (Fixed)</v>
      </c>
      <c r="I26" s="135" t="str">
        <f t="shared" si="2"/>
        <v>GBP1L6L21Y_Quote</v>
      </c>
      <c r="J26" s="134" t="str">
        <f t="shared" si="3"/>
        <v>GBPSB6L21Y_Quote</v>
      </c>
      <c r="K26" s="134" t="str">
        <f t="shared" si="4"/>
        <v>GBP_YC1MRH_SB1LBASIS21Y</v>
      </c>
      <c r="L26" s="132" t="str">
        <f>_xll.qlSwapRateHelper2(K26,$J26,$C26,Calendar,$F26,$G26,$H26,$L$4,$I26,B26,$L$2,Permanent,,ObjectOverwrite)</f>
        <v>GBP_YC1MRH_SB1LBASIS21Y#0001</v>
      </c>
      <c r="M26" s="147" t="str">
        <f>_xll.ohRangeRetrieveError(L26)</f>
        <v/>
      </c>
      <c r="N26" s="129"/>
    </row>
    <row r="27" spans="1:14" x14ac:dyDescent="0.2">
      <c r="A27" s="100"/>
      <c r="B27" s="138" t="str">
        <f t="shared" si="5"/>
        <v>0d</v>
      </c>
      <c r="C27" s="138" t="s">
        <v>12</v>
      </c>
      <c r="D27" s="138" t="str">
        <f t="shared" si="6"/>
        <v>SB</v>
      </c>
      <c r="E27" s="138" t="str">
        <f t="shared" si="7"/>
        <v>1L</v>
      </c>
      <c r="F27" s="137" t="str">
        <f t="shared" si="0"/>
        <v>Semiannual</v>
      </c>
      <c r="G27" s="137" t="s">
        <v>130</v>
      </c>
      <c r="H27" s="137" t="str">
        <f t="shared" si="1"/>
        <v>Actual/365 (Fixed)</v>
      </c>
      <c r="I27" s="135" t="str">
        <f t="shared" si="2"/>
        <v>GBP1L6L22Y_Quote</v>
      </c>
      <c r="J27" s="134" t="str">
        <f t="shared" si="3"/>
        <v>GBPSB6L22Y_Quote</v>
      </c>
      <c r="K27" s="134" t="str">
        <f t="shared" si="4"/>
        <v>GBP_YC1MRH_SB1LBASIS22Y</v>
      </c>
      <c r="L27" s="132" t="str">
        <f>_xll.qlSwapRateHelper2(K27,$J27,$C27,Calendar,$F27,$G27,$H27,$L$4,$I27,B27,$L$2,Permanent,,ObjectOverwrite)</f>
        <v>GBP_YC1MRH_SB1LBASIS22Y#0001</v>
      </c>
      <c r="M27" s="147" t="str">
        <f>_xll.ohRangeRetrieveError(L27)</f>
        <v/>
      </c>
      <c r="N27" s="129"/>
    </row>
    <row r="28" spans="1:14" x14ac:dyDescent="0.2">
      <c r="A28" s="100"/>
      <c r="B28" s="138" t="str">
        <f t="shared" si="5"/>
        <v>0d</v>
      </c>
      <c r="C28" s="138" t="s">
        <v>11</v>
      </c>
      <c r="D28" s="138" t="str">
        <f t="shared" si="6"/>
        <v>SB</v>
      </c>
      <c r="E28" s="138" t="str">
        <f t="shared" si="7"/>
        <v>1L</v>
      </c>
      <c r="F28" s="137" t="str">
        <f t="shared" si="0"/>
        <v>Semiannual</v>
      </c>
      <c r="G28" s="137" t="s">
        <v>130</v>
      </c>
      <c r="H28" s="137" t="str">
        <f t="shared" si="1"/>
        <v>Actual/365 (Fixed)</v>
      </c>
      <c r="I28" s="135" t="str">
        <f t="shared" si="2"/>
        <v>GBP1L6L23Y_Quote</v>
      </c>
      <c r="J28" s="134" t="str">
        <f t="shared" si="3"/>
        <v>GBPSB6L23Y_Quote</v>
      </c>
      <c r="K28" s="134" t="str">
        <f t="shared" si="4"/>
        <v>GBP_YC1MRH_SB1LBASIS23Y</v>
      </c>
      <c r="L28" s="132" t="str">
        <f>_xll.qlSwapRateHelper2(K28,$J28,$C28,Calendar,$F28,$G28,$H28,$L$4,$I28,B28,$L$2,Permanent,,ObjectOverwrite)</f>
        <v>GBP_YC1MRH_SB1LBASIS23Y#0001</v>
      </c>
      <c r="M28" s="147" t="str">
        <f>_xll.ohRangeRetrieveError(L28)</f>
        <v/>
      </c>
      <c r="N28" s="129"/>
    </row>
    <row r="29" spans="1:14" x14ac:dyDescent="0.2">
      <c r="A29" s="100"/>
      <c r="B29" s="138" t="str">
        <f t="shared" si="5"/>
        <v>0d</v>
      </c>
      <c r="C29" s="138" t="s">
        <v>10</v>
      </c>
      <c r="D29" s="138" t="str">
        <f t="shared" si="6"/>
        <v>SB</v>
      </c>
      <c r="E29" s="138" t="str">
        <f t="shared" si="7"/>
        <v>1L</v>
      </c>
      <c r="F29" s="137" t="str">
        <f t="shared" si="0"/>
        <v>Semiannual</v>
      </c>
      <c r="G29" s="137" t="s">
        <v>130</v>
      </c>
      <c r="H29" s="137" t="str">
        <f t="shared" si="1"/>
        <v>Actual/365 (Fixed)</v>
      </c>
      <c r="I29" s="135" t="str">
        <f t="shared" si="2"/>
        <v>GBP1L6L24Y_Quote</v>
      </c>
      <c r="J29" s="134" t="str">
        <f t="shared" si="3"/>
        <v>GBPSB6L24Y_Quote</v>
      </c>
      <c r="K29" s="134" t="str">
        <f t="shared" si="4"/>
        <v>GBP_YC1MRH_SB1LBASIS24Y</v>
      </c>
      <c r="L29" s="132" t="str">
        <f>_xll.qlSwapRateHelper2(K29,$J29,$C29,Calendar,$F29,$G29,$H29,$L$4,$I29,B29,$L$2,Permanent,,ObjectOverwrite)</f>
        <v>GBP_YC1MRH_SB1LBASIS24Y#0001</v>
      </c>
      <c r="M29" s="147" t="str">
        <f>_xll.ohRangeRetrieveError(L29)</f>
        <v/>
      </c>
      <c r="N29" s="129"/>
    </row>
    <row r="30" spans="1:14" x14ac:dyDescent="0.2">
      <c r="A30" s="100"/>
      <c r="B30" s="138" t="str">
        <f t="shared" si="5"/>
        <v>0d</v>
      </c>
      <c r="C30" s="138" t="s">
        <v>9</v>
      </c>
      <c r="D30" s="138" t="str">
        <f t="shared" si="6"/>
        <v>SB</v>
      </c>
      <c r="E30" s="138" t="str">
        <f t="shared" si="7"/>
        <v>1L</v>
      </c>
      <c r="F30" s="137" t="str">
        <f t="shared" si="0"/>
        <v>Semiannual</v>
      </c>
      <c r="G30" s="137" t="s">
        <v>130</v>
      </c>
      <c r="H30" s="137" t="str">
        <f t="shared" si="1"/>
        <v>Actual/365 (Fixed)</v>
      </c>
      <c r="I30" s="135" t="str">
        <f t="shared" si="2"/>
        <v>GBP1L6L25Y_Quote</v>
      </c>
      <c r="J30" s="134" t="str">
        <f t="shared" si="3"/>
        <v>GBPSB6L25Y_Quote</v>
      </c>
      <c r="K30" s="134" t="str">
        <f t="shared" si="4"/>
        <v>GBP_YC1MRH_SB1LBASIS25Y</v>
      </c>
      <c r="L30" s="132" t="str">
        <f>_xll.qlSwapRateHelper2(K30,$J30,$C30,Calendar,$F30,$G30,$H30,$L$4,$I30,B30,$L$2,Permanent,,ObjectOverwrite)</f>
        <v>GBP_YC1MRH_SB1LBASIS25Y#0001</v>
      </c>
      <c r="M30" s="147" t="str">
        <f>_xll.ohRangeRetrieveError(L30)</f>
        <v/>
      </c>
      <c r="N30" s="129"/>
    </row>
    <row r="31" spans="1:14" x14ac:dyDescent="0.2">
      <c r="A31" s="100"/>
      <c r="B31" s="138" t="str">
        <f t="shared" si="5"/>
        <v>0d</v>
      </c>
      <c r="C31" s="138" t="s">
        <v>8</v>
      </c>
      <c r="D31" s="138" t="str">
        <f t="shared" si="6"/>
        <v>SB</v>
      </c>
      <c r="E31" s="138" t="str">
        <f t="shared" si="7"/>
        <v>1L</v>
      </c>
      <c r="F31" s="137" t="str">
        <f t="shared" si="0"/>
        <v>Semiannual</v>
      </c>
      <c r="G31" s="137" t="s">
        <v>130</v>
      </c>
      <c r="H31" s="137" t="str">
        <f t="shared" si="1"/>
        <v>Actual/365 (Fixed)</v>
      </c>
      <c r="I31" s="135" t="str">
        <f t="shared" si="2"/>
        <v>GBP1L6L26Y_Quote</v>
      </c>
      <c r="J31" s="134" t="str">
        <f t="shared" si="3"/>
        <v>GBPSB6L26Y_Quote</v>
      </c>
      <c r="K31" s="134" t="str">
        <f t="shared" si="4"/>
        <v>GBP_YC1MRH_SB1LBASIS26Y</v>
      </c>
      <c r="L31" s="132" t="str">
        <f>_xll.qlSwapRateHelper2(K31,$J31,$C31,Calendar,$F31,$G31,$H31,$L$4,$I31,B31,$L$2,Permanent,,ObjectOverwrite)</f>
        <v>GBP_YC1MRH_SB1LBASIS26Y#0001</v>
      </c>
      <c r="M31" s="147" t="str">
        <f>_xll.ohRangeRetrieveError(L31)</f>
        <v/>
      </c>
      <c r="N31" s="129"/>
    </row>
    <row r="32" spans="1:14" x14ac:dyDescent="0.2">
      <c r="A32" s="100"/>
      <c r="B32" s="138" t="str">
        <f t="shared" si="5"/>
        <v>0d</v>
      </c>
      <c r="C32" s="138" t="s">
        <v>7</v>
      </c>
      <c r="D32" s="138" t="str">
        <f t="shared" si="6"/>
        <v>SB</v>
      </c>
      <c r="E32" s="138" t="str">
        <f t="shared" si="7"/>
        <v>1L</v>
      </c>
      <c r="F32" s="137" t="str">
        <f t="shared" si="0"/>
        <v>Semiannual</v>
      </c>
      <c r="G32" s="137" t="s">
        <v>130</v>
      </c>
      <c r="H32" s="137" t="str">
        <f t="shared" si="1"/>
        <v>Actual/365 (Fixed)</v>
      </c>
      <c r="I32" s="135" t="str">
        <f t="shared" si="2"/>
        <v>GBP1L6L27Y_Quote</v>
      </c>
      <c r="J32" s="134" t="str">
        <f t="shared" si="3"/>
        <v>GBPSB6L27Y_Quote</v>
      </c>
      <c r="K32" s="134" t="str">
        <f t="shared" si="4"/>
        <v>GBP_YC1MRH_SB1LBASIS27Y</v>
      </c>
      <c r="L32" s="132" t="str">
        <f>_xll.qlSwapRateHelper2(K32,$J32,$C32,Calendar,$F32,$G32,$H32,$L$4,$I32,B32,$L$2,Permanent,,ObjectOverwrite)</f>
        <v>GBP_YC1MRH_SB1LBASIS27Y#0001</v>
      </c>
      <c r="M32" s="147" t="str">
        <f>_xll.ohRangeRetrieveError(L32)</f>
        <v/>
      </c>
      <c r="N32" s="129"/>
    </row>
    <row r="33" spans="1:14" x14ac:dyDescent="0.2">
      <c r="A33" s="100"/>
      <c r="B33" s="138" t="str">
        <f t="shared" si="5"/>
        <v>0d</v>
      </c>
      <c r="C33" s="138" t="s">
        <v>6</v>
      </c>
      <c r="D33" s="138" t="str">
        <f t="shared" si="6"/>
        <v>SB</v>
      </c>
      <c r="E33" s="138" t="str">
        <f t="shared" si="7"/>
        <v>1L</v>
      </c>
      <c r="F33" s="137" t="str">
        <f t="shared" si="0"/>
        <v>Semiannual</v>
      </c>
      <c r="G33" s="137" t="s">
        <v>130</v>
      </c>
      <c r="H33" s="137" t="str">
        <f t="shared" si="1"/>
        <v>Actual/365 (Fixed)</v>
      </c>
      <c r="I33" s="135" t="str">
        <f t="shared" si="2"/>
        <v>GBP1L6L28Y_Quote</v>
      </c>
      <c r="J33" s="134" t="str">
        <f t="shared" si="3"/>
        <v>GBPSB6L28Y_Quote</v>
      </c>
      <c r="K33" s="134" t="str">
        <f t="shared" si="4"/>
        <v>GBP_YC1MRH_SB1LBASIS28Y</v>
      </c>
      <c r="L33" s="132" t="str">
        <f>_xll.qlSwapRateHelper2(K33,$J33,$C33,Calendar,$F33,$G33,$H33,$L$4,$I33,B33,$L$2,Permanent,,ObjectOverwrite)</f>
        <v>GBP_YC1MRH_SB1LBASIS28Y#0001</v>
      </c>
      <c r="M33" s="147" t="str">
        <f>_xll.ohRangeRetrieveError(L33)</f>
        <v/>
      </c>
      <c r="N33" s="129"/>
    </row>
    <row r="34" spans="1:14" x14ac:dyDescent="0.2">
      <c r="A34" s="100"/>
      <c r="B34" s="138" t="str">
        <f t="shared" si="5"/>
        <v>0d</v>
      </c>
      <c r="C34" s="138" t="s">
        <v>5</v>
      </c>
      <c r="D34" s="138" t="str">
        <f t="shared" si="6"/>
        <v>SB</v>
      </c>
      <c r="E34" s="138" t="str">
        <f t="shared" si="7"/>
        <v>1L</v>
      </c>
      <c r="F34" s="137" t="str">
        <f t="shared" si="0"/>
        <v>Semiannual</v>
      </c>
      <c r="G34" s="137" t="s">
        <v>130</v>
      </c>
      <c r="H34" s="137" t="str">
        <f t="shared" si="1"/>
        <v>Actual/365 (Fixed)</v>
      </c>
      <c r="I34" s="135" t="str">
        <f t="shared" si="2"/>
        <v>GBP1L6L29Y_Quote</v>
      </c>
      <c r="J34" s="134" t="str">
        <f t="shared" si="3"/>
        <v>GBPSB6L29Y_Quote</v>
      </c>
      <c r="K34" s="134" t="str">
        <f t="shared" si="4"/>
        <v>GBP_YC1MRH_SB1LBASIS29Y</v>
      </c>
      <c r="L34" s="132" t="str">
        <f>_xll.qlSwapRateHelper2(K34,$J34,$C34,Calendar,$F34,$G34,$H34,$L$4,$I34,B34,$L$2,Permanent,,ObjectOverwrite)</f>
        <v>GBP_YC1MRH_SB1LBASIS29Y#0001</v>
      </c>
      <c r="M34" s="147" t="str">
        <f>_xll.ohRangeRetrieveError(L34)</f>
        <v/>
      </c>
      <c r="N34" s="129"/>
    </row>
    <row r="35" spans="1:14" x14ac:dyDescent="0.2">
      <c r="A35" s="100"/>
      <c r="B35" s="138" t="str">
        <f t="shared" si="5"/>
        <v>0d</v>
      </c>
      <c r="C35" s="138" t="s">
        <v>4</v>
      </c>
      <c r="D35" s="138" t="str">
        <f t="shared" si="6"/>
        <v>SB</v>
      </c>
      <c r="E35" s="138" t="str">
        <f t="shared" si="7"/>
        <v>1L</v>
      </c>
      <c r="F35" s="137" t="str">
        <f t="shared" si="0"/>
        <v>Semiannual</v>
      </c>
      <c r="G35" s="137" t="s">
        <v>130</v>
      </c>
      <c r="H35" s="137" t="str">
        <f t="shared" si="1"/>
        <v>Actual/365 (Fixed)</v>
      </c>
      <c r="I35" s="135" t="str">
        <f t="shared" si="2"/>
        <v>GBP1L6L30Y_Quote</v>
      </c>
      <c r="J35" s="134" t="str">
        <f t="shared" si="3"/>
        <v>GBPSB6L30Y_Quote</v>
      </c>
      <c r="K35" s="134" t="str">
        <f t="shared" si="4"/>
        <v>GBP_YC1MRH_SB1LBASIS30Y</v>
      </c>
      <c r="L35" s="132" t="str">
        <f>_xll.qlSwapRateHelper2(K35,$J35,$C35,Calendar,$F35,$G35,$H35,$L$4,$I35,B35,$L$2,Permanent,,ObjectOverwrite)</f>
        <v>GBP_YC1MRH_SB1LBASIS30Y#0001</v>
      </c>
      <c r="M35" s="147" t="str">
        <f>_xll.ohRangeRetrieveError(L35)</f>
        <v/>
      </c>
      <c r="N35" s="129"/>
    </row>
    <row r="36" spans="1:14" x14ac:dyDescent="0.2">
      <c r="A36" s="100"/>
      <c r="B36" s="138" t="str">
        <f t="shared" si="5"/>
        <v>0d</v>
      </c>
      <c r="C36" s="138" t="s">
        <v>3</v>
      </c>
      <c r="D36" s="138" t="str">
        <f t="shared" si="6"/>
        <v>SB</v>
      </c>
      <c r="E36" s="138" t="str">
        <f t="shared" si="7"/>
        <v>1L</v>
      </c>
      <c r="F36" s="137" t="str">
        <f t="shared" si="0"/>
        <v>Semiannual</v>
      </c>
      <c r="G36" s="137" t="s">
        <v>130</v>
      </c>
      <c r="H36" s="137" t="str">
        <f t="shared" si="1"/>
        <v>Actual/365 (Fixed)</v>
      </c>
      <c r="I36" s="135" t="str">
        <f t="shared" si="2"/>
        <v>GBP1L6L35Y_Quote</v>
      </c>
      <c r="J36" s="134" t="str">
        <f t="shared" si="3"/>
        <v>GBPSB6L35Y_Quote</v>
      </c>
      <c r="K36" s="134" t="str">
        <f t="shared" si="4"/>
        <v>GBP_YC1MRH_SB1LBASIS35Y</v>
      </c>
      <c r="L36" s="132" t="str">
        <f>_xll.qlSwapRateHelper2(K36,$J36,$C36,Calendar,$F36,$G36,$H36,$L$4,$I36,B36,$L$2,Permanent,,ObjectOverwrite)</f>
        <v>GBP_YC1MRH_SB1LBASIS35Y#0001</v>
      </c>
      <c r="M36" s="147" t="str">
        <f>_xll.ohRangeRetrieveError(L36)</f>
        <v/>
      </c>
      <c r="N36" s="129"/>
    </row>
    <row r="37" spans="1:14" x14ac:dyDescent="0.2">
      <c r="A37" s="100"/>
      <c r="B37" s="138" t="str">
        <f t="shared" si="5"/>
        <v>0d</v>
      </c>
      <c r="C37" s="138" t="s">
        <v>2</v>
      </c>
      <c r="D37" s="138" t="str">
        <f t="shared" si="6"/>
        <v>SB</v>
      </c>
      <c r="E37" s="138" t="str">
        <f t="shared" si="7"/>
        <v>1L</v>
      </c>
      <c r="F37" s="137" t="str">
        <f t="shared" si="0"/>
        <v>Semiannual</v>
      </c>
      <c r="G37" s="137" t="s">
        <v>130</v>
      </c>
      <c r="H37" s="137" t="str">
        <f t="shared" si="1"/>
        <v>Actual/365 (Fixed)</v>
      </c>
      <c r="I37" s="135" t="str">
        <f t="shared" si="2"/>
        <v>GBP1L6L40Y_Quote</v>
      </c>
      <c r="J37" s="134" t="str">
        <f t="shared" si="3"/>
        <v>GBPSB6L40Y_Quote</v>
      </c>
      <c r="K37" s="134" t="str">
        <f t="shared" si="4"/>
        <v>GBP_YC1MRH_SB1LBASIS40Y</v>
      </c>
      <c r="L37" s="132" t="str">
        <f>_xll.qlSwapRateHelper2(K37,$J37,$C37,Calendar,$F37,$G37,$H37,$L$4,$I37,B37,$L$2,Permanent,,ObjectOverwrite)</f>
        <v>GBP_YC1MRH_SB1LBASIS40Y#0001</v>
      </c>
      <c r="M37" s="147" t="str">
        <f>_xll.ohRangeRetrieveError(L37)</f>
        <v/>
      </c>
      <c r="N37" s="129"/>
    </row>
    <row r="38" spans="1:14" x14ac:dyDescent="0.2">
      <c r="A38" s="100"/>
      <c r="B38" s="138" t="str">
        <f t="shared" si="5"/>
        <v>0d</v>
      </c>
      <c r="C38" s="138" t="s">
        <v>1</v>
      </c>
      <c r="D38" s="138" t="str">
        <f t="shared" si="6"/>
        <v>SB</v>
      </c>
      <c r="E38" s="138" t="str">
        <f t="shared" si="7"/>
        <v>1L</v>
      </c>
      <c r="F38" s="137" t="str">
        <f t="shared" si="0"/>
        <v>Semiannual</v>
      </c>
      <c r="G38" s="137" t="s">
        <v>130</v>
      </c>
      <c r="H38" s="137" t="str">
        <f t="shared" si="1"/>
        <v>Actual/365 (Fixed)</v>
      </c>
      <c r="I38" s="135" t="str">
        <f t="shared" si="2"/>
        <v>GBP1L6L50Y_Quote</v>
      </c>
      <c r="J38" s="134" t="str">
        <f t="shared" si="3"/>
        <v>GBPSB6L50Y_Quote</v>
      </c>
      <c r="K38" s="134" t="str">
        <f t="shared" si="4"/>
        <v>GBP_YC1MRH_SB1LBASIS50Y</v>
      </c>
      <c r="L38" s="132" t="str">
        <f>_xll.qlSwapRateHelper2(K38,$J38,$C38,Calendar,$F38,$G38,$H38,$L$4,$I38,B38,$L$2,Permanent,,ObjectOverwrite)</f>
        <v>GBP_YC1MRH_SB1LBASIS50Y#0001</v>
      </c>
      <c r="M38" s="147" t="str">
        <f>_xll.ohRangeRetrieveError(L38)</f>
        <v/>
      </c>
      <c r="N38" s="129"/>
    </row>
    <row r="39" spans="1:14" x14ac:dyDescent="0.2">
      <c r="A39" s="100"/>
      <c r="B39" s="138" t="str">
        <f t="shared" si="5"/>
        <v>0d</v>
      </c>
      <c r="C39" s="138" t="s">
        <v>0</v>
      </c>
      <c r="D39" s="138" t="str">
        <f t="shared" si="6"/>
        <v>SB</v>
      </c>
      <c r="E39" s="138" t="str">
        <f t="shared" si="7"/>
        <v>1L</v>
      </c>
      <c r="F39" s="137" t="str">
        <f t="shared" si="0"/>
        <v>Semiannual</v>
      </c>
      <c r="G39" s="137" t="s">
        <v>130</v>
      </c>
      <c r="H39" s="137" t="str">
        <f t="shared" si="1"/>
        <v>Actual/365 (Fixed)</v>
      </c>
      <c r="I39" s="135" t="str">
        <f t="shared" si="2"/>
        <v>GBP1L6L60Y_Quote</v>
      </c>
      <c r="J39" s="134" t="str">
        <f t="shared" si="3"/>
        <v>GBPSB6L60Y_Quote</v>
      </c>
      <c r="K39" s="134" t="str">
        <f t="shared" si="4"/>
        <v>GBP_YC1MRH_SB1LBASIS60Y</v>
      </c>
      <c r="L39" s="132" t="str">
        <f>_xll.qlSwapRateHelper2(K39,$J39,$C39,Calendar,$F39,$G39,$H39,$L$4,$I39,B39,$L$2,Permanent,,ObjectOverwrite)</f>
        <v>GBP_YC1MRH_SB1LBASIS60Y#0001</v>
      </c>
      <c r="M39" s="147" t="str">
        <f>_xll.ohRangeRetrieveError(L39)</f>
        <v/>
      </c>
      <c r="N39" s="129"/>
    </row>
    <row r="40" spans="1:14" ht="12" thickBot="1" x14ac:dyDescent="0.25">
      <c r="A40" s="93"/>
      <c r="B40" s="92"/>
      <c r="C40" s="92"/>
      <c r="D40" s="92"/>
      <c r="E40" s="92"/>
      <c r="F40" s="92"/>
      <c r="G40" s="92"/>
      <c r="H40" s="92"/>
      <c r="I40" s="92"/>
      <c r="J40" s="92"/>
      <c r="K40" s="92"/>
      <c r="L40" s="128"/>
      <c r="M40" s="128"/>
      <c r="N40" s="127"/>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Discounting2</vt:lpstr>
      <vt:lpstr>'1M_Swaps'!DiscountingCurve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2014-01-13T15:12:19Z</dcterms:created>
  <dcterms:modified xsi:type="dcterms:W3CDTF">2014-05-09T14:53:50Z</dcterms:modified>
</cp:coreProperties>
</file>