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85" yWindow="-15" windowWidth="15330" windowHeight="8280"/>
  </bookViews>
  <sheets>
    <sheet name="General Settings" sheetId="6" r:id="rId1"/>
    <sheet name="RateHelpers" sheetId="5" r:id="rId2"/>
    <sheet name="Selected" sheetId="4" r:id="rId3"/>
    <sheet name="Deposits" sheetId="7" r:id="rId4"/>
    <sheet name="FRAs" sheetId="9" r:id="rId5"/>
    <sheet name="Futures" sheetId="11" r:id="rId6"/>
    <sheet name="SwapsFromBasis" sheetId="17" r:id="rId7"/>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6">SwapsFromBasis!#REF!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RateHelpers!$K$2:$K$113</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RateHelpers!$E$2:$E$113</definedName>
    <definedName name="RateHelpersIncluded">RateHelpers!$I$2:$I$113</definedName>
    <definedName name="RateHelpersPriority">RateHelpers!$J$2:$J$113</definedName>
    <definedName name="RateHelpersSelected">Selected!$A$7</definedName>
    <definedName name="SerializationPath">'General Settings'!$M$5</definedName>
    <definedName name="Serialize">'General Settings'!$M$4</definedName>
    <definedName name="Swap6MConventions">SwapsFromBasis!$O$10:$Q$14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81" i="5" l="1"/>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80" i="5"/>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6" i="17"/>
  <c r="B7" i="17" l="1"/>
  <c r="B8" i="17" s="1"/>
  <c r="B9" i="17" s="1"/>
  <c r="B10" i="17" s="1"/>
  <c r="B11" i="17" s="1"/>
  <c r="B12" i="17" s="1"/>
  <c r="B13" i="17" s="1"/>
  <c r="B14" i="17" s="1"/>
  <c r="B15" i="17" s="1"/>
  <c r="B16" i="17" s="1"/>
  <c r="B17" i="17" s="1"/>
  <c r="B18" i="17" s="1"/>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D6" i="17"/>
  <c r="D7" i="17" s="1"/>
  <c r="K3" i="17"/>
  <c r="J2" i="17"/>
  <c r="K2" i="17" s="1"/>
  <c r="L3" i="17"/>
  <c r="K4" i="17"/>
  <c r="F6" i="17" l="1"/>
  <c r="H6" i="17"/>
  <c r="H7" i="17"/>
  <c r="F7" i="17"/>
  <c r="D8" i="17"/>
  <c r="K6" i="17"/>
  <c r="K7" i="17"/>
  <c r="L4" i="17"/>
  <c r="E81" i="5" l="1"/>
  <c r="E80" i="5"/>
  <c r="D9" i="17"/>
  <c r="H8" i="17"/>
  <c r="F8" i="17"/>
  <c r="K8" i="17"/>
  <c r="E82" i="5" l="1"/>
  <c r="F9" i="17"/>
  <c r="H9" i="17"/>
  <c r="D10" i="17"/>
  <c r="K9" i="17"/>
  <c r="E83" i="5" l="1"/>
  <c r="D11" i="17"/>
  <c r="H10" i="17"/>
  <c r="F10" i="17"/>
  <c r="K10" i="17"/>
  <c r="E84" i="5" l="1"/>
  <c r="H11" i="17"/>
  <c r="F11" i="17"/>
  <c r="D12" i="17"/>
  <c r="K11" i="17"/>
  <c r="E85" i="5" l="1"/>
  <c r="D13" i="17"/>
  <c r="F12" i="17"/>
  <c r="H12" i="17"/>
  <c r="K12" i="17"/>
  <c r="E86" i="5" l="1"/>
  <c r="D14" i="17"/>
  <c r="H13" i="17"/>
  <c r="F13" i="17"/>
  <c r="K13" i="17"/>
  <c r="E87" i="5" l="1"/>
  <c r="H14" i="17"/>
  <c r="D15" i="17"/>
  <c r="F14" i="17"/>
  <c r="K14" i="17"/>
  <c r="E88" i="5" l="1"/>
  <c r="H15" i="17"/>
  <c r="F15" i="17"/>
  <c r="D16" i="17"/>
  <c r="K15" i="17"/>
  <c r="E89" i="5" l="1"/>
  <c r="F16" i="17"/>
  <c r="H16" i="17"/>
  <c r="D17" i="17"/>
  <c r="K16" i="17"/>
  <c r="E90" i="5" l="1"/>
  <c r="D18" i="17"/>
  <c r="H17" i="17"/>
  <c r="F17" i="17"/>
  <c r="K17" i="17"/>
  <c r="E91" i="5" l="1"/>
  <c r="H18" i="17"/>
  <c r="F18" i="17"/>
  <c r="D19" i="17"/>
  <c r="K18" i="17"/>
  <c r="E92" i="5" l="1"/>
  <c r="D20" i="17"/>
  <c r="H19" i="17"/>
  <c r="F19" i="17"/>
  <c r="K19" i="17"/>
  <c r="E93" i="5" l="1"/>
  <c r="F20" i="17"/>
  <c r="D21" i="17"/>
  <c r="H20" i="17"/>
  <c r="K20" i="17"/>
  <c r="E94" i="5" l="1"/>
  <c r="D22" i="17"/>
  <c r="F21" i="17"/>
  <c r="H21" i="17"/>
  <c r="K21" i="17"/>
  <c r="E95" i="5" l="1"/>
  <c r="F22" i="17"/>
  <c r="D23" i="17"/>
  <c r="H22" i="17"/>
  <c r="K22" i="17"/>
  <c r="E96" i="5" l="1"/>
  <c r="H23" i="17"/>
  <c r="F23" i="17"/>
  <c r="D24" i="17"/>
  <c r="K23" i="17"/>
  <c r="E97" i="5" l="1"/>
  <c r="D25" i="17"/>
  <c r="H24" i="17"/>
  <c r="F24" i="17"/>
  <c r="K24" i="17"/>
  <c r="E98" i="5" l="1"/>
  <c r="F25" i="17"/>
  <c r="H25" i="17"/>
  <c r="D26" i="17"/>
  <c r="K25" i="17"/>
  <c r="E99" i="5" l="1"/>
  <c r="D27" i="17"/>
  <c r="H26" i="17"/>
  <c r="F26" i="17"/>
  <c r="K26" i="17"/>
  <c r="E100" i="5" l="1"/>
  <c r="H27" i="17"/>
  <c r="F27" i="17"/>
  <c r="D28" i="17"/>
  <c r="K27" i="17"/>
  <c r="E101" i="5" l="1"/>
  <c r="D29" i="17"/>
  <c r="F28" i="17"/>
  <c r="H28" i="17"/>
  <c r="K28" i="17"/>
  <c r="E102" i="5" l="1"/>
  <c r="D30" i="17"/>
  <c r="H29" i="17"/>
  <c r="F29" i="17"/>
  <c r="K29" i="17"/>
  <c r="E103" i="5" l="1"/>
  <c r="H30" i="17"/>
  <c r="D31" i="17"/>
  <c r="F30" i="17"/>
  <c r="K30" i="17"/>
  <c r="E104" i="5" l="1"/>
  <c r="H31" i="17"/>
  <c r="D32" i="17"/>
  <c r="F31" i="17"/>
  <c r="K31" i="17"/>
  <c r="E105" i="5" l="1"/>
  <c r="H32" i="17"/>
  <c r="F32" i="17"/>
  <c r="D33" i="17"/>
  <c r="K32" i="17"/>
  <c r="E106" i="5" l="1"/>
  <c r="D34" i="17"/>
  <c r="H33" i="17"/>
  <c r="F33" i="17"/>
  <c r="K33" i="17"/>
  <c r="E107" i="5" l="1"/>
  <c r="H34" i="17"/>
  <c r="F34" i="17"/>
  <c r="D35" i="17"/>
  <c r="K34" i="17"/>
  <c r="E108" i="5" l="1"/>
  <c r="D36" i="17"/>
  <c r="H35" i="17"/>
  <c r="F35" i="17"/>
  <c r="K35" i="17"/>
  <c r="E109" i="5" l="1"/>
  <c r="F36" i="17"/>
  <c r="D37" i="17"/>
  <c r="H36" i="17"/>
  <c r="K36" i="17"/>
  <c r="E110" i="5" l="1"/>
  <c r="D38" i="17"/>
  <c r="H37" i="17"/>
  <c r="F37" i="17"/>
  <c r="K37" i="17"/>
  <c r="E111" i="5" l="1"/>
  <c r="D39" i="17"/>
  <c r="H38" i="17"/>
  <c r="F38" i="17"/>
  <c r="K38" i="17"/>
  <c r="E112" i="5" l="1"/>
  <c r="H39" i="17"/>
  <c r="F39" i="17"/>
  <c r="K39" i="17"/>
  <c r="E113" i="5" l="1"/>
  <c r="F8" i="9" l="1"/>
  <c r="F9" i="9"/>
  <c r="F10" i="9"/>
  <c r="F11" i="9"/>
  <c r="F12" i="9"/>
  <c r="F13" i="9"/>
  <c r="E8" i="9"/>
  <c r="E9" i="9"/>
  <c r="E10" i="9"/>
  <c r="E11" i="9"/>
  <c r="E12" i="9"/>
  <c r="E13" i="9"/>
  <c r="D13" i="9"/>
  <c r="D12" i="9"/>
  <c r="D11" i="9"/>
  <c r="D10" i="9"/>
  <c r="D9" i="9"/>
  <c r="D8" i="9"/>
  <c r="G9" i="9"/>
  <c r="G13" i="9"/>
  <c r="G8" i="9"/>
  <c r="G10" i="9"/>
  <c r="H9" i="9"/>
  <c r="G12" i="9"/>
  <c r="G11" i="9"/>
  <c r="E19" i="5" l="1"/>
  <c r="E17" i="5"/>
  <c r="E15" i="5"/>
  <c r="E18" i="5"/>
  <c r="E16" i="5"/>
  <c r="E14" i="5"/>
  <c r="M15" i="6"/>
  <c r="H12" i="9"/>
  <c r="L25" i="17"/>
  <c r="L27" i="17"/>
  <c r="L34" i="17"/>
  <c r="L23" i="17"/>
  <c r="L22" i="17"/>
  <c r="L7" i="17"/>
  <c r="L32" i="17"/>
  <c r="L13" i="17"/>
  <c r="L21" i="17"/>
  <c r="L12" i="17"/>
  <c r="L26" i="17"/>
  <c r="L9" i="17"/>
  <c r="L24" i="17"/>
  <c r="F15" i="5"/>
  <c r="L38" i="17"/>
  <c r="L6" i="17"/>
  <c r="L10" i="17"/>
  <c r="D3" i="11" a="1"/>
  <c r="H13" i="9"/>
  <c r="F18" i="5"/>
  <c r="L17" i="17"/>
  <c r="H8" i="9"/>
  <c r="L8" i="17"/>
  <c r="L16" i="17"/>
  <c r="L20" i="17"/>
  <c r="L29" i="17"/>
  <c r="L15" i="17"/>
  <c r="F19" i="5"/>
  <c r="L39" i="17"/>
  <c r="F16" i="5"/>
  <c r="L30" i="17"/>
  <c r="L31" i="17"/>
  <c r="L36" i="17"/>
  <c r="L33" i="17"/>
  <c r="H11" i="9"/>
  <c r="L37" i="17"/>
  <c r="F17" i="5"/>
  <c r="L28" i="17"/>
  <c r="L18" i="17"/>
  <c r="L19" i="17"/>
  <c r="F14" i="5"/>
  <c r="L14" i="17"/>
  <c r="L11" i="17"/>
  <c r="L35" i="17"/>
  <c r="H10" i="9"/>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F82" i="5"/>
  <c r="F104" i="5"/>
  <c r="F112" i="5"/>
  <c r="F89" i="5"/>
  <c r="F83" i="5"/>
  <c r="F105" i="5"/>
  <c r="F80" i="5"/>
  <c r="F90" i="5"/>
  <c r="F84" i="5"/>
  <c r="F91" i="5"/>
  <c r="F113" i="5"/>
  <c r="F107" i="5"/>
  <c r="F85" i="5"/>
  <c r="F108" i="5"/>
  <c r="F86" i="5"/>
  <c r="F92" i="5"/>
  <c r="F94" i="5"/>
  <c r="F98" i="5"/>
  <c r="F93" i="5"/>
  <c r="F106" i="5"/>
  <c r="F101" i="5"/>
  <c r="F109" i="5"/>
  <c r="G80" i="5"/>
  <c r="F110" i="5"/>
  <c r="F95" i="5"/>
  <c r="F103" i="5"/>
  <c r="F111" i="5"/>
  <c r="F97" i="5"/>
  <c r="F88" i="5"/>
  <c r="F102" i="5"/>
  <c r="F100" i="5"/>
  <c r="F96" i="5"/>
  <c r="F87" i="5"/>
  <c r="F99" i="5"/>
  <c r="F81" i="5"/>
  <c r="I80" i="5" l="1"/>
  <c r="G1" i="11"/>
  <c r="H1"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G24" i="11" l="1"/>
  <c r="F24" i="11"/>
  <c r="F13" i="11"/>
  <c r="G13" i="11"/>
  <c r="F43" i="11"/>
  <c r="G43" i="11"/>
  <c r="F20" i="11"/>
  <c r="G20" i="11"/>
  <c r="F22" i="11"/>
  <c r="G22" i="11"/>
  <c r="F30" i="11"/>
  <c r="G30" i="11"/>
  <c r="F5" i="11"/>
  <c r="G5" i="11"/>
  <c r="F35" i="11"/>
  <c r="G35" i="11"/>
  <c r="F12" i="11"/>
  <c r="G12" i="11"/>
  <c r="G16" i="11"/>
  <c r="F16" i="11"/>
  <c r="G41" i="11"/>
  <c r="F41" i="11"/>
  <c r="G39" i="11"/>
  <c r="F39" i="11"/>
  <c r="F44" i="11"/>
  <c r="G44" i="11"/>
  <c r="F27" i="11"/>
  <c r="G27" i="11"/>
  <c r="F4" i="11"/>
  <c r="G4" i="11"/>
  <c r="F33" i="11"/>
  <c r="G33" i="11"/>
  <c r="G31" i="11"/>
  <c r="F31" i="11"/>
  <c r="G42" i="11"/>
  <c r="F42" i="11"/>
  <c r="F19" i="11"/>
  <c r="G19" i="11"/>
  <c r="G32" i="11"/>
  <c r="F32" i="11"/>
  <c r="G40" i="11"/>
  <c r="F40" i="11"/>
  <c r="F14" i="11"/>
  <c r="G14" i="11"/>
  <c r="G25" i="11"/>
  <c r="F25" i="11"/>
  <c r="G23" i="11"/>
  <c r="F23" i="11"/>
  <c r="G34" i="11"/>
  <c r="F34" i="11"/>
  <c r="F11" i="11"/>
  <c r="G11" i="11"/>
  <c r="G8" i="11"/>
  <c r="F8" i="11"/>
  <c r="F38" i="11"/>
  <c r="G38" i="11"/>
  <c r="G17" i="11"/>
  <c r="F17" i="11"/>
  <c r="G15" i="11"/>
  <c r="F15" i="11"/>
  <c r="F37" i="11"/>
  <c r="G37" i="11"/>
  <c r="F26" i="11"/>
  <c r="G26" i="11"/>
  <c r="F3" i="11"/>
  <c r="G3" i="11"/>
  <c r="F6" i="11"/>
  <c r="G6" i="11"/>
  <c r="F9" i="11"/>
  <c r="G9" i="11"/>
  <c r="G7" i="11"/>
  <c r="F7" i="11"/>
  <c r="F29" i="11"/>
  <c r="G29" i="11"/>
  <c r="G18" i="11"/>
  <c r="F18" i="11"/>
  <c r="F36" i="11"/>
  <c r="G36" i="11"/>
  <c r="F21" i="11"/>
  <c r="G21" i="11"/>
  <c r="F10" i="11"/>
  <c r="G10" i="11"/>
  <c r="F28" i="11"/>
  <c r="G28" i="11"/>
  <c r="H14" i="11"/>
  <c r="H42" i="11"/>
  <c r="H34" i="11"/>
  <c r="H30" i="11"/>
  <c r="H12" i="11"/>
  <c r="H22" i="11"/>
  <c r="H31" i="11"/>
  <c r="H6" i="11"/>
  <c r="H9" i="11"/>
  <c r="H23" i="11"/>
  <c r="H24" i="11"/>
  <c r="H4" i="11"/>
  <c r="H19" i="11"/>
  <c r="H25" i="11"/>
  <c r="H27" i="11"/>
  <c r="H38" i="11"/>
  <c r="H18" i="11"/>
  <c r="H5" i="11"/>
  <c r="H35" i="11"/>
  <c r="H13" i="11"/>
  <c r="H8" i="11"/>
  <c r="H10" i="11"/>
  <c r="H37" i="11"/>
  <c r="H3" i="11"/>
  <c r="H29" i="11"/>
  <c r="H17" i="11"/>
  <c r="H40" i="11"/>
  <c r="H26" i="11"/>
  <c r="H39" i="11"/>
  <c r="H16" i="11"/>
  <c r="H28" i="11"/>
  <c r="H15" i="11"/>
  <c r="H32" i="11"/>
  <c r="H41" i="11"/>
  <c r="H20" i="11"/>
  <c r="H33" i="11"/>
  <c r="H43" i="11"/>
  <c r="H7" i="11"/>
  <c r="H11" i="11"/>
  <c r="H21" i="11"/>
  <c r="H36" i="11"/>
  <c r="H44" i="11"/>
  <c r="E52" i="5" l="1"/>
  <c r="E60" i="5"/>
  <c r="E30" i="5"/>
  <c r="E50" i="5"/>
  <c r="E41" i="5"/>
  <c r="E22" i="5"/>
  <c r="E53" i="5"/>
  <c r="E42" i="5"/>
  <c r="E57" i="5"/>
  <c r="E34" i="5"/>
  <c r="E58" i="5"/>
  <c r="E35" i="5"/>
  <c r="E21" i="5"/>
  <c r="E59" i="5"/>
  <c r="E24" i="5"/>
  <c r="E25" i="5"/>
  <c r="E39" i="5"/>
  <c r="E45" i="5"/>
  <c r="E28" i="5"/>
  <c r="E47" i="5"/>
  <c r="E37" i="5"/>
  <c r="E56" i="5"/>
  <c r="E20" i="5"/>
  <c r="E31" i="5"/>
  <c r="E46" i="5"/>
  <c r="E23" i="5"/>
  <c r="E55" i="5"/>
  <c r="E61" i="5"/>
  <c r="E40" i="5"/>
  <c r="E38" i="5"/>
  <c r="E54" i="5"/>
  <c r="E33" i="5"/>
  <c r="E26" i="5"/>
  <c r="E49" i="5"/>
  <c r="E43" i="5"/>
  <c r="E27" i="5"/>
  <c r="E51" i="5"/>
  <c r="E48" i="5"/>
  <c r="E29" i="5"/>
  <c r="E36" i="5"/>
  <c r="E32" i="5"/>
  <c r="E44" i="5"/>
  <c r="B3" i="9"/>
  <c r="D3" i="9"/>
  <c r="F3" i="9" s="1"/>
  <c r="B4" i="9"/>
  <c r="D4" i="9"/>
  <c r="F4" i="9" s="1"/>
  <c r="B5" i="9"/>
  <c r="D5" i="9"/>
  <c r="F5" i="9" s="1"/>
  <c r="B6" i="9"/>
  <c r="D6" i="9"/>
  <c r="F6" i="9" s="1"/>
  <c r="B7" i="9"/>
  <c r="D7" i="9"/>
  <c r="F7" i="9" s="1"/>
  <c r="E1" i="9"/>
  <c r="I31" i="11"/>
  <c r="I35" i="11"/>
  <c r="I27" i="11"/>
  <c r="F38" i="5"/>
  <c r="F21" i="5"/>
  <c r="F37" i="5"/>
  <c r="F20" i="5"/>
  <c r="F60" i="5"/>
  <c r="F41" i="5"/>
  <c r="F30" i="5"/>
  <c r="I33" i="11"/>
  <c r="I18" i="11"/>
  <c r="F42" i="5"/>
  <c r="F25" i="5"/>
  <c r="I26" i="11"/>
  <c r="F28" i="5"/>
  <c r="F44" i="5"/>
  <c r="F35" i="5"/>
  <c r="F51" i="5"/>
  <c r="I6" i="11"/>
  <c r="F40" i="5"/>
  <c r="I44" i="11"/>
  <c r="F55" i="5"/>
  <c r="I10" i="11"/>
  <c r="F46" i="5"/>
  <c r="F53" i="5"/>
  <c r="F58" i="5"/>
  <c r="I15" i="11"/>
  <c r="I14" i="11"/>
  <c r="F45" i="5"/>
  <c r="F27" i="5"/>
  <c r="I7" i="11"/>
  <c r="I12" i="11"/>
  <c r="F49" i="5"/>
  <c r="I39" i="11"/>
  <c r="I23" i="11"/>
  <c r="F56" i="5"/>
  <c r="F57" i="5"/>
  <c r="I30" i="11"/>
  <c r="I37" i="11"/>
  <c r="I17" i="11"/>
  <c r="I4" i="11"/>
  <c r="F39" i="5"/>
  <c r="I36" i="11"/>
  <c r="I19" i="11"/>
  <c r="F33" i="5"/>
  <c r="I43" i="11"/>
  <c r="I28" i="11"/>
  <c r="I8" i="11"/>
  <c r="F31" i="5"/>
  <c r="I9" i="11"/>
  <c r="F26" i="5"/>
  <c r="F34" i="5"/>
  <c r="F32" i="5"/>
  <c r="I22" i="11"/>
  <c r="I3" i="11"/>
  <c r="F24" i="5"/>
  <c r="I13" i="11"/>
  <c r="I11" i="11"/>
  <c r="I41" i="11"/>
  <c r="I34" i="11"/>
  <c r="F23" i="5"/>
  <c r="F29" i="5"/>
  <c r="I29" i="11"/>
  <c r="F50" i="5"/>
  <c r="I21" i="11"/>
  <c r="I25" i="11"/>
  <c r="I16" i="11"/>
  <c r="F36" i="5"/>
  <c r="F47" i="5"/>
  <c r="F54" i="5"/>
  <c r="I32" i="11"/>
  <c r="I24" i="11"/>
  <c r="F22" i="5"/>
  <c r="I38" i="11"/>
  <c r="F48" i="5"/>
  <c r="F43" i="5"/>
  <c r="I5" i="11"/>
  <c r="F52" i="5"/>
  <c r="F59" i="5"/>
  <c r="I42" i="11"/>
  <c r="I20" i="11"/>
  <c r="F61" i="5"/>
  <c r="I40" i="11"/>
  <c r="E3" i="9" l="1"/>
  <c r="F1" i="9"/>
  <c r="G1" i="9" s="1"/>
  <c r="E4" i="9"/>
  <c r="E6" i="9"/>
  <c r="E5" i="9"/>
  <c r="E7" i="9"/>
  <c r="G5" i="9"/>
  <c r="G6" i="9"/>
  <c r="H5" i="9"/>
  <c r="G4" i="9"/>
  <c r="H6" i="9"/>
  <c r="G7" i="9"/>
  <c r="G3" i="9"/>
  <c r="H4" i="9"/>
  <c r="E11" i="5" l="1"/>
  <c r="E12" i="5"/>
  <c r="E10" i="5"/>
  <c r="E9" i="5"/>
  <c r="E13" i="5"/>
  <c r="I1" i="7"/>
  <c r="J1" i="7" s="1"/>
  <c r="I3" i="7"/>
  <c r="I4" i="7"/>
  <c r="I5" i="7"/>
  <c r="I6" i="7"/>
  <c r="I7" i="7"/>
  <c r="I8" i="7"/>
  <c r="F1" i="7"/>
  <c r="I9" i="7"/>
  <c r="G2" i="9"/>
  <c r="H7" i="9"/>
  <c r="G7" i="7"/>
  <c r="H3" i="7"/>
  <c r="F13" i="5"/>
  <c r="E8" i="7"/>
  <c r="F11" i="5"/>
  <c r="H9" i="7"/>
  <c r="F10" i="5"/>
  <c r="D7" i="7"/>
  <c r="H7" i="7"/>
  <c r="G8" i="7"/>
  <c r="E3" i="7"/>
  <c r="F7" i="7"/>
  <c r="D3" i="7"/>
  <c r="E4" i="7"/>
  <c r="F12" i="5"/>
  <c r="F9" i="7"/>
  <c r="H6" i="7"/>
  <c r="D4" i="7"/>
  <c r="H4" i="7"/>
  <c r="E9" i="7"/>
  <c r="G9" i="7"/>
  <c r="E7" i="7"/>
  <c r="D6" i="7"/>
  <c r="H8" i="7"/>
  <c r="E5" i="7"/>
  <c r="F8" i="7"/>
  <c r="D8" i="7"/>
  <c r="H5" i="7"/>
  <c r="D9" i="7"/>
  <c r="F9" i="5"/>
  <c r="D5" i="7"/>
  <c r="E6" i="7"/>
  <c r="J2" i="7" l="1"/>
  <c r="J8" i="7"/>
  <c r="J6" i="7"/>
  <c r="J5" i="7"/>
  <c r="H3" i="9"/>
  <c r="J9" i="7"/>
  <c r="J3" i="7"/>
  <c r="H2" i="9"/>
  <c r="J7" i="7"/>
  <c r="J4" i="7"/>
  <c r="E3" i="5" l="1"/>
  <c r="E6" i="5"/>
  <c r="E4" i="5"/>
  <c r="E7" i="5"/>
  <c r="E2" i="5"/>
  <c r="E8" i="5"/>
  <c r="E5" i="5"/>
  <c r="D7" i="6"/>
  <c r="D8" i="6"/>
  <c r="D23" i="6"/>
  <c r="D9" i="5"/>
  <c r="D10" i="5"/>
  <c r="D11" i="5"/>
  <c r="D12" i="5"/>
  <c r="D13" i="5"/>
  <c r="D14" i="5"/>
  <c r="D15" i="5"/>
  <c r="D16" i="5"/>
  <c r="D17" i="5"/>
  <c r="D18" i="5"/>
  <c r="D19" i="5"/>
  <c r="D6" i="6"/>
  <c r="K3" i="7"/>
  <c r="K9" i="7"/>
  <c r="F2" i="5"/>
  <c r="D20" i="5" a="1"/>
  <c r="K6" i="7"/>
  <c r="D21" i="6"/>
  <c r="B1" i="6"/>
  <c r="K8" i="7"/>
  <c r="F3" i="5"/>
  <c r="K4" i="7"/>
  <c r="K5" i="7"/>
  <c r="F8" i="5"/>
  <c r="K7" i="7"/>
  <c r="F7" i="5"/>
  <c r="F6" i="5"/>
  <c r="F5" i="5"/>
  <c r="F4" i="5"/>
  <c r="K2" i="7"/>
  <c r="D9" i="6" l="1"/>
  <c r="D16" i="6"/>
  <c r="D20" i="6"/>
  <c r="C21" i="5"/>
  <c r="E20" i="6"/>
  <c r="C20" i="5"/>
  <c r="D21" i="5"/>
  <c r="D20" i="5"/>
  <c r="E21" i="6"/>
  <c r="C22" i="5"/>
  <c r="D22" i="5"/>
  <c r="C23" i="5" l="1"/>
  <c r="D23" i="5"/>
  <c r="M6" i="5"/>
  <c r="L22" i="5"/>
  <c r="H20" i="5"/>
  <c r="M15" i="5"/>
  <c r="M7" i="5"/>
  <c r="L2" i="5"/>
  <c r="M16" i="5"/>
  <c r="M13" i="5"/>
  <c r="M4" i="5"/>
  <c r="M20" i="5"/>
  <c r="G16" i="5"/>
  <c r="L20" i="5"/>
  <c r="G14" i="5"/>
  <c r="G13" i="5"/>
  <c r="G22" i="5"/>
  <c r="G17" i="5"/>
  <c r="G8" i="5"/>
  <c r="L8" i="5"/>
  <c r="M2" i="5"/>
  <c r="M14" i="5"/>
  <c r="L7" i="5"/>
  <c r="L15" i="5"/>
  <c r="M11" i="5"/>
  <c r="L10" i="5"/>
  <c r="L18" i="5"/>
  <c r="M17" i="5"/>
  <c r="G10" i="5"/>
  <c r="M18" i="5"/>
  <c r="L14" i="5"/>
  <c r="H21" i="5"/>
  <c r="L21" i="5"/>
  <c r="L11" i="5"/>
  <c r="G19" i="5"/>
  <c r="L19" i="5"/>
  <c r="L16" i="5"/>
  <c r="G20" i="5"/>
  <c r="M10" i="5"/>
  <c r="G11" i="5"/>
  <c r="H22" i="5"/>
  <c r="L5" i="5"/>
  <c r="M22" i="5"/>
  <c r="L6" i="5"/>
  <c r="G15" i="5"/>
  <c r="L9" i="5"/>
  <c r="G3" i="5"/>
  <c r="L4" i="5"/>
  <c r="G7" i="5"/>
  <c r="G5" i="5"/>
  <c r="M21" i="5"/>
  <c r="G21" i="5"/>
  <c r="M5" i="5"/>
  <c r="G9" i="5"/>
  <c r="L3" i="5"/>
  <c r="M3" i="5"/>
  <c r="G2" i="5"/>
  <c r="G18" i="5"/>
  <c r="M12" i="5"/>
  <c r="G6" i="5"/>
  <c r="G4" i="5"/>
  <c r="M8" i="5"/>
  <c r="M19" i="5"/>
  <c r="L12" i="5"/>
  <c r="L17" i="5"/>
  <c r="L13" i="5"/>
  <c r="M9" i="5"/>
  <c r="G12" i="5"/>
  <c r="C24" i="5" l="1"/>
  <c r="D24" i="5"/>
  <c r="M23" i="5"/>
  <c r="G23" i="5"/>
  <c r="L23" i="5"/>
  <c r="H23" i="5"/>
  <c r="C25" i="5" l="1"/>
  <c r="D25" i="5"/>
  <c r="M24" i="5"/>
  <c r="G24" i="5"/>
  <c r="H24" i="5"/>
  <c r="L24" i="5"/>
  <c r="C26" i="5" l="1"/>
  <c r="D26" i="5"/>
  <c r="M25" i="5"/>
  <c r="H25" i="5"/>
  <c r="L25" i="5"/>
  <c r="G25" i="5"/>
  <c r="C27" i="5" l="1"/>
  <c r="D27" i="5"/>
  <c r="H26" i="5"/>
  <c r="L26" i="5"/>
  <c r="G26" i="5"/>
  <c r="M26" i="5"/>
  <c r="C28" i="5" l="1"/>
  <c r="D28" i="5"/>
  <c r="G27" i="5"/>
  <c r="M27" i="5"/>
  <c r="H27" i="5"/>
  <c r="L27" i="5"/>
  <c r="C29" i="5" l="1"/>
  <c r="D29" i="5"/>
  <c r="L28" i="5"/>
  <c r="M28" i="5"/>
  <c r="G28" i="5"/>
  <c r="H28" i="5"/>
  <c r="C30" i="5" l="1"/>
  <c r="D30" i="5"/>
  <c r="L29" i="5"/>
  <c r="M29" i="5"/>
  <c r="G29" i="5"/>
  <c r="H29" i="5"/>
  <c r="C31" i="5" l="1"/>
  <c r="D31" i="5"/>
  <c r="L30" i="5"/>
  <c r="M30" i="5"/>
  <c r="H30" i="5"/>
  <c r="G30" i="5"/>
  <c r="C32" i="5" l="1"/>
  <c r="D32" i="5"/>
  <c r="C33" i="5"/>
  <c r="D33" i="5"/>
  <c r="H31" i="5"/>
  <c r="G31" i="5"/>
  <c r="L31" i="5"/>
  <c r="M31" i="5"/>
  <c r="C34" i="5" l="1"/>
  <c r="D34" i="5"/>
  <c r="L33" i="5"/>
  <c r="L32" i="5"/>
  <c r="M33" i="5"/>
  <c r="G33" i="5"/>
  <c r="G32" i="5"/>
  <c r="H33" i="5"/>
  <c r="H32" i="5"/>
  <c r="M32" i="5"/>
  <c r="C35" i="5" l="1"/>
  <c r="D35" i="5"/>
  <c r="M34" i="5"/>
  <c r="G34" i="5"/>
  <c r="H34" i="5"/>
  <c r="L34" i="5"/>
  <c r="C36" i="5" l="1"/>
  <c r="D36" i="5"/>
  <c r="H35" i="5"/>
  <c r="G35" i="5"/>
  <c r="L35" i="5"/>
  <c r="M35" i="5"/>
  <c r="C37" i="5" l="1"/>
  <c r="D37" i="5"/>
  <c r="G36" i="5"/>
  <c r="H36" i="5"/>
  <c r="L36" i="5"/>
  <c r="M36" i="5"/>
  <c r="C38" i="5" l="1"/>
  <c r="D38" i="5"/>
  <c r="G37" i="5"/>
  <c r="L37" i="5"/>
  <c r="M37" i="5"/>
  <c r="H37" i="5"/>
  <c r="C39" i="5" l="1"/>
  <c r="D39" i="5"/>
  <c r="M38" i="5"/>
  <c r="G38" i="5"/>
  <c r="L38" i="5"/>
  <c r="H38" i="5"/>
  <c r="C40" i="5" l="1"/>
  <c r="D40" i="5"/>
  <c r="H39" i="5"/>
  <c r="L39" i="5"/>
  <c r="G39" i="5"/>
  <c r="M39" i="5"/>
  <c r="C41" i="5" l="1"/>
  <c r="D41" i="5"/>
  <c r="G40" i="5"/>
  <c r="L40" i="5"/>
  <c r="M40" i="5"/>
  <c r="H40" i="5"/>
  <c r="C42" i="5" l="1"/>
  <c r="D42" i="5"/>
  <c r="G41" i="5"/>
  <c r="M41" i="5"/>
  <c r="H41" i="5"/>
  <c r="L41" i="5"/>
  <c r="C43" i="5" l="1"/>
  <c r="D43" i="5"/>
  <c r="H42" i="5"/>
  <c r="G42" i="5"/>
  <c r="L42" i="5"/>
  <c r="M42" i="5"/>
  <c r="C44" i="5" l="1"/>
  <c r="D44" i="5"/>
  <c r="G43" i="5"/>
  <c r="M43" i="5"/>
  <c r="H43" i="5"/>
  <c r="L43" i="5"/>
  <c r="C45" i="5" l="1"/>
  <c r="D45" i="5"/>
  <c r="H44" i="5"/>
  <c r="L44" i="5"/>
  <c r="G44" i="5"/>
  <c r="M44" i="5"/>
  <c r="C46" i="5" l="1"/>
  <c r="D46" i="5"/>
  <c r="L45" i="5"/>
  <c r="H45" i="5"/>
  <c r="M45" i="5"/>
  <c r="G45" i="5"/>
  <c r="C47" i="5" l="1"/>
  <c r="D47" i="5"/>
  <c r="M46" i="5"/>
  <c r="G46" i="5"/>
  <c r="H46" i="5"/>
  <c r="L46" i="5"/>
  <c r="C48" i="5" l="1"/>
  <c r="D48" i="5"/>
  <c r="H47" i="5"/>
  <c r="L47" i="5"/>
  <c r="M47" i="5"/>
  <c r="G47" i="5"/>
  <c r="C49" i="5" l="1"/>
  <c r="D49" i="5"/>
  <c r="H48" i="5"/>
  <c r="L48" i="5"/>
  <c r="M48" i="5"/>
  <c r="G48" i="5"/>
  <c r="C50" i="5" l="1"/>
  <c r="D50" i="5"/>
  <c r="M49" i="5"/>
  <c r="H49" i="5"/>
  <c r="L49" i="5"/>
  <c r="G49" i="5"/>
  <c r="C51" i="5" l="1"/>
  <c r="D51" i="5"/>
  <c r="L50" i="5"/>
  <c r="M50" i="5"/>
  <c r="G50" i="5"/>
  <c r="H50" i="5"/>
  <c r="C52" i="5" l="1"/>
  <c r="D52" i="5"/>
  <c r="M51" i="5"/>
  <c r="H51" i="5"/>
  <c r="G51" i="5"/>
  <c r="L51" i="5"/>
  <c r="C53" i="5" l="1"/>
  <c r="D53" i="5"/>
  <c r="C54" i="5"/>
  <c r="D54" i="5"/>
  <c r="L52" i="5"/>
  <c r="H52" i="5"/>
  <c r="G52" i="5"/>
  <c r="M52" i="5"/>
  <c r="C55" i="5" l="1"/>
  <c r="D55" i="5"/>
  <c r="L53" i="5"/>
  <c r="G54" i="5"/>
  <c r="H54" i="5"/>
  <c r="M53" i="5"/>
  <c r="H53" i="5"/>
  <c r="L54" i="5"/>
  <c r="M54" i="5"/>
  <c r="G53" i="5"/>
  <c r="C56" i="5" l="1"/>
  <c r="D56" i="5"/>
  <c r="G55" i="5"/>
  <c r="H55" i="5"/>
  <c r="L55" i="5"/>
  <c r="M55" i="5"/>
  <c r="C57" i="5" l="1"/>
  <c r="D57" i="5"/>
  <c r="C58" i="5"/>
  <c r="D58" i="5"/>
  <c r="C59" i="5"/>
  <c r="D59" i="5"/>
  <c r="M56" i="5"/>
  <c r="L56" i="5"/>
  <c r="H56" i="5"/>
  <c r="G56" i="5"/>
  <c r="C60" i="5" l="1"/>
  <c r="D60" i="5"/>
  <c r="C61" i="5"/>
  <c r="D61" i="5"/>
  <c r="G59" i="5"/>
  <c r="H59" i="5"/>
  <c r="M57" i="5"/>
  <c r="H58" i="5"/>
  <c r="M59" i="5"/>
  <c r="G58" i="5"/>
  <c r="L57" i="5"/>
  <c r="H57" i="5"/>
  <c r="L59" i="5"/>
  <c r="M58" i="5"/>
  <c r="L58" i="5"/>
  <c r="G57" i="5"/>
  <c r="E62" i="5" l="1"/>
  <c r="E63" i="5"/>
  <c r="E64" i="5"/>
  <c r="E65" i="5"/>
  <c r="E66" i="5"/>
  <c r="E67" i="5"/>
  <c r="E68" i="5"/>
  <c r="E69" i="5"/>
  <c r="E70" i="5"/>
  <c r="E71" i="5"/>
  <c r="E72" i="5"/>
  <c r="E73" i="5"/>
  <c r="E74" i="5"/>
  <c r="E75" i="5"/>
  <c r="E76" i="5"/>
  <c r="E77" i="5"/>
  <c r="E78" i="5"/>
  <c r="E79" i="5"/>
  <c r="F74" i="5"/>
  <c r="F78" i="5"/>
  <c r="F69" i="5"/>
  <c r="F73" i="5"/>
  <c r="F76" i="5"/>
  <c r="F65" i="5"/>
  <c r="F71" i="5"/>
  <c r="F77" i="5"/>
  <c r="F67" i="5"/>
  <c r="F64" i="5"/>
  <c r="F62" i="5"/>
  <c r="F68" i="5"/>
  <c r="F72" i="5"/>
  <c r="F63" i="5"/>
  <c r="F75" i="5"/>
  <c r="F79" i="5"/>
  <c r="F66" i="5"/>
  <c r="F70" i="5"/>
  <c r="H60" i="5"/>
  <c r="H75" i="5"/>
  <c r="G61" i="5"/>
  <c r="G72" i="5"/>
  <c r="M63" i="5"/>
  <c r="M72" i="5"/>
  <c r="M71" i="5"/>
  <c r="G60" i="5"/>
  <c r="M66" i="5"/>
  <c r="G73" i="5"/>
  <c r="G69" i="5"/>
  <c r="L70" i="5"/>
  <c r="L68" i="5"/>
  <c r="M75" i="5"/>
  <c r="L63" i="5"/>
  <c r="L64" i="5"/>
  <c r="M62" i="5"/>
  <c r="L61" i="5"/>
  <c r="G75" i="5"/>
  <c r="L73" i="5"/>
  <c r="M73" i="5"/>
  <c r="G78" i="5"/>
  <c r="M69" i="5"/>
  <c r="G74" i="5"/>
  <c r="H74" i="5"/>
  <c r="M60" i="5"/>
  <c r="G65" i="5"/>
  <c r="M70" i="5"/>
  <c r="M76" i="5"/>
  <c r="L79" i="5"/>
  <c r="H79" i="5"/>
  <c r="G76" i="5"/>
  <c r="G63" i="5"/>
  <c r="L75" i="5"/>
  <c r="G64" i="5"/>
  <c r="H67" i="5"/>
  <c r="H73" i="5"/>
  <c r="M64" i="5"/>
  <c r="L71" i="5"/>
  <c r="M77" i="5"/>
  <c r="M68" i="5"/>
  <c r="H65" i="5"/>
  <c r="M78" i="5"/>
  <c r="H68" i="5"/>
  <c r="L78" i="5"/>
  <c r="G68" i="5"/>
  <c r="L60" i="5"/>
  <c r="M65" i="5"/>
  <c r="G67" i="5"/>
  <c r="M67" i="5"/>
  <c r="H70" i="5"/>
  <c r="L74" i="5"/>
  <c r="L77" i="5"/>
  <c r="L62" i="5"/>
  <c r="M74" i="5"/>
  <c r="L69" i="5"/>
  <c r="G79" i="5"/>
  <c r="G71" i="5"/>
  <c r="L65" i="5"/>
  <c r="H62" i="5"/>
  <c r="G66" i="5"/>
  <c r="H63" i="5"/>
  <c r="G62" i="5"/>
  <c r="H71" i="5"/>
  <c r="H77" i="5"/>
  <c r="G77" i="5"/>
  <c r="H66" i="5"/>
  <c r="H64" i="5"/>
  <c r="H61" i="5"/>
  <c r="H78" i="5"/>
  <c r="H69" i="5"/>
  <c r="M61" i="5"/>
  <c r="H72" i="5"/>
  <c r="G70" i="5"/>
  <c r="L67" i="5"/>
  <c r="L66" i="5"/>
  <c r="L76" i="5"/>
  <c r="H76" i="5"/>
  <c r="L72" i="5"/>
  <c r="M79" i="5"/>
  <c r="B80" i="5" l="1"/>
  <c r="C80" i="5"/>
  <c r="B81" i="5" l="1"/>
  <c r="C81" i="5"/>
  <c r="M80" i="5"/>
  <c r="L80" i="5"/>
  <c r="H80" i="5"/>
  <c r="B82" i="5" l="1"/>
  <c r="C82" i="5"/>
  <c r="L81" i="5"/>
  <c r="G81" i="5"/>
  <c r="H81" i="5"/>
  <c r="M81" i="5"/>
  <c r="I81" i="5" l="1"/>
  <c r="B83" i="5"/>
  <c r="C83" i="5"/>
  <c r="L82" i="5"/>
  <c r="M82" i="5"/>
  <c r="H82" i="5"/>
  <c r="G82" i="5"/>
  <c r="I82" i="5" l="1"/>
  <c r="B84" i="5"/>
  <c r="C84" i="5"/>
  <c r="M83" i="5"/>
  <c r="G83" i="5"/>
  <c r="L83" i="5"/>
  <c r="H83" i="5"/>
  <c r="I83" i="5" l="1"/>
  <c r="B85" i="5"/>
  <c r="C85" i="5"/>
  <c r="H84" i="5"/>
  <c r="M84" i="5"/>
  <c r="G84" i="5"/>
  <c r="L84" i="5"/>
  <c r="I84" i="5" l="1"/>
  <c r="B86" i="5"/>
  <c r="C86" i="5"/>
  <c r="H85" i="5"/>
  <c r="G85" i="5"/>
  <c r="M85" i="5"/>
  <c r="L85" i="5"/>
  <c r="I85" i="5" l="1"/>
  <c r="B87" i="5"/>
  <c r="C87" i="5"/>
  <c r="L86" i="5"/>
  <c r="G86" i="5"/>
  <c r="H86" i="5"/>
  <c r="M86" i="5"/>
  <c r="I86" i="5" l="1"/>
  <c r="B88" i="5"/>
  <c r="C88" i="5"/>
  <c r="M87" i="5"/>
  <c r="L87" i="5"/>
  <c r="H87" i="5"/>
  <c r="G87" i="5"/>
  <c r="I87" i="5" l="1"/>
  <c r="B89" i="5"/>
  <c r="C89" i="5"/>
  <c r="L88" i="5"/>
  <c r="G88" i="5"/>
  <c r="H88" i="5"/>
  <c r="M88" i="5"/>
  <c r="I88" i="5" l="1"/>
  <c r="B90" i="5"/>
  <c r="C90" i="5"/>
  <c r="G89" i="5"/>
  <c r="M89" i="5"/>
  <c r="L89" i="5"/>
  <c r="H89" i="5"/>
  <c r="I89" i="5" l="1"/>
  <c r="B91" i="5"/>
  <c r="C91" i="5"/>
  <c r="M90" i="5"/>
  <c r="G90" i="5"/>
  <c r="L90" i="5"/>
  <c r="H90" i="5"/>
  <c r="I90" i="5" l="1"/>
  <c r="B92" i="5"/>
  <c r="C92" i="5"/>
  <c r="H91" i="5"/>
  <c r="M91" i="5"/>
  <c r="G91" i="5"/>
  <c r="L91" i="5"/>
  <c r="I91" i="5" l="1"/>
  <c r="B93" i="5"/>
  <c r="C93" i="5"/>
  <c r="G92" i="5"/>
  <c r="H92" i="5"/>
  <c r="L92" i="5"/>
  <c r="M92" i="5"/>
  <c r="I92" i="5" l="1"/>
  <c r="B94" i="5"/>
  <c r="C94" i="5"/>
  <c r="G93" i="5"/>
  <c r="M93" i="5"/>
  <c r="H93" i="5"/>
  <c r="L93" i="5"/>
  <c r="I93" i="5" l="1"/>
  <c r="B95" i="5"/>
  <c r="C95" i="5"/>
  <c r="L94" i="5"/>
  <c r="M94" i="5"/>
  <c r="G94" i="5"/>
  <c r="H94" i="5"/>
  <c r="I94" i="5" l="1"/>
  <c r="B96" i="5"/>
  <c r="C96" i="5"/>
  <c r="M95" i="5"/>
  <c r="L95" i="5"/>
  <c r="G95" i="5"/>
  <c r="H95" i="5"/>
  <c r="I95" i="5" l="1"/>
  <c r="B97" i="5"/>
  <c r="C97" i="5"/>
  <c r="M96" i="5"/>
  <c r="G96" i="5"/>
  <c r="H96" i="5"/>
  <c r="L96" i="5"/>
  <c r="I96" i="5" l="1"/>
  <c r="B98" i="5"/>
  <c r="C98" i="5"/>
  <c r="M97" i="5"/>
  <c r="G97" i="5"/>
  <c r="L97" i="5"/>
  <c r="H97" i="5"/>
  <c r="I97" i="5" l="1"/>
  <c r="B99" i="5"/>
  <c r="C99" i="5"/>
  <c r="G98" i="5"/>
  <c r="L98" i="5"/>
  <c r="M98" i="5"/>
  <c r="H98" i="5"/>
  <c r="I98" i="5" l="1"/>
  <c r="B100" i="5"/>
  <c r="C100" i="5"/>
  <c r="G99" i="5"/>
  <c r="M99" i="5"/>
  <c r="H99" i="5"/>
  <c r="L99" i="5"/>
  <c r="I99" i="5" l="1"/>
  <c r="B101" i="5"/>
  <c r="C101" i="5"/>
  <c r="G100" i="5"/>
  <c r="L100" i="5"/>
  <c r="H100" i="5"/>
  <c r="M100" i="5"/>
  <c r="I100" i="5" l="1"/>
  <c r="B102" i="5"/>
  <c r="C102" i="5"/>
  <c r="H101" i="5"/>
  <c r="L101" i="5"/>
  <c r="M101" i="5"/>
  <c r="G101" i="5"/>
  <c r="I101" i="5" l="1"/>
  <c r="B103" i="5"/>
  <c r="C103" i="5"/>
  <c r="M102" i="5"/>
  <c r="G102" i="5"/>
  <c r="H102" i="5"/>
  <c r="L102" i="5"/>
  <c r="I102" i="5" l="1"/>
  <c r="B104" i="5"/>
  <c r="C104" i="5"/>
  <c r="G103" i="5"/>
  <c r="L103" i="5"/>
  <c r="H103" i="5"/>
  <c r="M103" i="5"/>
  <c r="I103" i="5" l="1"/>
  <c r="B105" i="5"/>
  <c r="C105" i="5"/>
  <c r="L104" i="5"/>
  <c r="H104" i="5"/>
  <c r="G104" i="5"/>
  <c r="M104" i="5"/>
  <c r="I104" i="5" l="1"/>
  <c r="B106" i="5"/>
  <c r="C106" i="5"/>
  <c r="M105" i="5"/>
  <c r="H105" i="5"/>
  <c r="G105" i="5"/>
  <c r="L105" i="5"/>
  <c r="I105" i="5" l="1"/>
  <c r="B107" i="5"/>
  <c r="C107" i="5"/>
  <c r="L106" i="5"/>
  <c r="M106" i="5"/>
  <c r="G106" i="5"/>
  <c r="H106" i="5"/>
  <c r="I106" i="5" l="1"/>
  <c r="B108" i="5"/>
  <c r="C108" i="5"/>
  <c r="G107" i="5"/>
  <c r="L107" i="5"/>
  <c r="M107" i="5"/>
  <c r="H107" i="5"/>
  <c r="I107" i="5" l="1"/>
  <c r="B109" i="5"/>
  <c r="C109" i="5"/>
  <c r="G108" i="5"/>
  <c r="M108" i="5"/>
  <c r="L108" i="5"/>
  <c r="H108" i="5"/>
  <c r="I108" i="5" l="1"/>
  <c r="B110" i="5"/>
  <c r="C110" i="5"/>
  <c r="H109" i="5"/>
  <c r="L109" i="5"/>
  <c r="G109" i="5"/>
  <c r="M109" i="5"/>
  <c r="I109" i="5" l="1"/>
  <c r="B111" i="5"/>
  <c r="C111" i="5"/>
  <c r="M110" i="5"/>
  <c r="H110" i="5"/>
  <c r="L110" i="5"/>
  <c r="G110" i="5"/>
  <c r="I110" i="5" l="1"/>
  <c r="B112" i="5"/>
  <c r="C112" i="5"/>
  <c r="M111" i="5"/>
  <c r="L111" i="5"/>
  <c r="H111" i="5"/>
  <c r="G111" i="5"/>
  <c r="I111" i="5" l="1"/>
  <c r="B113" i="5"/>
  <c r="C113" i="5"/>
  <c r="G112" i="5"/>
  <c r="H112" i="5"/>
  <c r="G113" i="5"/>
  <c r="L112" i="5"/>
  <c r="L113" i="5"/>
  <c r="M113" i="5"/>
  <c r="M112" i="5"/>
  <c r="H113" i="5"/>
  <c r="I113" i="5" l="1"/>
  <c r="I112" i="5"/>
  <c r="H2" i="11"/>
  <c r="I2" i="11"/>
  <c r="D2" i="4" a="1"/>
  <c r="D16" i="4" l="1"/>
  <c r="D32" i="4"/>
  <c r="D48" i="4"/>
  <c r="D64" i="4"/>
  <c r="D80" i="4"/>
  <c r="D96" i="4"/>
  <c r="D112" i="4"/>
  <c r="D33" i="4"/>
  <c r="D49" i="4"/>
  <c r="D65" i="4"/>
  <c r="D81" i="4"/>
  <c r="D97" i="4"/>
  <c r="D98" i="4"/>
  <c r="D114" i="4"/>
  <c r="D3" i="4"/>
  <c r="D19" i="4"/>
  <c r="D67" i="4"/>
  <c r="D115" i="4"/>
  <c r="D36" i="4"/>
  <c r="D68" i="4"/>
  <c r="D116" i="4"/>
  <c r="D5" i="4"/>
  <c r="D53" i="4"/>
  <c r="D101" i="4"/>
  <c r="D22" i="4"/>
  <c r="D54" i="4"/>
  <c r="D102" i="4"/>
  <c r="D23" i="4"/>
  <c r="D71" i="4"/>
  <c r="D103" i="4"/>
  <c r="D24" i="4"/>
  <c r="D88" i="4"/>
  <c r="D25" i="4"/>
  <c r="D121" i="4"/>
  <c r="D26" i="4"/>
  <c r="D106" i="4"/>
  <c r="D123" i="4"/>
  <c r="D12" i="4"/>
  <c r="D108" i="4"/>
  <c r="D13" i="4"/>
  <c r="D77" i="4"/>
  <c r="D109" i="4"/>
  <c r="D30" i="4"/>
  <c r="D110" i="4"/>
  <c r="D31" i="4"/>
  <c r="D63" i="4"/>
  <c r="D111" i="4"/>
  <c r="D17" i="4"/>
  <c r="D113" i="4"/>
  <c r="D35" i="4"/>
  <c r="D83" i="4"/>
  <c r="D4" i="4"/>
  <c r="D100" i="4"/>
  <c r="D37" i="4"/>
  <c r="D69" i="4"/>
  <c r="D117" i="4"/>
  <c r="D38" i="4"/>
  <c r="D70" i="4"/>
  <c r="D7" i="4"/>
  <c r="D55" i="4"/>
  <c r="D87" i="4"/>
  <c r="D119" i="4"/>
  <c r="D56" i="4"/>
  <c r="D120" i="4"/>
  <c r="D41" i="4"/>
  <c r="D57" i="4"/>
  <c r="D73" i="4"/>
  <c r="D105" i="4"/>
  <c r="D10" i="4"/>
  <c r="D122" i="4"/>
  <c r="D44" i="4"/>
  <c r="D92" i="4"/>
  <c r="D29" i="4"/>
  <c r="D61" i="4"/>
  <c r="D125" i="4"/>
  <c r="D46" i="4"/>
  <c r="D78" i="4"/>
  <c r="D126" i="4"/>
  <c r="D15" i="4"/>
  <c r="D95" i="4"/>
  <c r="D2" i="4"/>
  <c r="D18" i="4"/>
  <c r="D34" i="4"/>
  <c r="D50" i="4"/>
  <c r="D66" i="4"/>
  <c r="D82" i="4"/>
  <c r="D51" i="4"/>
  <c r="D99" i="4"/>
  <c r="D20" i="4"/>
  <c r="D52" i="4"/>
  <c r="D84" i="4"/>
  <c r="D21" i="4"/>
  <c r="D85" i="4"/>
  <c r="D6" i="4"/>
  <c r="D86" i="4"/>
  <c r="D118" i="4"/>
  <c r="D39" i="4"/>
  <c r="D8" i="4"/>
  <c r="D40" i="4"/>
  <c r="D72" i="4"/>
  <c r="D104" i="4"/>
  <c r="D9" i="4"/>
  <c r="D89" i="4"/>
  <c r="D42" i="4"/>
  <c r="D58" i="4"/>
  <c r="D74" i="4"/>
  <c r="D90" i="4"/>
  <c r="D11" i="4"/>
  <c r="D27" i="4"/>
  <c r="D43" i="4"/>
  <c r="D59" i="4"/>
  <c r="D75" i="4"/>
  <c r="D91" i="4"/>
  <c r="D107" i="4"/>
  <c r="D28" i="4"/>
  <c r="D60" i="4"/>
  <c r="D76" i="4"/>
  <c r="D124" i="4"/>
  <c r="D45" i="4"/>
  <c r="D93" i="4"/>
  <c r="D14" i="4"/>
  <c r="D62" i="4"/>
  <c r="D94" i="4"/>
  <c r="D47" i="4"/>
  <c r="D79" i="4"/>
  <c r="F16" i="4"/>
  <c r="E113" i="4"/>
  <c r="G39" i="4"/>
  <c r="H116" i="4"/>
  <c r="H124" i="4"/>
  <c r="I14" i="4"/>
  <c r="I84" i="4"/>
  <c r="E119" i="4"/>
  <c r="H115" i="4"/>
  <c r="I57" i="4"/>
  <c r="I107" i="4"/>
  <c r="F10" i="4"/>
  <c r="H5" i="4"/>
  <c r="G77" i="4"/>
  <c r="E102" i="4"/>
  <c r="H63" i="4"/>
  <c r="I48" i="4"/>
  <c r="H83" i="4"/>
  <c r="F28" i="4"/>
  <c r="F105" i="4"/>
  <c r="E80" i="4"/>
  <c r="G49" i="4"/>
  <c r="H125" i="4"/>
  <c r="F103" i="4"/>
  <c r="E3" i="4"/>
  <c r="E65" i="4"/>
  <c r="F62" i="4"/>
  <c r="F96" i="4"/>
  <c r="E88" i="4"/>
  <c r="G108" i="4"/>
  <c r="I74" i="4"/>
  <c r="F75" i="4"/>
  <c r="G13" i="4"/>
  <c r="I42" i="4"/>
  <c r="F29" i="4"/>
  <c r="H30" i="4"/>
  <c r="G11" i="4"/>
  <c r="E78" i="4"/>
  <c r="E6" i="4"/>
  <c r="I29" i="4"/>
  <c r="F11" i="4"/>
  <c r="I27" i="4"/>
  <c r="F27" i="4"/>
  <c r="E91" i="4"/>
  <c r="H57" i="4"/>
  <c r="F102" i="4"/>
  <c r="G73" i="4"/>
  <c r="E82" i="4"/>
  <c r="H103" i="4"/>
  <c r="H12" i="4"/>
  <c r="F110" i="4"/>
  <c r="H42" i="4"/>
  <c r="I47" i="4"/>
  <c r="E64" i="4"/>
  <c r="F73" i="4"/>
  <c r="H82" i="4"/>
  <c r="G103" i="4"/>
  <c r="G12" i="4"/>
  <c r="G69" i="4"/>
  <c r="I117" i="4"/>
  <c r="F94" i="4"/>
  <c r="G6" i="4"/>
  <c r="G82" i="4"/>
  <c r="G126" i="4"/>
  <c r="G21" i="4"/>
  <c r="G112" i="4"/>
  <c r="H110" i="4"/>
  <c r="F117" i="4"/>
  <c r="F47" i="4"/>
  <c r="I19" i="4"/>
  <c r="F21" i="4"/>
  <c r="E92" i="4"/>
  <c r="H94" i="4"/>
  <c r="H100" i="4"/>
  <c r="H20" i="4"/>
  <c r="H7" i="4"/>
  <c r="F8" i="4"/>
  <c r="H9" i="4"/>
  <c r="E26" i="4"/>
  <c r="F44" i="4"/>
  <c r="F120" i="4"/>
  <c r="G61" i="4"/>
  <c r="H101" i="4"/>
  <c r="I46" i="4"/>
  <c r="E2" i="4"/>
  <c r="I35" i="4"/>
  <c r="E104" i="4"/>
  <c r="H109" i="4"/>
  <c r="F26" i="4"/>
  <c r="E72" i="4"/>
  <c r="H97" i="4"/>
  <c r="G120" i="4"/>
  <c r="F53" i="4"/>
  <c r="G86" i="4"/>
  <c r="F38" i="4"/>
  <c r="I79" i="4"/>
  <c r="I2" i="4"/>
  <c r="G7" i="4"/>
  <c r="E8" i="4"/>
  <c r="I109" i="4"/>
  <c r="H40" i="4"/>
  <c r="I81" i="4"/>
  <c r="I100" i="4"/>
  <c r="G89" i="4"/>
  <c r="F101" i="4"/>
  <c r="E32" i="4"/>
  <c r="F31" i="4"/>
  <c r="H72" i="4"/>
  <c r="F43" i="4"/>
  <c r="F71" i="4"/>
  <c r="F13" i="4"/>
  <c r="F46" i="4"/>
  <c r="I95" i="4"/>
  <c r="G16" i="4"/>
  <c r="G122" i="4"/>
  <c r="G32" i="4"/>
  <c r="F5" i="4"/>
  <c r="G48" i="4"/>
  <c r="H4" i="4"/>
  <c r="H85" i="4"/>
  <c r="E96" i="4"/>
  <c r="I13" i="4"/>
  <c r="E114" i="4"/>
  <c r="I113" i="4"/>
  <c r="F14" i="4"/>
  <c r="I16" i="4"/>
  <c r="I41" i="4"/>
  <c r="I91" i="4"/>
  <c r="G116" i="4"/>
  <c r="F124" i="4"/>
  <c r="H14" i="4"/>
  <c r="G84" i="4"/>
  <c r="H15" i="4"/>
  <c r="F115" i="4"/>
  <c r="F57" i="4"/>
  <c r="E107" i="4"/>
  <c r="I10" i="4"/>
  <c r="E37" i="4"/>
  <c r="I77" i="4"/>
  <c r="G102" i="4"/>
  <c r="I63" i="4"/>
  <c r="H48" i="4"/>
  <c r="E73" i="4"/>
  <c r="G28" i="4"/>
  <c r="E105" i="4"/>
  <c r="G80" i="4"/>
  <c r="H49" i="4"/>
  <c r="H90" i="4"/>
  <c r="E103" i="4"/>
  <c r="G3" i="4"/>
  <c r="H65" i="4"/>
  <c r="E62" i="4"/>
  <c r="I12" i="4"/>
  <c r="G88" i="4"/>
  <c r="H108" i="4"/>
  <c r="H74" i="4"/>
  <c r="E75" i="4"/>
  <c r="E117" i="4"/>
  <c r="F42" i="4"/>
  <c r="I30" i="4"/>
  <c r="I6" i="4"/>
  <c r="G41" i="4"/>
  <c r="G54" i="4"/>
  <c r="G115" i="4"/>
  <c r="G66" i="4"/>
  <c r="G56" i="4"/>
  <c r="H28" i="4"/>
  <c r="G52" i="4"/>
  <c r="H3" i="4"/>
  <c r="I21" i="4"/>
  <c r="F108" i="4"/>
  <c r="H117" i="4"/>
  <c r="I94" i="4"/>
  <c r="F6" i="4"/>
  <c r="I66" i="4"/>
  <c r="E56" i="4"/>
  <c r="I50" i="4"/>
  <c r="F90" i="4"/>
  <c r="E21" i="4"/>
  <c r="I110" i="4"/>
  <c r="E42" i="4"/>
  <c r="H47" i="4"/>
  <c r="E106" i="4"/>
  <c r="F111" i="4"/>
  <c r="E20" i="4"/>
  <c r="I61" i="4"/>
  <c r="E93" i="4"/>
  <c r="E47" i="4"/>
  <c r="H126" i="4"/>
  <c r="E46" i="4"/>
  <c r="I87" i="4"/>
  <c r="G58" i="4"/>
  <c r="H34" i="4"/>
  <c r="G81" i="4"/>
  <c r="F100" i="4"/>
  <c r="I112" i="4"/>
  <c r="I92" i="4"/>
  <c r="G98" i="4"/>
  <c r="F122" i="4"/>
  <c r="H31" i="4"/>
  <c r="H81" i="4"/>
  <c r="E61" i="4"/>
  <c r="G101" i="4"/>
  <c r="H70" i="4"/>
  <c r="E95" i="4"/>
  <c r="E122" i="4"/>
  <c r="H32" i="4"/>
  <c r="G104" i="4"/>
  <c r="H118" i="4"/>
  <c r="G72" i="4"/>
  <c r="E43" i="4"/>
  <c r="H71" i="4"/>
  <c r="E99" i="4"/>
  <c r="G113" i="4"/>
  <c r="H39" i="4"/>
  <c r="F60" i="4"/>
  <c r="H122" i="4"/>
  <c r="F22" i="4"/>
  <c r="F7" i="4"/>
  <c r="G119" i="4"/>
  <c r="F123" i="4"/>
  <c r="E5" i="4"/>
  <c r="H45" i="4"/>
  <c r="G109" i="4"/>
  <c r="G40" i="4"/>
  <c r="E4" i="4"/>
  <c r="F85" i="4"/>
  <c r="G96" i="4"/>
  <c r="I86" i="4"/>
  <c r="E70" i="4"/>
  <c r="F113" i="4"/>
  <c r="I22" i="4"/>
  <c r="H8" i="4"/>
  <c r="F109" i="4"/>
  <c r="I83" i="4"/>
  <c r="I49" i="4"/>
  <c r="H120" i="4"/>
  <c r="I53" i="4"/>
  <c r="E38" i="4"/>
  <c r="G95" i="4"/>
  <c r="E16" i="4"/>
  <c r="H60" i="4"/>
  <c r="H84" i="4"/>
  <c r="G67" i="4"/>
  <c r="E41" i="4"/>
  <c r="G91" i="4"/>
  <c r="F116" i="4"/>
  <c r="I124" i="4"/>
  <c r="E14" i="4"/>
  <c r="F23" i="4"/>
  <c r="I15" i="4"/>
  <c r="E115" i="4"/>
  <c r="E57" i="4"/>
  <c r="H107" i="4"/>
  <c r="E66" i="4"/>
  <c r="I37" i="4"/>
  <c r="F77" i="4"/>
  <c r="H102" i="4"/>
  <c r="G63" i="4"/>
  <c r="H36" i="4"/>
  <c r="H73" i="4"/>
  <c r="E28" i="4"/>
  <c r="I105" i="4"/>
  <c r="I80" i="4"/>
  <c r="F52" i="4"/>
  <c r="I90" i="4"/>
  <c r="I103" i="4"/>
  <c r="F3" i="4"/>
  <c r="G65" i="4"/>
  <c r="H21" i="4"/>
  <c r="E12" i="4"/>
  <c r="I88" i="4"/>
  <c r="E108" i="4"/>
  <c r="G74" i="4"/>
  <c r="F33" i="4"/>
  <c r="G117" i="4"/>
  <c r="G42" i="4"/>
  <c r="E29" i="4"/>
  <c r="G30" i="4"/>
  <c r="G47" i="4"/>
  <c r="H6" i="4"/>
  <c r="E124" i="4"/>
  <c r="E23" i="4"/>
  <c r="G15" i="4"/>
  <c r="G64" i="4"/>
  <c r="H77" i="4"/>
  <c r="G36" i="4"/>
  <c r="H105" i="4"/>
  <c r="G90" i="4"/>
  <c r="G111" i="4"/>
  <c r="H88" i="4"/>
  <c r="I33" i="4"/>
  <c r="H29" i="4"/>
  <c r="E27" i="4"/>
  <c r="G37" i="4"/>
  <c r="I55" i="4"/>
  <c r="I28" i="4"/>
  <c r="I52" i="4"/>
  <c r="E111" i="4"/>
  <c r="F88" i="4"/>
  <c r="G33" i="4"/>
  <c r="F20" i="4"/>
  <c r="H27" i="4"/>
  <c r="G50" i="4"/>
  <c r="E90" i="4"/>
  <c r="F12" i="4"/>
  <c r="F69" i="4"/>
  <c r="H33" i="4"/>
  <c r="I93" i="4"/>
  <c r="G27" i="4"/>
  <c r="H111" i="4"/>
  <c r="E33" i="4"/>
  <c r="I20" i="4"/>
  <c r="F79" i="4"/>
  <c r="G24" i="4"/>
  <c r="H92" i="4"/>
  <c r="G79" i="4"/>
  <c r="G68" i="4"/>
  <c r="F17" i="4"/>
  <c r="F104" i="4"/>
  <c r="G118" i="4"/>
  <c r="I72" i="4"/>
  <c r="E126" i="4"/>
  <c r="E89" i="4"/>
  <c r="G93" i="4"/>
  <c r="H79" i="4"/>
  <c r="G22" i="4"/>
  <c r="G34" i="4"/>
  <c r="E24" i="4"/>
  <c r="G46" i="4"/>
  <c r="E25" i="4"/>
  <c r="H22" i="4"/>
  <c r="F35" i="4"/>
  <c r="E45" i="4"/>
  <c r="G26" i="4"/>
  <c r="H44" i="4"/>
  <c r="E120" i="4"/>
  <c r="H53" i="4"/>
  <c r="H38" i="4"/>
  <c r="G8" i="4"/>
  <c r="E83" i="4"/>
  <c r="I125" i="4"/>
  <c r="E100" i="4"/>
  <c r="I89" i="4"/>
  <c r="I38" i="4"/>
  <c r="F114" i="4"/>
  <c r="I39" i="4"/>
  <c r="I119" i="4"/>
  <c r="G10" i="4"/>
  <c r="E31" i="4"/>
  <c r="F72" i="4"/>
  <c r="I43" i="4"/>
  <c r="E71" i="4"/>
  <c r="G75" i="4"/>
  <c r="E11" i="4"/>
  <c r="E39" i="4"/>
  <c r="H67" i="4"/>
  <c r="E116" i="4"/>
  <c r="H37" i="4"/>
  <c r="I69" i="4"/>
  <c r="I114" i="4"/>
  <c r="F67" i="4"/>
  <c r="H41" i="4"/>
  <c r="H91" i="4"/>
  <c r="I116" i="4"/>
  <c r="G51" i="4"/>
  <c r="E54" i="4"/>
  <c r="G23" i="4"/>
  <c r="F15" i="4"/>
  <c r="I115" i="4"/>
  <c r="F18" i="4"/>
  <c r="E77" i="4"/>
  <c r="I36" i="4"/>
  <c r="E59" i="4"/>
  <c r="E110" i="4"/>
  <c r="F95" i="4"/>
  <c r="I67" i="4"/>
  <c r="F41" i="4"/>
  <c r="F91" i="4"/>
  <c r="F76" i="4"/>
  <c r="E51" i="4"/>
  <c r="H54" i="4"/>
  <c r="I23" i="4"/>
  <c r="E15" i="4"/>
  <c r="G121" i="4"/>
  <c r="G18" i="4"/>
  <c r="H64" i="4"/>
  <c r="H66" i="4"/>
  <c r="F37" i="4"/>
  <c r="I58" i="4"/>
  <c r="E55" i="4"/>
  <c r="H56" i="4"/>
  <c r="F36" i="4"/>
  <c r="I73" i="4"/>
  <c r="H52" i="4"/>
  <c r="F59" i="4"/>
  <c r="E94" i="4"/>
  <c r="I98" i="4"/>
  <c r="H46" i="4"/>
  <c r="E67" i="4"/>
  <c r="B6" i="4"/>
  <c r="F68" i="4"/>
  <c r="H76" i="4"/>
  <c r="H51" i="4"/>
  <c r="F54" i="4"/>
  <c r="H23" i="4"/>
  <c r="H17" i="4"/>
  <c r="H121" i="4"/>
  <c r="E18" i="4"/>
  <c r="I64" i="4"/>
  <c r="F66" i="4"/>
  <c r="I9" i="4"/>
  <c r="F58" i="4"/>
  <c r="F55" i="4"/>
  <c r="I56" i="4"/>
  <c r="E36" i="4"/>
  <c r="E34" i="4"/>
  <c r="H106" i="4"/>
  <c r="H50" i="4"/>
  <c r="F82" i="4"/>
  <c r="E52" i="4"/>
  <c r="G97" i="4"/>
  <c r="F126" i="4"/>
  <c r="G59" i="4"/>
  <c r="F112" i="4"/>
  <c r="G19" i="4"/>
  <c r="F98" i="4"/>
  <c r="G25" i="4"/>
  <c r="F2" i="4"/>
  <c r="I68" i="4"/>
  <c r="G76" i="4"/>
  <c r="I51" i="4"/>
  <c r="I54" i="4"/>
  <c r="H87" i="4"/>
  <c r="E17" i="4"/>
  <c r="E121" i="4"/>
  <c r="H18" i="4"/>
  <c r="F64" i="4"/>
  <c r="H104" i="4"/>
  <c r="G9" i="4"/>
  <c r="H58" i="4"/>
  <c r="G55" i="4"/>
  <c r="F56" i="4"/>
  <c r="H26" i="4"/>
  <c r="F34" i="4"/>
  <c r="F106" i="4"/>
  <c r="E50" i="4"/>
  <c r="I82" i="4"/>
  <c r="F81" i="4"/>
  <c r="I97" i="4"/>
  <c r="I126" i="4"/>
  <c r="H59" i="4"/>
  <c r="I111" i="4"/>
  <c r="H24" i="4"/>
  <c r="H61" i="4"/>
  <c r="E112" i="4"/>
  <c r="H69" i="4"/>
  <c r="G110" i="4"/>
  <c r="E101" i="4"/>
  <c r="G92" i="4"/>
  <c r="F93" i="4"/>
  <c r="G20" i="4"/>
  <c r="G94" i="4"/>
  <c r="E98" i="4"/>
  <c r="E79" i="4"/>
  <c r="H19" i="4"/>
  <c r="F25" i="4"/>
  <c r="H2" i="4"/>
  <c r="H68" i="4"/>
  <c r="E76" i="4"/>
  <c r="F51" i="4"/>
  <c r="E7" i="4"/>
  <c r="G87" i="4"/>
  <c r="G17" i="4"/>
  <c r="F121" i="4"/>
  <c r="I18" i="4"/>
  <c r="H123" i="4"/>
  <c r="I104" i="4"/>
  <c r="F9" i="4"/>
  <c r="E58" i="4"/>
  <c r="H55" i="4"/>
  <c r="F118" i="4"/>
  <c r="I26" i="4"/>
  <c r="I34" i="4"/>
  <c r="I106" i="4"/>
  <c r="F50" i="4"/>
  <c r="E44" i="4"/>
  <c r="E81" i="4"/>
  <c r="F97" i="4"/>
  <c r="I59" i="4"/>
  <c r="F61" i="4"/>
  <c r="H112" i="4"/>
  <c r="E69" i="4"/>
  <c r="F86" i="4"/>
  <c r="I101" i="4"/>
  <c r="H93" i="4"/>
  <c r="E19" i="4"/>
  <c r="H25" i="4"/>
  <c r="G2" i="4"/>
  <c r="I76" i="4"/>
  <c r="E22" i="4"/>
  <c r="I121" i="4"/>
  <c r="G123" i="4"/>
  <c r="G31" i="4"/>
  <c r="G106" i="4"/>
  <c r="E97" i="4"/>
  <c r="I24" i="4"/>
  <c r="H86" i="4"/>
  <c r="F70" i="4"/>
  <c r="F19" i="4"/>
  <c r="I25" i="4"/>
  <c r="E68" i="4"/>
  <c r="I7" i="4"/>
  <c r="F87" i="4"/>
  <c r="I17" i="4"/>
  <c r="I8" i="4"/>
  <c r="E123" i="4"/>
  <c r="E9" i="4"/>
  <c r="I118" i="4"/>
  <c r="I4" i="4"/>
  <c r="I44" i="4"/>
  <c r="H43" i="4"/>
  <c r="G100" i="4"/>
  <c r="H89" i="4"/>
  <c r="F92" i="4"/>
  <c r="H98" i="4"/>
  <c r="G60" i="4"/>
  <c r="E87" i="4"/>
  <c r="I123" i="4"/>
  <c r="I31" i="4"/>
  <c r="G4" i="4"/>
  <c r="G85" i="4"/>
  <c r="F24" i="4"/>
  <c r="E86" i="4"/>
  <c r="G70" i="4"/>
  <c r="G35" i="4"/>
  <c r="E118" i="4"/>
  <c r="G44" i="4"/>
  <c r="I120" i="4"/>
  <c r="G53" i="4"/>
  <c r="H99" i="4"/>
  <c r="I78" i="4"/>
  <c r="I60" i="4"/>
  <c r="E84" i="4"/>
  <c r="H35" i="4"/>
  <c r="F45" i="4"/>
  <c r="F40" i="4"/>
  <c r="E125" i="4"/>
  <c r="G62" i="4"/>
  <c r="F89" i="4"/>
  <c r="G99" i="4"/>
  <c r="I70" i="4"/>
  <c r="G78" i="4"/>
  <c r="I122" i="4"/>
  <c r="F39" i="4"/>
  <c r="G5" i="4"/>
  <c r="H80" i="4"/>
  <c r="I71" i="4"/>
  <c r="H11" i="4"/>
  <c r="G14" i="4"/>
  <c r="F74" i="4"/>
  <c r="H114" i="4"/>
  <c r="F63" i="4"/>
  <c r="E85" i="4"/>
  <c r="I3" i="4"/>
  <c r="F99" i="4"/>
  <c r="I65" i="4"/>
  <c r="G38" i="4"/>
  <c r="H62" i="4"/>
  <c r="H10" i="4"/>
  <c r="H16" i="4"/>
  <c r="H113" i="4"/>
  <c r="I11" i="4"/>
  <c r="E60" i="4"/>
  <c r="G45" i="4"/>
  <c r="F49" i="4"/>
  <c r="E53" i="4"/>
  <c r="H78" i="4"/>
  <c r="E109" i="4"/>
  <c r="G114" i="4"/>
  <c r="F84" i="4"/>
  <c r="E74" i="4"/>
  <c r="I85" i="4"/>
  <c r="F83" i="4"/>
  <c r="G83" i="4"/>
  <c r="I40" i="4"/>
  <c r="E40" i="4"/>
  <c r="E10" i="4"/>
  <c r="I5" i="4"/>
  <c r="G124" i="4"/>
  <c r="I45" i="4"/>
  <c r="E49" i="4"/>
  <c r="I108" i="4"/>
  <c r="F78" i="4"/>
  <c r="G125" i="4"/>
  <c r="I102" i="4"/>
  <c r="I75" i="4"/>
  <c r="H75" i="4"/>
  <c r="F32" i="4"/>
  <c r="E13" i="4"/>
  <c r="F65" i="4"/>
  <c r="I99" i="4"/>
  <c r="I62" i="4"/>
  <c r="H96" i="4"/>
  <c r="F30" i="4"/>
  <c r="F80" i="4"/>
  <c r="F125" i="4"/>
  <c r="F119" i="4"/>
  <c r="H95" i="4"/>
  <c r="E30" i="4"/>
  <c r="G105" i="4"/>
  <c r="H119" i="4"/>
  <c r="E63" i="4"/>
  <c r="G29" i="4"/>
  <c r="I32" i="4"/>
  <c r="F48" i="4"/>
  <c r="G43" i="4"/>
  <c r="H13" i="4"/>
  <c r="E48" i="4"/>
  <c r="E35" i="4"/>
  <c r="G57" i="4"/>
  <c r="F107" i="4"/>
  <c r="G107" i="4"/>
  <c r="F4" i="4"/>
  <c r="I96" i="4"/>
  <c r="C28" i="6" s="1"/>
  <c r="G71" i="4"/>
  <c r="A7" i="4" l="1"/>
  <c r="D14" i="6"/>
  <c r="D15" i="6" s="1"/>
  <c r="D30" i="6"/>
  <c r="B7" i="4"/>
  <c r="C27" i="6"/>
  <c r="J1" i="4" a="1"/>
  <c r="J107" i="4" l="1"/>
  <c r="J66" i="4"/>
  <c r="J38" i="4"/>
  <c r="J19" i="4"/>
  <c r="J71" i="4"/>
  <c r="J31" i="4"/>
  <c r="J64" i="4"/>
  <c r="J90" i="4"/>
  <c r="J118" i="4"/>
  <c r="J10" i="4"/>
  <c r="J14" i="4"/>
  <c r="J115" i="4"/>
  <c r="J37" i="4"/>
  <c r="J40" i="4"/>
  <c r="J79" i="4"/>
  <c r="J117" i="4"/>
  <c r="J56" i="4"/>
  <c r="J114" i="4"/>
  <c r="J43" i="4"/>
  <c r="J112" i="4"/>
  <c r="J102" i="4"/>
  <c r="J15" i="4"/>
  <c r="J52" i="4"/>
  <c r="J35" i="4"/>
  <c r="J116" i="4"/>
  <c r="J100" i="4"/>
  <c r="J30" i="4"/>
  <c r="J120" i="4"/>
  <c r="J111" i="4"/>
  <c r="J104" i="4"/>
  <c r="J3" i="4"/>
  <c r="J99" i="4"/>
  <c r="J39" i="4"/>
  <c r="J97" i="4"/>
  <c r="J20" i="4"/>
  <c r="J125" i="4"/>
  <c r="J12" i="4"/>
  <c r="J50" i="4"/>
  <c r="J18" i="4"/>
  <c r="J63" i="4"/>
  <c r="J57" i="4"/>
  <c r="J81" i="4"/>
  <c r="J76" i="4"/>
  <c r="J65" i="4"/>
  <c r="J42" i="4"/>
  <c r="J13" i="4"/>
  <c r="J7" i="4"/>
  <c r="J46" i="4"/>
  <c r="J77" i="4"/>
  <c r="J51" i="4"/>
  <c r="J91" i="4"/>
  <c r="J25" i="4"/>
  <c r="J119" i="4"/>
  <c r="J24" i="4"/>
  <c r="J105" i="4"/>
  <c r="J101" i="4"/>
  <c r="J70" i="4"/>
  <c r="J124" i="4"/>
  <c r="J108" i="4"/>
  <c r="J86" i="4"/>
  <c r="J8" i="4"/>
  <c r="J11" i="4"/>
  <c r="J53" i="4"/>
  <c r="J74" i="4"/>
  <c r="J62" i="4"/>
  <c r="J26" i="4"/>
  <c r="J32" i="4"/>
  <c r="J85" i="4"/>
  <c r="J22" i="4"/>
  <c r="J110" i="4"/>
  <c r="J29" i="4"/>
  <c r="J60" i="4"/>
  <c r="J87" i="4"/>
  <c r="J96" i="4"/>
  <c r="J21" i="4"/>
  <c r="J69" i="4"/>
  <c r="J36" i="4"/>
  <c r="J92" i="4"/>
  <c r="J4" i="4"/>
  <c r="J41" i="4"/>
  <c r="J109" i="4"/>
  <c r="J126" i="4"/>
  <c r="J94" i="4"/>
  <c r="J67" i="4"/>
  <c r="J121" i="4"/>
  <c r="J68" i="4"/>
  <c r="J55" i="4"/>
  <c r="J17" i="4"/>
  <c r="J58" i="4"/>
  <c r="J23" i="4"/>
  <c r="J6" i="4"/>
  <c r="J83" i="4"/>
  <c r="J72" i="4"/>
  <c r="J16" i="4"/>
  <c r="J48" i="4"/>
  <c r="J2" i="4"/>
  <c r="J9" i="4"/>
  <c r="J59" i="4"/>
  <c r="J95" i="4"/>
  <c r="J93" i="4"/>
  <c r="J103" i="4"/>
  <c r="J88" i="4"/>
  <c r="J123" i="4"/>
  <c r="J47" i="4"/>
  <c r="J122" i="4"/>
  <c r="J113" i="4"/>
  <c r="J33" i="4"/>
  <c r="J80" i="4"/>
  <c r="J82" i="4"/>
  <c r="J27" i="4"/>
  <c r="J44" i="4"/>
  <c r="J1" i="4"/>
  <c r="J34" i="4"/>
  <c r="J78" i="4"/>
  <c r="J5" i="4"/>
  <c r="J73" i="4"/>
  <c r="J54" i="4"/>
  <c r="J89" i="4"/>
  <c r="J45" i="4"/>
  <c r="J98" i="4"/>
  <c r="J61" i="4"/>
  <c r="J28" i="4"/>
  <c r="J75" i="4"/>
  <c r="J106" i="4"/>
  <c r="J49" i="4"/>
  <c r="J84" i="4"/>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J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earliest date</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<sst xmlns="http://schemas.openxmlformats.org/spreadsheetml/2006/main" count="279" uniqueCount="155">
  <si>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</si>
  <si>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</si>
  <si>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</si>
  <si>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</si>
  <si>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</si>
  <si>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</si>
  <si>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</si>
  <si>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</si>
  <si>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</si>
  <si>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</si>
  <si>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</si>
  <si>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</si>
  <si>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</si>
  <si>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</si>
  <si>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</si>
  <si>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</si>
  <si>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</si>
  <si>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</si>
  <si>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</si>
  <si>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</si>
  <si>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</si>
  <si>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</si>
  <si>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</si>
  <si>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</si>
  <si>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</si>
  <si>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</si>
  <si>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</si>
  <si>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</si>
  <si>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</si>
  <si>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</si>
  <si>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</si>
  <si>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</si>
  <si>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</si>
  <si>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</si>
  <si>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</si>
  <si>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</si>
  <si>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</si>
  <si>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</si>
  <si>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</si>
  <si>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</si>
  <si>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</si>
  <si>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</si>
  <si>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</si>
  <si>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</si>
  <si>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</si>
  <si>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</si>
  <si>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</si>
  <si>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</si>
  <si>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</si>
  <si>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</si>
  <si>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</si>
  <si>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</si>
  <si>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</si>
  <si>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</si>
  <si>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3MD</t>
  </si>
  <si>
    <t>2MD</t>
  </si>
  <si>
    <t>main ref depo</t>
  </si>
  <si>
    <t>1MD</t>
  </si>
  <si>
    <t>short term futures</t>
  </si>
  <si>
    <t>3WD</t>
  </si>
  <si>
    <t>swap</t>
  </si>
  <si>
    <t>2WD</t>
  </si>
  <si>
    <t>exotic swap</t>
  </si>
  <si>
    <t>SWD</t>
  </si>
  <si>
    <t>long term futures</t>
  </si>
  <si>
    <t>SND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</si>
  <si>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</si>
  <si>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</si>
  <si>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</si>
  <si>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</si>
  <si>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</si>
  <si>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</si>
  <si>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</si>
  <si>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</si>
  <si>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</si>
  <si>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</si>
  <si>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</si>
  <si>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</si>
  <si>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</si>
  <si>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</si>
  <si>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</si>
  <si>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</si>
  <si>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</si>
  <si>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</si>
  <si>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</si>
  <si>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</si>
  <si>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</si>
  <si>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</si>
  <si>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</si>
  <si>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</si>
  <si>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</si>
  <si>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</si>
  <si>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</si>
  <si>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</si>
  <si>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</si>
  <si>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</si>
  <si>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</si>
  <si>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</si>
  <si>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</si>
  <si>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</si>
  <si>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</si>
  <si>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</si>
  <si>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3M</t>
  </si>
  <si>
    <t>2M</t>
  </si>
  <si>
    <t>1M</t>
  </si>
  <si>
    <t>3W</t>
  </si>
  <si>
    <t>2W</t>
  </si>
  <si>
    <t>SW</t>
  </si>
  <si>
    <t>SN</t>
  </si>
  <si>
    <t>Quote Object ID</t>
  </si>
  <si>
    <t>Index</t>
  </si>
  <si>
    <t>_Quote</t>
  </si>
  <si>
    <t>QuoteSuffix</t>
  </si>
  <si>
    <t>FamilyName</t>
  </si>
  <si>
    <t>ADDITIONAL SETTINGS</t>
  </si>
  <si>
    <t>FileOverwrite</t>
  </si>
  <si>
    <t>SerializationPath</t>
  </si>
  <si>
    <t>Serialize</t>
  </si>
  <si>
    <t>GENERAL SETTINGS</t>
  </si>
  <si>
    <t>1D</t>
  </si>
  <si>
    <t>0D</t>
  </si>
  <si>
    <t>ConvAdj Quote Object ID</t>
  </si>
  <si>
    <t>Future Code</t>
  </si>
  <si>
    <t>Main Cycle</t>
  </si>
  <si>
    <t>#</t>
  </si>
  <si>
    <t>Actual/360</t>
  </si>
  <si>
    <t>Modified Following</t>
  </si>
  <si>
    <t>3L</t>
  </si>
  <si>
    <t>SB</t>
  </si>
  <si>
    <t>Spread</t>
  </si>
  <si>
    <t>Day Count Convention</t>
  </si>
  <si>
    <t>Business Day Convention</t>
  </si>
  <si>
    <t>Freq</t>
  </si>
  <si>
    <t>Fwd start</t>
  </si>
  <si>
    <t>Discounting</t>
  </si>
  <si>
    <t>MoneyMarketDayCounter</t>
  </si>
  <si>
    <t>30/360 (Bond Basis)</t>
  </si>
  <si>
    <t>BondBasisDayCounter</t>
  </si>
  <si>
    <t>tenor</t>
  </si>
  <si>
    <t>fixing days</t>
  </si>
  <si>
    <t>calendar</t>
  </si>
  <si>
    <t>conv</t>
  </si>
  <si>
    <t>eom</t>
  </si>
  <si>
    <t>daycounter</t>
  </si>
  <si>
    <t>1W</t>
  </si>
  <si>
    <t>Following</t>
  </si>
  <si>
    <t>Japan</t>
  </si>
  <si>
    <t>Libor</t>
  </si>
  <si>
    <t>Instruments</t>
  </si>
  <si>
    <t>6M</t>
  </si>
  <si>
    <t>9M</t>
  </si>
  <si>
    <t>12M</t>
  </si>
  <si>
    <t>6E</t>
  </si>
  <si>
    <t>6L</t>
  </si>
  <si>
    <t>JPY3M</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</si>
</sst>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 numFmtId="178" formatCode="_([$€-2]* #,##0.00_);_([$€-2]* \(#,##0.00\);_([$€-2]* &quot;-&quot;??_)"/>
  </numFmts>
  <fonts count="24" x14ac:knownFonts="1">
    <font>
      <sz val="11"/>
      <color theme="1"/>
      <name val="Calibri"/>
      <family val="2"/>
      <scheme val="minor"/>
    </font>
    <font>
      <sz val="10"/>
      <name val="Arial"/>
      <family val="2"/>
    </font>
    <font>
      <sz val="8"/>
      <name val="Courier New"/>
      <family val="3"/>
    </font>
    <font>
      <sz val="8"/>
      <color indexed="10"/>
      <name val="Courier New"/>
      <family val="3"/>
    </font>
    <font>
      <b/>
      <sz val="8"/>
      <name val="Courier New"/>
      <family val="3"/>
    </font>
    <font>
      <sz val="8"/>
      <color indexed="81"/>
      <name val="Tahoma"/>
      <family val="2"/>
    </font>
    <font>
      <sz val="8"/>
      <name val="Arial"/>
      <family val="2"/>
    </font>
    <font>
      <b/>
      <sz val="8"/>
      <color indexed="81"/>
      <name val="Tahoma"/>
      <family val="2"/>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sz val="12"/>
      <name val="MS Sans Serif"/>
      <family val="2"/>
    </font>
    <font>
      <sz val="8"/>
      <color indexed="9"/>
      <name val="Arial"/>
      <family val="2"/>
    </font>
    <font>
      <b/>
      <u/>
      <sz val="8"/>
      <name val="Arial"/>
      <family val="2"/>
    </font>
    <font>
      <sz val="11"/>
      <color theme="1"/>
      <name val="Calibri"/>
      <family val="2"/>
      <scheme val="minor"/>
    </font>
    <font>
      <i/>
      <sz val="8"/>
      <name val="Courier New"/>
      <family val="3"/>
    </font>
    <font>
      <b/>
      <u/>
      <sz val="8"/>
      <name val="Courier New"/>
      <family val="3"/>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s>
  <cellStyleXfs count="33">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xf numFmtId="0" fontId="1" fillId="0" borderId="0"/>
    <xf numFmtId="9" fontId="1" fillId="0" borderId="0" applyFont="0" applyFill="0" applyBorder="0" applyAlignment="0" applyProtection="0"/>
    <xf numFmtId="178" fontId="1" fillId="0" borderId="0" applyFont="0" applyFill="0" applyBorder="0" applyAlignment="0" applyProtection="0"/>
    <xf numFmtId="178" fontId="1"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1" fillId="0" borderId="0"/>
    <xf numFmtId="0" fontId="1" fillId="0" borderId="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cellStyleXfs>
  <cellXfs count="222">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8" fillId="2" borderId="29" xfId="1" applyNumberFormat="1" applyFont="1" applyFill="1" applyBorder="1" applyAlignment="1"/>
    <xf numFmtId="0" fontId="2" fillId="2" borderId="2" xfId="2" applyFont="1" applyFill="1" applyBorder="1" applyAlignment="1">
      <alignment horizontal="center"/>
    </xf>
    <xf numFmtId="0" fontId="2" fillId="2" borderId="29" xfId="2" applyFont="1" applyFill="1" applyBorder="1" applyAlignment="1">
      <alignment horizontal="right"/>
    </xf>
    <xf numFmtId="165" fontId="2" fillId="2" borderId="30" xfId="1" applyNumberFormat="1" applyFont="1" applyFill="1" applyBorder="1" applyAlignment="1">
      <alignment horizontal="right"/>
    </xf>
    <xf numFmtId="0" fontId="2" fillId="2" borderId="29" xfId="2" applyFont="1" applyFill="1" applyBorder="1" applyAlignment="1">
      <alignment horizontal="center"/>
    </xf>
    <xf numFmtId="0" fontId="2" fillId="2" borderId="30" xfId="1" applyFont="1" applyFill="1" applyBorder="1" applyAlignment="1">
      <alignment horizontal="left"/>
    </xf>
    <xf numFmtId="0" fontId="2" fillId="0" borderId="23" xfId="1" applyFont="1" applyBorder="1" applyAlignment="1">
      <alignment horizontal="left"/>
    </xf>
    <xf numFmtId="0" fontId="6" fillId="2" borderId="21" xfId="1" applyNumberFormat="1" applyFont="1" applyFill="1" applyBorder="1" applyAlignment="1">
      <alignment horizontal="left"/>
    </xf>
    <xf numFmtId="0" fontId="8" fillId="2" borderId="36" xfId="1" applyFont="1" applyFill="1" applyBorder="1"/>
    <xf numFmtId="0" fontId="8" fillId="2" borderId="36" xfId="1" applyFont="1" applyFill="1" applyBorder="1" applyAlignment="1">
      <alignment horizontal="left"/>
    </xf>
    <xf numFmtId="0" fontId="4" fillId="6" borderId="37" xfId="1" applyFont="1" applyFill="1" applyBorder="1" applyAlignment="1">
      <alignment horizontal="center" vertical="center" wrapText="1"/>
    </xf>
    <xf numFmtId="0" fontId="2" fillId="2" borderId="0" xfId="1" applyFont="1" applyFill="1" applyBorder="1" applyAlignment="1"/>
    <xf numFmtId="0" fontId="2" fillId="2" borderId="33" xfId="1" applyFont="1" applyFill="1" applyBorder="1" applyAlignment="1">
      <alignment horizontal="left"/>
    </xf>
    <xf numFmtId="0" fontId="2" fillId="2" borderId="34" xfId="1" applyFont="1" applyFill="1" applyBorder="1"/>
    <xf numFmtId="0" fontId="23" fillId="2" borderId="32" xfId="1" applyFont="1" applyFill="1" applyBorder="1"/>
    <xf numFmtId="0" fontId="2" fillId="2" borderId="5" xfId="1" applyFont="1" applyFill="1" applyBorder="1" applyAlignment="1">
      <alignment horizontal="center"/>
    </xf>
    <xf numFmtId="0" fontId="2" fillId="2" borderId="0" xfId="1" applyFont="1" applyFill="1" applyBorder="1"/>
    <xf numFmtId="0" fontId="23" fillId="2" borderId="4" xfId="1" applyFont="1" applyFill="1" applyBorder="1"/>
    <xf numFmtId="0" fontId="4" fillId="2" borderId="25" xfId="1" applyFont="1" applyFill="1" applyBorder="1" applyAlignment="1">
      <alignment horizontal="center" vertical="center" wrapText="1"/>
    </xf>
    <xf numFmtId="0" fontId="22" fillId="2" borderId="25" xfId="1" applyFont="1" applyFill="1" applyBorder="1" applyAlignment="1">
      <alignment horizontal="left" vertical="center"/>
    </xf>
    <xf numFmtId="0" fontId="2" fillId="3" borderId="25" xfId="1" applyNumberFormat="1" applyFont="1" applyFill="1" applyBorder="1" applyAlignment="1" applyProtection="1">
      <alignment horizontal="center" vertical="center"/>
    </xf>
    <xf numFmtId="0" fontId="2" fillId="3" borderId="25" xfId="1" applyNumberFormat="1" applyFont="1" applyFill="1" applyBorder="1" applyAlignment="1" applyProtection="1">
      <alignment horizontal="left" vertical="center"/>
    </xf>
    <xf numFmtId="0" fontId="2" fillId="2" borderId="5" xfId="1" applyFont="1" applyFill="1" applyBorder="1"/>
    <xf numFmtId="0" fontId="2" fillId="2" borderId="25" xfId="1" applyFont="1" applyFill="1" applyBorder="1"/>
    <xf numFmtId="173" fontId="3" fillId="3" borderId="25" xfId="1" applyNumberFormat="1" applyFont="1" applyFill="1" applyBorder="1" applyAlignment="1" applyProtection="1">
      <alignment horizontal="left"/>
    </xf>
    <xf numFmtId="0" fontId="2" fillId="8" borderId="25" xfId="1" applyNumberFormat="1" applyFont="1" applyFill="1" applyBorder="1" applyAlignment="1">
      <alignment horizontal="center"/>
    </xf>
    <xf numFmtId="0" fontId="2" fillId="2" borderId="25" xfId="1" applyNumberFormat="1" applyFont="1" applyFill="1" applyBorder="1" applyAlignment="1">
      <alignment horizontal="center"/>
    </xf>
    <xf numFmtId="0" fontId="2" fillId="2" borderId="25" xfId="1" applyFont="1" applyFill="1" applyBorder="1" applyAlignment="1">
      <alignment horizontal="center"/>
    </xf>
    <xf numFmtId="166" fontId="2" fillId="2" borderId="25" xfId="1" applyNumberFormat="1" applyFont="1" applyFill="1" applyBorder="1" applyAlignment="1"/>
    <xf numFmtId="0" fontId="2" fillId="2" borderId="25" xfId="1" applyFont="1" applyFill="1" applyBorder="1" applyAlignment="1"/>
    <xf numFmtId="0" fontId="2" fillId="2" borderId="25" xfId="1" applyNumberFormat="1" applyFont="1" applyFill="1" applyBorder="1" applyAlignment="1"/>
    <xf numFmtId="0" fontId="2" fillId="2" borderId="29" xfId="1" applyFont="1" applyFill="1" applyBorder="1" applyAlignment="1">
      <alignment horizontal="center"/>
    </xf>
    <xf numFmtId="0" fontId="2" fillId="0" borderId="33" xfId="1" applyFont="1" applyBorder="1"/>
    <xf numFmtId="0" fontId="2" fillId="0" borderId="34" xfId="1" applyFont="1" applyBorder="1"/>
    <xf numFmtId="0" fontId="2" fillId="0" borderId="32" xfId="1" applyFont="1" applyBorder="1"/>
    <xf numFmtId="0" fontId="2" fillId="0" borderId="5" xfId="1" applyFont="1" applyBorder="1"/>
    <xf numFmtId="0" fontId="2" fillId="0" borderId="0" xfId="1" applyFont="1" applyBorder="1"/>
    <xf numFmtId="0" fontId="2" fillId="0" borderId="4" xfId="1" applyFont="1" applyBorder="1"/>
    <xf numFmtId="0" fontId="2" fillId="0" borderId="3" xfId="1" applyFont="1" applyBorder="1"/>
    <xf numFmtId="0" fontId="2" fillId="0" borderId="2" xfId="1" applyFont="1" applyBorder="1"/>
    <xf numFmtId="0" fontId="2" fillId="0" borderId="1" xfId="1" applyFont="1" applyBorder="1"/>
    <xf numFmtId="0" fontId="2" fillId="2" borderId="3" xfId="1" applyFont="1" applyFill="1" applyBorder="1"/>
    <xf numFmtId="0" fontId="2" fillId="2" borderId="2" xfId="1" applyFont="1" applyFill="1" applyBorder="1"/>
    <xf numFmtId="0" fontId="2" fillId="2" borderId="2" xfId="1" applyFont="1" applyFill="1" applyBorder="1" applyAlignment="1">
      <alignment horizontal="left"/>
    </xf>
    <xf numFmtId="0" fontId="2" fillId="2" borderId="1" xfId="1" applyFont="1" applyFill="1" applyBorder="1" applyAlignment="1">
      <alignment horizontal="left"/>
    </xf>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18" fillId="7" borderId="15" xfId="2"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33">
    <cellStyle name="Euro" xfId="12"/>
    <cellStyle name="Euro 2" xfId="13"/>
    <cellStyle name="Migliaia (0)_AZIONI" xfId="4"/>
    <cellStyle name="Migliaia_AZIONI" xfId="5"/>
    <cellStyle name="Normal" xfId="0" builtinId="0"/>
    <cellStyle name="Normal 2" xfId="1"/>
    <cellStyle name="Normal 2 2" xfId="14"/>
    <cellStyle name="Normal 2 2 2" xfId="10"/>
    <cellStyle name="Normal 3" xfId="15"/>
    <cellStyle name="Normal 3 2" xfId="16"/>
    <cellStyle name="Normal 3 2 2" xfId="17"/>
    <cellStyle name="Normal 3 2 2 2" xfId="18"/>
    <cellStyle name="Normal 3 2 3" xfId="19"/>
    <cellStyle name="Normal 3 3" xfId="20"/>
    <cellStyle name="Normal 3 4" xfId="21"/>
    <cellStyle name="Normal 4" xfId="22"/>
    <cellStyle name="Normal 5" xfId="23"/>
    <cellStyle name="Normal 6" xfId="24"/>
    <cellStyle name="Normal 6 2" xfId="25"/>
    <cellStyle name="Normal_SwaptionATMVols" xfId="2"/>
    <cellStyle name="Normale_AZIONI" xfId="6"/>
    <cellStyle name="Percent 2" xfId="3"/>
    <cellStyle name="Percent 2 2" xfId="26"/>
    <cellStyle name="Percent 2 2 2" xfId="11"/>
    <cellStyle name="Percent 3" xfId="27"/>
    <cellStyle name="Percent 3 2" xfId="28"/>
    <cellStyle name="Percent 3 3" xfId="29"/>
    <cellStyle name="Percent 4" xfId="30"/>
    <cellStyle name="Percent 5" xfId="31"/>
    <cellStyle name="Percent 6" xfId="3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B1:N31"/>
  <sheetViews>
    <sheetView tabSelected="1" workbookViewId="0">
      <selection activeCell="D11" sqref="D11"/>
    </sheetView>
  </sheetViews>
  <sheetFormatPr defaultColWidth="8" defaultRowHeight="11.25" x14ac:dyDescent="0.2"/>
  <cols>
    <col min="1" max="2" width="2.7109375" style="160" customWidth="1"/>
    <col min="3" max="3" width="20.28515625" style="160" bestFit="1" customWidth="1"/>
    <col min="4" max="4" width="31.7109375" style="160" bestFit="1" customWidth="1"/>
    <col min="5" max="5" width="22.42578125" style="160" bestFit="1" customWidth="1"/>
    <col min="6" max="7" width="2.7109375" style="160" customWidth="1"/>
    <col min="8" max="8" width="4" style="160" bestFit="1" customWidth="1"/>
    <col min="9" max="9" width="3" style="160" bestFit="1" customWidth="1"/>
    <col min="10" max="11" width="2.7109375" style="160" customWidth="1"/>
    <col min="12" max="12" width="18.5703125" style="160" bestFit="1" customWidth="1"/>
    <col min="13" max="13" width="53.7109375" style="160" bestFit="1" customWidth="1"/>
    <col min="14" max="14" width="2.7109375" style="160" customWidth="1"/>
    <col min="15" max="16384" width="8" style="160"/>
  </cols>
  <sheetData>
    <row r="1" spans="2:14" ht="12" thickBot="1" x14ac:dyDescent="0.25">
      <c r="B1" s="160" t="str">
        <f>_xll.qlxlVersion(TRUE,Trigger)</f>
        <v>QuantLibXL 1.4.0 - MS VC++ 9.0 - Multithreaded Dynamic Runtime library - Release Configuration - Apr 29 2014 14:47:17</v>
      </c>
    </row>
    <row r="2" spans="2:14" ht="16.5" thickBot="1" x14ac:dyDescent="0.3">
      <c r="B2" s="213" t="s">
        <v>118</v>
      </c>
      <c r="C2" s="214"/>
      <c r="D2" s="214"/>
      <c r="E2" s="214"/>
      <c r="F2" s="215"/>
      <c r="K2" s="213" t="s">
        <v>118</v>
      </c>
      <c r="L2" s="214"/>
      <c r="M2" s="214"/>
      <c r="N2" s="216"/>
    </row>
    <row r="3" spans="2:14" ht="12" thickBot="1" x14ac:dyDescent="0.25">
      <c r="B3" s="56"/>
      <c r="C3" s="85"/>
      <c r="D3" s="55"/>
      <c r="E3" s="55"/>
      <c r="F3" s="54"/>
      <c r="K3" s="121"/>
      <c r="L3" s="124"/>
      <c r="M3" s="124"/>
      <c r="N3" s="123"/>
    </row>
    <row r="4" spans="2:14" x14ac:dyDescent="0.2">
      <c r="B4" s="56"/>
      <c r="C4" s="84" t="s">
        <v>101</v>
      </c>
      <c r="D4" s="71" t="s">
        <v>93</v>
      </c>
      <c r="E4" s="55"/>
      <c r="F4" s="54"/>
      <c r="H4" s="162" t="s">
        <v>100</v>
      </c>
      <c r="I4" s="163"/>
      <c r="K4" s="121"/>
      <c r="L4" s="120" t="s">
        <v>117</v>
      </c>
      <c r="M4" s="114" t="b">
        <v>0</v>
      </c>
      <c r="N4" s="119"/>
    </row>
    <row r="5" spans="2:14" x14ac:dyDescent="0.2">
      <c r="B5" s="56"/>
      <c r="C5" s="83" t="s">
        <v>99</v>
      </c>
      <c r="D5" s="57">
        <v>3</v>
      </c>
      <c r="E5" s="55"/>
      <c r="F5" s="54"/>
      <c r="H5" s="164" t="s">
        <v>98</v>
      </c>
      <c r="I5" s="165" t="s">
        <v>97</v>
      </c>
      <c r="K5" s="121"/>
      <c r="L5" s="120" t="s">
        <v>116</v>
      </c>
      <c r="M5" s="122"/>
      <c r="N5" s="119"/>
    </row>
    <row r="6" spans="2:14" x14ac:dyDescent="0.2">
      <c r="B6" s="56"/>
      <c r="C6" s="83" t="s">
        <v>96</v>
      </c>
      <c r="D6" s="57" t="str">
        <f>_xll.qlPeriodEquivalent(D5&amp;"M")</f>
        <v>3M</v>
      </c>
      <c r="E6" s="55"/>
      <c r="F6" s="54"/>
      <c r="H6" s="164" t="s">
        <v>95</v>
      </c>
      <c r="I6" s="165"/>
      <c r="K6" s="121"/>
      <c r="L6" s="120" t="s">
        <v>115</v>
      </c>
      <c r="M6" s="111" t="b">
        <v>1</v>
      </c>
      <c r="N6" s="119"/>
    </row>
    <row r="7" spans="2:14" ht="12" thickBot="1" x14ac:dyDescent="0.25">
      <c r="B7" s="56"/>
      <c r="C7" s="83" t="s">
        <v>94</v>
      </c>
      <c r="D7" s="57" t="str">
        <f>Months&amp;IF(UPPER(Currency)="EUR","E","L")</f>
        <v>3L</v>
      </c>
      <c r="E7" s="55"/>
      <c r="F7" s="54"/>
      <c r="H7" s="164" t="s">
        <v>93</v>
      </c>
      <c r="I7" s="165"/>
      <c r="K7" s="118"/>
      <c r="L7" s="117"/>
      <c r="M7" s="117"/>
      <c r="N7" s="116"/>
    </row>
    <row r="8" spans="2:14" ht="12" thickBot="1" x14ac:dyDescent="0.25">
      <c r="B8" s="56"/>
      <c r="C8" s="83" t="s">
        <v>92</v>
      </c>
      <c r="D8" s="57">
        <f>VLOOKUP(Currency,H4:I8,2)</f>
        <v>0</v>
      </c>
      <c r="E8" s="55"/>
      <c r="F8" s="54"/>
      <c r="H8" s="166" t="s">
        <v>91</v>
      </c>
      <c r="I8" s="167" t="s">
        <v>90</v>
      </c>
      <c r="K8" s="161"/>
      <c r="L8" s="161"/>
      <c r="M8" s="161"/>
      <c r="N8" s="161"/>
    </row>
    <row r="9" spans="2:14" ht="16.5" thickBot="1" x14ac:dyDescent="0.3">
      <c r="B9" s="56"/>
      <c r="C9" s="83" t="s">
        <v>89</v>
      </c>
      <c r="D9" s="57" t="str">
        <f>Currency&amp;"_YC"&amp;IndexTenor&amp;"RH"</f>
        <v>JPY_YC3MRH</v>
      </c>
      <c r="E9" s="55"/>
      <c r="F9" s="54"/>
      <c r="K9" s="213" t="s">
        <v>114</v>
      </c>
      <c r="L9" s="214"/>
      <c r="M9" s="214"/>
      <c r="N9" s="216"/>
    </row>
    <row r="10" spans="2:14" ht="12.75" x14ac:dyDescent="0.2">
      <c r="B10" s="56"/>
      <c r="C10" s="82" t="s">
        <v>88</v>
      </c>
      <c r="D10" s="57" t="b">
        <v>1</v>
      </c>
      <c r="E10" s="55"/>
      <c r="F10" s="54"/>
      <c r="K10" s="113"/>
      <c r="L10" s="115"/>
      <c r="M10" s="115"/>
      <c r="N10" s="110"/>
    </row>
    <row r="11" spans="2:14" ht="12.75" x14ac:dyDescent="0.2">
      <c r="B11" s="56"/>
      <c r="C11" s="82" t="s">
        <v>87</v>
      </c>
      <c r="D11" s="81"/>
      <c r="E11" s="55"/>
      <c r="F11" s="54"/>
      <c r="K11" s="113"/>
      <c r="L11" s="112" t="s">
        <v>113</v>
      </c>
      <c r="M11" s="114" t="s">
        <v>147</v>
      </c>
      <c r="N11" s="110"/>
    </row>
    <row r="12" spans="2:14" ht="12.75" x14ac:dyDescent="0.2">
      <c r="B12" s="56"/>
      <c r="C12" s="80" t="s">
        <v>86</v>
      </c>
      <c r="D12" s="79" t="b">
        <v>1</v>
      </c>
      <c r="E12" s="55"/>
      <c r="F12" s="54"/>
      <c r="K12" s="113"/>
      <c r="L12" s="112" t="s">
        <v>112</v>
      </c>
      <c r="M12" s="111" t="s">
        <v>111</v>
      </c>
      <c r="N12" s="110"/>
    </row>
    <row r="13" spans="2:14" ht="12.75" x14ac:dyDescent="0.2">
      <c r="B13" s="56"/>
      <c r="C13" s="61"/>
      <c r="D13" s="61"/>
      <c r="E13" s="55"/>
      <c r="F13" s="54"/>
      <c r="K13" s="113"/>
      <c r="L13" s="112" t="s">
        <v>137</v>
      </c>
      <c r="M13" s="114" t="s">
        <v>136</v>
      </c>
      <c r="N13" s="110"/>
    </row>
    <row r="14" spans="2:14" ht="12.75" x14ac:dyDescent="0.2">
      <c r="B14" s="56"/>
      <c r="C14" s="76" t="s">
        <v>85</v>
      </c>
      <c r="D14" s="78" t="str">
        <f>_xll.qlPiecewiseYieldCurve(D16,NDays,Calendar,RateHelpersSelected,DayCounter,,,Accuracy,TraitsID,InterpolatorID,Permanent,,ObjectOverwrite)</f>
        <v>_JPYYC3M#0001</v>
      </c>
      <c r="E14" s="55"/>
      <c r="F14" s="54"/>
      <c r="K14" s="113"/>
      <c r="L14" s="112" t="s">
        <v>135</v>
      </c>
      <c r="M14" s="114" t="s">
        <v>125</v>
      </c>
      <c r="N14" s="110"/>
    </row>
    <row r="15" spans="2:14" ht="12.75" x14ac:dyDescent="0.2">
      <c r="B15" s="56"/>
      <c r="C15" s="63" t="s">
        <v>0</v>
      </c>
      <c r="D15" s="77" t="str">
        <f>_xll.ohRangeRetrieveError(YieldCurve)</f>
        <v/>
      </c>
      <c r="E15" s="55"/>
      <c r="F15" s="54"/>
      <c r="K15" s="113"/>
      <c r="L15" s="112" t="s">
        <v>134</v>
      </c>
      <c r="M15" s="114" t="str">
        <f>PROPER(Currency)&amp;"ON"</f>
        <v>JpyON</v>
      </c>
      <c r="N15" s="110"/>
    </row>
    <row r="16" spans="2:14" ht="13.5" thickBot="1" x14ac:dyDescent="0.25">
      <c r="B16" s="56"/>
      <c r="C16" s="76" t="s">
        <v>84</v>
      </c>
      <c r="D16" s="75" t="str">
        <f>"_"&amp;Currency&amp;"YC"&amp;IndexTenor</f>
        <v>_JPYYC3M</v>
      </c>
      <c r="E16" s="55"/>
      <c r="F16" s="54"/>
      <c r="K16" s="109"/>
      <c r="L16" s="108"/>
      <c r="M16" s="108"/>
      <c r="N16" s="107"/>
    </row>
    <row r="17" spans="2:6" x14ac:dyDescent="0.2">
      <c r="B17" s="56"/>
      <c r="C17" s="65" t="s">
        <v>83</v>
      </c>
      <c r="D17" s="74">
        <v>2</v>
      </c>
      <c r="E17" s="55"/>
      <c r="F17" s="54"/>
    </row>
    <row r="18" spans="2:6" x14ac:dyDescent="0.2">
      <c r="B18" s="56"/>
      <c r="C18" s="65" t="s">
        <v>82</v>
      </c>
      <c r="D18" s="73" t="s">
        <v>146</v>
      </c>
      <c r="E18" s="55"/>
      <c r="F18" s="54"/>
    </row>
    <row r="19" spans="2:6" x14ac:dyDescent="0.2">
      <c r="B19" s="56"/>
      <c r="C19" s="65" t="s">
        <v>81</v>
      </c>
      <c r="D19" s="73"/>
      <c r="E19" s="55"/>
      <c r="F19" s="54"/>
    </row>
    <row r="20" spans="2:6" x14ac:dyDescent="0.2">
      <c r="B20" s="56"/>
      <c r="C20" s="65" t="s">
        <v>80</v>
      </c>
      <c r="D20" s="72" t="str">
        <f>Currency&amp;"TOY_SYNTH"&amp;IndexTenor&amp;"_Quote"</f>
        <v>JPYTOY_SYNTH3M_Quote</v>
      </c>
      <c r="E20" s="71" t="str">
        <f>Currency&amp;"TOY2_SYNTH"&amp;IndexTenor&amp;"_Quote"</f>
        <v>JPYTOY2_SYNTH3M_Quote</v>
      </c>
      <c r="F20" s="54"/>
    </row>
    <row r="21" spans="2:6" x14ac:dyDescent="0.2">
      <c r="B21" s="56"/>
      <c r="C21" s="65" t="s">
        <v>79</v>
      </c>
      <c r="D21" s="70">
        <f>DATE(YEAR(_xll.qlCalendarAdvance(Calendar,_xll.qlSettingsEvaluationDate(Trigger),NDays&amp;"D")),12,31)</f>
        <v>42004</v>
      </c>
      <c r="E21" s="69">
        <f>DATE(YEAR(D21+1),12,31)</f>
        <v>42369</v>
      </c>
      <c r="F21" s="54"/>
    </row>
    <row r="22" spans="2:6" x14ac:dyDescent="0.2">
      <c r="B22" s="56"/>
      <c r="C22" s="65" t="s">
        <v>78</v>
      </c>
      <c r="D22" s="68"/>
      <c r="E22" s="67"/>
      <c r="F22" s="54"/>
    </row>
    <row r="23" spans="2:6" x14ac:dyDescent="0.2">
      <c r="B23" s="56"/>
      <c r="C23" s="65" t="s">
        <v>77</v>
      </c>
      <c r="D23" s="66" t="e">
        <f>NA()</f>
        <v>#N/A</v>
      </c>
      <c r="E23" s="55"/>
      <c r="F23" s="54"/>
    </row>
    <row r="24" spans="2:6" x14ac:dyDescent="0.2">
      <c r="B24" s="56"/>
      <c r="C24" s="65" t="s">
        <v>76</v>
      </c>
      <c r="D24" s="64" t="s">
        <v>75</v>
      </c>
      <c r="E24" s="55"/>
      <c r="F24" s="54"/>
    </row>
    <row r="25" spans="2:6" x14ac:dyDescent="0.2">
      <c r="B25" s="56"/>
      <c r="C25" s="63" t="s">
        <v>74</v>
      </c>
      <c r="D25" s="62" t="s">
        <v>73</v>
      </c>
      <c r="E25" s="55"/>
      <c r="F25" s="54"/>
    </row>
    <row r="26" spans="2:6" x14ac:dyDescent="0.2">
      <c r="B26" s="56"/>
      <c r="C26" s="61"/>
      <c r="D26" s="61"/>
      <c r="E26" s="55"/>
      <c r="F26" s="54"/>
    </row>
    <row r="27" spans="2:6" x14ac:dyDescent="0.2">
      <c r="B27" s="56"/>
      <c r="C27" s="60">
        <f>_xll.qlTermStructureReferenceDate(YieldCurve)</f>
        <v>41800</v>
      </c>
      <c r="D27" s="59">
        <f>MAX(_xll.ohPack(Selected!J1:J126))</f>
        <v>1</v>
      </c>
      <c r="E27" s="55"/>
      <c r="F27" s="54"/>
    </row>
    <row r="28" spans="2:6" x14ac:dyDescent="0.2">
      <c r="B28" s="56"/>
      <c r="C28" s="58">
        <f>MAX(_xll.ohPack(Selected!I2:I126))</f>
        <v>52758</v>
      </c>
      <c r="D28" s="57">
        <f>MIN(_xll.ohPack(Selected!J1:J126))</f>
        <v>0.60227199172562329</v>
      </c>
      <c r="E28" s="55"/>
      <c r="F28" s="54"/>
    </row>
    <row r="29" spans="2:6" x14ac:dyDescent="0.2">
      <c r="B29" s="56"/>
      <c r="C29" s="171" t="s">
        <v>0</v>
      </c>
      <c r="D29" s="173" t="str">
        <f>_xll.ohRangeRetrieveError(Selected!J1)</f>
        <v/>
      </c>
      <c r="E29" s="55"/>
      <c r="F29" s="54"/>
    </row>
    <row r="30" spans="2:6" ht="11.25" customHeight="1" x14ac:dyDescent="0.2">
      <c r="B30" s="56"/>
      <c r="C30" s="170" t="s">
        <v>154</v>
      </c>
      <c r="D30" s="172" t="b">
        <f>_xll.qlRelinkableHandleLinkTo(C30,YieldCurve)</f>
        <v>1</v>
      </c>
      <c r="E30" s="55"/>
      <c r="F30" s="54"/>
    </row>
    <row r="31" spans="2:6" ht="12" thickBot="1" x14ac:dyDescent="0.25">
      <c r="B31" s="53"/>
      <c r="C31" s="169"/>
      <c r="D31" s="169"/>
      <c r="E31" s="52"/>
      <c r="F31" s="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O114"/>
  <sheetViews>
    <sheetView topLeftCell="F1" workbookViewId="0">
      <selection activeCell="F1" sqref="F1"/>
    </sheetView>
  </sheetViews>
  <sheetFormatPr defaultRowHeight="11.25" x14ac:dyDescent="0.2"/>
  <cols>
    <col min="1" max="1" width="7.85546875" style="1" hidden="1" customWidth="1"/>
    <col min="2" max="2" width="6.85546875" style="2" hidden="1" customWidth="1"/>
    <col min="3" max="3" width="8.85546875" style="2" hidden="1" customWidth="1"/>
    <col min="4" max="4" width="16.7109375" style="2" hidden="1" customWidth="1"/>
    <col min="5" max="5" width="29.7109375" style="2" hidden="1" customWidth="1"/>
    <col min="6" max="6" width="29.7109375" style="2" customWidth="1"/>
    <col min="7" max="7" width="9" style="2" bestFit="1" customWidth="1"/>
    <col min="8" max="8" width="11.140625" style="2" customWidth="1"/>
    <col min="9" max="9" width="8.5703125" style="2" customWidth="1"/>
    <col min="10" max="10" width="9" style="2" bestFit="1" customWidth="1"/>
    <col min="11" max="11" width="9.42578125" style="2" customWidth="1"/>
    <col min="12" max="13" width="17.28515625" style="2" bestFit="1" customWidth="1"/>
    <col min="14" max="14" width="3" style="1" bestFit="1" customWidth="1"/>
    <col min="15" max="15" width="19.28515625" style="1" bestFit="1" customWidth="1"/>
    <col min="16" max="16" width="28.140625" style="1" bestFit="1" customWidth="1"/>
    <col min="17" max="17" width="3.5703125" style="1" customWidth="1"/>
    <col min="18" max="16384" width="9.140625" style="1"/>
  </cols>
  <sheetData>
    <row r="1" spans="2:15" ht="22.5" x14ac:dyDescent="0.2">
      <c r="B1" s="217" t="s">
        <v>72</v>
      </c>
      <c r="C1" s="218"/>
      <c r="D1" s="219"/>
      <c r="E1" s="50" t="s">
        <v>71</v>
      </c>
      <c r="F1" s="50" t="s">
        <v>148</v>
      </c>
      <c r="G1" s="50" t="s">
        <v>70</v>
      </c>
      <c r="H1" s="50" t="s">
        <v>69</v>
      </c>
      <c r="I1" s="50" t="s">
        <v>68</v>
      </c>
      <c r="J1" s="50" t="s">
        <v>67</v>
      </c>
      <c r="K1" s="50" t="s">
        <v>66</v>
      </c>
      <c r="L1" s="50" t="s">
        <v>7</v>
      </c>
      <c r="M1" s="50" t="s">
        <v>6</v>
      </c>
    </row>
    <row r="2" spans="2:15" x14ac:dyDescent="0.2">
      <c r="B2" s="49"/>
      <c r="C2" s="35"/>
      <c r="D2" s="34" t="s">
        <v>65</v>
      </c>
      <c r="E2" s="34" t="str">
        <f>Deposits!J3</f>
        <v>obj_003fc#0001</v>
      </c>
      <c r="F2" s="34" t="str">
        <f>_xll.qlRateHelperQuoteName(E2)</f>
        <v>JPYSND_SYNTH3M_Quote</v>
      </c>
      <c r="G2" s="33">
        <f>_xll.qlRateHelperQuoteValue($E2,Trigger)</f>
        <v>4.3400000000000001E-3</v>
      </c>
      <c r="H2" s="33"/>
      <c r="I2" s="32" t="b">
        <v>0</v>
      </c>
      <c r="J2" s="32">
        <v>10</v>
      </c>
      <c r="K2" s="32">
        <v>1</v>
      </c>
      <c r="L2" s="31">
        <f>_xll.qlRateHelperEarliestDate($E2,Trigger)</f>
        <v>41800</v>
      </c>
      <c r="M2" s="30">
        <f>_xll.qlRateHelperLatestDate($E2,Trigger)</f>
        <v>41801</v>
      </c>
      <c r="N2" s="1">
        <v>30</v>
      </c>
      <c r="O2" s="1" t="s">
        <v>64</v>
      </c>
    </row>
    <row r="3" spans="2:15" x14ac:dyDescent="0.2">
      <c r="B3" s="49"/>
      <c r="C3" s="35"/>
      <c r="D3" s="34" t="s">
        <v>63</v>
      </c>
      <c r="E3" s="34" t="str">
        <f>Deposits!J4</f>
        <v>obj_003fe#0001</v>
      </c>
      <c r="F3" s="34" t="str">
        <f>_xll.qlRateHelperQuoteName(E3)</f>
        <v>JPYSWD_SYNTH3M_Quote</v>
      </c>
      <c r="G3" s="33">
        <f>_xll.qlRateHelperQuoteValue($E3,Trigger)</f>
        <v>4.1229999999999999E-3</v>
      </c>
      <c r="H3" s="33"/>
      <c r="I3" s="32" t="b">
        <v>0</v>
      </c>
      <c r="J3" s="32">
        <v>10</v>
      </c>
      <c r="K3" s="32">
        <v>1</v>
      </c>
      <c r="L3" s="31">
        <f>_xll.qlRateHelperEarliestDate($E3,Trigger)</f>
        <v>41800</v>
      </c>
      <c r="M3" s="30">
        <f>_xll.qlRateHelperLatestDate($E3,Trigger)</f>
        <v>41807</v>
      </c>
      <c r="N3" s="1">
        <v>40</v>
      </c>
      <c r="O3" s="1" t="s">
        <v>62</v>
      </c>
    </row>
    <row r="4" spans="2:15" x14ac:dyDescent="0.2">
      <c r="B4" s="49"/>
      <c r="C4" s="35"/>
      <c r="D4" s="34" t="s">
        <v>61</v>
      </c>
      <c r="E4" s="34" t="str">
        <f>Deposits!J5</f>
        <v>obj_003fa#0001</v>
      </c>
      <c r="F4" s="34" t="str">
        <f>_xll.qlRateHelperQuoteName(E4)</f>
        <v>JPY2WD_SYNTH3M_Quote</v>
      </c>
      <c r="G4" s="33">
        <f>_xll.qlRateHelperQuoteValue($E4,Trigger)</f>
        <v>3.8830000000000002E-3</v>
      </c>
      <c r="H4" s="33"/>
      <c r="I4" s="32" t="b">
        <v>1</v>
      </c>
      <c r="J4" s="32">
        <v>10</v>
      </c>
      <c r="K4" s="32">
        <v>1</v>
      </c>
      <c r="L4" s="31">
        <f>_xll.qlRateHelperEarliestDate($E4,Trigger)</f>
        <v>41800</v>
      </c>
      <c r="M4" s="30">
        <f>_xll.qlRateHelperLatestDate($E4,Trigger)</f>
        <v>41814</v>
      </c>
      <c r="N4" s="1">
        <v>50</v>
      </c>
      <c r="O4" s="1" t="s">
        <v>60</v>
      </c>
    </row>
    <row r="5" spans="2:15" x14ac:dyDescent="0.2">
      <c r="B5" s="49"/>
      <c r="C5" s="35"/>
      <c r="D5" s="34" t="s">
        <v>59</v>
      </c>
      <c r="E5" s="34" t="str">
        <f>Deposits!J6</f>
        <v>obj_003f9#0001</v>
      </c>
      <c r="F5" s="34" t="str">
        <f>_xll.qlRateHelperQuoteName(E5)</f>
        <v>JPY3WD_SYNTH3M_Quote</v>
      </c>
      <c r="G5" s="33">
        <f>_xll.qlRateHelperQuoteValue($E5,Trigger)</f>
        <v>3.656E-3</v>
      </c>
      <c r="H5" s="33"/>
      <c r="I5" s="32" t="b">
        <v>1</v>
      </c>
      <c r="J5" s="32">
        <v>10</v>
      </c>
      <c r="K5" s="32">
        <v>1</v>
      </c>
      <c r="L5" s="31">
        <f>_xll.qlRateHelperEarliestDate($E5,Trigger)</f>
        <v>41800</v>
      </c>
      <c r="M5" s="30">
        <f>_xll.qlRateHelperLatestDate($E5,Trigger)</f>
        <v>41821</v>
      </c>
      <c r="N5" s="1">
        <v>60</v>
      </c>
      <c r="O5" s="1" t="s">
        <v>58</v>
      </c>
    </row>
    <row r="6" spans="2:15" x14ac:dyDescent="0.2">
      <c r="B6" s="49"/>
      <c r="C6" s="35"/>
      <c r="D6" s="34" t="s">
        <v>57</v>
      </c>
      <c r="E6" s="34" t="str">
        <f>Deposits!J7</f>
        <v>obj_003fd#0001</v>
      </c>
      <c r="F6" s="34" t="str">
        <f>_xll.qlRateHelperQuoteName(E6)</f>
        <v>JPY1MD_SYNTH3M_Quote</v>
      </c>
      <c r="G6" s="33">
        <f>_xll.qlRateHelperQuoteValue($E6,Trigger)</f>
        <v>3.3839999999999999E-3</v>
      </c>
      <c r="H6" s="33"/>
      <c r="I6" s="32" t="b">
        <v>1</v>
      </c>
      <c r="J6" s="32">
        <v>10</v>
      </c>
      <c r="K6" s="32">
        <v>1</v>
      </c>
      <c r="L6" s="31">
        <f>_xll.qlRateHelperEarliestDate($E6,Trigger)</f>
        <v>41800</v>
      </c>
      <c r="M6" s="30">
        <f>_xll.qlRateHelperLatestDate($E6,Trigger)</f>
        <v>41830</v>
      </c>
      <c r="N6" s="1">
        <v>70</v>
      </c>
      <c r="O6" s="1" t="s">
        <v>56</v>
      </c>
    </row>
    <row r="7" spans="2:15" x14ac:dyDescent="0.2">
      <c r="B7" s="49"/>
      <c r="C7" s="35"/>
      <c r="D7" s="34" t="s">
        <v>55</v>
      </c>
      <c r="E7" s="34" t="str">
        <f>Deposits!J8</f>
        <v>obj_003f8#0001</v>
      </c>
      <c r="F7" s="34" t="str">
        <f>_xll.qlRateHelperQuoteName(E7)</f>
        <v>JPY2MD_SYNTH3M_Quote</v>
      </c>
      <c r="G7" s="33">
        <f>_xll.qlRateHelperQuoteValue($E7,Trigger)</f>
        <v>2.5920000000000001E-3</v>
      </c>
      <c r="H7" s="33"/>
      <c r="I7" s="32" t="b">
        <v>1</v>
      </c>
      <c r="J7" s="32">
        <v>10</v>
      </c>
      <c r="K7" s="32">
        <v>1</v>
      </c>
      <c r="L7" s="31">
        <f>_xll.qlRateHelperEarliestDate($E7,Trigger)</f>
        <v>41800</v>
      </c>
      <c r="M7" s="30">
        <f>_xll.qlRateHelperLatestDate($E7,Trigger)</f>
        <v>41862</v>
      </c>
    </row>
    <row r="8" spans="2:15" x14ac:dyDescent="0.2">
      <c r="B8" s="49"/>
      <c r="C8" s="35"/>
      <c r="D8" s="34" t="s">
        <v>54</v>
      </c>
      <c r="E8" s="34" t="str">
        <f>Deposits!J9</f>
        <v>obj_003fb#0001</v>
      </c>
      <c r="F8" s="34" t="str">
        <f>_xll.qlRateHelperQuoteName(E8)</f>
        <v>JPY3MD_SYNTH3M_Quote</v>
      </c>
      <c r="G8" s="33">
        <f>_xll.qlRateHelperQuoteValue($E8,Trigger)</f>
        <v>2.0999999999999999E-3</v>
      </c>
      <c r="H8" s="33"/>
      <c r="I8" s="32" t="b">
        <v>0</v>
      </c>
      <c r="J8" s="32">
        <v>10</v>
      </c>
      <c r="K8" s="32">
        <v>1</v>
      </c>
      <c r="L8" s="31">
        <f>_xll.qlRateHelperEarliestDate($E8,Trigger)</f>
        <v>41800</v>
      </c>
      <c r="M8" s="30">
        <f>_xll.qlRateHelperLatestDate($E8,Trigger)</f>
        <v>41892</v>
      </c>
    </row>
    <row r="9" spans="2:15" x14ac:dyDescent="0.2">
      <c r="B9" s="44">
        <v>1</v>
      </c>
      <c r="C9" s="43" t="s">
        <v>53</v>
      </c>
      <c r="D9" s="42" t="str">
        <f t="shared" ref="D9:D19" si="0">(B9+Months)&amp;"F"</f>
        <v>4F</v>
      </c>
      <c r="E9" s="42" t="str">
        <f>FRAs!G3</f>
        <v>obj_003f7#0001</v>
      </c>
      <c r="F9" s="42" t="str">
        <f>_xll.qlRateHelperQuoteName(E9)</f>
        <v>JPY1x4F_Quote</v>
      </c>
      <c r="G9" s="41">
        <f>_xll.qlRateHelperQuoteValue($E9,Trigger)</f>
        <v>1.3500000000000001E-3</v>
      </c>
      <c r="H9" s="41"/>
      <c r="I9" s="40" t="b">
        <v>1</v>
      </c>
      <c r="J9" s="40">
        <v>20</v>
      </c>
      <c r="K9" s="40">
        <v>1</v>
      </c>
      <c r="L9" s="39">
        <f>_xll.qlRateHelperEarliestDate($E9,Trigger)</f>
        <v>41830</v>
      </c>
      <c r="M9" s="38">
        <f>_xll.qlRateHelperLatestDate($E9,Trigger)</f>
        <v>41922</v>
      </c>
    </row>
    <row r="10" spans="2:15" x14ac:dyDescent="0.2">
      <c r="B10" s="36">
        <v>2</v>
      </c>
      <c r="C10" s="35" t="s">
        <v>53</v>
      </c>
      <c r="D10" s="34" t="str">
        <f t="shared" si="0"/>
        <v>5F</v>
      </c>
      <c r="E10" s="34" t="str">
        <f>FRAs!G4</f>
        <v>obj_003f5#0001</v>
      </c>
      <c r="F10" s="34" t="str">
        <f>_xll.qlRateHelperQuoteName(E10)</f>
        <v>JPY2x5F_Quote</v>
      </c>
      <c r="G10" s="33">
        <f>_xll.qlRateHelperQuoteValue($E10,Trigger)</f>
        <v>1.3500000000000001E-3</v>
      </c>
      <c r="H10" s="33"/>
      <c r="I10" s="32" t="b">
        <v>1</v>
      </c>
      <c r="J10" s="32">
        <v>20</v>
      </c>
      <c r="K10" s="32">
        <v>1</v>
      </c>
      <c r="L10" s="31">
        <f>_xll.qlRateHelperEarliestDate($E10,Trigger)</f>
        <v>41862</v>
      </c>
      <c r="M10" s="30">
        <f>_xll.qlRateHelperLatestDate($E10,Trigger)</f>
        <v>41954</v>
      </c>
    </row>
    <row r="11" spans="2:15" x14ac:dyDescent="0.2">
      <c r="B11" s="36">
        <v>3</v>
      </c>
      <c r="C11" s="35" t="s">
        <v>53</v>
      </c>
      <c r="D11" s="34" t="str">
        <f t="shared" si="0"/>
        <v>6F</v>
      </c>
      <c r="E11" s="34" t="str">
        <f>FRAs!G5</f>
        <v>obj_003f3#0001</v>
      </c>
      <c r="F11" s="34" t="str">
        <f>_xll.qlRateHelperQuoteName(E11)</f>
        <v>JPY3x6F_Quote</v>
      </c>
      <c r="G11" s="33">
        <f>_xll.qlRateHelperQuoteValue($E11,Trigger)</f>
        <v>1.3500000000000001E-3</v>
      </c>
      <c r="H11" s="33"/>
      <c r="I11" s="32" t="b">
        <v>1</v>
      </c>
      <c r="J11" s="32">
        <v>20</v>
      </c>
      <c r="K11" s="32">
        <v>1</v>
      </c>
      <c r="L11" s="31">
        <f>_xll.qlRateHelperEarliestDate($E11,Trigger)</f>
        <v>41892</v>
      </c>
      <c r="M11" s="30">
        <f>_xll.qlRateHelperLatestDate($E11,Trigger)</f>
        <v>41983</v>
      </c>
    </row>
    <row r="12" spans="2:15" x14ac:dyDescent="0.2">
      <c r="B12" s="36">
        <v>4</v>
      </c>
      <c r="C12" s="35" t="s">
        <v>53</v>
      </c>
      <c r="D12" s="34" t="str">
        <f t="shared" si="0"/>
        <v>7F</v>
      </c>
      <c r="E12" s="34" t="str">
        <f>FRAs!G6</f>
        <v>obj_003f4#0001</v>
      </c>
      <c r="F12" s="34" t="str">
        <f>_xll.qlRateHelperQuoteName(E12)</f>
        <v>JPY4x7F_Quote</v>
      </c>
      <c r="G12" s="33">
        <f>_xll.qlRateHelperQuoteValue($E12,Trigger)</f>
        <v>1.3500000000000001E-3</v>
      </c>
      <c r="H12" s="33"/>
      <c r="I12" s="32" t="b">
        <v>1</v>
      </c>
      <c r="J12" s="32">
        <v>20</v>
      </c>
      <c r="K12" s="32">
        <v>1</v>
      </c>
      <c r="L12" s="31">
        <f>_xll.qlRateHelperEarliestDate($E12,Trigger)</f>
        <v>41922</v>
      </c>
      <c r="M12" s="30">
        <f>_xll.qlRateHelperLatestDate($E12,Trigger)</f>
        <v>42017</v>
      </c>
    </row>
    <row r="13" spans="2:15" x14ac:dyDescent="0.2">
      <c r="B13" s="36">
        <v>5</v>
      </c>
      <c r="C13" s="35" t="s">
        <v>53</v>
      </c>
      <c r="D13" s="34" t="str">
        <f t="shared" si="0"/>
        <v>8F</v>
      </c>
      <c r="E13" s="34" t="str">
        <f>FRAs!G7</f>
        <v>obj_003f6#0001</v>
      </c>
      <c r="F13" s="34" t="str">
        <f>_xll.qlRateHelperQuoteName(E13)</f>
        <v>JPY5x8F_Quote</v>
      </c>
      <c r="G13" s="33">
        <f>_xll.qlRateHelperQuoteValue($E13,Trigger)</f>
        <v>1.3500000000000001E-3</v>
      </c>
      <c r="H13" s="33"/>
      <c r="I13" s="32" t="b">
        <v>1</v>
      </c>
      <c r="J13" s="32">
        <v>20</v>
      </c>
      <c r="K13" s="32">
        <v>1</v>
      </c>
      <c r="L13" s="31">
        <f>_xll.qlRateHelperEarliestDate($E13,Trigger)</f>
        <v>41953</v>
      </c>
      <c r="M13" s="30">
        <f>_xll.qlRateHelperLatestDate($E13,Trigger)</f>
        <v>42045</v>
      </c>
    </row>
    <row r="14" spans="2:15" x14ac:dyDescent="0.2">
      <c r="B14" s="36">
        <v>6</v>
      </c>
      <c r="C14" s="35" t="s">
        <v>53</v>
      </c>
      <c r="D14" s="34" t="str">
        <f t="shared" si="0"/>
        <v>9F</v>
      </c>
      <c r="E14" s="34" t="str">
        <f>FRAs!G8</f>
        <v>obj_003c5#0001</v>
      </c>
      <c r="F14" s="34" t="str">
        <f>_xll.qlRateHelperQuoteName(E14)</f>
        <v>JPY6x9F_Quote</v>
      </c>
      <c r="G14" s="33">
        <f>_xll.qlRateHelperQuoteValue($E14,Trigger)</f>
        <v>1.3500000000000001E-3</v>
      </c>
      <c r="H14" s="33"/>
      <c r="I14" s="32" t="b">
        <v>1</v>
      </c>
      <c r="J14" s="32">
        <v>20</v>
      </c>
      <c r="K14" s="32">
        <v>1</v>
      </c>
      <c r="L14" s="31">
        <f>_xll.qlRateHelperEarliestDate($E14,Trigger)</f>
        <v>41983</v>
      </c>
      <c r="M14" s="30">
        <f>_xll.qlRateHelperLatestDate($E14,Trigger)</f>
        <v>42073</v>
      </c>
    </row>
    <row r="15" spans="2:15" x14ac:dyDescent="0.2">
      <c r="B15" s="36">
        <v>7</v>
      </c>
      <c r="C15" s="35" t="s">
        <v>53</v>
      </c>
      <c r="D15" s="34" t="str">
        <f t="shared" si="0"/>
        <v>10F</v>
      </c>
      <c r="E15" s="34" t="str">
        <f>FRAs!G9</f>
        <v>obj_003c3#0001</v>
      </c>
      <c r="F15" s="34" t="str">
        <f>_xll.qlRateHelperQuoteName(E15)</f>
        <v>JPY9x12F_Quote</v>
      </c>
      <c r="G15" s="33">
        <f>_xll.qlRateHelperQuoteValue($E15,Trigger)</f>
        <v>1.3500000000000001E-3</v>
      </c>
      <c r="H15" s="33"/>
      <c r="I15" s="32" t="b">
        <v>1</v>
      </c>
      <c r="J15" s="32">
        <v>20</v>
      </c>
      <c r="K15" s="32">
        <v>1</v>
      </c>
      <c r="L15" s="31">
        <f>_xll.qlRateHelperEarliestDate($E15,Trigger)</f>
        <v>42073</v>
      </c>
      <c r="M15" s="30">
        <f>_xll.qlRateHelperLatestDate($E15,Trigger)</f>
        <v>42165</v>
      </c>
    </row>
    <row r="16" spans="2:15" x14ac:dyDescent="0.2">
      <c r="B16" s="36">
        <v>8</v>
      </c>
      <c r="C16" s="35" t="s">
        <v>53</v>
      </c>
      <c r="D16" s="34" t="str">
        <f t="shared" si="0"/>
        <v>11F</v>
      </c>
      <c r="E16" s="34" t="str">
        <f>FRAs!G10</f>
        <v>obj_003c6#0001</v>
      </c>
      <c r="F16" s="34" t="str">
        <f>_xll.qlRateHelperQuoteName(E16)</f>
        <v>JPY12x15F_Quote</v>
      </c>
      <c r="G16" s="33">
        <f>_xll.qlRateHelperQuoteValue($E16,Trigger)</f>
        <v>1.4000000000000002E-3</v>
      </c>
      <c r="H16" s="33"/>
      <c r="I16" s="32" t="b">
        <v>1</v>
      </c>
      <c r="J16" s="32">
        <v>20</v>
      </c>
      <c r="K16" s="32">
        <v>1</v>
      </c>
      <c r="L16" s="31">
        <f>_xll.qlRateHelperEarliestDate($E16,Trigger)</f>
        <v>42165</v>
      </c>
      <c r="M16" s="30">
        <f>_xll.qlRateHelperLatestDate($E16,Trigger)</f>
        <v>42257</v>
      </c>
    </row>
    <row r="17" spans="1:13" x14ac:dyDescent="0.2">
      <c r="B17" s="36">
        <v>9</v>
      </c>
      <c r="C17" s="35" t="s">
        <v>53</v>
      </c>
      <c r="D17" s="34" t="str">
        <f t="shared" si="0"/>
        <v>12F</v>
      </c>
      <c r="E17" s="34" t="str">
        <f>FRAs!G11</f>
        <v>obj_003c8#0001</v>
      </c>
      <c r="F17" s="34" t="str">
        <f>_xll.qlRateHelperQuoteName(E17)</f>
        <v>JPY15x18F_Quote</v>
      </c>
      <c r="G17" s="33">
        <f>_xll.qlRateHelperQuoteValue($E17,Trigger)</f>
        <v>1.4000000000000002E-3</v>
      </c>
      <c r="H17" s="33"/>
      <c r="I17" s="32" t="b">
        <v>1</v>
      </c>
      <c r="J17" s="32">
        <v>20</v>
      </c>
      <c r="K17" s="32">
        <v>1</v>
      </c>
      <c r="L17" s="31">
        <f>_xll.qlRateHelperEarliestDate($E17,Trigger)</f>
        <v>42257</v>
      </c>
      <c r="M17" s="30">
        <f>_xll.qlRateHelperLatestDate($E17,Trigger)</f>
        <v>42348</v>
      </c>
    </row>
    <row r="18" spans="1:13" x14ac:dyDescent="0.2">
      <c r="B18" s="36">
        <v>10</v>
      </c>
      <c r="C18" s="35" t="s">
        <v>53</v>
      </c>
      <c r="D18" s="34" t="str">
        <f t="shared" si="0"/>
        <v>13F</v>
      </c>
      <c r="E18" s="34" t="str">
        <f>FRAs!G12</f>
        <v>obj_003c7#0001</v>
      </c>
      <c r="F18" s="34" t="str">
        <f>_xll.qlRateHelperQuoteName(E18)</f>
        <v>JPY18x21F_Quote</v>
      </c>
      <c r="G18" s="33">
        <f>_xll.qlRateHelperQuoteValue($E18,Trigger)</f>
        <v>1.3500000000000001E-3</v>
      </c>
      <c r="H18" s="33"/>
      <c r="I18" s="32" t="b">
        <v>1</v>
      </c>
      <c r="J18" s="32">
        <v>20</v>
      </c>
      <c r="K18" s="32">
        <v>1</v>
      </c>
      <c r="L18" s="31">
        <f>_xll.qlRateHelperEarliestDate($E18,Trigger)</f>
        <v>42348</v>
      </c>
      <c r="M18" s="30">
        <f>_xll.qlRateHelperLatestDate($E18,Trigger)</f>
        <v>42439</v>
      </c>
    </row>
    <row r="19" spans="1:13" x14ac:dyDescent="0.2">
      <c r="B19" s="29">
        <v>11</v>
      </c>
      <c r="C19" s="28" t="s">
        <v>53</v>
      </c>
      <c r="D19" s="27" t="str">
        <f t="shared" si="0"/>
        <v>14F</v>
      </c>
      <c r="E19" s="27" t="str">
        <f>FRAs!G13</f>
        <v>obj_003c4#0001</v>
      </c>
      <c r="F19" s="27" t="str">
        <f>_xll.qlRateHelperQuoteName(E19)</f>
        <v>JPY21x24F_Quote</v>
      </c>
      <c r="G19" s="26">
        <f>_xll.qlRateHelperQuoteValue($E19,Trigger)</f>
        <v>1.4000000000000002E-3</v>
      </c>
      <c r="H19" s="26"/>
      <c r="I19" s="25" t="b">
        <v>1</v>
      </c>
      <c r="J19" s="25">
        <v>20</v>
      </c>
      <c r="K19" s="25">
        <v>1</v>
      </c>
      <c r="L19" s="24">
        <f>_xll.qlRateHelperEarliestDate($E19,Trigger)</f>
        <v>42439</v>
      </c>
      <c r="M19" s="23">
        <f>_xll.qlRateHelperLatestDate($E19,Trigger)</f>
        <v>42531</v>
      </c>
    </row>
    <row r="20" spans="1:13" ht="11.25" customHeight="1" x14ac:dyDescent="0.2">
      <c r="A20" s="43" t="b">
        <v>0</v>
      </c>
      <c r="B20" s="36"/>
      <c r="C20" s="35" t="str">
        <f t="shared" ref="C20:C61" si="1">IF(IndexTenor="6M","IMMFRA","FUT")&amp;IndexTenor</f>
        <v>FUT3M</v>
      </c>
      <c r="D20" s="34" t="str">
        <f t="array" ref="D20:D61">_xll.qlIMMNextCodes(_xll.qlSettingsEvaluationDate(Trigger)-1,$A20:$A61)</f>
        <v>M4</v>
      </c>
      <c r="E20" s="34" t="str">
        <f>Futures!H3</f>
        <v>obj_003e0#0001</v>
      </c>
      <c r="F20" s="34" t="str">
        <f>_xll.qlRateHelperQuoteName(E20)</f>
        <v>JPYFUT3MM4_Quote</v>
      </c>
      <c r="G20" s="48" t="e">
        <f>_xll.qlRateHelperQuoteValue($E20,Trigger)</f>
        <v>#NUM!</v>
      </c>
      <c r="H20" s="33" t="e">
        <f>_xll.qlFuturesRateHelperConvexityAdjustment($E20,Trigger)</f>
        <v>#NUM!</v>
      </c>
      <c r="I20" s="32" t="b">
        <v>1</v>
      </c>
      <c r="J20" s="32">
        <v>60</v>
      </c>
      <c r="K20" s="32">
        <v>3</v>
      </c>
      <c r="L20" s="31">
        <f>_xll.qlRateHelperEarliestDate($E20,Trigger)</f>
        <v>41808</v>
      </c>
      <c r="M20" s="30">
        <f>_xll.qlRateHelperLatestDate($E20,Trigger)</f>
        <v>41900</v>
      </c>
    </row>
    <row r="21" spans="1:13" x14ac:dyDescent="0.2">
      <c r="A21" s="35" t="b">
        <v>0</v>
      </c>
      <c r="B21" s="36"/>
      <c r="C21" s="35" t="str">
        <f t="shared" si="1"/>
        <v>FUT3M</v>
      </c>
      <c r="D21" s="34" t="str">
        <v>N4</v>
      </c>
      <c r="E21" s="34" t="str">
        <f>Futures!H4</f>
        <v>obj_003d4#0001</v>
      </c>
      <c r="F21" s="34" t="str">
        <f>_xll.qlRateHelperQuoteName(E21)</f>
        <v>JPYFUT3MN4_Quote</v>
      </c>
      <c r="G21" s="48" t="e">
        <f>_xll.qlRateHelperQuoteValue($E21,Trigger)</f>
        <v>#NUM!</v>
      </c>
      <c r="H21" s="33" t="e">
        <f>_xll.qlFuturesRateHelperConvexityAdjustment($E21,Trigger)</f>
        <v>#NUM!</v>
      </c>
      <c r="I21" s="32" t="b">
        <v>1</v>
      </c>
      <c r="J21" s="32">
        <v>60</v>
      </c>
      <c r="K21" s="32">
        <v>3</v>
      </c>
      <c r="L21" s="31">
        <f>_xll.qlRateHelperEarliestDate($E21,Trigger)</f>
        <v>41836</v>
      </c>
      <c r="M21" s="30">
        <f>_xll.qlRateHelperLatestDate($E21,Trigger)</f>
        <v>41928</v>
      </c>
    </row>
    <row r="22" spans="1:13" x14ac:dyDescent="0.2">
      <c r="A22" s="35" t="b">
        <v>0</v>
      </c>
      <c r="B22" s="36"/>
      <c r="C22" s="35" t="str">
        <f t="shared" si="1"/>
        <v>FUT3M</v>
      </c>
      <c r="D22" s="34" t="str">
        <v>Q4</v>
      </c>
      <c r="E22" s="34" t="str">
        <f>Futures!H5</f>
        <v>obj_003da#0001</v>
      </c>
      <c r="F22" s="34" t="str">
        <f>_xll.qlRateHelperQuoteName(E22)</f>
        <v>JPYFUT3MQ4_Quote</v>
      </c>
      <c r="G22" s="48" t="e">
        <f>_xll.qlRateHelperQuoteValue($E22,Trigger)</f>
        <v>#NUM!</v>
      </c>
      <c r="H22" s="33" t="e">
        <f>_xll.qlFuturesRateHelperConvexityAdjustment($E22,Trigger)</f>
        <v>#NUM!</v>
      </c>
      <c r="I22" s="32" t="b">
        <v>1</v>
      </c>
      <c r="J22" s="32">
        <v>60</v>
      </c>
      <c r="K22" s="32">
        <v>3</v>
      </c>
      <c r="L22" s="31">
        <f>_xll.qlRateHelperEarliestDate($E22,Trigger)</f>
        <v>41871</v>
      </c>
      <c r="M22" s="30">
        <f>_xll.qlRateHelperLatestDate($E22,Trigger)</f>
        <v>41963</v>
      </c>
    </row>
    <row r="23" spans="1:13" x14ac:dyDescent="0.2">
      <c r="A23" s="35" t="b">
        <v>0</v>
      </c>
      <c r="B23" s="36"/>
      <c r="C23" s="35" t="str">
        <f t="shared" si="1"/>
        <v>FUT3M</v>
      </c>
      <c r="D23" s="34" t="str">
        <v>U4</v>
      </c>
      <c r="E23" s="34" t="str">
        <f>Futures!H6</f>
        <v>obj_003d0#0001</v>
      </c>
      <c r="F23" s="34" t="str">
        <f>_xll.qlRateHelperQuoteName(E23)</f>
        <v>JPYFUT3MU4_Quote</v>
      </c>
      <c r="G23" s="48" t="e">
        <f>_xll.qlRateHelperQuoteValue($E23,Trigger)</f>
        <v>#NUM!</v>
      </c>
      <c r="H23" s="33" t="e">
        <f>_xll.qlFuturesRateHelperConvexityAdjustment($E23,Trigger)</f>
        <v>#NUM!</v>
      </c>
      <c r="I23" s="32" t="b">
        <v>1</v>
      </c>
      <c r="J23" s="32">
        <v>60</v>
      </c>
      <c r="K23" s="32">
        <v>21</v>
      </c>
      <c r="L23" s="31">
        <f>_xll.qlRateHelperEarliestDate($E23,Trigger)</f>
        <v>41899</v>
      </c>
      <c r="M23" s="30">
        <f>_xll.qlRateHelperLatestDate($E23,Trigger)</f>
        <v>41990</v>
      </c>
    </row>
    <row r="24" spans="1:13" x14ac:dyDescent="0.2">
      <c r="A24" s="35" t="b">
        <v>0</v>
      </c>
      <c r="B24" s="36"/>
      <c r="C24" s="35" t="str">
        <f t="shared" si="1"/>
        <v>FUT3M</v>
      </c>
      <c r="D24" s="34" t="str">
        <v>V4</v>
      </c>
      <c r="E24" s="34" t="str">
        <f>Futures!H7</f>
        <v>obj_003ee#0001</v>
      </c>
      <c r="F24" s="34" t="str">
        <f>_xll.qlRateHelperQuoteName(E24)</f>
        <v>JPYFUT3MV4_Quote</v>
      </c>
      <c r="G24" s="48" t="e">
        <f>_xll.qlRateHelperQuoteValue($E24,Trigger)</f>
        <v>#NUM!</v>
      </c>
      <c r="H24" s="33" t="e">
        <f>_xll.qlFuturesRateHelperConvexityAdjustment($E24,Trigger)</f>
        <v>#NUM!</v>
      </c>
      <c r="I24" s="32" t="b">
        <v>1</v>
      </c>
      <c r="J24" s="32">
        <v>60</v>
      </c>
      <c r="K24" s="32">
        <v>21</v>
      </c>
      <c r="L24" s="31">
        <f>_xll.qlRateHelperEarliestDate($E24,Trigger)</f>
        <v>41927</v>
      </c>
      <c r="M24" s="30">
        <f>_xll.qlRateHelperLatestDate($E24,Trigger)</f>
        <v>42019</v>
      </c>
    </row>
    <row r="25" spans="1:13" x14ac:dyDescent="0.2">
      <c r="A25" s="35" t="b">
        <v>0</v>
      </c>
      <c r="B25" s="36"/>
      <c r="C25" s="35" t="str">
        <f t="shared" si="1"/>
        <v>FUT3M</v>
      </c>
      <c r="D25" s="34" t="str">
        <v>X4</v>
      </c>
      <c r="E25" s="34" t="str">
        <f>Futures!H8</f>
        <v>obj_003dd#0001</v>
      </c>
      <c r="F25" s="34" t="str">
        <f>_xll.qlRateHelperQuoteName(E25)</f>
        <v>JPYFUT3MX4_Quote</v>
      </c>
      <c r="G25" s="48" t="e">
        <f>_xll.qlRateHelperQuoteValue($E25,Trigger)</f>
        <v>#NUM!</v>
      </c>
      <c r="H25" s="33" t="e">
        <f>_xll.qlFuturesRateHelperConvexityAdjustment($E25,Trigger)</f>
        <v>#NUM!</v>
      </c>
      <c r="I25" s="32" t="b">
        <v>1</v>
      </c>
      <c r="J25" s="32">
        <v>60</v>
      </c>
      <c r="K25" s="32">
        <v>21</v>
      </c>
      <c r="L25" s="31">
        <f>_xll.qlRateHelperEarliestDate($E25,Trigger)</f>
        <v>41962</v>
      </c>
      <c r="M25" s="30">
        <f>_xll.qlRateHelperLatestDate($E25,Trigger)</f>
        <v>42054</v>
      </c>
    </row>
    <row r="26" spans="1:13" x14ac:dyDescent="0.2">
      <c r="A26" s="35" t="b">
        <v>0</v>
      </c>
      <c r="B26" s="36"/>
      <c r="C26" s="35" t="str">
        <f t="shared" si="1"/>
        <v>FUT3M</v>
      </c>
      <c r="D26" s="34" t="str">
        <v>Z4</v>
      </c>
      <c r="E26" s="34" t="str">
        <f>Futures!H9</f>
        <v>obj_003d1#0001</v>
      </c>
      <c r="F26" s="34" t="str">
        <f>_xll.qlRateHelperQuoteName(E26)</f>
        <v>JPYFUT3MZ4_Quote</v>
      </c>
      <c r="G26" s="48" t="e">
        <f>_xll.qlRateHelperQuoteValue($E26,Trigger)</f>
        <v>#NUM!</v>
      </c>
      <c r="H26" s="33" t="e">
        <f>_xll.qlFuturesRateHelperConvexityAdjustment($E26,Trigger)</f>
        <v>#NUM!</v>
      </c>
      <c r="I26" s="32" t="b">
        <v>1</v>
      </c>
      <c r="J26" s="32">
        <v>60</v>
      </c>
      <c r="K26" s="32">
        <v>21</v>
      </c>
      <c r="L26" s="31">
        <f>_xll.qlRateHelperEarliestDate($E26,Trigger)</f>
        <v>41990</v>
      </c>
      <c r="M26" s="30">
        <f>_xll.qlRateHelperLatestDate($E26,Trigger)</f>
        <v>42080</v>
      </c>
    </row>
    <row r="27" spans="1:13" x14ac:dyDescent="0.2">
      <c r="A27" s="35" t="b">
        <v>0</v>
      </c>
      <c r="B27" s="36"/>
      <c r="C27" s="35" t="str">
        <f t="shared" si="1"/>
        <v>FUT3M</v>
      </c>
      <c r="D27" s="34" t="str">
        <v>F5</v>
      </c>
      <c r="E27" s="34" t="str">
        <f>Futures!H10</f>
        <v>obj_003de#0001</v>
      </c>
      <c r="F27" s="34" t="str">
        <f>_xll.qlRateHelperQuoteName(E27)</f>
        <v>JPYFUT3MF5_Quote</v>
      </c>
      <c r="G27" s="48" t="e">
        <f>_xll.qlRateHelperQuoteValue($E27,Trigger)</f>
        <v>#NUM!</v>
      </c>
      <c r="H27" s="33" t="e">
        <f>_xll.qlFuturesRateHelperConvexityAdjustment($E27,Trigger)</f>
        <v>#NUM!</v>
      </c>
      <c r="I27" s="32" t="b">
        <v>1</v>
      </c>
      <c r="J27" s="32">
        <v>60</v>
      </c>
      <c r="K27" s="32">
        <v>21</v>
      </c>
      <c r="L27" s="31">
        <f>_xll.qlRateHelperEarliestDate($E27,Trigger)</f>
        <v>42025</v>
      </c>
      <c r="M27" s="30">
        <f>_xll.qlRateHelperLatestDate($E27,Trigger)</f>
        <v>42115</v>
      </c>
    </row>
    <row r="28" spans="1:13" x14ac:dyDescent="0.2">
      <c r="A28" s="35" t="b">
        <v>0</v>
      </c>
      <c r="B28" s="36"/>
      <c r="C28" s="35" t="str">
        <f t="shared" si="1"/>
        <v>FUT3M</v>
      </c>
      <c r="D28" s="34" t="str">
        <v>G5</v>
      </c>
      <c r="E28" s="34" t="str">
        <f>Futures!H11</f>
        <v>obj_003ef#0001</v>
      </c>
      <c r="F28" s="34" t="str">
        <f>_xll.qlRateHelperQuoteName(E28)</f>
        <v>JPYFUT3MG5_Quote</v>
      </c>
      <c r="G28" s="48" t="e">
        <f>_xll.qlRateHelperQuoteValue($E28,Trigger)</f>
        <v>#NUM!</v>
      </c>
      <c r="H28" s="33" t="e">
        <f>_xll.qlFuturesRateHelperConvexityAdjustment($E28,Trigger)</f>
        <v>#NUM!</v>
      </c>
      <c r="I28" s="32" t="b">
        <v>1</v>
      </c>
      <c r="J28" s="32">
        <v>60</v>
      </c>
      <c r="K28" s="32">
        <v>21</v>
      </c>
      <c r="L28" s="31">
        <f>_xll.qlRateHelperEarliestDate($E28,Trigger)</f>
        <v>42053</v>
      </c>
      <c r="M28" s="30">
        <f>_xll.qlRateHelperLatestDate($E28,Trigger)</f>
        <v>42142</v>
      </c>
    </row>
    <row r="29" spans="1:13" x14ac:dyDescent="0.2">
      <c r="A29" s="35" t="b">
        <v>0</v>
      </c>
      <c r="B29" s="36"/>
      <c r="C29" s="35" t="str">
        <f t="shared" si="1"/>
        <v>FUT3M</v>
      </c>
      <c r="D29" s="34" t="str">
        <v>H5</v>
      </c>
      <c r="E29" s="34" t="str">
        <f>Futures!H12</f>
        <v>obj_003cd#0001</v>
      </c>
      <c r="F29" s="34" t="str">
        <f>_xll.qlRateHelperQuoteName(E29)</f>
        <v>JPYFUT3MH5_Quote</v>
      </c>
      <c r="G29" s="48" t="e">
        <f>_xll.qlRateHelperQuoteValue($E29,Trigger)</f>
        <v>#NUM!</v>
      </c>
      <c r="H29" s="33" t="e">
        <f>_xll.qlFuturesRateHelperConvexityAdjustment($E29,Trigger)</f>
        <v>#NUM!</v>
      </c>
      <c r="I29" s="32" t="b">
        <v>1</v>
      </c>
      <c r="J29" s="32">
        <v>60</v>
      </c>
      <c r="K29" s="32">
        <v>21</v>
      </c>
      <c r="L29" s="31">
        <f>_xll.qlRateHelperEarliestDate($E29,Trigger)</f>
        <v>42081</v>
      </c>
      <c r="M29" s="30">
        <f>_xll.qlRateHelperLatestDate($E29,Trigger)</f>
        <v>42173</v>
      </c>
    </row>
    <row r="30" spans="1:13" x14ac:dyDescent="0.2">
      <c r="A30" s="35" t="b">
        <v>0</v>
      </c>
      <c r="B30" s="36"/>
      <c r="C30" s="35" t="str">
        <f t="shared" si="1"/>
        <v>FUT3M</v>
      </c>
      <c r="D30" s="34" t="str">
        <v>J5</v>
      </c>
      <c r="E30" s="34" t="str">
        <f>Futures!H13</f>
        <v>obj_003dc#0001</v>
      </c>
      <c r="F30" s="34" t="str">
        <f>_xll.qlRateHelperQuoteName(E30)</f>
        <v>JPYFUT3MJ5_Quote</v>
      </c>
      <c r="G30" s="48" t="e">
        <f>_xll.qlRateHelperQuoteValue($E30,Trigger)</f>
        <v>#NUM!</v>
      </c>
      <c r="H30" s="33" t="e">
        <f>_xll.qlFuturesRateHelperConvexityAdjustment($E30,Trigger)</f>
        <v>#NUM!</v>
      </c>
      <c r="I30" s="32" t="b">
        <v>1</v>
      </c>
      <c r="J30" s="32">
        <v>60</v>
      </c>
      <c r="K30" s="32">
        <v>21</v>
      </c>
      <c r="L30" s="31">
        <f>_xll.qlRateHelperEarliestDate($E30,Trigger)</f>
        <v>42109</v>
      </c>
      <c r="M30" s="30">
        <f>_xll.qlRateHelperLatestDate($E30,Trigger)</f>
        <v>42200</v>
      </c>
    </row>
    <row r="31" spans="1:13" x14ac:dyDescent="0.2">
      <c r="A31" s="35" t="b">
        <v>0</v>
      </c>
      <c r="B31" s="36"/>
      <c r="C31" s="35" t="str">
        <f t="shared" si="1"/>
        <v>FUT3M</v>
      </c>
      <c r="D31" s="34" t="str">
        <v>K5</v>
      </c>
      <c r="E31" s="34" t="str">
        <f>Futures!H14</f>
        <v>obj_003c9#0001</v>
      </c>
      <c r="F31" s="34" t="str">
        <f>_xll.qlRateHelperQuoteName(E31)</f>
        <v>JPYFUT3MK5_Quote</v>
      </c>
      <c r="G31" s="48" t="e">
        <f>_xll.qlRateHelperQuoteValue($E31,Trigger)</f>
        <v>#NUM!</v>
      </c>
      <c r="H31" s="33" t="e">
        <f>_xll.qlFuturesRateHelperConvexityAdjustment($E31,Trigger)</f>
        <v>#NUM!</v>
      </c>
      <c r="I31" s="32" t="b">
        <v>1</v>
      </c>
      <c r="J31" s="32">
        <v>60</v>
      </c>
      <c r="K31" s="32">
        <v>21</v>
      </c>
      <c r="L31" s="31">
        <f>_xll.qlRateHelperEarliestDate($E31,Trigger)</f>
        <v>42144</v>
      </c>
      <c r="M31" s="30">
        <f>_xll.qlRateHelperLatestDate($E31,Trigger)</f>
        <v>42236</v>
      </c>
    </row>
    <row r="32" spans="1:13" x14ac:dyDescent="0.2">
      <c r="A32" s="35" t="b">
        <v>1</v>
      </c>
      <c r="B32" s="36"/>
      <c r="C32" s="35" t="str">
        <f t="shared" si="1"/>
        <v>FUT3M</v>
      </c>
      <c r="D32" s="34" t="str">
        <v>M5</v>
      </c>
      <c r="E32" s="34" t="str">
        <f>Futures!H15</f>
        <v>obj_003e8#0001</v>
      </c>
      <c r="F32" s="34" t="str">
        <f>_xll.qlRateHelperQuoteName(E32)</f>
        <v>JPYFUT3MM5_Quote</v>
      </c>
      <c r="G32" s="48" t="e">
        <f>_xll.qlRateHelperQuoteValue($E32,Trigger)</f>
        <v>#NUM!</v>
      </c>
      <c r="H32" s="33" t="e">
        <f>_xll.qlFuturesRateHelperConvexityAdjustment($E32,Trigger)</f>
        <v>#NUM!</v>
      </c>
      <c r="I32" s="32" t="b">
        <v>1</v>
      </c>
      <c r="J32" s="32">
        <v>60</v>
      </c>
      <c r="K32" s="32">
        <v>21</v>
      </c>
      <c r="L32" s="31">
        <f>_xll.qlRateHelperEarliestDate($E32,Trigger)</f>
        <v>42172</v>
      </c>
      <c r="M32" s="30">
        <f>_xll.qlRateHelperLatestDate($E32,Trigger)</f>
        <v>42264</v>
      </c>
    </row>
    <row r="33" spans="1:13" x14ac:dyDescent="0.2">
      <c r="A33" s="35" t="b">
        <v>1</v>
      </c>
      <c r="B33" s="36"/>
      <c r="C33" s="35" t="str">
        <f t="shared" si="1"/>
        <v>FUT3M</v>
      </c>
      <c r="D33" s="34" t="str">
        <v>U5</v>
      </c>
      <c r="E33" s="34" t="str">
        <f>Futures!H16</f>
        <v>obj_003e6#0001</v>
      </c>
      <c r="F33" s="34" t="str">
        <f>_xll.qlRateHelperQuoteName(E33)</f>
        <v>JPYFUT3MU5_Quote</v>
      </c>
      <c r="G33" s="48" t="e">
        <f>_xll.qlRateHelperQuoteValue($E33,Trigger)</f>
        <v>#NUM!</v>
      </c>
      <c r="H33" s="33" t="e">
        <f>_xll.qlFuturesRateHelperConvexityAdjustment($E33,Trigger)</f>
        <v>#NUM!</v>
      </c>
      <c r="I33" s="32" t="b">
        <v>1</v>
      </c>
      <c r="J33" s="32">
        <v>60</v>
      </c>
      <c r="K33" s="32">
        <v>21</v>
      </c>
      <c r="L33" s="31">
        <f>_xll.qlRateHelperEarliestDate($E33,Trigger)</f>
        <v>42263</v>
      </c>
      <c r="M33" s="30">
        <f>_xll.qlRateHelperLatestDate($E33,Trigger)</f>
        <v>42354</v>
      </c>
    </row>
    <row r="34" spans="1:13" x14ac:dyDescent="0.2">
      <c r="A34" s="35" t="b">
        <v>1</v>
      </c>
      <c r="B34" s="36"/>
      <c r="C34" s="35" t="str">
        <f t="shared" si="1"/>
        <v>FUT3M</v>
      </c>
      <c r="D34" s="34" t="str">
        <v>Z5</v>
      </c>
      <c r="E34" s="34" t="str">
        <f>Futures!H17</f>
        <v>obj_003e2#0001</v>
      </c>
      <c r="F34" s="34" t="str">
        <f>_xll.qlRateHelperQuoteName(E34)</f>
        <v>JPYFUT3MZ5_Quote</v>
      </c>
      <c r="G34" s="48" t="e">
        <f>_xll.qlRateHelperQuoteValue($E34,Trigger)</f>
        <v>#NUM!</v>
      </c>
      <c r="H34" s="33" t="e">
        <f>_xll.qlFuturesRateHelperConvexityAdjustment($E34,Trigger)</f>
        <v>#NUM!</v>
      </c>
      <c r="I34" s="32" t="b">
        <v>1</v>
      </c>
      <c r="J34" s="32">
        <v>60</v>
      </c>
      <c r="K34" s="32">
        <v>21</v>
      </c>
      <c r="L34" s="31">
        <f>_xll.qlRateHelperEarliestDate($E34,Trigger)</f>
        <v>42354</v>
      </c>
      <c r="M34" s="30">
        <f>_xll.qlRateHelperLatestDate($E34,Trigger)</f>
        <v>42445</v>
      </c>
    </row>
    <row r="35" spans="1:13" x14ac:dyDescent="0.2">
      <c r="A35" s="35" t="b">
        <v>1</v>
      </c>
      <c r="B35" s="36"/>
      <c r="C35" s="35" t="str">
        <f t="shared" si="1"/>
        <v>FUT3M</v>
      </c>
      <c r="D35" s="34" t="str">
        <v>H6</v>
      </c>
      <c r="E35" s="34" t="str">
        <f>Futures!H18</f>
        <v>obj_003d9#0001</v>
      </c>
      <c r="F35" s="34" t="str">
        <f>_xll.qlRateHelperQuoteName(E35)</f>
        <v>JPYFUT3MH6_Quote</v>
      </c>
      <c r="G35" s="48" t="e">
        <f>_xll.qlRateHelperQuoteValue($E35,Trigger)</f>
        <v>#NUM!</v>
      </c>
      <c r="H35" s="33" t="e">
        <f>_xll.qlFuturesRateHelperConvexityAdjustment($E35,Trigger)</f>
        <v>#NUM!</v>
      </c>
      <c r="I35" s="32" t="b">
        <v>1</v>
      </c>
      <c r="J35" s="32">
        <v>60</v>
      </c>
      <c r="K35" s="32">
        <v>21</v>
      </c>
      <c r="L35" s="31">
        <f>_xll.qlRateHelperEarliestDate($E35,Trigger)</f>
        <v>42445</v>
      </c>
      <c r="M35" s="30">
        <f>_xll.qlRateHelperLatestDate($E35,Trigger)</f>
        <v>42537</v>
      </c>
    </row>
    <row r="36" spans="1:13" x14ac:dyDescent="0.2">
      <c r="A36" s="35" t="b">
        <v>1</v>
      </c>
      <c r="B36" s="36"/>
      <c r="C36" s="35" t="str">
        <f t="shared" si="1"/>
        <v>FUT3M</v>
      </c>
      <c r="D36" s="34" t="str">
        <v>M6</v>
      </c>
      <c r="E36" s="34" t="str">
        <f>Futures!H19</f>
        <v>obj_003d5#0001</v>
      </c>
      <c r="F36" s="34" t="str">
        <f>_xll.qlRateHelperQuoteName(E36)</f>
        <v>JPYFUT3MM6_Quote</v>
      </c>
      <c r="G36" s="48" t="e">
        <f>_xll.qlRateHelperQuoteValue($E36,Trigger)</f>
        <v>#NUM!</v>
      </c>
      <c r="H36" s="33" t="e">
        <f>_xll.qlFuturesRateHelperConvexityAdjustment($E36,Trigger)</f>
        <v>#NUM!</v>
      </c>
      <c r="I36" s="32" t="b">
        <v>1</v>
      </c>
      <c r="J36" s="32">
        <v>60</v>
      </c>
      <c r="K36" s="32">
        <v>21</v>
      </c>
      <c r="L36" s="31">
        <f>_xll.qlRateHelperEarliestDate($E36,Trigger)</f>
        <v>42536</v>
      </c>
      <c r="M36" s="30">
        <f>_xll.qlRateHelperLatestDate($E36,Trigger)</f>
        <v>42628</v>
      </c>
    </row>
    <row r="37" spans="1:13" x14ac:dyDescent="0.2">
      <c r="A37" s="35" t="b">
        <v>1</v>
      </c>
      <c r="B37" s="36"/>
      <c r="C37" s="35" t="str">
        <f t="shared" si="1"/>
        <v>FUT3M</v>
      </c>
      <c r="D37" s="34" t="str">
        <v>U6</v>
      </c>
      <c r="E37" s="34" t="str">
        <f>Futures!H20</f>
        <v>obj_003eb#0001</v>
      </c>
      <c r="F37" s="34" t="str">
        <f>_xll.qlRateHelperQuoteName(E37)</f>
        <v>JPYFUT3MU6_Quote</v>
      </c>
      <c r="G37" s="48" t="e">
        <f>_xll.qlRateHelperQuoteValue($E37,Trigger)</f>
        <v>#NUM!</v>
      </c>
      <c r="H37" s="33" t="e">
        <f>_xll.qlFuturesRateHelperConvexityAdjustment($E37,Trigger)</f>
        <v>#NUM!</v>
      </c>
      <c r="I37" s="32" t="b">
        <v>1</v>
      </c>
      <c r="J37" s="32">
        <v>30</v>
      </c>
      <c r="K37" s="32">
        <v>21</v>
      </c>
      <c r="L37" s="31">
        <f>_xll.qlRateHelperEarliestDate($E37,Trigger)</f>
        <v>42634</v>
      </c>
      <c r="M37" s="30">
        <f>_xll.qlRateHelperLatestDate($E37,Trigger)</f>
        <v>42725</v>
      </c>
    </row>
    <row r="38" spans="1:13" x14ac:dyDescent="0.2">
      <c r="A38" s="35" t="b">
        <v>1</v>
      </c>
      <c r="B38" s="36"/>
      <c r="C38" s="35" t="str">
        <f t="shared" si="1"/>
        <v>FUT3M</v>
      </c>
      <c r="D38" s="34" t="str">
        <v>Z6</v>
      </c>
      <c r="E38" s="34" t="str">
        <f>Futures!H21</f>
        <v>obj_003f0#0001</v>
      </c>
      <c r="F38" s="34" t="str">
        <f>_xll.qlRateHelperQuoteName(E38)</f>
        <v>JPYFUT3MZ6_Quote</v>
      </c>
      <c r="G38" s="48" t="e">
        <f>_xll.qlRateHelperQuoteValue($E38,Trigger)</f>
        <v>#NUM!</v>
      </c>
      <c r="H38" s="33" t="e">
        <f>_xll.qlFuturesRateHelperConvexityAdjustment($E38,Trigger)</f>
        <v>#NUM!</v>
      </c>
      <c r="I38" s="32" t="b">
        <v>1</v>
      </c>
      <c r="J38" s="32">
        <v>30</v>
      </c>
      <c r="K38" s="32">
        <v>21</v>
      </c>
      <c r="L38" s="31">
        <f>_xll.qlRateHelperEarliestDate($E38,Trigger)</f>
        <v>42725</v>
      </c>
      <c r="M38" s="30">
        <f>_xll.qlRateHelperLatestDate($E38,Trigger)</f>
        <v>42815</v>
      </c>
    </row>
    <row r="39" spans="1:13" x14ac:dyDescent="0.2">
      <c r="A39" s="35" t="b">
        <v>1</v>
      </c>
      <c r="B39" s="36"/>
      <c r="C39" s="35" t="str">
        <f t="shared" si="1"/>
        <v>FUT3M</v>
      </c>
      <c r="D39" s="34" t="str">
        <v>H7</v>
      </c>
      <c r="E39" s="34" t="str">
        <f>Futures!H22</f>
        <v>obj_003ce#0001</v>
      </c>
      <c r="F39" s="34" t="str">
        <f>_xll.qlRateHelperQuoteName(E39)</f>
        <v>JPYFUT3MH7_Quote</v>
      </c>
      <c r="G39" s="48" t="e">
        <f>_xll.qlRateHelperQuoteValue($E39,Trigger)</f>
        <v>#NUM!</v>
      </c>
      <c r="H39" s="33" t="e">
        <f>_xll.qlFuturesRateHelperConvexityAdjustment($E39,Trigger)</f>
        <v>#NUM!</v>
      </c>
      <c r="I39" s="32" t="b">
        <v>1</v>
      </c>
      <c r="J39" s="32">
        <v>30</v>
      </c>
      <c r="K39" s="32">
        <v>21</v>
      </c>
      <c r="L39" s="31">
        <f>_xll.qlRateHelperEarliestDate($E39,Trigger)</f>
        <v>42809</v>
      </c>
      <c r="M39" s="30">
        <f>_xll.qlRateHelperLatestDate($E39,Trigger)</f>
        <v>42901</v>
      </c>
    </row>
    <row r="40" spans="1:13" x14ac:dyDescent="0.2">
      <c r="A40" s="35" t="b">
        <v>1</v>
      </c>
      <c r="B40" s="36"/>
      <c r="C40" s="35" t="str">
        <f t="shared" si="1"/>
        <v>FUT3M</v>
      </c>
      <c r="D40" s="34" t="str">
        <v>M7</v>
      </c>
      <c r="E40" s="34" t="str">
        <f>Futures!H23</f>
        <v>obj_003d2#0001</v>
      </c>
      <c r="F40" s="34" t="str">
        <f>_xll.qlRateHelperQuoteName(E40)</f>
        <v>JPYFUT3MM7_Quote</v>
      </c>
      <c r="G40" s="48" t="e">
        <f>_xll.qlRateHelperQuoteValue($E40,Trigger)</f>
        <v>#NUM!</v>
      </c>
      <c r="H40" s="33" t="e">
        <f>_xll.qlFuturesRateHelperConvexityAdjustment($E40,Trigger)</f>
        <v>#NUM!</v>
      </c>
      <c r="I40" s="32" t="b">
        <v>1</v>
      </c>
      <c r="J40" s="32">
        <v>30</v>
      </c>
      <c r="K40" s="32">
        <v>21</v>
      </c>
      <c r="L40" s="31">
        <f>_xll.qlRateHelperEarliestDate($E40,Trigger)</f>
        <v>42907</v>
      </c>
      <c r="M40" s="30">
        <f>_xll.qlRateHelperLatestDate($E40,Trigger)</f>
        <v>42999</v>
      </c>
    </row>
    <row r="41" spans="1:13" x14ac:dyDescent="0.2">
      <c r="A41" s="35" t="b">
        <v>1</v>
      </c>
      <c r="B41" s="36"/>
      <c r="C41" s="35" t="str">
        <f t="shared" si="1"/>
        <v>FUT3M</v>
      </c>
      <c r="D41" s="34" t="str">
        <v>U7</v>
      </c>
      <c r="E41" s="34" t="str">
        <f>Futures!H24</f>
        <v>obj_003d3#0001</v>
      </c>
      <c r="F41" s="34" t="str">
        <f>_xll.qlRateHelperQuoteName(E41)</f>
        <v>JPYFUT3MU7_Quote</v>
      </c>
      <c r="G41" s="48" t="e">
        <f>_xll.qlRateHelperQuoteValue($E41,Trigger)</f>
        <v>#NUM!</v>
      </c>
      <c r="H41" s="33" t="e">
        <f>_xll.qlFuturesRateHelperConvexityAdjustment($E41,Trigger)</f>
        <v>#NUM!</v>
      </c>
      <c r="I41" s="32" t="b">
        <v>1</v>
      </c>
      <c r="J41" s="32">
        <v>30</v>
      </c>
      <c r="K41" s="32">
        <v>21</v>
      </c>
      <c r="L41" s="31">
        <f>_xll.qlRateHelperEarliestDate($E41,Trigger)</f>
        <v>42998</v>
      </c>
      <c r="M41" s="30">
        <f>_xll.qlRateHelperLatestDate($E41,Trigger)</f>
        <v>43089</v>
      </c>
    </row>
    <row r="42" spans="1:13" x14ac:dyDescent="0.2">
      <c r="A42" s="35" t="b">
        <v>1</v>
      </c>
      <c r="B42" s="36"/>
      <c r="C42" s="35" t="str">
        <f t="shared" si="1"/>
        <v>FUT3M</v>
      </c>
      <c r="D42" s="34" t="str">
        <v>Z7</v>
      </c>
      <c r="E42" s="34" t="str">
        <f>Futures!H25</f>
        <v>obj_003d6#0001</v>
      </c>
      <c r="F42" s="34" t="str">
        <f>_xll.qlRateHelperQuoteName(E42)</f>
        <v>JPYFUT3MZ7_Quote</v>
      </c>
      <c r="G42" s="48" t="e">
        <f>_xll.qlRateHelperQuoteValue($E42,Trigger)</f>
        <v>#NUM!</v>
      </c>
      <c r="H42" s="33" t="e">
        <f>_xll.qlFuturesRateHelperConvexityAdjustment($E42,Trigger)</f>
        <v>#NUM!</v>
      </c>
      <c r="I42" s="32" t="b">
        <v>1</v>
      </c>
      <c r="J42" s="32">
        <v>30</v>
      </c>
      <c r="K42" s="32">
        <v>21</v>
      </c>
      <c r="L42" s="31">
        <f>_xll.qlRateHelperEarliestDate($E42,Trigger)</f>
        <v>43089</v>
      </c>
      <c r="M42" s="30">
        <f>_xll.qlRateHelperLatestDate($E42,Trigger)</f>
        <v>43179</v>
      </c>
    </row>
    <row r="43" spans="1:13" x14ac:dyDescent="0.2">
      <c r="A43" s="35" t="b">
        <v>1</v>
      </c>
      <c r="B43" s="36"/>
      <c r="C43" s="35" t="str">
        <f t="shared" si="1"/>
        <v>FUT3M</v>
      </c>
      <c r="D43" s="34" t="str">
        <v>H8</v>
      </c>
      <c r="E43" s="34" t="str">
        <f>Futures!H26</f>
        <v>obj_003e4#0001</v>
      </c>
      <c r="F43" s="34" t="str">
        <f>_xll.qlRateHelperQuoteName(E43)</f>
        <v>JPYFUT3MH8_Quote</v>
      </c>
      <c r="G43" s="48" t="e">
        <f>_xll.qlRateHelperQuoteValue($E43,Trigger)</f>
        <v>#NUM!</v>
      </c>
      <c r="H43" s="33" t="e">
        <f>_xll.qlFuturesRateHelperConvexityAdjustment($E43,Trigger)</f>
        <v>#NUM!</v>
      </c>
      <c r="I43" s="32" t="b">
        <v>1</v>
      </c>
      <c r="J43" s="32">
        <v>30</v>
      </c>
      <c r="K43" s="32">
        <v>21</v>
      </c>
      <c r="L43" s="31">
        <f>_xll.qlRateHelperEarliestDate($E43,Trigger)</f>
        <v>43180</v>
      </c>
      <c r="M43" s="30">
        <f>_xll.qlRateHelperLatestDate($E43,Trigger)</f>
        <v>43272</v>
      </c>
    </row>
    <row r="44" spans="1:13" x14ac:dyDescent="0.2">
      <c r="A44" s="35" t="b">
        <v>1</v>
      </c>
      <c r="B44" s="36"/>
      <c r="C44" s="35" t="str">
        <f t="shared" si="1"/>
        <v>FUT3M</v>
      </c>
      <c r="D44" s="34" t="str">
        <v>M8</v>
      </c>
      <c r="E44" s="34" t="str">
        <f>Futures!H27</f>
        <v>obj_003d7#0001</v>
      </c>
      <c r="F44" s="34" t="str">
        <f>_xll.qlRateHelperQuoteName(E44)</f>
        <v>JPYFUT3MM8_Quote</v>
      </c>
      <c r="G44" s="48" t="e">
        <f>_xll.qlRateHelperQuoteValue($E44,Trigger)</f>
        <v>#NUM!</v>
      </c>
      <c r="H44" s="33" t="e">
        <f>_xll.qlFuturesRateHelperConvexityAdjustment($E44,Trigger)</f>
        <v>#NUM!</v>
      </c>
      <c r="I44" s="32" t="b">
        <v>1</v>
      </c>
      <c r="J44" s="32">
        <v>30</v>
      </c>
      <c r="K44" s="32">
        <v>21</v>
      </c>
      <c r="L44" s="31">
        <f>_xll.qlRateHelperEarliestDate($E44,Trigger)</f>
        <v>43271</v>
      </c>
      <c r="M44" s="30">
        <f>_xll.qlRateHelperLatestDate($E44,Trigger)</f>
        <v>43363</v>
      </c>
    </row>
    <row r="45" spans="1:13" x14ac:dyDescent="0.2">
      <c r="A45" s="35" t="b">
        <v>1</v>
      </c>
      <c r="B45" s="36"/>
      <c r="C45" s="35" t="str">
        <f t="shared" si="1"/>
        <v>FUT3M</v>
      </c>
      <c r="D45" s="34" t="str">
        <v>U8</v>
      </c>
      <c r="E45" s="34" t="str">
        <f>Futures!H28</f>
        <v>obj_003e7#0001</v>
      </c>
      <c r="F45" s="34" t="str">
        <f>_xll.qlRateHelperQuoteName(E45)</f>
        <v>JPYFUT3MU8_Quote</v>
      </c>
      <c r="G45" s="48" t="e">
        <f>_xll.qlRateHelperQuoteValue($E45,Trigger)</f>
        <v>#NUM!</v>
      </c>
      <c r="H45" s="33" t="e">
        <f>_xll.qlFuturesRateHelperConvexityAdjustment($E45,Trigger)</f>
        <v>#NUM!</v>
      </c>
      <c r="I45" s="32" t="b">
        <v>1</v>
      </c>
      <c r="J45" s="32">
        <v>30</v>
      </c>
      <c r="K45" s="32">
        <v>21</v>
      </c>
      <c r="L45" s="31">
        <f>_xll.qlRateHelperEarliestDate($E45,Trigger)</f>
        <v>43362</v>
      </c>
      <c r="M45" s="30">
        <f>_xll.qlRateHelperLatestDate($E45,Trigger)</f>
        <v>43453</v>
      </c>
    </row>
    <row r="46" spans="1:13" x14ac:dyDescent="0.2">
      <c r="A46" s="35" t="b">
        <v>1</v>
      </c>
      <c r="B46" s="36"/>
      <c r="C46" s="35" t="str">
        <f t="shared" si="1"/>
        <v>FUT3M</v>
      </c>
      <c r="D46" s="34" t="str">
        <v>Z8</v>
      </c>
      <c r="E46" s="34" t="str">
        <f>Futures!H29</f>
        <v>obj_003e1#0001</v>
      </c>
      <c r="F46" s="34" t="str">
        <f>_xll.qlRateHelperQuoteName(E46)</f>
        <v>JPYFUT3MZ8_Quote</v>
      </c>
      <c r="G46" s="48" t="e">
        <f>_xll.qlRateHelperQuoteValue($E46,Trigger)</f>
        <v>#NUM!</v>
      </c>
      <c r="H46" s="33" t="e">
        <f>_xll.qlFuturesRateHelperConvexityAdjustment($E46,Trigger)</f>
        <v>#NUM!</v>
      </c>
      <c r="I46" s="32" t="b">
        <v>1</v>
      </c>
      <c r="J46" s="32">
        <v>30</v>
      </c>
      <c r="K46" s="32">
        <v>21</v>
      </c>
      <c r="L46" s="31">
        <f>_xll.qlRateHelperEarliestDate($E46,Trigger)</f>
        <v>43453</v>
      </c>
      <c r="M46" s="30">
        <f>_xll.qlRateHelperLatestDate($E46,Trigger)</f>
        <v>43543</v>
      </c>
    </row>
    <row r="47" spans="1:13" x14ac:dyDescent="0.2">
      <c r="A47" s="35" t="b">
        <v>1</v>
      </c>
      <c r="B47" s="36"/>
      <c r="C47" s="35" t="str">
        <f t="shared" si="1"/>
        <v>FUT3M</v>
      </c>
      <c r="D47" s="34" t="str">
        <v>H9</v>
      </c>
      <c r="E47" s="34" t="str">
        <f>Futures!H30</f>
        <v>obj_003cc#0001</v>
      </c>
      <c r="F47" s="34" t="str">
        <f>_xll.qlRateHelperQuoteName(E47)</f>
        <v>JPYFUT3MH9_Quote</v>
      </c>
      <c r="G47" s="48" t="e">
        <f>_xll.qlRateHelperQuoteValue($E47,Trigger)</f>
        <v>#NUM!</v>
      </c>
      <c r="H47" s="33" t="e">
        <f>_xll.qlFuturesRateHelperConvexityAdjustment($E47,Trigger)</f>
        <v>#NUM!</v>
      </c>
      <c r="I47" s="32" t="b">
        <v>1</v>
      </c>
      <c r="J47" s="32">
        <v>30</v>
      </c>
      <c r="K47" s="32">
        <v>21</v>
      </c>
      <c r="L47" s="31">
        <f>_xll.qlRateHelperEarliestDate($E47,Trigger)</f>
        <v>43544</v>
      </c>
      <c r="M47" s="30">
        <f>_xll.qlRateHelperLatestDate($E47,Trigger)</f>
        <v>43636</v>
      </c>
    </row>
    <row r="48" spans="1:13" x14ac:dyDescent="0.2">
      <c r="A48" s="35" t="b">
        <v>1</v>
      </c>
      <c r="B48" s="36"/>
      <c r="C48" s="35" t="str">
        <f t="shared" si="1"/>
        <v>FUT3M</v>
      </c>
      <c r="D48" s="34" t="str">
        <v>M9</v>
      </c>
      <c r="E48" s="34" t="str">
        <f>Futures!H31</f>
        <v>obj_003cf#0001</v>
      </c>
      <c r="F48" s="34" t="str">
        <f>_xll.qlRateHelperQuoteName(E48)</f>
        <v>JPYFUT3MM9_Quote</v>
      </c>
      <c r="G48" s="48" t="e">
        <f>_xll.qlRateHelperQuoteValue($E48,Trigger)</f>
        <v>#NUM!</v>
      </c>
      <c r="H48" s="33" t="e">
        <f>_xll.qlFuturesRateHelperConvexityAdjustment($E48,Trigger)</f>
        <v>#NUM!</v>
      </c>
      <c r="I48" s="32" t="b">
        <v>1</v>
      </c>
      <c r="J48" s="32">
        <v>30</v>
      </c>
      <c r="K48" s="32">
        <v>21</v>
      </c>
      <c r="L48" s="31">
        <f>_xll.qlRateHelperEarliestDate($E48,Trigger)</f>
        <v>43635</v>
      </c>
      <c r="M48" s="30">
        <f>_xll.qlRateHelperLatestDate($E48,Trigger)</f>
        <v>43727</v>
      </c>
    </row>
    <row r="49" spans="1:14" x14ac:dyDescent="0.2">
      <c r="A49" s="35" t="b">
        <v>1</v>
      </c>
      <c r="B49" s="36"/>
      <c r="C49" s="35" t="str">
        <f t="shared" si="1"/>
        <v>FUT3M</v>
      </c>
      <c r="D49" s="34" t="str">
        <v>U9</v>
      </c>
      <c r="E49" s="34" t="str">
        <f>Futures!H32</f>
        <v>obj_003e9#0001</v>
      </c>
      <c r="F49" s="34" t="str">
        <f>_xll.qlRateHelperQuoteName(E49)</f>
        <v>JPYFUT3MU9_Quote</v>
      </c>
      <c r="G49" s="48" t="e">
        <f>_xll.qlRateHelperQuoteValue($E49,Trigger)</f>
        <v>#NUM!</v>
      </c>
      <c r="H49" s="33" t="e">
        <f>_xll.qlFuturesRateHelperConvexityAdjustment($E49,Trigger)</f>
        <v>#NUM!</v>
      </c>
      <c r="I49" s="32" t="b">
        <v>1</v>
      </c>
      <c r="J49" s="32">
        <v>30</v>
      </c>
      <c r="K49" s="32">
        <v>21</v>
      </c>
      <c r="L49" s="31">
        <f>_xll.qlRateHelperEarliestDate($E49,Trigger)</f>
        <v>43726</v>
      </c>
      <c r="M49" s="30">
        <f>_xll.qlRateHelperLatestDate($E49,Trigger)</f>
        <v>43817</v>
      </c>
    </row>
    <row r="50" spans="1:14" x14ac:dyDescent="0.2">
      <c r="A50" s="35" t="b">
        <v>1</v>
      </c>
      <c r="B50" s="36"/>
      <c r="C50" s="35" t="str">
        <f t="shared" si="1"/>
        <v>FUT3M</v>
      </c>
      <c r="D50" s="34" t="str">
        <v>Z9</v>
      </c>
      <c r="E50" s="34" t="str">
        <f>Futures!H33</f>
        <v>obj_003ec#0001</v>
      </c>
      <c r="F50" s="34" t="str">
        <f>_xll.qlRateHelperQuoteName(E50)</f>
        <v>JPYFUT3MZ9_Quote</v>
      </c>
      <c r="G50" s="48" t="e">
        <f>_xll.qlRateHelperQuoteValue($E50,Trigger)</f>
        <v>#NUM!</v>
      </c>
      <c r="H50" s="33" t="e">
        <f>_xll.qlFuturesRateHelperConvexityAdjustment($E50,Trigger)</f>
        <v>#NUM!</v>
      </c>
      <c r="I50" s="32" t="b">
        <v>1</v>
      </c>
      <c r="J50" s="32">
        <v>30</v>
      </c>
      <c r="K50" s="32">
        <v>21</v>
      </c>
      <c r="L50" s="31">
        <f>_xll.qlRateHelperEarliestDate($E50,Trigger)</f>
        <v>43817</v>
      </c>
      <c r="M50" s="30">
        <f>_xll.qlRateHelperLatestDate($E50,Trigger)</f>
        <v>43908</v>
      </c>
    </row>
    <row r="51" spans="1:14" x14ac:dyDescent="0.2">
      <c r="A51" s="35" t="b">
        <v>1</v>
      </c>
      <c r="B51" s="36"/>
      <c r="C51" s="35" t="str">
        <f t="shared" si="1"/>
        <v>FUT3M</v>
      </c>
      <c r="D51" s="34" t="str">
        <v>H0</v>
      </c>
      <c r="E51" s="34" t="str">
        <f>Futures!H34</f>
        <v>obj_003cb#0001</v>
      </c>
      <c r="F51" s="34" t="str">
        <f>_xll.qlRateHelperQuoteName(E51)</f>
        <v>JPYFUT3MH0_Quote</v>
      </c>
      <c r="G51" s="48" t="e">
        <f>_xll.qlRateHelperQuoteValue($E51,Trigger)</f>
        <v>#NUM!</v>
      </c>
      <c r="H51" s="33" t="e">
        <f>_xll.qlFuturesRateHelperConvexityAdjustment($E51,Trigger)</f>
        <v>#NUM!</v>
      </c>
      <c r="I51" s="32" t="b">
        <v>1</v>
      </c>
      <c r="J51" s="32">
        <v>30</v>
      </c>
      <c r="K51" s="32">
        <v>21</v>
      </c>
      <c r="L51" s="31">
        <f>_xll.qlRateHelperEarliestDate($E51,Trigger)</f>
        <v>43908</v>
      </c>
      <c r="M51" s="30">
        <f>_xll.qlRateHelperLatestDate($E51,Trigger)</f>
        <v>44000</v>
      </c>
    </row>
    <row r="52" spans="1:14" x14ac:dyDescent="0.2">
      <c r="A52" s="35" t="b">
        <v>1</v>
      </c>
      <c r="B52" s="36"/>
      <c r="C52" s="35" t="str">
        <f t="shared" si="1"/>
        <v>FUT3M</v>
      </c>
      <c r="D52" s="34" t="str">
        <v>M0</v>
      </c>
      <c r="E52" s="34" t="str">
        <f>Futures!H35</f>
        <v>obj_003db#0001</v>
      </c>
      <c r="F52" s="34" t="str">
        <f>_xll.qlRateHelperQuoteName(E52)</f>
        <v>JPYFUT3MM0_Quote</v>
      </c>
      <c r="G52" s="48" t="e">
        <f>_xll.qlRateHelperQuoteValue($E52,Trigger)</f>
        <v>#NUM!</v>
      </c>
      <c r="H52" s="33" t="e">
        <f>_xll.qlFuturesRateHelperConvexityAdjustment($E52,Trigger)</f>
        <v>#NUM!</v>
      </c>
      <c r="I52" s="32" t="b">
        <v>1</v>
      </c>
      <c r="J52" s="32">
        <v>30</v>
      </c>
      <c r="K52" s="32">
        <v>21</v>
      </c>
      <c r="L52" s="31">
        <f>_xll.qlRateHelperEarliestDate($E52,Trigger)</f>
        <v>43999</v>
      </c>
      <c r="M52" s="30">
        <f>_xll.qlRateHelperLatestDate($E52,Trigger)</f>
        <v>44091</v>
      </c>
    </row>
    <row r="53" spans="1:14" x14ac:dyDescent="0.2">
      <c r="A53" s="35" t="b">
        <v>1</v>
      </c>
      <c r="B53" s="36"/>
      <c r="C53" s="35" t="str">
        <f t="shared" si="1"/>
        <v>FUT3M</v>
      </c>
      <c r="D53" s="34" t="str">
        <v>U0</v>
      </c>
      <c r="E53" s="34" t="str">
        <f>Futures!H36</f>
        <v>obj_003f1#0001</v>
      </c>
      <c r="F53" s="34" t="str">
        <f>_xll.qlRateHelperQuoteName(E53)</f>
        <v>JPYFUT3MU0_Quote</v>
      </c>
      <c r="G53" s="48" t="e">
        <f>_xll.qlRateHelperQuoteValue($E53,Trigger)</f>
        <v>#NUM!</v>
      </c>
      <c r="H53" s="33" t="e">
        <f>_xll.qlFuturesRateHelperConvexityAdjustment($E53,Trigger)</f>
        <v>#NUM!</v>
      </c>
      <c r="I53" s="32" t="b">
        <v>1</v>
      </c>
      <c r="J53" s="32">
        <v>30</v>
      </c>
      <c r="K53" s="32">
        <v>21</v>
      </c>
      <c r="L53" s="31">
        <f>_xll.qlRateHelperEarliestDate($E53,Trigger)</f>
        <v>44090</v>
      </c>
      <c r="M53" s="30">
        <f>_xll.qlRateHelperLatestDate($E53,Trigger)</f>
        <v>44181</v>
      </c>
    </row>
    <row r="54" spans="1:14" x14ac:dyDescent="0.2">
      <c r="A54" s="35" t="b">
        <v>1</v>
      </c>
      <c r="B54" s="36"/>
      <c r="C54" s="35" t="str">
        <f t="shared" si="1"/>
        <v>FUT3M</v>
      </c>
      <c r="D54" s="34" t="str">
        <v>Z0</v>
      </c>
      <c r="E54" s="34" t="str">
        <f>Futures!H37</f>
        <v>obj_003df#0001</v>
      </c>
      <c r="F54" s="34" t="str">
        <f>_xll.qlRateHelperQuoteName(E54)</f>
        <v>JPYFUT3MZ0_Quote</v>
      </c>
      <c r="G54" s="48" t="e">
        <f>_xll.qlRateHelperQuoteValue($E54,Trigger)</f>
        <v>#NUM!</v>
      </c>
      <c r="H54" s="33" t="e">
        <f>_xll.qlFuturesRateHelperConvexityAdjustment($E54,Trigger)</f>
        <v>#NUM!</v>
      </c>
      <c r="I54" s="32" t="b">
        <v>1</v>
      </c>
      <c r="J54" s="32">
        <v>30</v>
      </c>
      <c r="K54" s="32">
        <v>21</v>
      </c>
      <c r="L54" s="31">
        <f>_xll.qlRateHelperEarliestDate($E54,Trigger)</f>
        <v>44181</v>
      </c>
      <c r="M54" s="30">
        <f>_xll.qlRateHelperLatestDate($E54,Trigger)</f>
        <v>44271</v>
      </c>
    </row>
    <row r="55" spans="1:14" x14ac:dyDescent="0.2">
      <c r="A55" s="35" t="b">
        <v>1</v>
      </c>
      <c r="B55" s="36"/>
      <c r="C55" s="35" t="str">
        <f t="shared" si="1"/>
        <v>FUT3M</v>
      </c>
      <c r="D55" s="34" t="str">
        <v>H1</v>
      </c>
      <c r="E55" s="34" t="str">
        <f>Futures!H38</f>
        <v>obj_003d8#0001</v>
      </c>
      <c r="F55" s="34" t="str">
        <f>_xll.qlRateHelperQuoteName(E55)</f>
        <v>JPYFUT3MH1_Quote</v>
      </c>
      <c r="G55" s="48" t="e">
        <f>_xll.qlRateHelperQuoteValue($E55,Trigger)</f>
        <v>#NUM!</v>
      </c>
      <c r="H55" s="33" t="e">
        <f>_xll.qlFuturesRateHelperConvexityAdjustment($E55,Trigger)</f>
        <v>#NUM!</v>
      </c>
      <c r="I55" s="32" t="b">
        <v>1</v>
      </c>
      <c r="J55" s="32">
        <v>30</v>
      </c>
      <c r="K55" s="32">
        <v>21</v>
      </c>
      <c r="L55" s="31">
        <f>_xll.qlRateHelperEarliestDate($E55,Trigger)</f>
        <v>44272</v>
      </c>
      <c r="M55" s="30">
        <f>_xll.qlRateHelperLatestDate($E55,Trigger)</f>
        <v>44364</v>
      </c>
    </row>
    <row r="56" spans="1:14" x14ac:dyDescent="0.2">
      <c r="A56" s="35" t="b">
        <v>1</v>
      </c>
      <c r="B56" s="36"/>
      <c r="C56" s="35" t="str">
        <f t="shared" si="1"/>
        <v>FUT3M</v>
      </c>
      <c r="D56" s="34" t="str">
        <v>M1</v>
      </c>
      <c r="E56" s="34" t="str">
        <f>Futures!H39</f>
        <v>obj_003e5#0001</v>
      </c>
      <c r="F56" s="34" t="str">
        <f>_xll.qlRateHelperQuoteName(E56)</f>
        <v>JPYFUT3MM1_Quote</v>
      </c>
      <c r="G56" s="48" t="e">
        <f>_xll.qlRateHelperQuoteValue($E56,Trigger)</f>
        <v>#NUM!</v>
      </c>
      <c r="H56" s="33" t="e">
        <f>_xll.qlFuturesRateHelperConvexityAdjustment($E56,Trigger)</f>
        <v>#NUM!</v>
      </c>
      <c r="I56" s="32" t="b">
        <v>1</v>
      </c>
      <c r="J56" s="32">
        <v>30</v>
      </c>
      <c r="K56" s="32">
        <v>21</v>
      </c>
      <c r="L56" s="31">
        <f>_xll.qlRateHelperEarliestDate($E56,Trigger)</f>
        <v>44363</v>
      </c>
      <c r="M56" s="30">
        <f>_xll.qlRateHelperLatestDate($E56,Trigger)</f>
        <v>44455</v>
      </c>
    </row>
    <row r="57" spans="1:14" x14ac:dyDescent="0.2">
      <c r="A57" s="35" t="b">
        <v>1</v>
      </c>
      <c r="B57" s="36"/>
      <c r="C57" s="35" t="str">
        <f t="shared" si="1"/>
        <v>FUT3M</v>
      </c>
      <c r="D57" s="34" t="str">
        <v>U1</v>
      </c>
      <c r="E57" s="34" t="str">
        <f>Futures!H40</f>
        <v>obj_003e3#0001</v>
      </c>
      <c r="F57" s="34" t="str">
        <f>_xll.qlRateHelperQuoteName(E57)</f>
        <v>JPYFUT3MU1_Quote</v>
      </c>
      <c r="G57" s="48" t="e">
        <f>_xll.qlRateHelperQuoteValue($E57,Trigger)</f>
        <v>#NUM!</v>
      </c>
      <c r="H57" s="33" t="e">
        <f>_xll.qlFuturesRateHelperConvexityAdjustment($E57,Trigger)</f>
        <v>#NUM!</v>
      </c>
      <c r="I57" s="32" t="b">
        <v>1</v>
      </c>
      <c r="J57" s="32">
        <v>30</v>
      </c>
      <c r="K57" s="32">
        <v>21</v>
      </c>
      <c r="L57" s="31">
        <f>_xll.qlRateHelperEarliestDate($E57,Trigger)</f>
        <v>44454</v>
      </c>
      <c r="M57" s="30">
        <f>_xll.qlRateHelperLatestDate($E57,Trigger)</f>
        <v>44545</v>
      </c>
    </row>
    <row r="58" spans="1:14" x14ac:dyDescent="0.2">
      <c r="A58" s="35" t="b">
        <v>1</v>
      </c>
      <c r="B58" s="36"/>
      <c r="C58" s="35" t="str">
        <f t="shared" si="1"/>
        <v>FUT3M</v>
      </c>
      <c r="D58" s="34" t="str">
        <v>Z1</v>
      </c>
      <c r="E58" s="34" t="str">
        <f>Futures!H41</f>
        <v>obj_003ea#0001</v>
      </c>
      <c r="F58" s="34" t="str">
        <f>_xll.qlRateHelperQuoteName(E58)</f>
        <v>JPYFUT3MZ1_Quote</v>
      </c>
      <c r="G58" s="48" t="e">
        <f>_xll.qlRateHelperQuoteValue($E58,Trigger)</f>
        <v>#NUM!</v>
      </c>
      <c r="H58" s="33" t="e">
        <f>_xll.qlFuturesRateHelperConvexityAdjustment($E58,Trigger)</f>
        <v>#NUM!</v>
      </c>
      <c r="I58" s="32" t="b">
        <v>1</v>
      </c>
      <c r="J58" s="32">
        <v>30</v>
      </c>
      <c r="K58" s="32">
        <v>21</v>
      </c>
      <c r="L58" s="31">
        <f>_xll.qlRateHelperEarliestDate($E58,Trigger)</f>
        <v>44545</v>
      </c>
      <c r="M58" s="30">
        <f>_xll.qlRateHelperLatestDate($E58,Trigger)</f>
        <v>44635</v>
      </c>
    </row>
    <row r="59" spans="1:14" x14ac:dyDescent="0.2">
      <c r="A59" s="35" t="b">
        <v>1</v>
      </c>
      <c r="B59" s="36"/>
      <c r="C59" s="35" t="str">
        <f t="shared" si="1"/>
        <v>FUT3M</v>
      </c>
      <c r="D59" s="34" t="str">
        <v>H2</v>
      </c>
      <c r="E59" s="34" t="str">
        <f>Futures!H42</f>
        <v>obj_003ca#0001</v>
      </c>
      <c r="F59" s="34" t="str">
        <f>_xll.qlRateHelperQuoteName(E59)</f>
        <v>JPYFUT3MH2_Quote</v>
      </c>
      <c r="G59" s="48" t="e">
        <f>_xll.qlRateHelperQuoteValue($E59,Trigger)</f>
        <v>#NUM!</v>
      </c>
      <c r="H59" s="33" t="e">
        <f>_xll.qlFuturesRateHelperConvexityAdjustment($E59,Trigger)</f>
        <v>#NUM!</v>
      </c>
      <c r="I59" s="32" t="b">
        <v>1</v>
      </c>
      <c r="J59" s="32">
        <v>30</v>
      </c>
      <c r="K59" s="32">
        <v>21</v>
      </c>
      <c r="L59" s="31">
        <f>_xll.qlRateHelperEarliestDate($E59,Trigger)</f>
        <v>44636</v>
      </c>
      <c r="M59" s="30">
        <f>_xll.qlRateHelperLatestDate($E59,Trigger)</f>
        <v>44728</v>
      </c>
    </row>
    <row r="60" spans="1:14" x14ac:dyDescent="0.2">
      <c r="A60" s="35" t="b">
        <v>1</v>
      </c>
      <c r="B60" s="36"/>
      <c r="C60" s="35" t="str">
        <f t="shared" si="1"/>
        <v>FUT3M</v>
      </c>
      <c r="D60" s="34" t="str">
        <v>M2</v>
      </c>
      <c r="E60" s="34" t="str">
        <f>Futures!H43</f>
        <v>obj_003ed#0001</v>
      </c>
      <c r="F60" s="34" t="str">
        <f>_xll.qlRateHelperQuoteName(E60)</f>
        <v>JPYFUT3MM2_Quote</v>
      </c>
      <c r="G60" s="48" t="e">
        <f>_xll.qlRateHelperQuoteValue($E60,Trigger)</f>
        <v>#NUM!</v>
      </c>
      <c r="H60" s="33" t="e">
        <f>_xll.qlFuturesRateHelperConvexityAdjustment($E60,Trigger)</f>
        <v>#NUM!</v>
      </c>
      <c r="I60" s="32" t="b">
        <v>1</v>
      </c>
      <c r="J60" s="32">
        <v>30</v>
      </c>
      <c r="K60" s="32">
        <v>21</v>
      </c>
      <c r="L60" s="31">
        <f>_xll.qlRateHelperEarliestDate($E60,Trigger)</f>
        <v>44727</v>
      </c>
      <c r="M60" s="30">
        <f>_xll.qlRateHelperLatestDate($E60,Trigger)</f>
        <v>44819</v>
      </c>
    </row>
    <row r="61" spans="1:14" x14ac:dyDescent="0.2">
      <c r="A61" s="28" t="b">
        <v>1</v>
      </c>
      <c r="B61" s="29"/>
      <c r="C61" s="28" t="str">
        <f t="shared" si="1"/>
        <v>FUT3M</v>
      </c>
      <c r="D61" s="27" t="str">
        <v>U2</v>
      </c>
      <c r="E61" s="27" t="str">
        <f>Futures!H44</f>
        <v>obj_003f2#0001</v>
      </c>
      <c r="F61" s="27" t="str">
        <f>_xll.qlRateHelperQuoteName(E61)</f>
        <v>JPYFUT3MU2_Quote</v>
      </c>
      <c r="G61" s="47" t="e">
        <f>_xll.qlRateHelperQuoteValue($E61,Trigger)</f>
        <v>#NUM!</v>
      </c>
      <c r="H61" s="26" t="e">
        <f>_xll.qlFuturesRateHelperConvexityAdjustment($E61,Trigger)</f>
        <v>#NUM!</v>
      </c>
      <c r="I61" s="25" t="b">
        <v>1</v>
      </c>
      <c r="J61" s="25">
        <v>30</v>
      </c>
      <c r="K61" s="32">
        <v>21</v>
      </c>
      <c r="L61" s="24">
        <f>_xll.qlRateHelperEarliestDate($E61,Trigger)</f>
        <v>44825</v>
      </c>
      <c r="M61" s="23">
        <f>_xll.qlRateHelperLatestDate($E61,Trigger)</f>
        <v>44916</v>
      </c>
      <c r="N61" s="46"/>
    </row>
    <row r="62" spans="1:14" ht="11.25" customHeight="1" x14ac:dyDescent="0.2">
      <c r="B62" s="44">
        <v>2</v>
      </c>
      <c r="C62" s="43"/>
      <c r="D62" s="42" t="s">
        <v>52</v>
      </c>
      <c r="E62" s="42" t="str">
        <f t="shared" ref="E62:E79" si="2">RateHelperPrefix&amp;"_"&amp;$B62&amp;$C62&amp;$D62</f>
        <v>JPY_YC3MRH_2X1S</v>
      </c>
      <c r="F62" s="42" t="e">
        <f>_xll.qlRateHelperQuoteName(E62)</f>
        <v>#NUM!</v>
      </c>
      <c r="G62" s="41" t="e">
        <f>_xll.qlRateHelperQuoteValue($E62,Trigger)</f>
        <v>#NUM!</v>
      </c>
      <c r="H62" s="41" t="e">
        <f>_xll.qlSwapRateHelperSpread($E62,Trigger)</f>
        <v>#NUM!</v>
      </c>
      <c r="I62" s="40" t="b">
        <v>0</v>
      </c>
      <c r="J62" s="40">
        <v>40</v>
      </c>
      <c r="K62" s="40">
        <v>1</v>
      </c>
      <c r="L62" s="39" t="e">
        <f>_xll.qlRateHelperEarliestDate($E62,Trigger)</f>
        <v>#NUM!</v>
      </c>
      <c r="M62" s="38" t="e">
        <f>_xll.qlRateHelperLatestDate($E62,Trigger)</f>
        <v>#NUM!</v>
      </c>
      <c r="N62" s="37"/>
    </row>
    <row r="63" spans="1:14" x14ac:dyDescent="0.2">
      <c r="B63" s="36">
        <v>3</v>
      </c>
      <c r="C63" s="35"/>
      <c r="D63" s="34" t="s">
        <v>52</v>
      </c>
      <c r="E63" s="34" t="str">
        <f t="shared" si="2"/>
        <v>JPY_YC3MRH_3X1S</v>
      </c>
      <c r="F63" s="34" t="e">
        <f>_xll.qlRateHelperQuoteName(E63)</f>
        <v>#NUM!</v>
      </c>
      <c r="G63" s="33" t="e">
        <f>_xll.qlRateHelperQuoteValue($E63,Trigger)</f>
        <v>#NUM!</v>
      </c>
      <c r="H63" s="33" t="e">
        <f>_xll.qlSwapRateHelperSpread($E63,Trigger)</f>
        <v>#NUM!</v>
      </c>
      <c r="I63" s="32" t="b">
        <v>0</v>
      </c>
      <c r="J63" s="32">
        <v>40</v>
      </c>
      <c r="K63" s="32">
        <v>1</v>
      </c>
      <c r="L63" s="31" t="e">
        <f>_xll.qlRateHelperEarliestDate($E63,Trigger)</f>
        <v>#NUM!</v>
      </c>
      <c r="M63" s="30" t="e">
        <f>_xll.qlRateHelperLatestDate($E63,Trigger)</f>
        <v>#NUM!</v>
      </c>
      <c r="N63" s="45"/>
    </row>
    <row r="64" spans="1:14" x14ac:dyDescent="0.2">
      <c r="B64" s="36">
        <v>4</v>
      </c>
      <c r="C64" s="35"/>
      <c r="D64" s="34" t="s">
        <v>52</v>
      </c>
      <c r="E64" s="34" t="str">
        <f t="shared" si="2"/>
        <v>JPY_YC3MRH_4X1S</v>
      </c>
      <c r="F64" s="34" t="e">
        <f>_xll.qlRateHelperQuoteName(E64)</f>
        <v>#NUM!</v>
      </c>
      <c r="G64" s="33" t="e">
        <f>_xll.qlRateHelperQuoteValue($E64,Trigger)</f>
        <v>#NUM!</v>
      </c>
      <c r="H64" s="33" t="e">
        <f>_xll.qlSwapRateHelperSpread($E64,Trigger)</f>
        <v>#NUM!</v>
      </c>
      <c r="I64" s="32" t="b">
        <v>0</v>
      </c>
      <c r="J64" s="32">
        <v>40</v>
      </c>
      <c r="K64" s="32">
        <v>1</v>
      </c>
      <c r="L64" s="31" t="e">
        <f>_xll.qlRateHelperEarliestDate($E64,Trigger)</f>
        <v>#NUM!</v>
      </c>
      <c r="M64" s="30" t="e">
        <f>_xll.qlRateHelperLatestDate($E64,Trigger)</f>
        <v>#NUM!</v>
      </c>
    </row>
    <row r="65" spans="2:13" x14ac:dyDescent="0.2">
      <c r="B65" s="36">
        <v>5</v>
      </c>
      <c r="C65" s="35"/>
      <c r="D65" s="34" t="s">
        <v>52</v>
      </c>
      <c r="E65" s="34" t="str">
        <f t="shared" si="2"/>
        <v>JPY_YC3MRH_5X1S</v>
      </c>
      <c r="F65" s="34" t="e">
        <f>_xll.qlRateHelperQuoteName(E65)</f>
        <v>#NUM!</v>
      </c>
      <c r="G65" s="33" t="e">
        <f>_xll.qlRateHelperQuoteValue($E65,Trigger)</f>
        <v>#NUM!</v>
      </c>
      <c r="H65" s="33" t="e">
        <f>_xll.qlSwapRateHelperSpread($E65,Trigger)</f>
        <v>#NUM!</v>
      </c>
      <c r="I65" s="32" t="b">
        <v>0</v>
      </c>
      <c r="J65" s="32">
        <v>40</v>
      </c>
      <c r="K65" s="32">
        <v>1</v>
      </c>
      <c r="L65" s="31" t="e">
        <f>_xll.qlRateHelperEarliestDate($E65,Trigger)</f>
        <v>#NUM!</v>
      </c>
      <c r="M65" s="30" t="e">
        <f>_xll.qlRateHelperLatestDate($E65,Trigger)</f>
        <v>#NUM!</v>
      </c>
    </row>
    <row r="66" spans="2:13" ht="11.25" customHeight="1" x14ac:dyDescent="0.2">
      <c r="B66" s="36">
        <v>6</v>
      </c>
      <c r="C66" s="35"/>
      <c r="D66" s="34" t="s">
        <v>52</v>
      </c>
      <c r="E66" s="34" t="str">
        <f t="shared" si="2"/>
        <v>JPY_YC3MRH_6X1S</v>
      </c>
      <c r="F66" s="34" t="e">
        <f>_xll.qlRateHelperQuoteName(E66)</f>
        <v>#NUM!</v>
      </c>
      <c r="G66" s="33" t="e">
        <f>_xll.qlRateHelperQuoteValue($E66,Trigger)</f>
        <v>#NUM!</v>
      </c>
      <c r="H66" s="33" t="e">
        <f>_xll.qlSwapRateHelperSpread($E66,Trigger)</f>
        <v>#NUM!</v>
      </c>
      <c r="I66" s="32" t="b">
        <v>0</v>
      </c>
      <c r="J66" s="32">
        <v>40</v>
      </c>
      <c r="K66" s="32">
        <v>1</v>
      </c>
      <c r="L66" s="31" t="e">
        <f>_xll.qlRateHelperEarliestDate($E66,Trigger)</f>
        <v>#NUM!</v>
      </c>
      <c r="M66" s="30" t="e">
        <f>_xll.qlRateHelperLatestDate($E66,Trigger)</f>
        <v>#NUM!</v>
      </c>
    </row>
    <row r="67" spans="2:13" x14ac:dyDescent="0.2">
      <c r="B67" s="36">
        <v>7</v>
      </c>
      <c r="C67" s="35"/>
      <c r="D67" s="34" t="s">
        <v>52</v>
      </c>
      <c r="E67" s="34" t="str">
        <f t="shared" si="2"/>
        <v>JPY_YC3MRH_7X1S</v>
      </c>
      <c r="F67" s="34" t="e">
        <f>_xll.qlRateHelperQuoteName(E67)</f>
        <v>#NUM!</v>
      </c>
      <c r="G67" s="33" t="e">
        <f>_xll.qlRateHelperQuoteValue($E67,Trigger)</f>
        <v>#NUM!</v>
      </c>
      <c r="H67" s="33" t="e">
        <f>_xll.qlSwapRateHelperSpread($E67,Trigger)</f>
        <v>#NUM!</v>
      </c>
      <c r="I67" s="32" t="b">
        <v>0</v>
      </c>
      <c r="J67" s="32">
        <v>40</v>
      </c>
      <c r="K67" s="32">
        <v>1</v>
      </c>
      <c r="L67" s="31" t="e">
        <f>_xll.qlRateHelperEarliestDate($E67,Trigger)</f>
        <v>#NUM!</v>
      </c>
      <c r="M67" s="30" t="e">
        <f>_xll.qlRateHelperLatestDate($E67,Trigger)</f>
        <v>#NUM!</v>
      </c>
    </row>
    <row r="68" spans="2:13" x14ac:dyDescent="0.2">
      <c r="B68" s="36">
        <v>8</v>
      </c>
      <c r="C68" s="35"/>
      <c r="D68" s="34" t="s">
        <v>52</v>
      </c>
      <c r="E68" s="34" t="str">
        <f t="shared" si="2"/>
        <v>JPY_YC3MRH_8X1S</v>
      </c>
      <c r="F68" s="34" t="e">
        <f>_xll.qlRateHelperQuoteName(E68)</f>
        <v>#NUM!</v>
      </c>
      <c r="G68" s="33" t="e">
        <f>_xll.qlRateHelperQuoteValue($E68,Trigger)</f>
        <v>#NUM!</v>
      </c>
      <c r="H68" s="33" t="e">
        <f>_xll.qlSwapRateHelperSpread($E68,Trigger)</f>
        <v>#NUM!</v>
      </c>
      <c r="I68" s="32" t="b">
        <v>0</v>
      </c>
      <c r="J68" s="32">
        <v>40</v>
      </c>
      <c r="K68" s="32">
        <v>1</v>
      </c>
      <c r="L68" s="31" t="e">
        <f>_xll.qlRateHelperEarliestDate($E68,Trigger)</f>
        <v>#NUM!</v>
      </c>
      <c r="M68" s="30" t="e">
        <f>_xll.qlRateHelperLatestDate($E68,Trigger)</f>
        <v>#NUM!</v>
      </c>
    </row>
    <row r="69" spans="2:13" ht="11.25" customHeight="1" x14ac:dyDescent="0.2">
      <c r="B69" s="36">
        <v>9</v>
      </c>
      <c r="C69" s="35"/>
      <c r="D69" s="34" t="s">
        <v>52</v>
      </c>
      <c r="E69" s="34" t="str">
        <f t="shared" si="2"/>
        <v>JPY_YC3MRH_9X1S</v>
      </c>
      <c r="F69" s="34" t="e">
        <f>_xll.qlRateHelperQuoteName(E69)</f>
        <v>#NUM!</v>
      </c>
      <c r="G69" s="33" t="e">
        <f>_xll.qlRateHelperQuoteValue($E69,Trigger)</f>
        <v>#NUM!</v>
      </c>
      <c r="H69" s="33" t="e">
        <f>_xll.qlSwapRateHelperSpread($E69,Trigger)</f>
        <v>#NUM!</v>
      </c>
      <c r="I69" s="32" t="b">
        <v>0</v>
      </c>
      <c r="J69" s="32">
        <v>40</v>
      </c>
      <c r="K69" s="32">
        <v>1</v>
      </c>
      <c r="L69" s="31" t="e">
        <f>_xll.qlRateHelperEarliestDate($E69,Trigger)</f>
        <v>#NUM!</v>
      </c>
      <c r="M69" s="30" t="e">
        <f>_xll.qlRateHelperLatestDate($E69,Trigger)</f>
        <v>#NUM!</v>
      </c>
    </row>
    <row r="70" spans="2:13" x14ac:dyDescent="0.2">
      <c r="B70" s="36">
        <v>10</v>
      </c>
      <c r="C70" s="35"/>
      <c r="D70" s="34" t="s">
        <v>52</v>
      </c>
      <c r="E70" s="34" t="str">
        <f t="shared" si="2"/>
        <v>JPY_YC3MRH_10X1S</v>
      </c>
      <c r="F70" s="34" t="e">
        <f>_xll.qlRateHelperQuoteName(E70)</f>
        <v>#NUM!</v>
      </c>
      <c r="G70" s="33" t="e">
        <f>_xll.qlRateHelperQuoteValue($E70,Trigger)</f>
        <v>#NUM!</v>
      </c>
      <c r="H70" s="33" t="e">
        <f>_xll.qlSwapRateHelperSpread($E70,Trigger)</f>
        <v>#NUM!</v>
      </c>
      <c r="I70" s="32" t="b">
        <v>0</v>
      </c>
      <c r="J70" s="32">
        <v>40</v>
      </c>
      <c r="K70" s="32">
        <v>1</v>
      </c>
      <c r="L70" s="31" t="e">
        <f>_xll.qlRateHelperEarliestDate($E70,Trigger)</f>
        <v>#NUM!</v>
      </c>
      <c r="M70" s="30" t="e">
        <f>_xll.qlRateHelperLatestDate($E70,Trigger)</f>
        <v>#NUM!</v>
      </c>
    </row>
    <row r="71" spans="2:13" x14ac:dyDescent="0.2">
      <c r="B71" s="36">
        <v>11</v>
      </c>
      <c r="C71" s="35"/>
      <c r="D71" s="34" t="s">
        <v>52</v>
      </c>
      <c r="E71" s="34" t="str">
        <f t="shared" si="2"/>
        <v>JPY_YC3MRH_11X1S</v>
      </c>
      <c r="F71" s="34" t="e">
        <f>_xll.qlRateHelperQuoteName(E71)</f>
        <v>#NUM!</v>
      </c>
      <c r="G71" s="33" t="e">
        <f>_xll.qlRateHelperQuoteValue($E71,Trigger)</f>
        <v>#NUM!</v>
      </c>
      <c r="H71" s="33" t="e">
        <f>_xll.qlSwapRateHelperSpread($E71,Trigger)</f>
        <v>#NUM!</v>
      </c>
      <c r="I71" s="32" t="b">
        <v>0</v>
      </c>
      <c r="J71" s="32">
        <v>40</v>
      </c>
      <c r="K71" s="32">
        <v>1</v>
      </c>
      <c r="L71" s="31" t="e">
        <f>_xll.qlRateHelperEarliestDate($E71,Trigger)</f>
        <v>#NUM!</v>
      </c>
      <c r="M71" s="30" t="e">
        <f>_xll.qlRateHelperLatestDate($E71,Trigger)</f>
        <v>#NUM!</v>
      </c>
    </row>
    <row r="72" spans="2:13" x14ac:dyDescent="0.2">
      <c r="B72" s="29">
        <v>12</v>
      </c>
      <c r="C72" s="28"/>
      <c r="D72" s="27" t="s">
        <v>52</v>
      </c>
      <c r="E72" s="27" t="str">
        <f t="shared" si="2"/>
        <v>JPY_YC3MRH_12X1S</v>
      </c>
      <c r="F72" s="27" t="e">
        <f>_xll.qlRateHelperQuoteName(E72)</f>
        <v>#NUM!</v>
      </c>
      <c r="G72" s="26" t="e">
        <f>_xll.qlRateHelperQuoteValue($E72,Trigger)</f>
        <v>#NUM!</v>
      </c>
      <c r="H72" s="26" t="e">
        <f>_xll.qlSwapRateHelperSpread($E72,Trigger)</f>
        <v>#NUM!</v>
      </c>
      <c r="I72" s="25" t="b">
        <v>0</v>
      </c>
      <c r="J72" s="25">
        <v>40</v>
      </c>
      <c r="K72" s="32">
        <v>1</v>
      </c>
      <c r="L72" s="24" t="e">
        <f>_xll.qlRateHelperEarliestDate($E72,Trigger)</f>
        <v>#NUM!</v>
      </c>
      <c r="M72" s="23" t="e">
        <f>_xll.qlRateHelperLatestDate($E72,Trigger)</f>
        <v>#NUM!</v>
      </c>
    </row>
    <row r="73" spans="2:13" x14ac:dyDescent="0.2">
      <c r="B73" s="44" t="s">
        <v>48</v>
      </c>
      <c r="C73" s="43">
        <v>12</v>
      </c>
      <c r="D73" s="42"/>
      <c r="E73" s="42" t="str">
        <f t="shared" si="2"/>
        <v>JPY_YC3MRH_1S12</v>
      </c>
      <c r="F73" s="42" t="e">
        <f>_xll.qlRateHelperQuoteName(E73)</f>
        <v>#NUM!</v>
      </c>
      <c r="G73" s="41" t="e">
        <f>_xll.qlRateHelperQuoteValue($E73,Trigger)</f>
        <v>#NUM!</v>
      </c>
      <c r="H73" s="41" t="e">
        <f>_xll.qlSwapRateHelperSpread($E73,Trigger)</f>
        <v>#NUM!</v>
      </c>
      <c r="I73" s="40" t="b">
        <v>0</v>
      </c>
      <c r="J73" s="40">
        <v>40</v>
      </c>
      <c r="K73" s="40">
        <v>1</v>
      </c>
      <c r="L73" s="39" t="e">
        <f>_xll.qlRateHelperEarliestDate($E73,Trigger)</f>
        <v>#NUM!</v>
      </c>
      <c r="M73" s="38" t="e">
        <f>_xll.qlRateHelperLatestDate($E73,Trigger)</f>
        <v>#NUM!</v>
      </c>
    </row>
    <row r="74" spans="2:13" x14ac:dyDescent="0.2">
      <c r="B74" s="36" t="s">
        <v>49</v>
      </c>
      <c r="C74" s="35">
        <v>12</v>
      </c>
      <c r="D74" s="34"/>
      <c r="E74" s="34" t="str">
        <f t="shared" si="2"/>
        <v>JPY_YC3MRH_2S12</v>
      </c>
      <c r="F74" s="34" t="e">
        <f>_xll.qlRateHelperQuoteName(E74)</f>
        <v>#NUM!</v>
      </c>
      <c r="G74" s="33" t="e">
        <f>_xll.qlRateHelperQuoteValue($E74,Trigger)</f>
        <v>#NUM!</v>
      </c>
      <c r="H74" s="33" t="e">
        <f>_xll.qlSwapRateHelperSpread($E74,Trigger)</f>
        <v>#NUM!</v>
      </c>
      <c r="I74" s="32" t="b">
        <v>0</v>
      </c>
      <c r="J74" s="32">
        <v>40</v>
      </c>
      <c r="K74" s="32">
        <v>1</v>
      </c>
      <c r="L74" s="31" t="e">
        <f>_xll.qlRateHelperEarliestDate($E74,Trigger)</f>
        <v>#NUM!</v>
      </c>
      <c r="M74" s="30" t="e">
        <f>_xll.qlRateHelperLatestDate($E74,Trigger)</f>
        <v>#NUM!</v>
      </c>
    </row>
    <row r="75" spans="2:13" x14ac:dyDescent="0.2">
      <c r="B75" s="36" t="s">
        <v>51</v>
      </c>
      <c r="C75" s="35">
        <v>12</v>
      </c>
      <c r="D75" s="34"/>
      <c r="E75" s="34" t="str">
        <f t="shared" si="2"/>
        <v>JPY_YC3MRH_3S12</v>
      </c>
      <c r="F75" s="34" t="e">
        <f>_xll.qlRateHelperQuoteName(E75)</f>
        <v>#NUM!</v>
      </c>
      <c r="G75" s="33" t="e">
        <f>_xll.qlRateHelperQuoteValue($E75,Trigger)</f>
        <v>#NUM!</v>
      </c>
      <c r="H75" s="33" t="e">
        <f>_xll.qlSwapRateHelperSpread($E75,Trigger)</f>
        <v>#NUM!</v>
      </c>
      <c r="I75" s="32" t="b">
        <v>0</v>
      </c>
      <c r="J75" s="32">
        <v>40</v>
      </c>
      <c r="K75" s="32">
        <v>1</v>
      </c>
      <c r="L75" s="31" t="e">
        <f>_xll.qlRateHelperEarliestDate($E75,Trigger)</f>
        <v>#NUM!</v>
      </c>
      <c r="M75" s="30" t="e">
        <f>_xll.qlRateHelperLatestDate($E75,Trigger)</f>
        <v>#NUM!</v>
      </c>
    </row>
    <row r="76" spans="2:13" x14ac:dyDescent="0.2">
      <c r="B76" s="36" t="s">
        <v>50</v>
      </c>
      <c r="C76" s="35">
        <v>12</v>
      </c>
      <c r="D76" s="34"/>
      <c r="E76" s="34" t="str">
        <f t="shared" si="2"/>
        <v>JPY_YC3MRH_4S12</v>
      </c>
      <c r="F76" s="34" t="e">
        <f>_xll.qlRateHelperQuoteName(E76)</f>
        <v>#NUM!</v>
      </c>
      <c r="G76" s="33" t="e">
        <f>_xll.qlRateHelperQuoteValue($E76,Trigger)</f>
        <v>#NUM!</v>
      </c>
      <c r="H76" s="33" t="e">
        <f>_xll.qlSwapRateHelperSpread($E76,Trigger)</f>
        <v>#NUM!</v>
      </c>
      <c r="I76" s="32" t="b">
        <v>0</v>
      </c>
      <c r="J76" s="32">
        <v>40</v>
      </c>
      <c r="K76" s="32">
        <v>1</v>
      </c>
      <c r="L76" s="31" t="e">
        <f>_xll.qlRateHelperEarliestDate($E76,Trigger)</f>
        <v>#NUM!</v>
      </c>
      <c r="M76" s="30" t="e">
        <f>_xll.qlRateHelperLatestDate($E76,Trigger)</f>
        <v>#NUM!</v>
      </c>
    </row>
    <row r="77" spans="2:13" x14ac:dyDescent="0.2">
      <c r="B77" s="36" t="s">
        <v>48</v>
      </c>
      <c r="C77" s="35">
        <v>24</v>
      </c>
      <c r="D77" s="34"/>
      <c r="E77" s="34" t="str">
        <f t="shared" si="2"/>
        <v>JPY_YC3MRH_1S24</v>
      </c>
      <c r="F77" s="34" t="e">
        <f>_xll.qlRateHelperQuoteName(E77)</f>
        <v>#NUM!</v>
      </c>
      <c r="G77" s="33" t="e">
        <f>_xll.qlRateHelperQuoteValue($E77,Trigger)</f>
        <v>#NUM!</v>
      </c>
      <c r="H77" s="33" t="e">
        <f>_xll.qlSwapRateHelperSpread($E77,Trigger)</f>
        <v>#NUM!</v>
      </c>
      <c r="I77" s="32" t="b">
        <v>0</v>
      </c>
      <c r="J77" s="32">
        <v>40</v>
      </c>
      <c r="K77" s="32">
        <v>1</v>
      </c>
      <c r="L77" s="31" t="e">
        <f>_xll.qlRateHelperEarliestDate($E77,Trigger)</f>
        <v>#NUM!</v>
      </c>
      <c r="M77" s="30" t="e">
        <f>_xll.qlRateHelperLatestDate($E77,Trigger)</f>
        <v>#NUM!</v>
      </c>
    </row>
    <row r="78" spans="2:13" x14ac:dyDescent="0.2">
      <c r="B78" s="36" t="s">
        <v>49</v>
      </c>
      <c r="C78" s="35">
        <v>24</v>
      </c>
      <c r="D78" s="34"/>
      <c r="E78" s="34" t="str">
        <f t="shared" si="2"/>
        <v>JPY_YC3MRH_2S24</v>
      </c>
      <c r="F78" s="34" t="e">
        <f>_xll.qlRateHelperQuoteName(E78)</f>
        <v>#NUM!</v>
      </c>
      <c r="G78" s="33" t="e">
        <f>_xll.qlRateHelperQuoteValue($E78,Trigger)</f>
        <v>#NUM!</v>
      </c>
      <c r="H78" s="33" t="e">
        <f>_xll.qlSwapRateHelperSpread($E78,Trigger)</f>
        <v>#NUM!</v>
      </c>
      <c r="I78" s="32" t="b">
        <v>0</v>
      </c>
      <c r="J78" s="32">
        <v>40</v>
      </c>
      <c r="K78" s="32">
        <v>1</v>
      </c>
      <c r="L78" s="31" t="e">
        <f>_xll.qlRateHelperEarliestDate($E78,Trigger)</f>
        <v>#NUM!</v>
      </c>
      <c r="M78" s="30" t="e">
        <f>_xll.qlRateHelperLatestDate($E78,Trigger)</f>
        <v>#NUM!</v>
      </c>
    </row>
    <row r="79" spans="2:13" x14ac:dyDescent="0.2">
      <c r="B79" s="29" t="s">
        <v>48</v>
      </c>
      <c r="C79" s="28">
        <v>36</v>
      </c>
      <c r="D79" s="27"/>
      <c r="E79" s="27" t="str">
        <f t="shared" si="2"/>
        <v>JPY_YC3MRH_1S36</v>
      </c>
      <c r="F79" s="27" t="e">
        <f>_xll.qlRateHelperQuoteName(E79)</f>
        <v>#NUM!</v>
      </c>
      <c r="G79" s="26" t="e">
        <f>_xll.qlRateHelperQuoteValue($E79,Trigger)</f>
        <v>#NUM!</v>
      </c>
      <c r="H79" s="26" t="e">
        <f>_xll.qlSwapRateHelperSpread($E79,Trigger)</f>
        <v>#NUM!</v>
      </c>
      <c r="I79" s="25" t="b">
        <v>0</v>
      </c>
      <c r="J79" s="25">
        <v>40</v>
      </c>
      <c r="K79" s="25">
        <v>1</v>
      </c>
      <c r="L79" s="24" t="e">
        <f>_xll.qlRateHelperEarliestDate($E79,Trigger)</f>
        <v>#NUM!</v>
      </c>
      <c r="M79" s="23" t="e">
        <f>_xll.qlRateHelperLatestDate($E79,Trigger)</f>
        <v>#NUM!</v>
      </c>
    </row>
    <row r="80" spans="2:13" x14ac:dyDescent="0.2">
      <c r="B80" s="36">
        <f t="shared" ref="B80:B106" si="3">SwapFixedFreq</f>
        <v>0</v>
      </c>
      <c r="C80" s="35" t="str">
        <f t="shared" ref="C80:C113" si="4">IborType&amp;"BASIS"</f>
        <v>3LBASIS</v>
      </c>
      <c r="D80" s="34" t="str">
        <f>SwapsFromBasis!C6</f>
        <v>1Y</v>
      </c>
      <c r="E80" s="34" t="str">
        <f>SwapsFromBasis!K6</f>
        <v>obj_003a1#0001</v>
      </c>
      <c r="F80" s="34" t="str">
        <f>_xll.qlRateHelperQuoteName(E80)</f>
        <v>JPYSB6L1Y_Quote</v>
      </c>
      <c r="G80" s="33">
        <f>_xll.qlRateHelperQuoteValue($E80,Trigger)</f>
        <v>1.825E-3</v>
      </c>
      <c r="H80" s="33">
        <f>_xll.qlSwapRateHelperSpread($E80,Trigger)</f>
        <v>4.4999999999999999E-4</v>
      </c>
      <c r="I80" s="32" t="b">
        <f>IF(ISERROR(G80),FALSE,TRUE)</f>
        <v>1</v>
      </c>
      <c r="J80" s="32">
        <v>40</v>
      </c>
      <c r="K80" s="32">
        <v>1</v>
      </c>
      <c r="L80" s="31">
        <f>_xll.qlRateHelperEarliestDate($E80,Trigger)</f>
        <v>41800</v>
      </c>
      <c r="M80" s="30">
        <f>_xll.qlRateHelperLatestDate($E80,Trigger)</f>
        <v>42165</v>
      </c>
    </row>
    <row r="81" spans="2:13" x14ac:dyDescent="0.2">
      <c r="B81" s="36">
        <f t="shared" si="3"/>
        <v>0</v>
      </c>
      <c r="C81" s="35" t="str">
        <f t="shared" si="4"/>
        <v>3LBASIS</v>
      </c>
      <c r="D81" s="34" t="str">
        <f>SwapsFromBasis!C7</f>
        <v>2Y</v>
      </c>
      <c r="E81" s="34" t="str">
        <f>SwapsFromBasis!K7</f>
        <v>obj_003a2#0001</v>
      </c>
      <c r="F81" s="34" t="str">
        <f>_xll.qlRateHelperQuoteName(E81)</f>
        <v>JPYSB6L2Y_Quote</v>
      </c>
      <c r="G81" s="33">
        <f>_xll.qlRateHelperQuoteValue($E81,Trigger)</f>
        <v>1.8500000000000001E-3</v>
      </c>
      <c r="H81" s="33">
        <f>_xll.qlSwapRateHelperSpread($E81,Trigger)</f>
        <v>4.75E-4</v>
      </c>
      <c r="I81" s="32" t="b">
        <f t="shared" ref="I81:I113" si="5">IF(ISERROR(G81),FALSE,TRUE)</f>
        <v>1</v>
      </c>
      <c r="J81" s="32">
        <v>40</v>
      </c>
      <c r="K81" s="32">
        <v>1</v>
      </c>
      <c r="L81" s="31">
        <f>_xll.qlRateHelperEarliestDate($E81,Trigger)</f>
        <v>41800</v>
      </c>
      <c r="M81" s="30">
        <f>_xll.qlRateHelperLatestDate($E81,Trigger)</f>
        <v>42531</v>
      </c>
    </row>
    <row r="82" spans="2:13" x14ac:dyDescent="0.2">
      <c r="B82" s="36">
        <f t="shared" si="3"/>
        <v>0</v>
      </c>
      <c r="C82" s="35" t="str">
        <f t="shared" si="4"/>
        <v>3LBASIS</v>
      </c>
      <c r="D82" s="34" t="str">
        <f>SwapsFromBasis!C8</f>
        <v>3Y</v>
      </c>
      <c r="E82" s="34" t="str">
        <f>SwapsFromBasis!K8</f>
        <v>obj_003a3#0001</v>
      </c>
      <c r="F82" s="34" t="str">
        <f>_xll.qlRateHelperQuoteName(E82)</f>
        <v>JPYSB6L3Y_Quote</v>
      </c>
      <c r="G82" s="33">
        <f>_xll.qlRateHelperQuoteValue($E82,Trigger)</f>
        <v>2.0250000000000003E-3</v>
      </c>
      <c r="H82" s="33">
        <f>_xll.qlSwapRateHelperSpread($E82,Trigger)</f>
        <v>5.7499999999999999E-4</v>
      </c>
      <c r="I82" s="32" t="b">
        <f t="shared" si="5"/>
        <v>1</v>
      </c>
      <c r="J82" s="32">
        <v>40</v>
      </c>
      <c r="K82" s="32">
        <v>1</v>
      </c>
      <c r="L82" s="31">
        <f>_xll.qlRateHelperEarliestDate($E82,Trigger)</f>
        <v>41800</v>
      </c>
      <c r="M82" s="30">
        <f>_xll.qlRateHelperLatestDate($E82,Trigger)</f>
        <v>42898</v>
      </c>
    </row>
    <row r="83" spans="2:13" x14ac:dyDescent="0.2">
      <c r="B83" s="36">
        <f t="shared" si="3"/>
        <v>0</v>
      </c>
      <c r="C83" s="35" t="str">
        <f t="shared" si="4"/>
        <v>3LBASIS</v>
      </c>
      <c r="D83" s="34" t="str">
        <f>SwapsFromBasis!C9</f>
        <v>4Y</v>
      </c>
      <c r="E83" s="34" t="str">
        <f>SwapsFromBasis!K9</f>
        <v>obj_003a4#0001</v>
      </c>
      <c r="F83" s="34" t="str">
        <f>_xll.qlRateHelperQuoteName(E83)</f>
        <v>JPYSB6L4Y_Quote</v>
      </c>
      <c r="G83" s="33">
        <f>_xll.qlRateHelperQuoteValue($E83,Trigger)</f>
        <v>2.4250000000000001E-3</v>
      </c>
      <c r="H83" s="33">
        <f>_xll.qlSwapRateHelperSpread($E83,Trigger)</f>
        <v>6.4999999999999997E-4</v>
      </c>
      <c r="I83" s="32" t="b">
        <f t="shared" si="5"/>
        <v>1</v>
      </c>
      <c r="J83" s="32">
        <v>40</v>
      </c>
      <c r="K83" s="32">
        <v>1</v>
      </c>
      <c r="L83" s="31">
        <f>_xll.qlRateHelperEarliestDate($E83,Trigger)</f>
        <v>41800</v>
      </c>
      <c r="M83" s="30">
        <f>_xll.qlRateHelperLatestDate($E83,Trigger)</f>
        <v>43262</v>
      </c>
    </row>
    <row r="84" spans="2:13" x14ac:dyDescent="0.2">
      <c r="B84" s="36">
        <f t="shared" si="3"/>
        <v>0</v>
      </c>
      <c r="C84" s="35" t="str">
        <f t="shared" si="4"/>
        <v>3LBASIS</v>
      </c>
      <c r="D84" s="34" t="str">
        <f>SwapsFromBasis!C10</f>
        <v>5Y</v>
      </c>
      <c r="E84" s="34" t="str">
        <f>SwapsFromBasis!K10</f>
        <v>obj_003a5#0001</v>
      </c>
      <c r="F84" s="34" t="str">
        <f>_xll.qlRateHelperQuoteName(E84)</f>
        <v>JPYSB6L5Y_Quote</v>
      </c>
      <c r="G84" s="33">
        <f>_xll.qlRateHelperQuoteValue($E84,Trigger)</f>
        <v>3.0249999999999999E-3</v>
      </c>
      <c r="H84" s="33">
        <f>_xll.qlSwapRateHelperSpread($E84,Trigger)</f>
        <v>7.7499999999999997E-4</v>
      </c>
      <c r="I84" s="32" t="b">
        <f t="shared" si="5"/>
        <v>1</v>
      </c>
      <c r="J84" s="32">
        <v>40</v>
      </c>
      <c r="K84" s="32">
        <v>1</v>
      </c>
      <c r="L84" s="31">
        <f>_xll.qlRateHelperEarliestDate($E84,Trigger)</f>
        <v>41800</v>
      </c>
      <c r="M84" s="30">
        <f>_xll.qlRateHelperLatestDate($E84,Trigger)</f>
        <v>43626</v>
      </c>
    </row>
    <row r="85" spans="2:13" x14ac:dyDescent="0.2">
      <c r="B85" s="36">
        <f t="shared" si="3"/>
        <v>0</v>
      </c>
      <c r="C85" s="35" t="str">
        <f t="shared" si="4"/>
        <v>3LBASIS</v>
      </c>
      <c r="D85" s="34" t="str">
        <f>SwapsFromBasis!C11</f>
        <v>6Y</v>
      </c>
      <c r="E85" s="34" t="str">
        <f>SwapsFromBasis!K11</f>
        <v>obj_003a6#0001</v>
      </c>
      <c r="F85" s="34" t="str">
        <f>_xll.qlRateHelperQuoteName(E85)</f>
        <v>JPYSB6L6Y_Quote</v>
      </c>
      <c r="G85" s="33">
        <f>_xll.qlRateHelperQuoteValue($E85,Trigger)</f>
        <v>3.8E-3</v>
      </c>
      <c r="H85" s="33">
        <f>_xll.qlSwapRateHelperSpread($E85,Trigger)</f>
        <v>8.4999999999999995E-4</v>
      </c>
      <c r="I85" s="32" t="b">
        <f t="shared" si="5"/>
        <v>1</v>
      </c>
      <c r="J85" s="32">
        <v>40</v>
      </c>
      <c r="K85" s="32">
        <v>1</v>
      </c>
      <c r="L85" s="31">
        <f>_xll.qlRateHelperEarliestDate($E85,Trigger)</f>
        <v>41800</v>
      </c>
      <c r="M85" s="30">
        <f>_xll.qlRateHelperLatestDate($E85,Trigger)</f>
        <v>43992</v>
      </c>
    </row>
    <row r="86" spans="2:13" x14ac:dyDescent="0.2">
      <c r="B86" s="36">
        <f t="shared" si="3"/>
        <v>0</v>
      </c>
      <c r="C86" s="35" t="str">
        <f t="shared" si="4"/>
        <v>3LBASIS</v>
      </c>
      <c r="D86" s="34" t="str">
        <f>SwapsFromBasis!C12</f>
        <v>7Y</v>
      </c>
      <c r="E86" s="34" t="str">
        <f>SwapsFromBasis!K12</f>
        <v>obj_003a7#0001</v>
      </c>
      <c r="F86" s="34" t="str">
        <f>_xll.qlRateHelperQuoteName(E86)</f>
        <v>JPYSB6L7Y_Quote</v>
      </c>
      <c r="G86" s="33">
        <f>_xll.qlRateHelperQuoteValue($E86,Trigger)</f>
        <v>4.6750000000000003E-3</v>
      </c>
      <c r="H86" s="33">
        <f>_xll.qlSwapRateHelperSpread($E86,Trigger)</f>
        <v>9.5E-4</v>
      </c>
      <c r="I86" s="32" t="b">
        <f t="shared" si="5"/>
        <v>1</v>
      </c>
      <c r="J86" s="32">
        <v>40</v>
      </c>
      <c r="K86" s="32">
        <v>1</v>
      </c>
      <c r="L86" s="31">
        <f>_xll.qlRateHelperEarliestDate($E86,Trigger)</f>
        <v>41800</v>
      </c>
      <c r="M86" s="30">
        <f>_xll.qlRateHelperLatestDate($E86,Trigger)</f>
        <v>44357</v>
      </c>
    </row>
    <row r="87" spans="2:13" x14ac:dyDescent="0.2">
      <c r="B87" s="36">
        <f t="shared" si="3"/>
        <v>0</v>
      </c>
      <c r="C87" s="35" t="str">
        <f t="shared" si="4"/>
        <v>3LBASIS</v>
      </c>
      <c r="D87" s="34" t="str">
        <f>SwapsFromBasis!C13</f>
        <v>8Y</v>
      </c>
      <c r="E87" s="34" t="str">
        <f>SwapsFromBasis!K13</f>
        <v>obj_003a8#0001</v>
      </c>
      <c r="F87" s="34" t="str">
        <f>_xll.qlRateHelperQuoteName(E87)</f>
        <v>JPYSB6L8Y_Quote</v>
      </c>
      <c r="G87" s="33">
        <f>_xll.qlRateHelperQuoteValue($E87,Trigger)</f>
        <v>5.6000000000000008E-3</v>
      </c>
      <c r="H87" s="33">
        <f>_xll.qlSwapRateHelperSpread($E87,Trigger)</f>
        <v>1.0499999999999999E-3</v>
      </c>
      <c r="I87" s="32" t="b">
        <f t="shared" si="5"/>
        <v>1</v>
      </c>
      <c r="J87" s="32">
        <v>40</v>
      </c>
      <c r="K87" s="32">
        <v>1</v>
      </c>
      <c r="L87" s="31">
        <f>_xll.qlRateHelperEarliestDate($E87,Trigger)</f>
        <v>41800</v>
      </c>
      <c r="M87" s="30">
        <f>_xll.qlRateHelperLatestDate($E87,Trigger)</f>
        <v>44722</v>
      </c>
    </row>
    <row r="88" spans="2:13" x14ac:dyDescent="0.2">
      <c r="B88" s="36">
        <f t="shared" si="3"/>
        <v>0</v>
      </c>
      <c r="C88" s="35" t="str">
        <f t="shared" si="4"/>
        <v>3LBASIS</v>
      </c>
      <c r="D88" s="34" t="str">
        <f>SwapsFromBasis!C14</f>
        <v>9Y</v>
      </c>
      <c r="E88" s="34" t="str">
        <f>SwapsFromBasis!K14</f>
        <v>obj_003a9#0001</v>
      </c>
      <c r="F88" s="34" t="str">
        <f>_xll.qlRateHelperQuoteName(E88)</f>
        <v>JPYSB6L9Y_Quote</v>
      </c>
      <c r="G88" s="33">
        <f>_xll.qlRateHelperQuoteValue($E88,Trigger)</f>
        <v>6.5250000000000004E-3</v>
      </c>
      <c r="H88" s="33">
        <f>_xll.qlSwapRateHelperSpread($E88,Trigger)</f>
        <v>1.1249999999999999E-3</v>
      </c>
      <c r="I88" s="32" t="b">
        <f t="shared" si="5"/>
        <v>1</v>
      </c>
      <c r="J88" s="32">
        <v>40</v>
      </c>
      <c r="K88" s="32">
        <v>1</v>
      </c>
      <c r="L88" s="31">
        <f>_xll.qlRateHelperEarliestDate($E88,Trigger)</f>
        <v>41800</v>
      </c>
      <c r="M88" s="30">
        <f>_xll.qlRateHelperLatestDate($E88,Trigger)</f>
        <v>45089</v>
      </c>
    </row>
    <row r="89" spans="2:13" x14ac:dyDescent="0.2">
      <c r="B89" s="36">
        <f t="shared" si="3"/>
        <v>0</v>
      </c>
      <c r="C89" s="35" t="str">
        <f t="shared" si="4"/>
        <v>3LBASIS</v>
      </c>
      <c r="D89" s="34" t="str">
        <f>SwapsFromBasis!C15</f>
        <v>10Y</v>
      </c>
      <c r="E89" s="34" t="str">
        <f>SwapsFromBasis!K15</f>
        <v>obj_003aa#0001</v>
      </c>
      <c r="F89" s="34" t="str">
        <f>_xll.qlRateHelperQuoteName(E89)</f>
        <v>JPYSB6L10Y_Quote</v>
      </c>
      <c r="G89" s="33">
        <f>_xll.qlRateHelperQuoteValue($E89,Trigger)</f>
        <v>7.45E-3</v>
      </c>
      <c r="H89" s="33">
        <f>_xll.qlSwapRateHelperSpread($E89,Trigger)</f>
        <v>1.225E-3</v>
      </c>
      <c r="I89" s="32" t="b">
        <f t="shared" si="5"/>
        <v>1</v>
      </c>
      <c r="J89" s="32">
        <v>40</v>
      </c>
      <c r="K89" s="32">
        <v>1</v>
      </c>
      <c r="L89" s="31">
        <f>_xll.qlRateHelperEarliestDate($E89,Trigger)</f>
        <v>41800</v>
      </c>
      <c r="M89" s="30">
        <f>_xll.qlRateHelperLatestDate($E89,Trigger)</f>
        <v>45453</v>
      </c>
    </row>
    <row r="90" spans="2:13" x14ac:dyDescent="0.2">
      <c r="B90" s="36">
        <f t="shared" si="3"/>
        <v>0</v>
      </c>
      <c r="C90" s="35" t="str">
        <f t="shared" si="4"/>
        <v>3LBASIS</v>
      </c>
      <c r="D90" s="34" t="str">
        <f>SwapsFromBasis!C16</f>
        <v>11Y</v>
      </c>
      <c r="E90" s="34" t="str">
        <f>SwapsFromBasis!K16</f>
        <v>obj_003ab#0001</v>
      </c>
      <c r="F90" s="34" t="str">
        <f>_xll.qlRateHelperQuoteName(E90)</f>
        <v>JPYSB6L11Y_Quote</v>
      </c>
      <c r="G90" s="33" t="e">
        <f>_xll.qlRateHelperQuoteValue($E90,Trigger)</f>
        <v>#NUM!</v>
      </c>
      <c r="H90" s="33">
        <f>_xll.qlSwapRateHelperSpread($E90,Trigger)</f>
        <v>1.3069064243652793E-3</v>
      </c>
      <c r="I90" s="32" t="b">
        <f t="shared" si="5"/>
        <v>0</v>
      </c>
      <c r="J90" s="32">
        <v>40</v>
      </c>
      <c r="K90" s="32">
        <v>1</v>
      </c>
      <c r="L90" s="31">
        <f>_xll.qlRateHelperEarliestDate($E90,Trigger)</f>
        <v>41800</v>
      </c>
      <c r="M90" s="30">
        <f>_xll.qlRateHelperLatestDate($E90,Trigger)</f>
        <v>45818</v>
      </c>
    </row>
    <row r="91" spans="2:13" x14ac:dyDescent="0.2">
      <c r="B91" s="36">
        <f t="shared" si="3"/>
        <v>0</v>
      </c>
      <c r="C91" s="35" t="str">
        <f t="shared" si="4"/>
        <v>3LBASIS</v>
      </c>
      <c r="D91" s="34" t="str">
        <f>SwapsFromBasis!C17</f>
        <v>12Y</v>
      </c>
      <c r="E91" s="34" t="str">
        <f>SwapsFromBasis!K17</f>
        <v>obj_003ac#0001</v>
      </c>
      <c r="F91" s="34" t="str">
        <f>_xll.qlRateHelperQuoteName(E91)</f>
        <v>JPYSB6L12Y_Quote</v>
      </c>
      <c r="G91" s="33">
        <f>_xll.qlRateHelperQuoteValue($E91,Trigger)</f>
        <v>9.2999999999999992E-3</v>
      </c>
      <c r="H91" s="33">
        <f>_xll.qlSwapRateHelperSpread($E91,Trigger)</f>
        <v>1.3608834408760497E-3</v>
      </c>
      <c r="I91" s="32" t="b">
        <f t="shared" si="5"/>
        <v>1</v>
      </c>
      <c r="J91" s="32">
        <v>40</v>
      </c>
      <c r="K91" s="32">
        <v>1</v>
      </c>
      <c r="L91" s="31">
        <f>_xll.qlRateHelperEarliestDate($E91,Trigger)</f>
        <v>41800</v>
      </c>
      <c r="M91" s="30">
        <f>_xll.qlRateHelperLatestDate($E91,Trigger)</f>
        <v>46183</v>
      </c>
    </row>
    <row r="92" spans="2:13" x14ac:dyDescent="0.2">
      <c r="B92" s="36">
        <f t="shared" si="3"/>
        <v>0</v>
      </c>
      <c r="C92" s="35" t="str">
        <f t="shared" si="4"/>
        <v>3LBASIS</v>
      </c>
      <c r="D92" s="34" t="str">
        <f>SwapsFromBasis!C18</f>
        <v>13Y</v>
      </c>
      <c r="E92" s="34" t="str">
        <f>SwapsFromBasis!K18</f>
        <v>obj_003ad#0001</v>
      </c>
      <c r="F92" s="34" t="str">
        <f>_xll.qlRateHelperQuoteName(E92)</f>
        <v>JPYSB6L13Y_Quote</v>
      </c>
      <c r="G92" s="33" t="e">
        <f>_xll.qlRateHelperQuoteValue($E92,Trigger)</f>
        <v>#NUM!</v>
      </c>
      <c r="H92" s="33">
        <f>_xll.qlSwapRateHelperSpread($E92,Trigger)</f>
        <v>1.3939072452041803E-3</v>
      </c>
      <c r="I92" s="32" t="b">
        <f t="shared" si="5"/>
        <v>0</v>
      </c>
      <c r="J92" s="32">
        <v>40</v>
      </c>
      <c r="K92" s="32">
        <v>1</v>
      </c>
      <c r="L92" s="31">
        <f>_xll.qlRateHelperEarliestDate($E92,Trigger)</f>
        <v>41800</v>
      </c>
      <c r="M92" s="30">
        <f>_xll.qlRateHelperLatestDate($E92,Trigger)</f>
        <v>46548</v>
      </c>
    </row>
    <row r="93" spans="2:13" x14ac:dyDescent="0.2">
      <c r="B93" s="36">
        <f t="shared" si="3"/>
        <v>0</v>
      </c>
      <c r="C93" s="35" t="str">
        <f t="shared" si="4"/>
        <v>3LBASIS</v>
      </c>
      <c r="D93" s="34" t="str">
        <f>SwapsFromBasis!C19</f>
        <v>14Y</v>
      </c>
      <c r="E93" s="34" t="str">
        <f>SwapsFromBasis!K19</f>
        <v>obj_003ae#0001</v>
      </c>
      <c r="F93" s="34" t="str">
        <f>_xll.qlRateHelperQuoteName(E93)</f>
        <v>JPYSB6L14Y_Quote</v>
      </c>
      <c r="G93" s="33" t="e">
        <f>_xll.qlRateHelperQuoteValue($E93,Trigger)</f>
        <v>#NUM!</v>
      </c>
      <c r="H93" s="33">
        <f>_xll.qlSwapRateHelperSpread($E93,Trigger)</f>
        <v>1.4129540330215407E-3</v>
      </c>
      <c r="I93" s="32" t="b">
        <f t="shared" si="5"/>
        <v>0</v>
      </c>
      <c r="J93" s="32">
        <v>40</v>
      </c>
      <c r="K93" s="32">
        <v>1</v>
      </c>
      <c r="L93" s="31">
        <f>_xll.qlRateHelperEarliestDate($E93,Trigger)</f>
        <v>41800</v>
      </c>
      <c r="M93" s="30">
        <f>_xll.qlRateHelperLatestDate($E93,Trigger)</f>
        <v>46916</v>
      </c>
    </row>
    <row r="94" spans="2:13" x14ac:dyDescent="0.2">
      <c r="B94" s="36">
        <f t="shared" si="3"/>
        <v>0</v>
      </c>
      <c r="C94" s="35" t="str">
        <f t="shared" si="4"/>
        <v>3LBASIS</v>
      </c>
      <c r="D94" s="34" t="str">
        <f>SwapsFromBasis!C20</f>
        <v>15Y</v>
      </c>
      <c r="E94" s="34" t="str">
        <f>SwapsFromBasis!K20</f>
        <v>obj_003af#0001</v>
      </c>
      <c r="F94" s="34" t="str">
        <f>_xll.qlRateHelperQuoteName(E94)</f>
        <v>JPYSB6L15Y_Quote</v>
      </c>
      <c r="G94" s="33">
        <f>_xll.qlRateHelperQuoteValue($E94,Trigger)</f>
        <v>1.1950000000000001E-2</v>
      </c>
      <c r="H94" s="33">
        <f>_xll.qlSwapRateHelperSpread($E94,Trigger)</f>
        <v>1.4250000000000001E-3</v>
      </c>
      <c r="I94" s="32" t="b">
        <f t="shared" si="5"/>
        <v>1</v>
      </c>
      <c r="J94" s="32">
        <v>40</v>
      </c>
      <c r="K94" s="32">
        <v>1</v>
      </c>
      <c r="L94" s="31">
        <f>_xll.qlRateHelperEarliestDate($E94,Trigger)</f>
        <v>41800</v>
      </c>
      <c r="M94" s="30">
        <f>_xll.qlRateHelperLatestDate($E94,Trigger)</f>
        <v>47280</v>
      </c>
    </row>
    <row r="95" spans="2:13" x14ac:dyDescent="0.2">
      <c r="B95" s="36">
        <f t="shared" si="3"/>
        <v>0</v>
      </c>
      <c r="C95" s="35" t="str">
        <f t="shared" si="4"/>
        <v>3LBASIS</v>
      </c>
      <c r="D95" s="34" t="str">
        <f>SwapsFromBasis!C21</f>
        <v>16Y</v>
      </c>
      <c r="E95" s="34" t="str">
        <f>SwapsFromBasis!K21</f>
        <v>obj_003b0#0001</v>
      </c>
      <c r="F95" s="34" t="str">
        <f>_xll.qlRateHelperQuoteName(E95)</f>
        <v>JPYSB6L16Y_Quote</v>
      </c>
      <c r="G95" s="33" t="e">
        <f>_xll.qlRateHelperQuoteValue($E95,Trigger)</f>
        <v>#NUM!</v>
      </c>
      <c r="H95" s="33">
        <f>_xll.qlSwapRateHelperSpread($E95,Trigger)</f>
        <v>1.4358262668448338E-3</v>
      </c>
      <c r="I95" s="32" t="b">
        <f t="shared" si="5"/>
        <v>0</v>
      </c>
      <c r="J95" s="32">
        <v>40</v>
      </c>
      <c r="K95" s="32">
        <v>1</v>
      </c>
      <c r="L95" s="31">
        <f>_xll.qlRateHelperEarliestDate($E95,Trigger)</f>
        <v>41800</v>
      </c>
      <c r="M95" s="30">
        <f>_xll.qlRateHelperLatestDate($E95,Trigger)</f>
        <v>47644</v>
      </c>
    </row>
    <row r="96" spans="2:13" x14ac:dyDescent="0.2">
      <c r="B96" s="36">
        <f t="shared" si="3"/>
        <v>0</v>
      </c>
      <c r="C96" s="35" t="str">
        <f t="shared" si="4"/>
        <v>3LBASIS</v>
      </c>
      <c r="D96" s="34" t="str">
        <f>SwapsFromBasis!C22</f>
        <v>17Y</v>
      </c>
      <c r="E96" s="34" t="str">
        <f>SwapsFromBasis!K22</f>
        <v>obj_003b1#0001</v>
      </c>
      <c r="F96" s="34" t="str">
        <f>_xll.qlRateHelperQuoteName(E96)</f>
        <v>JPYSB6L17Y_Quote</v>
      </c>
      <c r="G96" s="33" t="e">
        <f>_xll.qlRateHelperQuoteValue($E96,Trigger)</f>
        <v>#NUM!</v>
      </c>
      <c r="H96" s="33">
        <f>_xll.qlSwapRateHelperSpread($E96,Trigger)</f>
        <v>1.4464336543949434E-3</v>
      </c>
      <c r="I96" s="32" t="b">
        <f t="shared" si="5"/>
        <v>0</v>
      </c>
      <c r="J96" s="32">
        <v>40</v>
      </c>
      <c r="K96" s="32">
        <v>1</v>
      </c>
      <c r="L96" s="31">
        <f>_xll.qlRateHelperEarliestDate($E96,Trigger)</f>
        <v>41800</v>
      </c>
      <c r="M96" s="30">
        <f>_xll.qlRateHelperLatestDate($E96,Trigger)</f>
        <v>48009</v>
      </c>
    </row>
    <row r="97" spans="2:13" x14ac:dyDescent="0.2">
      <c r="B97" s="36">
        <f t="shared" si="3"/>
        <v>0</v>
      </c>
      <c r="C97" s="35" t="str">
        <f t="shared" si="4"/>
        <v>3LBASIS</v>
      </c>
      <c r="D97" s="34" t="str">
        <f>SwapsFromBasis!C23</f>
        <v>18Y</v>
      </c>
      <c r="E97" s="34" t="str">
        <f>SwapsFromBasis!K23</f>
        <v>obj_003b2#0001</v>
      </c>
      <c r="F97" s="34" t="str">
        <f>_xll.qlRateHelperQuoteName(E97)</f>
        <v>JPYSB6L18Y_Quote</v>
      </c>
      <c r="G97" s="33" t="e">
        <f>_xll.qlRateHelperQuoteValue($E97,Trigger)</f>
        <v>#NUM!</v>
      </c>
      <c r="H97" s="33">
        <f>_xll.qlSwapRateHelperSpread($E97,Trigger)</f>
        <v>1.4566279085226361E-3</v>
      </c>
      <c r="I97" s="32" t="b">
        <f t="shared" si="5"/>
        <v>0</v>
      </c>
      <c r="J97" s="32">
        <v>40</v>
      </c>
      <c r="K97" s="32">
        <v>1</v>
      </c>
      <c r="L97" s="31">
        <f>_xll.qlRateHelperEarliestDate($E97,Trigger)</f>
        <v>41800</v>
      </c>
      <c r="M97" s="30">
        <f>_xll.qlRateHelperLatestDate($E97,Trigger)</f>
        <v>48375</v>
      </c>
    </row>
    <row r="98" spans="2:13" x14ac:dyDescent="0.2">
      <c r="B98" s="36">
        <f t="shared" si="3"/>
        <v>0</v>
      </c>
      <c r="C98" s="35" t="str">
        <f t="shared" si="4"/>
        <v>3LBASIS</v>
      </c>
      <c r="D98" s="34" t="str">
        <f>SwapsFromBasis!C24</f>
        <v>19Y</v>
      </c>
      <c r="E98" s="34" t="str">
        <f>SwapsFromBasis!K24</f>
        <v>obj_003b3#0001</v>
      </c>
      <c r="F98" s="34" t="str">
        <f>_xll.qlRateHelperQuoteName(E98)</f>
        <v>JPYSB6L19Y_Quote</v>
      </c>
      <c r="G98" s="33" t="e">
        <f>_xll.qlRateHelperQuoteValue($E98,Trigger)</f>
        <v>#NUM!</v>
      </c>
      <c r="H98" s="33">
        <f>_xll.qlSwapRateHelperSpread($E98,Trigger)</f>
        <v>1.466214775100219E-3</v>
      </c>
      <c r="I98" s="32" t="b">
        <f t="shared" si="5"/>
        <v>0</v>
      </c>
      <c r="J98" s="32">
        <v>40</v>
      </c>
      <c r="K98" s="32">
        <v>1</v>
      </c>
      <c r="L98" s="31">
        <f>_xll.qlRateHelperEarliestDate($E98,Trigger)</f>
        <v>41800</v>
      </c>
      <c r="M98" s="30">
        <f>_xll.qlRateHelperLatestDate($E98,Trigger)</f>
        <v>48740</v>
      </c>
    </row>
    <row r="99" spans="2:13" x14ac:dyDescent="0.2">
      <c r="B99" s="36">
        <f t="shared" si="3"/>
        <v>0</v>
      </c>
      <c r="C99" s="35" t="str">
        <f t="shared" si="4"/>
        <v>3LBASIS</v>
      </c>
      <c r="D99" s="34" t="str">
        <f>SwapsFromBasis!C25</f>
        <v>20Y</v>
      </c>
      <c r="E99" s="34" t="str">
        <f>SwapsFromBasis!K25</f>
        <v>obj_003b4#0001</v>
      </c>
      <c r="F99" s="34" t="str">
        <f>_xll.qlRateHelperQuoteName(E99)</f>
        <v>JPYSB6L20Y_Quote</v>
      </c>
      <c r="G99" s="33">
        <f>_xll.qlRateHelperQuoteValue($E99,Trigger)</f>
        <v>1.5125E-2</v>
      </c>
      <c r="H99" s="33">
        <f>_xll.qlSwapRateHelperSpread($E99,Trigger)</f>
        <v>1.475E-3</v>
      </c>
      <c r="I99" s="32" t="b">
        <f t="shared" si="5"/>
        <v>1</v>
      </c>
      <c r="J99" s="32">
        <v>40</v>
      </c>
      <c r="K99" s="32">
        <v>1</v>
      </c>
      <c r="L99" s="31">
        <f>_xll.qlRateHelperEarliestDate($E99,Trigger)</f>
        <v>41800</v>
      </c>
      <c r="M99" s="30">
        <f>_xll.qlRateHelperLatestDate($E99,Trigger)</f>
        <v>49107</v>
      </c>
    </row>
    <row r="100" spans="2:13" x14ac:dyDescent="0.2">
      <c r="B100" s="36">
        <f t="shared" si="3"/>
        <v>0</v>
      </c>
      <c r="C100" s="35" t="str">
        <f t="shared" si="4"/>
        <v>3LBASIS</v>
      </c>
      <c r="D100" s="34" t="str">
        <f>SwapsFromBasis!C26</f>
        <v>21Y</v>
      </c>
      <c r="E100" s="34" t="str">
        <f>SwapsFromBasis!K26</f>
        <v>obj_003b5#0001</v>
      </c>
      <c r="F100" s="34" t="str">
        <f>_xll.qlRateHelperQuoteName(E100)</f>
        <v>JPYSB6L21Y_Quote</v>
      </c>
      <c r="G100" s="33" t="e">
        <f>_xll.qlRateHelperQuoteValue($E100,Trigger)</f>
        <v>#NUM!</v>
      </c>
      <c r="H100" s="33">
        <f>_xll.qlSwapRateHelperSpread($E100,Trigger)</f>
        <v>1.48283830304566E-3</v>
      </c>
      <c r="I100" s="32" t="b">
        <f t="shared" si="5"/>
        <v>0</v>
      </c>
      <c r="J100" s="32">
        <v>40</v>
      </c>
      <c r="K100" s="32">
        <v>1</v>
      </c>
      <c r="L100" s="31">
        <f>_xll.qlRateHelperEarliestDate($E100,Trigger)</f>
        <v>41800</v>
      </c>
      <c r="M100" s="30">
        <f>_xll.qlRateHelperLatestDate($E100,Trigger)</f>
        <v>49471</v>
      </c>
    </row>
    <row r="101" spans="2:13" x14ac:dyDescent="0.2">
      <c r="B101" s="36">
        <f t="shared" si="3"/>
        <v>0</v>
      </c>
      <c r="C101" s="35" t="str">
        <f t="shared" si="4"/>
        <v>3LBASIS</v>
      </c>
      <c r="D101" s="34" t="str">
        <f>SwapsFromBasis!C27</f>
        <v>22Y</v>
      </c>
      <c r="E101" s="34" t="str">
        <f>SwapsFromBasis!K27</f>
        <v>obj_003b6#0001</v>
      </c>
      <c r="F101" s="34" t="str">
        <f>_xll.qlRateHelperQuoteName(E101)</f>
        <v>JPYSB6L22Y_Quote</v>
      </c>
      <c r="G101" s="33" t="e">
        <f>_xll.qlRateHelperQuoteValue($E101,Trigger)</f>
        <v>#NUM!</v>
      </c>
      <c r="H101" s="33">
        <f>_xll.qlSwapRateHelperSpread($E101,Trigger)</f>
        <v>1.4897802998663746E-3</v>
      </c>
      <c r="I101" s="32" t="b">
        <f t="shared" si="5"/>
        <v>0</v>
      </c>
      <c r="J101" s="32">
        <v>40</v>
      </c>
      <c r="K101" s="32">
        <v>1</v>
      </c>
      <c r="L101" s="31">
        <f>_xll.qlRateHelperEarliestDate($E101,Trigger)</f>
        <v>41800</v>
      </c>
      <c r="M101" s="30">
        <f>_xll.qlRateHelperLatestDate($E101,Trigger)</f>
        <v>49836</v>
      </c>
    </row>
    <row r="102" spans="2:13" x14ac:dyDescent="0.2">
      <c r="B102" s="36">
        <f t="shared" si="3"/>
        <v>0</v>
      </c>
      <c r="C102" s="35" t="str">
        <f t="shared" si="4"/>
        <v>3LBASIS</v>
      </c>
      <c r="D102" s="34" t="str">
        <f>SwapsFromBasis!C28</f>
        <v>23Y</v>
      </c>
      <c r="E102" s="34" t="str">
        <f>SwapsFromBasis!K28</f>
        <v>obj_003b7#0001</v>
      </c>
      <c r="F102" s="34" t="str">
        <f>_xll.qlRateHelperQuoteName(E102)</f>
        <v>JPYSB6L23Y_Quote</v>
      </c>
      <c r="G102" s="33" t="e">
        <f>_xll.qlRateHelperQuoteValue($E102,Trigger)</f>
        <v>#NUM!</v>
      </c>
      <c r="H102" s="33">
        <f>_xll.qlSwapRateHelperSpread($E102,Trigger)</f>
        <v>1.4959255800426935E-3</v>
      </c>
      <c r="I102" s="32" t="b">
        <f t="shared" si="5"/>
        <v>0</v>
      </c>
      <c r="J102" s="32">
        <v>40</v>
      </c>
      <c r="K102" s="32">
        <v>1</v>
      </c>
      <c r="L102" s="31">
        <f>_xll.qlRateHelperEarliestDate($E102,Trigger)</f>
        <v>41800</v>
      </c>
      <c r="M102" s="30">
        <f>_xll.qlRateHelperLatestDate($E102,Trigger)</f>
        <v>50201</v>
      </c>
    </row>
    <row r="103" spans="2:13" x14ac:dyDescent="0.2">
      <c r="B103" s="36">
        <f t="shared" si="3"/>
        <v>0</v>
      </c>
      <c r="C103" s="35" t="str">
        <f t="shared" si="4"/>
        <v>3LBASIS</v>
      </c>
      <c r="D103" s="34" t="str">
        <f>SwapsFromBasis!C29</f>
        <v>24Y</v>
      </c>
      <c r="E103" s="34" t="str">
        <f>SwapsFromBasis!K29</f>
        <v>obj_003b8#0001</v>
      </c>
      <c r="F103" s="34" t="str">
        <f>_xll.qlRateHelperQuoteName(E103)</f>
        <v>JPYSB6L24Y_Quote</v>
      </c>
      <c r="G103" s="33" t="e">
        <f>_xll.qlRateHelperQuoteValue($E103,Trigger)</f>
        <v>#NUM!</v>
      </c>
      <c r="H103" s="33">
        <f>_xll.qlSwapRateHelperSpread($E103,Trigger)</f>
        <v>1.5013737331551662E-3</v>
      </c>
      <c r="I103" s="32" t="b">
        <f t="shared" si="5"/>
        <v>0</v>
      </c>
      <c r="J103" s="32">
        <v>40</v>
      </c>
      <c r="K103" s="32">
        <v>1</v>
      </c>
      <c r="L103" s="31">
        <f>_xll.qlRateHelperEarliestDate($E103,Trigger)</f>
        <v>41800</v>
      </c>
      <c r="M103" s="30">
        <f>_xll.qlRateHelperLatestDate($E103,Trigger)</f>
        <v>50566</v>
      </c>
    </row>
    <row r="104" spans="2:13" x14ac:dyDescent="0.2">
      <c r="B104" s="36">
        <f t="shared" si="3"/>
        <v>0</v>
      </c>
      <c r="C104" s="35" t="str">
        <f t="shared" si="4"/>
        <v>3LBASIS</v>
      </c>
      <c r="D104" s="34" t="str">
        <f>SwapsFromBasis!C30</f>
        <v>25Y</v>
      </c>
      <c r="E104" s="34" t="str">
        <f>SwapsFromBasis!K30</f>
        <v>obj_003b9#0001</v>
      </c>
      <c r="F104" s="34" t="str">
        <f>_xll.qlRateHelperQuoteName(E104)</f>
        <v>JPYSB6L25Y_Quote</v>
      </c>
      <c r="G104" s="33">
        <f>_xll.qlRateHelperQuoteValue($E104,Trigger)</f>
        <v>1.6750000000000001E-2</v>
      </c>
      <c r="H104" s="33">
        <f>_xll.qlSwapRateHelperSpread($E104,Trigger)</f>
        <v>1.5062243487843419E-3</v>
      </c>
      <c r="I104" s="32" t="b">
        <f t="shared" si="5"/>
        <v>1</v>
      </c>
      <c r="J104" s="32">
        <v>40</v>
      </c>
      <c r="K104" s="32">
        <v>1</v>
      </c>
      <c r="L104" s="31">
        <f>_xll.qlRateHelperEarliestDate($E104,Trigger)</f>
        <v>41800</v>
      </c>
      <c r="M104" s="30">
        <f>_xll.qlRateHelperLatestDate($E104,Trigger)</f>
        <v>50931</v>
      </c>
    </row>
    <row r="105" spans="2:13" x14ac:dyDescent="0.2">
      <c r="B105" s="36">
        <f t="shared" si="3"/>
        <v>0</v>
      </c>
      <c r="C105" s="35" t="str">
        <f t="shared" si="4"/>
        <v>3LBASIS</v>
      </c>
      <c r="D105" s="34" t="str">
        <f>SwapsFromBasis!C31</f>
        <v>26Y</v>
      </c>
      <c r="E105" s="34" t="str">
        <f>SwapsFromBasis!K31</f>
        <v>obj_003ba#0001</v>
      </c>
      <c r="F105" s="34" t="str">
        <f>_xll.qlRateHelperQuoteName(E105)</f>
        <v>JPYSB6L26Y_Quote</v>
      </c>
      <c r="G105" s="33" t="e">
        <f>_xll.qlRateHelperQuoteValue($E105,Trigger)</f>
        <v>#NUM!</v>
      </c>
      <c r="H105" s="33">
        <f>_xll.qlSwapRateHelperSpread($E105,Trigger)</f>
        <v>1.5105770165107703E-3</v>
      </c>
      <c r="I105" s="32" t="b">
        <f t="shared" si="5"/>
        <v>0</v>
      </c>
      <c r="J105" s="32">
        <v>40</v>
      </c>
      <c r="K105" s="32">
        <v>1</v>
      </c>
      <c r="L105" s="31">
        <f>_xll.qlRateHelperEarliestDate($E105,Trigger)</f>
        <v>41800</v>
      </c>
      <c r="M105" s="30">
        <f>_xll.qlRateHelperLatestDate($E105,Trigger)</f>
        <v>51298</v>
      </c>
    </row>
    <row r="106" spans="2:13" x14ac:dyDescent="0.2">
      <c r="B106" s="36">
        <f t="shared" si="3"/>
        <v>0</v>
      </c>
      <c r="C106" s="35" t="str">
        <f t="shared" si="4"/>
        <v>3LBASIS</v>
      </c>
      <c r="D106" s="34" t="str">
        <f>SwapsFromBasis!C32</f>
        <v>27Y</v>
      </c>
      <c r="E106" s="34" t="str">
        <f>SwapsFromBasis!K32</f>
        <v>obj_003bb#0001</v>
      </c>
      <c r="F106" s="34" t="str">
        <f>_xll.qlRateHelperQuoteName(E106)</f>
        <v>JPYSB6L27Y_Quote</v>
      </c>
      <c r="G106" s="33" t="e">
        <f>_xll.qlRateHelperQuoteValue($E106,Trigger)</f>
        <v>#NUM!</v>
      </c>
      <c r="H106" s="33">
        <f>_xll.qlSwapRateHelperSpread($E106,Trigger)</f>
        <v>1.5145313259150009E-3</v>
      </c>
      <c r="I106" s="32" t="b">
        <f t="shared" si="5"/>
        <v>0</v>
      </c>
      <c r="J106" s="32">
        <v>40</v>
      </c>
      <c r="K106" s="32">
        <v>1</v>
      </c>
      <c r="L106" s="31">
        <f>_xll.qlRateHelperEarliestDate($E106,Trigger)</f>
        <v>41800</v>
      </c>
      <c r="M106" s="30">
        <f>_xll.qlRateHelperLatestDate($E106,Trigger)</f>
        <v>51662</v>
      </c>
    </row>
    <row r="107" spans="2:13" x14ac:dyDescent="0.2">
      <c r="B107" s="36">
        <f t="shared" ref="B107:B113" si="6">SwapFixedFreq</f>
        <v>0</v>
      </c>
      <c r="C107" s="35" t="str">
        <f t="shared" si="4"/>
        <v>3LBASIS</v>
      </c>
      <c r="D107" s="34" t="str">
        <f>SwapsFromBasis!C33</f>
        <v>28Y</v>
      </c>
      <c r="E107" s="34" t="str">
        <f>SwapsFromBasis!K33</f>
        <v>obj_003bc#0001</v>
      </c>
      <c r="F107" s="34" t="str">
        <f>_xll.qlRateHelperQuoteName(E107)</f>
        <v>JPYSB6L28Y_Quote</v>
      </c>
      <c r="G107" s="33" t="e">
        <f>_xll.qlRateHelperQuoteValue($E107,Trigger)</f>
        <v>#NUM!</v>
      </c>
      <c r="H107" s="33">
        <f>_xll.qlSwapRateHelperSpread($E107,Trigger)</f>
        <v>1.5181868665775831E-3</v>
      </c>
      <c r="I107" s="32" t="b">
        <f t="shared" si="5"/>
        <v>0</v>
      </c>
      <c r="J107" s="32">
        <v>40</v>
      </c>
      <c r="K107" s="32">
        <v>1</v>
      </c>
      <c r="L107" s="31">
        <f>_xll.qlRateHelperEarliestDate($E107,Trigger)</f>
        <v>41800</v>
      </c>
      <c r="M107" s="30">
        <f>_xll.qlRateHelperLatestDate($E107,Trigger)</f>
        <v>52027</v>
      </c>
    </row>
    <row r="108" spans="2:13" x14ac:dyDescent="0.2">
      <c r="B108" s="36">
        <f t="shared" si="6"/>
        <v>0</v>
      </c>
      <c r="C108" s="35" t="str">
        <f t="shared" si="4"/>
        <v>3LBASIS</v>
      </c>
      <c r="D108" s="34" t="str">
        <f>SwapsFromBasis!C34</f>
        <v>29Y</v>
      </c>
      <c r="E108" s="34" t="str">
        <f>SwapsFromBasis!K34</f>
        <v>obj_003bd#0001</v>
      </c>
      <c r="F108" s="34" t="str">
        <f>_xll.qlRateHelperQuoteName(E108)</f>
        <v>JPYSB6L29Y_Quote</v>
      </c>
      <c r="G108" s="33" t="e">
        <f>_xll.qlRateHelperQuoteValue($E108,Trigger)</f>
        <v>#NUM!</v>
      </c>
      <c r="H108" s="33">
        <f>_xll.qlSwapRateHelperSpread($E108,Trigger)</f>
        <v>1.5216432280790663E-3</v>
      </c>
      <c r="I108" s="32" t="b">
        <f t="shared" si="5"/>
        <v>0</v>
      </c>
      <c r="J108" s="32">
        <v>40</v>
      </c>
      <c r="K108" s="32">
        <v>1</v>
      </c>
      <c r="L108" s="31">
        <f>_xll.qlRateHelperEarliestDate($E108,Trigger)</f>
        <v>41800</v>
      </c>
      <c r="M108" s="30">
        <f>_xll.qlRateHelperLatestDate($E108,Trigger)</f>
        <v>52392</v>
      </c>
    </row>
    <row r="109" spans="2:13" x14ac:dyDescent="0.2">
      <c r="B109" s="36">
        <f t="shared" si="6"/>
        <v>0</v>
      </c>
      <c r="C109" s="35" t="str">
        <f t="shared" si="4"/>
        <v>3LBASIS</v>
      </c>
      <c r="D109" s="34" t="str">
        <f>SwapsFromBasis!C35</f>
        <v>30Y</v>
      </c>
      <c r="E109" s="34" t="str">
        <f>SwapsFromBasis!K35</f>
        <v>obj_003be#0001</v>
      </c>
      <c r="F109" s="34" t="str">
        <f>_xll.qlRateHelperQuoteName(E109)</f>
        <v>JPYSB6L30Y_Quote</v>
      </c>
      <c r="G109" s="33">
        <f>_xll.qlRateHelperQuoteValue($E109,Trigger)</f>
        <v>1.7624999999999998E-2</v>
      </c>
      <c r="H109" s="33">
        <f>_xll.qlSwapRateHelperSpread($E109,Trigger)</f>
        <v>1.5250000000000001E-3</v>
      </c>
      <c r="I109" s="32" t="b">
        <f t="shared" si="5"/>
        <v>1</v>
      </c>
      <c r="J109" s="32">
        <v>40</v>
      </c>
      <c r="K109" s="32">
        <v>1</v>
      </c>
      <c r="L109" s="31">
        <f>_xll.qlRateHelperEarliestDate($E109,Trigger)</f>
        <v>41800</v>
      </c>
      <c r="M109" s="30">
        <f>_xll.qlRateHelperLatestDate($E109,Trigger)</f>
        <v>52758</v>
      </c>
    </row>
    <row r="110" spans="2:13" x14ac:dyDescent="0.2">
      <c r="B110" s="36">
        <f t="shared" si="6"/>
        <v>0</v>
      </c>
      <c r="C110" s="35" t="str">
        <f t="shared" si="4"/>
        <v>3LBASIS</v>
      </c>
      <c r="D110" s="34" t="str">
        <f>SwapsFromBasis!C36</f>
        <v>35Y</v>
      </c>
      <c r="E110" s="34" t="str">
        <f>SwapsFromBasis!K36</f>
        <v>obj_003bf#0001</v>
      </c>
      <c r="F110" s="34" t="str">
        <f>_xll.qlRateHelperQuoteName(E110)</f>
        <v>JPYSB6L35Y_Quote</v>
      </c>
      <c r="G110" s="33" t="e">
        <f>_xll.qlRateHelperQuoteValue($E110,Trigger)</f>
        <v>#NUM!</v>
      </c>
      <c r="H110" s="33">
        <f>_xll.qlSwapRateHelperSpread($E110,Trigger)</f>
        <v>1.5250000000000001E-3</v>
      </c>
      <c r="I110" s="32" t="b">
        <f t="shared" si="5"/>
        <v>0</v>
      </c>
      <c r="J110" s="32">
        <v>40</v>
      </c>
      <c r="K110" s="32">
        <v>1</v>
      </c>
      <c r="L110" s="31">
        <f>_xll.qlRateHelperEarliestDate($E110,Trigger)</f>
        <v>41800</v>
      </c>
      <c r="M110" s="30">
        <f>_xll.qlRateHelperLatestDate($E110,Trigger)</f>
        <v>54584</v>
      </c>
    </row>
    <row r="111" spans="2:13" x14ac:dyDescent="0.2">
      <c r="B111" s="36">
        <f t="shared" si="6"/>
        <v>0</v>
      </c>
      <c r="C111" s="35" t="str">
        <f t="shared" si="4"/>
        <v>3LBASIS</v>
      </c>
      <c r="D111" s="34" t="str">
        <f>SwapsFromBasis!C37</f>
        <v>40Y</v>
      </c>
      <c r="E111" s="34" t="str">
        <f>SwapsFromBasis!K37</f>
        <v>obj_003c0#0001</v>
      </c>
      <c r="F111" s="34" t="str">
        <f>_xll.qlRateHelperQuoteName(E111)</f>
        <v>JPYSB6L40Y_Quote</v>
      </c>
      <c r="G111" s="33" t="e">
        <f>_xll.qlRateHelperQuoteValue($E111,Trigger)</f>
        <v>#NUM!</v>
      </c>
      <c r="H111" s="33">
        <f>_xll.qlSwapRateHelperSpread($E111,Trigger)</f>
        <v>1.5250000000000001E-3</v>
      </c>
      <c r="I111" s="32" t="b">
        <f t="shared" si="5"/>
        <v>0</v>
      </c>
      <c r="J111" s="32">
        <v>40</v>
      </c>
      <c r="K111" s="32">
        <v>1</v>
      </c>
      <c r="L111" s="31">
        <f>_xll.qlRateHelperEarliestDate($E111,Trigger)</f>
        <v>41800</v>
      </c>
      <c r="M111" s="30">
        <f>_xll.qlRateHelperLatestDate($E111,Trigger)</f>
        <v>56410</v>
      </c>
    </row>
    <row r="112" spans="2:13" x14ac:dyDescent="0.2">
      <c r="B112" s="36">
        <f t="shared" si="6"/>
        <v>0</v>
      </c>
      <c r="C112" s="35" t="str">
        <f t="shared" si="4"/>
        <v>3LBASIS</v>
      </c>
      <c r="D112" s="34" t="str">
        <f>SwapsFromBasis!C38</f>
        <v>50Y</v>
      </c>
      <c r="E112" s="34" t="str">
        <f>SwapsFromBasis!K38</f>
        <v>obj_003c1#0001</v>
      </c>
      <c r="F112" s="34" t="str">
        <f>_xll.qlRateHelperQuoteName(E112)</f>
        <v>JPYSB6L50Y_Quote</v>
      </c>
      <c r="G112" s="33" t="e">
        <f>_xll.qlRateHelperQuoteValue($E112,Trigger)</f>
        <v>#NUM!</v>
      </c>
      <c r="H112" s="33">
        <f>_xll.qlSwapRateHelperSpread($E112,Trigger)</f>
        <v>1.5250000000000001E-3</v>
      </c>
      <c r="I112" s="32" t="b">
        <f t="shared" si="5"/>
        <v>0</v>
      </c>
      <c r="J112" s="32">
        <v>40</v>
      </c>
      <c r="K112" s="32">
        <v>1</v>
      </c>
      <c r="L112" s="31">
        <f>_xll.qlRateHelperEarliestDate($E112,Trigger)</f>
        <v>41800</v>
      </c>
      <c r="M112" s="30">
        <f>_xll.qlRateHelperLatestDate($E112,Trigger)</f>
        <v>60063</v>
      </c>
    </row>
    <row r="113" spans="2:13" x14ac:dyDescent="0.2">
      <c r="B113" s="36">
        <f t="shared" si="6"/>
        <v>0</v>
      </c>
      <c r="C113" s="35" t="str">
        <f t="shared" si="4"/>
        <v>3LBASIS</v>
      </c>
      <c r="D113" s="34" t="str">
        <f>SwapsFromBasis!C39</f>
        <v>60Y</v>
      </c>
      <c r="E113" s="34" t="str">
        <f>SwapsFromBasis!K39</f>
        <v>obj_003c2#0001</v>
      </c>
      <c r="F113" s="34" t="str">
        <f>_xll.qlRateHelperQuoteName(E113)</f>
        <v>JPYSB6L60Y_Quote</v>
      </c>
      <c r="G113" s="33" t="e">
        <f>_xll.qlRateHelperQuoteValue($E113,Trigger)</f>
        <v>#NUM!</v>
      </c>
      <c r="H113" s="33">
        <f>_xll.qlSwapRateHelperSpread($E113,Trigger)</f>
        <v>1.5250000000000001E-3</v>
      </c>
      <c r="I113" s="32" t="b">
        <f t="shared" si="5"/>
        <v>0</v>
      </c>
      <c r="J113" s="32">
        <v>40</v>
      </c>
      <c r="K113" s="32">
        <v>1</v>
      </c>
      <c r="L113" s="31">
        <f>_xll.qlRateHelperEarliestDate($E113,Trigger)</f>
        <v>41800</v>
      </c>
      <c r="M113" s="30">
        <f>_xll.qlRateHelperLatestDate($E113,Trigger)</f>
        <v>63716</v>
      </c>
    </row>
    <row r="114" spans="2:13" x14ac:dyDescent="0.2">
      <c r="B114" s="174"/>
      <c r="C114" s="174"/>
      <c r="D114" s="174"/>
      <c r="E114" s="174"/>
      <c r="F114" s="174"/>
      <c r="G114" s="174"/>
      <c r="H114" s="174"/>
      <c r="I114" s="174"/>
      <c r="J114" s="174"/>
      <c r="K114" s="174"/>
      <c r="L114" s="174"/>
      <c r="M114" s="174"/>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J126"/>
  <sheetViews>
    <sheetView workbookViewId="0">
      <selection activeCell="E1" sqref="E1"/>
    </sheetView>
  </sheetViews>
  <sheetFormatPr defaultRowHeight="11.25" x14ac:dyDescent="0.2"/>
  <cols>
    <col min="1" max="1" width="24.42578125" style="1" bestFit="1" customWidth="1"/>
    <col min="2" max="2" width="9" style="1" bestFit="1" customWidth="1"/>
    <col min="3" max="3" width="2.28515625" style="1" customWidth="1"/>
    <col min="4" max="4" width="22.42578125" style="2" bestFit="1" customWidth="1"/>
    <col min="5" max="5" width="22.42578125" style="2" customWidth="1"/>
    <col min="6" max="7" width="8" style="2" bestFit="1" customWidth="1"/>
    <col min="8" max="9" width="17.28515625" style="2" bestFit="1" customWidth="1"/>
    <col min="10" max="10" width="12" style="1" bestFit="1" customWidth="1"/>
    <col min="11" max="11" width="2.28515625" style="1" customWidth="1"/>
    <col min="12" max="16384" width="9.140625" style="1"/>
  </cols>
  <sheetData>
    <row r="1" spans="1:10" ht="12" thickBot="1" x14ac:dyDescent="0.25">
      <c r="A1" s="220" t="s">
        <v>10</v>
      </c>
      <c r="B1" s="221"/>
      <c r="D1" s="22" t="s">
        <v>9</v>
      </c>
      <c r="E1" s="178" t="s">
        <v>148</v>
      </c>
      <c r="F1" s="21" t="s">
        <v>8</v>
      </c>
      <c r="G1" s="21"/>
      <c r="H1" s="21" t="s">
        <v>7</v>
      </c>
      <c r="I1" s="20" t="s">
        <v>6</v>
      </c>
      <c r="J1" s="3">
        <f t="array" ref="J1:J126">_xll.qlPiecewiseYieldCurveData(YieldCurve)</f>
        <v>1</v>
      </c>
    </row>
    <row r="2" spans="1:10" x14ac:dyDescent="0.2">
      <c r="A2" s="19" t="s">
        <v>5</v>
      </c>
      <c r="B2" s="18">
        <v>0</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obj_003fa</v>
      </c>
      <c r="E2" s="179" t="str">
        <f>_xll.qlRateHelperQuoteName(D2)</f>
        <v>JPY2WD_SYNTH3M_Quote</v>
      </c>
      <c r="F2" s="10">
        <f>_xll.qlRateHelperRate($D2)</f>
        <v>3.8830000000000002E-3</v>
      </c>
      <c r="G2" s="10" t="str">
        <f>IF(ISERROR(_xll.qlSwapRateHelperSpread($D2)),IF(ISERROR(_xll.qlFuturesRateHelperConvexityAdjustment($D2)),"--",_xll.qlFuturesRateHelperConvexityAdjustment($D2)),_xll.qlSwapRateHelperSpread($D2))</f>
        <v>--</v>
      </c>
      <c r="H2" s="9">
        <f>_xll.qlRateHelperEarliestDate($D2)</f>
        <v>41800</v>
      </c>
      <c r="I2" s="8">
        <f>_xll.qlRateHelperLatestDate($D2)</f>
        <v>41814</v>
      </c>
      <c r="J2" s="3">
        <v>0.99984901724366448</v>
      </c>
    </row>
    <row r="3" spans="1:10" x14ac:dyDescent="0.2">
      <c r="A3" s="15" t="s">
        <v>4</v>
      </c>
      <c r="B3" s="17">
        <v>0</v>
      </c>
      <c r="D3" s="11" t="str">
        <v>obj_003f9</v>
      </c>
      <c r="E3" s="179" t="str">
        <f>_xll.qlRateHelperQuoteName(D3)</f>
        <v>JPY3WD_SYNTH3M_Quote</v>
      </c>
      <c r="F3" s="10">
        <f>_xll.qlRateHelperRate($D3)</f>
        <v>3.656E-3</v>
      </c>
      <c r="G3" s="10" t="str">
        <f>IF(ISERROR(_xll.qlSwapRateHelperSpread($D3)),IF(ISERROR(_xll.qlFuturesRateHelperConvexityAdjustment($D3)),"--",_xll.qlFuturesRateHelperConvexityAdjustment($D3)),_xll.qlSwapRateHelperSpread($D3))</f>
        <v>--</v>
      </c>
      <c r="H3" s="9">
        <f>_xll.qlRateHelperEarliestDate($D3)</f>
        <v>41800</v>
      </c>
      <c r="I3" s="8">
        <f>_xll.qlRateHelperLatestDate($D3)</f>
        <v>41821</v>
      </c>
      <c r="J3" s="3">
        <v>0.99978677880630651</v>
      </c>
    </row>
    <row r="4" spans="1:10" x14ac:dyDescent="0.2">
      <c r="A4" s="15" t="s">
        <v>3</v>
      </c>
      <c r="B4" s="17">
        <v>4</v>
      </c>
      <c r="D4" s="11" t="str">
        <v>obj_003fd</v>
      </c>
      <c r="E4" s="179" t="str">
        <f>_xll.qlRateHelperQuoteName(D4)</f>
        <v>JPY1MD_SYNTH3M_Quote</v>
      </c>
      <c r="F4" s="10">
        <f>_xll.qlRateHelperRate($D4)</f>
        <v>3.3839999999999999E-3</v>
      </c>
      <c r="G4" s="10" t="str">
        <f>IF(ISERROR(_xll.qlSwapRateHelperSpread($D4)),IF(ISERROR(_xll.qlFuturesRateHelperConvexityAdjustment($D4)),"--",_xll.qlFuturesRateHelperConvexityAdjustment($D4)),_xll.qlSwapRateHelperSpread($D4))</f>
        <v>--</v>
      </c>
      <c r="H4" s="9">
        <f>_xll.qlRateHelperEarliestDate($D4)</f>
        <v>41800</v>
      </c>
      <c r="I4" s="8">
        <f>_xll.qlRateHelperLatestDate($D4)</f>
        <v>41830</v>
      </c>
      <c r="J4" s="3">
        <v>0.99971807950158054</v>
      </c>
    </row>
    <row r="5" spans="1:10" x14ac:dyDescent="0.2">
      <c r="A5" s="15" t="s">
        <v>2</v>
      </c>
      <c r="B5" s="16" t="s">
        <v>1</v>
      </c>
      <c r="D5" s="11" t="str">
        <v>obj_003f8</v>
      </c>
      <c r="E5" s="179" t="str">
        <f>_xll.qlRateHelperQuoteName(D5)</f>
        <v>JPY2MD_SYNTH3M_Quote</v>
      </c>
      <c r="F5" s="10">
        <f>_xll.qlRateHelperRate($D5)</f>
        <v>2.5920000000000001E-3</v>
      </c>
      <c r="G5" s="10" t="str">
        <f>IF(ISERROR(_xll.qlSwapRateHelperSpread($D5)),IF(ISERROR(_xll.qlFuturesRateHelperConvexityAdjustment($D5)),"--",_xll.qlFuturesRateHelperConvexityAdjustment($D5)),_xll.qlSwapRateHelperSpread($D5))</f>
        <v>--</v>
      </c>
      <c r="H5" s="9">
        <f>_xll.qlRateHelperEarliestDate($D5)</f>
        <v>41800</v>
      </c>
      <c r="I5" s="8">
        <f>_xll.qlRateHelperLatestDate($D5)</f>
        <v>41862</v>
      </c>
      <c r="J5" s="3">
        <v>0.99955379918404419</v>
      </c>
    </row>
    <row r="6" spans="1:10" x14ac:dyDescent="0.2">
      <c r="A6" s="15" t="s">
        <v>0</v>
      </c>
      <c r="B6" s="14" t="str">
        <f>_xll.ohRangeRetrieveError(Selected!D2)</f>
        <v/>
      </c>
      <c r="D6" s="11" t="str">
        <v>obj_003f7</v>
      </c>
      <c r="E6" s="179" t="str">
        <f>_xll.qlRateHelperQuoteName(D6)</f>
        <v>JPY1x4F_Quote</v>
      </c>
      <c r="F6" s="10">
        <f>_xll.qlRateHelperRate($D6)</f>
        <v>1.3500000000000001E-3</v>
      </c>
      <c r="G6" s="10" t="str">
        <f>IF(ISERROR(_xll.qlSwapRateHelperSpread($D6)),IF(ISERROR(_xll.qlFuturesRateHelperConvexityAdjustment($D6)),"--",_xll.qlFuturesRateHelperConvexityAdjustment($D6)),_xll.qlSwapRateHelperSpread($D6))</f>
        <v>--</v>
      </c>
      <c r="H6" s="9">
        <f>_xll.qlRateHelperEarliestDate($D6)</f>
        <v>41830</v>
      </c>
      <c r="I6" s="8">
        <f>_xll.qlRateHelperLatestDate($D6)</f>
        <v>41922</v>
      </c>
      <c r="J6" s="3">
        <v>0.99937329571455891</v>
      </c>
    </row>
    <row r="7" spans="1:10" ht="12" thickBot="1" x14ac:dyDescent="0.25">
      <c r="A7" s="13" t="str">
        <f>_xll.ohGroup(,_xll.ohPack(D2:D126),Permanent,,ObjectOverwrite)</f>
        <v>obj_003ff#0001</v>
      </c>
      <c r="B7" s="12" t="str">
        <f>_xll.ohRangeRetrieveError(RateHelpersSelected)</f>
        <v/>
      </c>
      <c r="D7" s="11" t="str">
        <v>obj_003f5</v>
      </c>
      <c r="E7" s="179" t="str">
        <f>_xll.qlRateHelperQuoteName(D7)</f>
        <v>JPY2x5F_Quote</v>
      </c>
      <c r="F7" s="10">
        <f>_xll.qlRateHelperRate($D7)</f>
        <v>1.3500000000000001E-3</v>
      </c>
      <c r="G7" s="10" t="str">
        <f>IF(ISERROR(_xll.qlSwapRateHelperSpread($D7)),IF(ISERROR(_xll.qlFuturesRateHelperConvexityAdjustment($D7)),"--",_xll.qlFuturesRateHelperConvexityAdjustment($D7)),_xll.qlSwapRateHelperSpread($D7))</f>
        <v>--</v>
      </c>
      <c r="H7" s="9">
        <f>_xll.qlRateHelperEarliestDate($D7)</f>
        <v>41862</v>
      </c>
      <c r="I7" s="8">
        <f>_xll.qlRateHelperLatestDate($D7)</f>
        <v>41954</v>
      </c>
      <c r="J7" s="3">
        <v>0.9992090720541863</v>
      </c>
    </row>
    <row r="8" spans="1:10" x14ac:dyDescent="0.2">
      <c r="D8" s="11" t="str">
        <v>obj_003f3</v>
      </c>
      <c r="E8" s="179" t="str">
        <f>_xll.qlRateHelperQuoteName(D8)</f>
        <v>JPY3x6F_Quote</v>
      </c>
      <c r="F8" s="10">
        <f>_xll.qlRateHelperRate($D8)</f>
        <v>1.3500000000000001E-3</v>
      </c>
      <c r="G8" s="10" t="str">
        <f>IF(ISERROR(_xll.qlSwapRateHelperSpread($D8)),IF(ISERROR(_xll.qlFuturesRateHelperConvexityAdjustment($D8)),"--",_xll.qlFuturesRateHelperConvexityAdjustment($D8)),_xll.qlSwapRateHelperSpread($D8))</f>
        <v>--</v>
      </c>
      <c r="H8" s="9">
        <f>_xll.qlRateHelperEarliestDate($D8)</f>
        <v>41892</v>
      </c>
      <c r="I8" s="8">
        <f>_xll.qlRateHelperLatestDate($D8)</f>
        <v>41983</v>
      </c>
      <c r="J8" s="3">
        <v>0.99913133224696604</v>
      </c>
    </row>
    <row r="9" spans="1:10" x14ac:dyDescent="0.2">
      <c r="D9" s="11" t="str">
        <v>obj_003f4</v>
      </c>
      <c r="E9" s="179" t="str">
        <f>_xll.qlRateHelperQuoteName(D9)</f>
        <v>JPY4x7F_Quote</v>
      </c>
      <c r="F9" s="10">
        <f>_xll.qlRateHelperRate($D9)</f>
        <v>1.3500000000000001E-3</v>
      </c>
      <c r="G9" s="10" t="str">
        <f>IF(ISERROR(_xll.qlSwapRateHelperSpread($D9)),IF(ISERROR(_xll.qlFuturesRateHelperConvexityAdjustment($D9)),"--",_xll.qlFuturesRateHelperConvexityAdjustment($D9)),_xll.qlSwapRateHelperSpread($D9))</f>
        <v>--</v>
      </c>
      <c r="H9" s="9">
        <f>_xll.qlRateHelperEarliestDate($D9)</f>
        <v>41922</v>
      </c>
      <c r="I9" s="8">
        <f>_xll.qlRateHelperLatestDate($D9)</f>
        <v>42017</v>
      </c>
      <c r="J9" s="3">
        <v>0.99901739576731674</v>
      </c>
    </row>
    <row r="10" spans="1:10" x14ac:dyDescent="0.2">
      <c r="D10" s="11" t="str">
        <v>obj_003f6</v>
      </c>
      <c r="E10" s="179" t="str">
        <f>_xll.qlRateHelperQuoteName(D10)</f>
        <v>JPY5x8F_Quote</v>
      </c>
      <c r="F10" s="10">
        <f>_xll.qlRateHelperRate($D10)</f>
        <v>1.3500000000000001E-3</v>
      </c>
      <c r="G10" s="10" t="str">
        <f>IF(ISERROR(_xll.qlSwapRateHelperSpread($D10)),IF(ISERROR(_xll.qlFuturesRateHelperConvexityAdjustment($D10)),"--",_xll.qlFuturesRateHelperConvexityAdjustment($D10)),_xll.qlSwapRateHelperSpread($D10))</f>
        <v>--</v>
      </c>
      <c r="H10" s="9">
        <f>_xll.qlRateHelperEarliestDate($D10)</f>
        <v>41953</v>
      </c>
      <c r="I10" s="8">
        <f>_xll.qlRateHelperLatestDate($D10)</f>
        <v>42045</v>
      </c>
      <c r="J10" s="3">
        <v>0.99886860428717505</v>
      </c>
    </row>
    <row r="11" spans="1:10" x14ac:dyDescent="0.2">
      <c r="D11" s="11" t="str">
        <v>obj_003c5</v>
      </c>
      <c r="E11" s="179" t="str">
        <f>_xll.qlRateHelperQuoteName(D11)</f>
        <v>JPY6x9F_Quote</v>
      </c>
      <c r="F11" s="10">
        <f>_xll.qlRateHelperRate($D11)</f>
        <v>1.3500000000000001E-3</v>
      </c>
      <c r="G11" s="10" t="str">
        <f>IF(ISERROR(_xll.qlSwapRateHelperSpread($D11)),IF(ISERROR(_xll.qlFuturesRateHelperConvexityAdjustment($D11)),"--",_xll.qlFuturesRateHelperConvexityAdjustment($D11)),_xll.qlSwapRateHelperSpread($D11))</f>
        <v>--</v>
      </c>
      <c r="H11" s="9">
        <f>_xll.qlRateHelperEarliestDate($D11)</f>
        <v>41983</v>
      </c>
      <c r="I11" s="8">
        <f>_xll.qlRateHelperLatestDate($D11)</f>
        <v>42073</v>
      </c>
      <c r="J11" s="3">
        <v>0.99879423919134713</v>
      </c>
    </row>
    <row r="12" spans="1:10" x14ac:dyDescent="0.2">
      <c r="D12" s="11" t="str">
        <v>obj_003a1</v>
      </c>
      <c r="E12" s="179" t="str">
        <f>_xll.qlRateHelperQuoteName(D12)</f>
        <v>JPYSB6L1Y_Quote</v>
      </c>
      <c r="F12" s="10">
        <f>_xll.qlRateHelperRate($D12)</f>
        <v>1.825E-3</v>
      </c>
      <c r="G12" s="10">
        <f>IF(ISERROR(_xll.qlSwapRateHelperSpread($D12)),IF(ISERROR(_xll.qlFuturesRateHelperConvexityAdjustment($D12)),"--",_xll.qlFuturesRateHelperConvexityAdjustment($D12)),_xll.qlSwapRateHelperSpread($D12))</f>
        <v>4.4999999999999999E-4</v>
      </c>
      <c r="H12" s="9">
        <f>_xll.qlRateHelperEarliestDate($D12)</f>
        <v>41800</v>
      </c>
      <c r="I12" s="8">
        <f>_xll.qlRateHelperLatestDate($D12)</f>
        <v>42165</v>
      </c>
      <c r="J12" s="3">
        <v>0.99930679106046238</v>
      </c>
    </row>
    <row r="13" spans="1:10" x14ac:dyDescent="0.2">
      <c r="D13" s="11" t="str">
        <v>obj_003c6</v>
      </c>
      <c r="E13" s="179" t="str">
        <f>_xll.qlRateHelperQuoteName(D13)</f>
        <v>JPY12x15F_Quote</v>
      </c>
      <c r="F13" s="10">
        <f>_xll.qlRateHelperRate($D13)</f>
        <v>1.4000000000000002E-3</v>
      </c>
      <c r="G13" s="10" t="str">
        <f>IF(ISERROR(_xll.qlSwapRateHelperSpread($D13)),IF(ISERROR(_xll.qlFuturesRateHelperConvexityAdjustment($D13)),"--",_xll.qlFuturesRateHelperConvexityAdjustment($D13)),_xll.qlSwapRateHelperSpread($D13))</f>
        <v>--</v>
      </c>
      <c r="H13" s="9">
        <f>_xll.qlRateHelperEarliestDate($D13)</f>
        <v>42165</v>
      </c>
      <c r="I13" s="8">
        <f>_xll.qlRateHelperLatestDate($D13)</f>
        <v>42257</v>
      </c>
      <c r="J13" s="3">
        <v>0.99894938916839415</v>
      </c>
    </row>
    <row r="14" spans="1:10" x14ac:dyDescent="0.2">
      <c r="D14" s="11" t="str">
        <v>obj_003c8</v>
      </c>
      <c r="E14" s="179" t="str">
        <f>_xll.qlRateHelperQuoteName(D14)</f>
        <v>JPY15x18F_Quote</v>
      </c>
      <c r="F14" s="10">
        <f>_xll.qlRateHelperRate($D14)</f>
        <v>1.4000000000000002E-3</v>
      </c>
      <c r="G14" s="10" t="str">
        <f>IF(ISERROR(_xll.qlSwapRateHelperSpread($D14)),IF(ISERROR(_xll.qlFuturesRateHelperConvexityAdjustment($D14)),"--",_xll.qlFuturesRateHelperConvexityAdjustment($D14)),_xll.qlSwapRateHelperSpread($D14))</f>
        <v>--</v>
      </c>
      <c r="H14" s="9">
        <f>_xll.qlRateHelperEarliestDate($D14)</f>
        <v>42257</v>
      </c>
      <c r="I14" s="8">
        <f>_xll.qlRateHelperLatestDate($D14)</f>
        <v>42348</v>
      </c>
      <c r="J14" s="3">
        <v>0.99859599714115355</v>
      </c>
    </row>
    <row r="15" spans="1:10" x14ac:dyDescent="0.2">
      <c r="D15" s="11" t="str">
        <v>obj_003c7</v>
      </c>
      <c r="E15" s="179" t="str">
        <f>_xll.qlRateHelperQuoteName(D15)</f>
        <v>JPY18x21F_Quote</v>
      </c>
      <c r="F15" s="10">
        <f>_xll.qlRateHelperRate($D15)</f>
        <v>1.3500000000000001E-3</v>
      </c>
      <c r="G15" s="10" t="str">
        <f>IF(ISERROR(_xll.qlSwapRateHelperSpread($D15)),IF(ISERROR(_xll.qlFuturesRateHelperConvexityAdjustment($D15)),"--",_xll.qlFuturesRateHelperConvexityAdjustment($D15)),_xll.qlSwapRateHelperSpread($D15))</f>
        <v>--</v>
      </c>
      <c r="H15" s="9">
        <f>_xll.qlRateHelperEarliestDate($D15)</f>
        <v>42348</v>
      </c>
      <c r="I15" s="8">
        <f>_xll.qlRateHelperLatestDate($D15)</f>
        <v>42439</v>
      </c>
      <c r="J15" s="3">
        <v>0.99825534250529213</v>
      </c>
    </row>
    <row r="16" spans="1:10" x14ac:dyDescent="0.2">
      <c r="D16" s="11" t="str">
        <v>obj_003a2</v>
      </c>
      <c r="E16" s="179" t="str">
        <f>_xll.qlRateHelperQuoteName(D16)</f>
        <v>JPYSB6L2Y_Quote</v>
      </c>
      <c r="F16" s="10">
        <f>_xll.qlRateHelperRate($D16)</f>
        <v>1.8500000000000001E-3</v>
      </c>
      <c r="G16" s="10">
        <f>IF(ISERROR(_xll.qlSwapRateHelperSpread($D16)),IF(ISERROR(_xll.qlFuturesRateHelperConvexityAdjustment($D16)),"--",_xll.qlFuturesRateHelperConvexityAdjustment($D16)),_xll.qlSwapRateHelperSpread($D16))</f>
        <v>4.75E-4</v>
      </c>
      <c r="H16" s="9">
        <f>_xll.qlRateHelperEarliestDate($D16)</f>
        <v>41800</v>
      </c>
      <c r="I16" s="8">
        <f>_xll.qlRateHelperLatestDate($D16)</f>
        <v>42531</v>
      </c>
      <c r="J16" s="3">
        <v>0.9979424113963824</v>
      </c>
    </row>
    <row r="17" spans="4:10" x14ac:dyDescent="0.2">
      <c r="D17" s="11" t="str">
        <v>obj_003a3</v>
      </c>
      <c r="E17" s="179" t="str">
        <f>_xll.qlRateHelperQuoteName(D17)</f>
        <v>JPYSB6L3Y_Quote</v>
      </c>
      <c r="F17" s="10">
        <f>_xll.qlRateHelperRate($D17)</f>
        <v>2.0250000000000003E-3</v>
      </c>
      <c r="G17" s="10">
        <f>IF(ISERROR(_xll.qlSwapRateHelperSpread($D17)),IF(ISERROR(_xll.qlFuturesRateHelperConvexityAdjustment($D17)),"--",_xll.qlFuturesRateHelperConvexityAdjustment($D17)),_xll.qlSwapRateHelperSpread($D17))</f>
        <v>5.7499999999999999E-4</v>
      </c>
      <c r="H17" s="9">
        <f>_xll.qlRateHelperEarliestDate($D17)</f>
        <v>41800</v>
      </c>
      <c r="I17" s="8">
        <f>_xll.qlRateHelperLatestDate($D17)</f>
        <v>42898</v>
      </c>
      <c r="J17" s="3">
        <v>0.99635038263634279</v>
      </c>
    </row>
    <row r="18" spans="4:10" x14ac:dyDescent="0.2">
      <c r="D18" s="11" t="str">
        <v>obj_003a4</v>
      </c>
      <c r="E18" s="179" t="str">
        <f>_xll.qlRateHelperQuoteName(D18)</f>
        <v>JPYSB6L4Y_Quote</v>
      </c>
      <c r="F18" s="10">
        <f>_xll.qlRateHelperRate($D18)</f>
        <v>2.4250000000000001E-3</v>
      </c>
      <c r="G18" s="10">
        <f>IF(ISERROR(_xll.qlSwapRateHelperSpread($D18)),IF(ISERROR(_xll.qlFuturesRateHelperConvexityAdjustment($D18)),"--",_xll.qlFuturesRateHelperConvexityAdjustment($D18)),_xll.qlSwapRateHelperSpread($D18))</f>
        <v>6.4999999999999997E-4</v>
      </c>
      <c r="H18" s="9">
        <f>_xll.qlRateHelperEarliestDate($D18)</f>
        <v>41800</v>
      </c>
      <c r="I18" s="8">
        <f>_xll.qlRateHelperLatestDate($D18)</f>
        <v>43262</v>
      </c>
      <c r="J18" s="3">
        <v>0.99362930755863199</v>
      </c>
    </row>
    <row r="19" spans="4:10" x14ac:dyDescent="0.2">
      <c r="D19" s="11" t="str">
        <v>obj_003a5</v>
      </c>
      <c r="E19" s="179" t="str">
        <f>_xll.qlRateHelperQuoteName(D19)</f>
        <v>JPYSB6L5Y_Quote</v>
      </c>
      <c r="F19" s="10">
        <f>_xll.qlRateHelperRate($D19)</f>
        <v>3.0249999999999999E-3</v>
      </c>
      <c r="G19" s="10">
        <f>IF(ISERROR(_xll.qlSwapRateHelperSpread($D19)),IF(ISERROR(_xll.qlFuturesRateHelperConvexityAdjustment($D19)),"--",_xll.qlFuturesRateHelperConvexityAdjustment($D19)),_xll.qlSwapRateHelperSpread($D19))</f>
        <v>7.7499999999999997E-4</v>
      </c>
      <c r="H19" s="9">
        <f>_xll.qlRateHelperEarliestDate($D19)</f>
        <v>41800</v>
      </c>
      <c r="I19" s="8">
        <f>_xll.qlRateHelperLatestDate($D19)</f>
        <v>43626</v>
      </c>
      <c r="J19" s="3">
        <v>0.98953324650448604</v>
      </c>
    </row>
    <row r="20" spans="4:10" x14ac:dyDescent="0.2">
      <c r="D20" s="11" t="str">
        <v>obj_003a6</v>
      </c>
      <c r="E20" s="179" t="str">
        <f>_xll.qlRateHelperQuoteName(D20)</f>
        <v>JPYSB6L6Y_Quote</v>
      </c>
      <c r="F20" s="10">
        <f>_xll.qlRateHelperRate($D20)</f>
        <v>3.8E-3</v>
      </c>
      <c r="G20" s="10">
        <f>IF(ISERROR(_xll.qlSwapRateHelperSpread($D20)),IF(ISERROR(_xll.qlFuturesRateHelperConvexityAdjustment($D20)),"--",_xll.qlFuturesRateHelperConvexityAdjustment($D20)),_xll.qlSwapRateHelperSpread($D20))</f>
        <v>8.4999999999999995E-4</v>
      </c>
      <c r="H20" s="9">
        <f>_xll.qlRateHelperEarliestDate($D20)</f>
        <v>41800</v>
      </c>
      <c r="I20" s="8">
        <f>_xll.qlRateHelperLatestDate($D20)</f>
        <v>43992</v>
      </c>
      <c r="J20" s="3">
        <v>0.98317390742580468</v>
      </c>
    </row>
    <row r="21" spans="4:10" x14ac:dyDescent="0.2">
      <c r="D21" s="11" t="str">
        <v>obj_003a7</v>
      </c>
      <c r="E21" s="179" t="str">
        <f>_xll.qlRateHelperQuoteName(D21)</f>
        <v>JPYSB6L7Y_Quote</v>
      </c>
      <c r="F21" s="10">
        <f>_xll.qlRateHelperRate($D21)</f>
        <v>4.6750000000000003E-3</v>
      </c>
      <c r="G21" s="10">
        <f>IF(ISERROR(_xll.qlSwapRateHelperSpread($D21)),IF(ISERROR(_xll.qlFuturesRateHelperConvexityAdjustment($D21)),"--",_xll.qlFuturesRateHelperConvexityAdjustment($D21)),_xll.qlSwapRateHelperSpread($D21))</f>
        <v>9.5E-4</v>
      </c>
      <c r="H21" s="9">
        <f>_xll.qlRateHelperEarliestDate($D21)</f>
        <v>41800</v>
      </c>
      <c r="I21" s="8">
        <f>_xll.qlRateHelperLatestDate($D21)</f>
        <v>44357</v>
      </c>
      <c r="J21" s="3">
        <v>0.97495628922551847</v>
      </c>
    </row>
    <row r="22" spans="4:10" x14ac:dyDescent="0.2">
      <c r="D22" s="11" t="str">
        <v>obj_003a8</v>
      </c>
      <c r="E22" s="179" t="str">
        <f>_xll.qlRateHelperQuoteName(D22)</f>
        <v>JPYSB6L8Y_Quote</v>
      </c>
      <c r="F22" s="10">
        <f>_xll.qlRateHelperRate($D22)</f>
        <v>5.6000000000000008E-3</v>
      </c>
      <c r="G22" s="10">
        <f>IF(ISERROR(_xll.qlSwapRateHelperSpread($D22)),IF(ISERROR(_xll.qlFuturesRateHelperConvexityAdjustment($D22)),"--",_xll.qlFuturesRateHelperConvexityAdjustment($D22)),_xll.qlSwapRateHelperSpread($D22))</f>
        <v>1.0499999999999999E-3</v>
      </c>
      <c r="H22" s="9">
        <f>_xll.qlRateHelperEarliestDate($D22)</f>
        <v>41800</v>
      </c>
      <c r="I22" s="8">
        <f>_xll.qlRateHelperLatestDate($D22)</f>
        <v>44722</v>
      </c>
      <c r="J22" s="3">
        <v>0.96488928873005864</v>
      </c>
    </row>
    <row r="23" spans="4:10" x14ac:dyDescent="0.2">
      <c r="D23" s="11" t="str">
        <v>obj_003a9</v>
      </c>
      <c r="E23" s="179" t="str">
        <f>_xll.qlRateHelperQuoteName(D23)</f>
        <v>JPYSB6L9Y_Quote</v>
      </c>
      <c r="F23" s="10">
        <f>_xll.qlRateHelperRate($D23)</f>
        <v>6.5250000000000004E-3</v>
      </c>
      <c r="G23" s="10">
        <f>IF(ISERROR(_xll.qlSwapRateHelperSpread($D23)),IF(ISERROR(_xll.qlFuturesRateHelperConvexityAdjustment($D23)),"--",_xll.qlFuturesRateHelperConvexityAdjustment($D23)),_xll.qlSwapRateHelperSpread($D23))</f>
        <v>1.1249999999999999E-3</v>
      </c>
      <c r="H23" s="9">
        <f>_xll.qlRateHelperEarliestDate($D23)</f>
        <v>41800</v>
      </c>
      <c r="I23" s="8">
        <f>_xll.qlRateHelperLatestDate($D23)</f>
        <v>45089</v>
      </c>
      <c r="J23" s="3">
        <v>0.95305247185554798</v>
      </c>
    </row>
    <row r="24" spans="4:10" x14ac:dyDescent="0.2">
      <c r="D24" s="11" t="str">
        <v>obj_003aa</v>
      </c>
      <c r="E24" s="179" t="str">
        <f>_xll.qlRateHelperQuoteName(D24)</f>
        <v>JPYSB6L10Y_Quote</v>
      </c>
      <c r="F24" s="10">
        <f>_xll.qlRateHelperRate($D24)</f>
        <v>7.45E-3</v>
      </c>
      <c r="G24" s="10">
        <f>IF(ISERROR(_xll.qlSwapRateHelperSpread($D24)),IF(ISERROR(_xll.qlFuturesRateHelperConvexityAdjustment($D24)),"--",_xll.qlFuturesRateHelperConvexityAdjustment($D24)),_xll.qlSwapRateHelperSpread($D24))</f>
        <v>1.225E-3</v>
      </c>
      <c r="H24" s="9">
        <f>_xll.qlRateHelperEarliestDate($D24)</f>
        <v>41800</v>
      </c>
      <c r="I24" s="8">
        <f>_xll.qlRateHelperLatestDate($D24)</f>
        <v>45453</v>
      </c>
      <c r="J24" s="3">
        <v>0.93999778878921547</v>
      </c>
    </row>
    <row r="25" spans="4:10" x14ac:dyDescent="0.2">
      <c r="D25" s="11" t="str">
        <v>obj_003ac</v>
      </c>
      <c r="E25" s="179" t="str">
        <f>_xll.qlRateHelperQuoteName(D25)</f>
        <v>JPYSB6L12Y_Quote</v>
      </c>
      <c r="F25" s="10">
        <f>_xll.qlRateHelperRate($D25)</f>
        <v>9.2999999999999992E-3</v>
      </c>
      <c r="G25" s="10">
        <f>IF(ISERROR(_xll.qlSwapRateHelperSpread($D25)),IF(ISERROR(_xll.qlFuturesRateHelperConvexityAdjustment($D25)),"--",_xll.qlFuturesRateHelperConvexityAdjustment($D25)),_xll.qlSwapRateHelperSpread($D25))</f>
        <v>1.3608834408760497E-3</v>
      </c>
      <c r="H25" s="9">
        <f>_xll.qlRateHelperEarliestDate($D25)</f>
        <v>41800</v>
      </c>
      <c r="I25" s="8">
        <f>_xll.qlRateHelperLatestDate($D25)</f>
        <v>46183</v>
      </c>
      <c r="J25" s="3">
        <v>0.90881805547216254</v>
      </c>
    </row>
    <row r="26" spans="4:10" x14ac:dyDescent="0.2">
      <c r="D26" s="11" t="str">
        <v>obj_003af</v>
      </c>
      <c r="E26" s="179" t="str">
        <f>_xll.qlRateHelperQuoteName(D26)</f>
        <v>JPYSB6L15Y_Quote</v>
      </c>
      <c r="F26" s="10">
        <f>_xll.qlRateHelperRate($D26)</f>
        <v>1.1950000000000001E-2</v>
      </c>
      <c r="G26" s="10">
        <f>IF(ISERROR(_xll.qlSwapRateHelperSpread($D26)),IF(ISERROR(_xll.qlFuturesRateHelperConvexityAdjustment($D26)),"--",_xll.qlFuturesRateHelperConvexityAdjustment($D26)),_xll.qlSwapRateHelperSpread($D26))</f>
        <v>1.4250000000000001E-3</v>
      </c>
      <c r="H26" s="9">
        <f>_xll.qlRateHelperEarliestDate($D26)</f>
        <v>41800</v>
      </c>
      <c r="I26" s="8">
        <f>_xll.qlRateHelperLatestDate($D26)</f>
        <v>47280</v>
      </c>
      <c r="J26" s="3">
        <v>0.85151306963329287</v>
      </c>
    </row>
    <row r="27" spans="4:10" x14ac:dyDescent="0.2">
      <c r="D27" s="11" t="str">
        <v>obj_003b4</v>
      </c>
      <c r="E27" s="179" t="str">
        <f>_xll.qlRateHelperQuoteName(D27)</f>
        <v>JPYSB6L20Y_Quote</v>
      </c>
      <c r="F27" s="10">
        <f>_xll.qlRateHelperRate($D27)</f>
        <v>1.5125E-2</v>
      </c>
      <c r="G27" s="10">
        <f>IF(ISERROR(_xll.qlSwapRateHelperSpread($D27)),IF(ISERROR(_xll.qlFuturesRateHelperConvexityAdjustment($D27)),"--",_xll.qlFuturesRateHelperConvexityAdjustment($D27)),_xll.qlSwapRateHelperSpread($D27))</f>
        <v>1.475E-3</v>
      </c>
      <c r="H27" s="9">
        <f>_xll.qlRateHelperEarliestDate($D27)</f>
        <v>41800</v>
      </c>
      <c r="I27" s="8">
        <f>_xll.qlRateHelperLatestDate($D27)</f>
        <v>49107</v>
      </c>
      <c r="J27" s="3">
        <v>0.75342134186579413</v>
      </c>
    </row>
    <row r="28" spans="4:10" x14ac:dyDescent="0.2">
      <c r="D28" s="11" t="str">
        <v>obj_003b9</v>
      </c>
      <c r="E28" s="179" t="str">
        <f>_xll.qlRateHelperQuoteName(D28)</f>
        <v>JPYSB6L25Y_Quote</v>
      </c>
      <c r="F28" s="10">
        <f>_xll.qlRateHelperRate($D28)</f>
        <v>1.6750000000000001E-2</v>
      </c>
      <c r="G28" s="10">
        <f>IF(ISERROR(_xll.qlSwapRateHelperSpread($D28)),IF(ISERROR(_xll.qlFuturesRateHelperConvexityAdjustment($D28)),"--",_xll.qlFuturesRateHelperConvexityAdjustment($D28)),_xll.qlSwapRateHelperSpread($D28))</f>
        <v>1.5062243487843419E-3</v>
      </c>
      <c r="H28" s="9">
        <f>_xll.qlRateHelperEarliestDate($D28)</f>
        <v>41800</v>
      </c>
      <c r="I28" s="8">
        <f>_xll.qlRateHelperLatestDate($D28)</f>
        <v>50931</v>
      </c>
      <c r="J28" s="3">
        <v>0.67125833227917886</v>
      </c>
    </row>
    <row r="29" spans="4:10" x14ac:dyDescent="0.2">
      <c r="D29" s="11" t="str">
        <v>obj_003be</v>
      </c>
      <c r="E29" s="179" t="str">
        <f>_xll.qlRateHelperQuoteName(D29)</f>
        <v>JPYSB6L30Y_Quote</v>
      </c>
      <c r="F29" s="10">
        <f>_xll.qlRateHelperRate($D29)</f>
        <v>1.7624999999999998E-2</v>
      </c>
      <c r="G29" s="10">
        <f>IF(ISERROR(_xll.qlSwapRateHelperSpread($D29)),IF(ISERROR(_xll.qlFuturesRateHelperConvexityAdjustment($D29)),"--",_xll.qlFuturesRateHelperConvexityAdjustment($D29)),_xll.qlSwapRateHelperSpread($D29))</f>
        <v>1.5250000000000001E-3</v>
      </c>
      <c r="H29" s="9">
        <f>_xll.qlRateHelperEarliestDate($D29)</f>
        <v>41800</v>
      </c>
      <c r="I29" s="8">
        <f>_xll.qlRateHelperLatestDate($D29)</f>
        <v>52758</v>
      </c>
      <c r="J29" s="3">
        <v>0.60227199172562329</v>
      </c>
    </row>
    <row r="30" spans="4:10" x14ac:dyDescent="0.2">
      <c r="D30" s="11" t="e">
        <v>#N/A</v>
      </c>
      <c r="E30" s="179" t="e">
        <f>_xll.qlRateHelperQuoteName(D30)</f>
        <v>#VALUE!</v>
      </c>
      <c r="F30" s="10" t="e">
        <f>_xll.qlRateHelperRate($D30)</f>
        <v>#VALUE!</v>
      </c>
      <c r="G30" s="10" t="str">
        <f>IF(ISERROR(_xll.qlSwapRateHelperSpread($D30)),IF(ISERROR(_xll.qlFuturesRateHelperConvexityAdjustment($D30)),"--",_xll.qlFuturesRateHelperConvexityAdjustment($D30)),_xll.qlSwapRateHelperSpread($D30))</f>
        <v>--</v>
      </c>
      <c r="H30" s="9" t="e">
        <f>_xll.qlRateHelperEarliestDate($D30)</f>
        <v>#VALUE!</v>
      </c>
      <c r="I30" s="8" t="e">
        <f>_xll.qlRateHelperLatestDate($D30)</f>
        <v>#VALUE!</v>
      </c>
      <c r="J30" s="3" t="e">
        <v>#N/A</v>
      </c>
    </row>
    <row r="31" spans="4:10" x14ac:dyDescent="0.2">
      <c r="D31" s="11" t="e">
        <v>#N/A</v>
      </c>
      <c r="E31" s="179" t="e">
        <f>_xll.qlRateHelperQuoteName(D31)</f>
        <v>#VALUE!</v>
      </c>
      <c r="F31" s="10" t="e">
        <f>_xll.qlRateHelperRate($D31)</f>
        <v>#VALUE!</v>
      </c>
      <c r="G31" s="10" t="str">
        <f>IF(ISERROR(_xll.qlSwapRateHelperSpread($D31)),IF(ISERROR(_xll.qlFuturesRateHelperConvexityAdjustment($D31)),"--",_xll.qlFuturesRateHelperConvexityAdjustment($D31)),_xll.qlSwapRateHelperSpread($D31))</f>
        <v>--</v>
      </c>
      <c r="H31" s="9" t="e">
        <f>_xll.qlRateHelperEarliestDate($D31)</f>
        <v>#VALUE!</v>
      </c>
      <c r="I31" s="8" t="e">
        <f>_xll.qlRateHelperLatestDate($D31)</f>
        <v>#VALUE!</v>
      </c>
      <c r="J31" s="3" t="e">
        <v>#N/A</v>
      </c>
    </row>
    <row r="32" spans="4:10" x14ac:dyDescent="0.2">
      <c r="D32" s="11" t="e">
        <v>#N/A</v>
      </c>
      <c r="E32" s="179" t="e">
        <f>_xll.qlRateHelperQuoteName(D32)</f>
        <v>#VALUE!</v>
      </c>
      <c r="F32" s="10" t="e">
        <f>_xll.qlRateHelperRate($D32)</f>
        <v>#VALUE!</v>
      </c>
      <c r="G32" s="10" t="str">
        <f>IF(ISERROR(_xll.qlSwapRateHelperSpread($D32)),IF(ISERROR(_xll.qlFuturesRateHelperConvexityAdjustment($D32)),"--",_xll.qlFuturesRateHelperConvexityAdjustment($D32)),_xll.qlSwapRateHelperSpread($D32))</f>
        <v>--</v>
      </c>
      <c r="H32" s="9" t="e">
        <f>_xll.qlRateHelperEarliestDate($D32)</f>
        <v>#VALUE!</v>
      </c>
      <c r="I32" s="8" t="e">
        <f>_xll.qlRateHelperLatestDate($D32)</f>
        <v>#VALUE!</v>
      </c>
      <c r="J32" s="3" t="e">
        <v>#N/A</v>
      </c>
    </row>
    <row r="33" spans="4:10" x14ac:dyDescent="0.2">
      <c r="D33" s="11" t="e">
        <v>#N/A</v>
      </c>
      <c r="E33" s="179" t="e">
        <f>_xll.qlRateHelperQuoteName(D33)</f>
        <v>#VALUE!</v>
      </c>
      <c r="F33" s="10" t="e">
        <f>_xll.qlRateHelperRate($D33)</f>
        <v>#VALUE!</v>
      </c>
      <c r="G33" s="10" t="str">
        <f>IF(ISERROR(_xll.qlSwapRateHelperSpread($D33)),IF(ISERROR(_xll.qlFuturesRateHelperConvexityAdjustment($D33)),"--",_xll.qlFuturesRateHelperConvexityAdjustment($D33)),_xll.qlSwapRateHelperSpread($D33))</f>
        <v>--</v>
      </c>
      <c r="H33" s="9" t="e">
        <f>_xll.qlRateHelperEarliestDate($D33)</f>
        <v>#VALUE!</v>
      </c>
      <c r="I33" s="8" t="e">
        <f>_xll.qlRateHelperLatestDate($D33)</f>
        <v>#VALUE!</v>
      </c>
      <c r="J33" s="3" t="e">
        <v>#N/A</v>
      </c>
    </row>
    <row r="34" spans="4:10" x14ac:dyDescent="0.2">
      <c r="D34" s="11" t="e">
        <v>#N/A</v>
      </c>
      <c r="E34" s="179" t="e">
        <f>_xll.qlRateHelperQuoteName(D34)</f>
        <v>#VALUE!</v>
      </c>
      <c r="F34" s="10" t="e">
        <f>_xll.qlRateHelperRate($D34)</f>
        <v>#VALUE!</v>
      </c>
      <c r="G34" s="10" t="str">
        <f>IF(ISERROR(_xll.qlSwapRateHelperSpread($D34)),IF(ISERROR(_xll.qlFuturesRateHelperConvexityAdjustment($D34)),"--",_xll.qlFuturesRateHelperConvexityAdjustment($D34)),_xll.qlSwapRateHelperSpread($D34))</f>
        <v>--</v>
      </c>
      <c r="H34" s="9" t="e">
        <f>_xll.qlRateHelperEarliestDate($D34)</f>
        <v>#VALUE!</v>
      </c>
      <c r="I34" s="8" t="e">
        <f>_xll.qlRateHelperLatestDate($D34)</f>
        <v>#VALUE!</v>
      </c>
      <c r="J34" s="3" t="e">
        <v>#N/A</v>
      </c>
    </row>
    <row r="35" spans="4:10" x14ac:dyDescent="0.2">
      <c r="D35" s="11" t="e">
        <v>#N/A</v>
      </c>
      <c r="E35" s="179" t="e">
        <f>_xll.qlRateHelperQuoteName(D35)</f>
        <v>#VALUE!</v>
      </c>
      <c r="F35" s="10" t="e">
        <f>_xll.qlRateHelperRate($D35)</f>
        <v>#VALUE!</v>
      </c>
      <c r="G35" s="10" t="str">
        <f>IF(ISERROR(_xll.qlSwapRateHelperSpread($D35)),IF(ISERROR(_xll.qlFuturesRateHelperConvexityAdjustment($D35)),"--",_xll.qlFuturesRateHelperConvexityAdjustment($D35)),_xll.qlSwapRateHelperSpread($D35))</f>
        <v>--</v>
      </c>
      <c r="H35" s="9" t="e">
        <f>_xll.qlRateHelperEarliestDate($D35)</f>
        <v>#VALUE!</v>
      </c>
      <c r="I35" s="8" t="e">
        <f>_xll.qlRateHelperLatestDate($D35)</f>
        <v>#VALUE!</v>
      </c>
      <c r="J35" s="3" t="e">
        <v>#N/A</v>
      </c>
    </row>
    <row r="36" spans="4:10" x14ac:dyDescent="0.2">
      <c r="D36" s="11" t="e">
        <v>#N/A</v>
      </c>
      <c r="E36" s="179" t="e">
        <f>_xll.qlRateHelperQuoteName(D36)</f>
        <v>#VALUE!</v>
      </c>
      <c r="F36" s="10" t="e">
        <f>_xll.qlRateHelperRate($D36)</f>
        <v>#VALUE!</v>
      </c>
      <c r="G36" s="10" t="str">
        <f>IF(ISERROR(_xll.qlSwapRateHelperSpread($D36)),IF(ISERROR(_xll.qlFuturesRateHelperConvexityAdjustment($D36)),"--",_xll.qlFuturesRateHelperConvexityAdjustment($D36)),_xll.qlSwapRateHelperSpread($D36))</f>
        <v>--</v>
      </c>
      <c r="H36" s="9" t="e">
        <f>_xll.qlRateHelperEarliestDate($D36)</f>
        <v>#VALUE!</v>
      </c>
      <c r="I36" s="8" t="e">
        <f>_xll.qlRateHelperLatestDate($D36)</f>
        <v>#VALUE!</v>
      </c>
      <c r="J36" s="3" t="e">
        <v>#N/A</v>
      </c>
    </row>
    <row r="37" spans="4:10" x14ac:dyDescent="0.2">
      <c r="D37" s="11" t="e">
        <v>#N/A</v>
      </c>
      <c r="E37" s="179" t="e">
        <f>_xll.qlRateHelperQuoteName(D37)</f>
        <v>#VALUE!</v>
      </c>
      <c r="F37" s="10" t="e">
        <f>_xll.qlRateHelperRate($D37)</f>
        <v>#VALUE!</v>
      </c>
      <c r="G37" s="10" t="str">
        <f>IF(ISERROR(_xll.qlSwapRateHelperSpread($D37)),IF(ISERROR(_xll.qlFuturesRateHelperConvexityAdjustment($D37)),"--",_xll.qlFuturesRateHelperConvexityAdjustment($D37)),_xll.qlSwapRateHelperSpread($D37))</f>
        <v>--</v>
      </c>
      <c r="H37" s="9" t="e">
        <f>_xll.qlRateHelperEarliestDate($D37)</f>
        <v>#VALUE!</v>
      </c>
      <c r="I37" s="8" t="e">
        <f>_xll.qlRateHelperLatestDate($D37)</f>
        <v>#VALUE!</v>
      </c>
      <c r="J37" s="3" t="e">
        <v>#N/A</v>
      </c>
    </row>
    <row r="38" spans="4:10" x14ac:dyDescent="0.2">
      <c r="D38" s="11" t="e">
        <v>#N/A</v>
      </c>
      <c r="E38" s="179" t="e">
        <f>_xll.qlRateHelperQuoteName(D38)</f>
        <v>#VALUE!</v>
      </c>
      <c r="F38" s="10" t="e">
        <f>_xll.qlRateHelperRate($D38)</f>
        <v>#VALUE!</v>
      </c>
      <c r="G38" s="10" t="str">
        <f>IF(ISERROR(_xll.qlSwapRateHelperSpread($D38)),IF(ISERROR(_xll.qlFuturesRateHelperConvexityAdjustment($D38)),"--",_xll.qlFuturesRateHelperConvexityAdjustment($D38)),_xll.qlSwapRateHelperSpread($D38))</f>
        <v>--</v>
      </c>
      <c r="H38" s="9" t="e">
        <f>_xll.qlRateHelperEarliestDate($D38)</f>
        <v>#VALUE!</v>
      </c>
      <c r="I38" s="8" t="e">
        <f>_xll.qlRateHelperLatestDate($D38)</f>
        <v>#VALUE!</v>
      </c>
      <c r="J38" s="3" t="e">
        <v>#N/A</v>
      </c>
    </row>
    <row r="39" spans="4:10" x14ac:dyDescent="0.2">
      <c r="D39" s="11" t="e">
        <v>#N/A</v>
      </c>
      <c r="E39" s="179" t="e">
        <f>_xll.qlRateHelperQuoteName(D39)</f>
        <v>#VALUE!</v>
      </c>
      <c r="F39" s="10" t="e">
        <f>_xll.qlRateHelperRate($D39)</f>
        <v>#VALUE!</v>
      </c>
      <c r="G39" s="10" t="str">
        <f>IF(ISERROR(_xll.qlSwapRateHelperSpread($D39)),IF(ISERROR(_xll.qlFuturesRateHelperConvexityAdjustment($D39)),"--",_xll.qlFuturesRateHelperConvexityAdjustment($D39)),_xll.qlSwapRateHelperSpread($D39))</f>
        <v>--</v>
      </c>
      <c r="H39" s="9" t="e">
        <f>_xll.qlRateHelperEarliestDate($D39)</f>
        <v>#VALUE!</v>
      </c>
      <c r="I39" s="8" t="e">
        <f>_xll.qlRateHelperLatestDate($D39)</f>
        <v>#VALUE!</v>
      </c>
      <c r="J39" s="3" t="e">
        <v>#N/A</v>
      </c>
    </row>
    <row r="40" spans="4:10" x14ac:dyDescent="0.2">
      <c r="D40" s="11" t="e">
        <v>#N/A</v>
      </c>
      <c r="E40" s="179" t="e">
        <f>_xll.qlRateHelperQuoteName(D40)</f>
        <v>#VALUE!</v>
      </c>
      <c r="F40" s="10" t="e">
        <f>_xll.qlRateHelperRate($D40)</f>
        <v>#VALUE!</v>
      </c>
      <c r="G40" s="10" t="str">
        <f>IF(ISERROR(_xll.qlSwapRateHelperSpread($D40)),IF(ISERROR(_xll.qlFuturesRateHelperConvexityAdjustment($D40)),"--",_xll.qlFuturesRateHelperConvexityAdjustment($D40)),_xll.qlSwapRateHelperSpread($D40))</f>
        <v>--</v>
      </c>
      <c r="H40" s="9" t="e">
        <f>_xll.qlRateHelperEarliestDate($D40)</f>
        <v>#VALUE!</v>
      </c>
      <c r="I40" s="8" t="e">
        <f>_xll.qlRateHelperLatestDate($D40)</f>
        <v>#VALUE!</v>
      </c>
      <c r="J40" s="3" t="e">
        <v>#N/A</v>
      </c>
    </row>
    <row r="41" spans="4:10" x14ac:dyDescent="0.2">
      <c r="D41" s="11" t="e">
        <v>#N/A</v>
      </c>
      <c r="E41" s="179" t="e">
        <f>_xll.qlRateHelperQuoteName(D41)</f>
        <v>#VALUE!</v>
      </c>
      <c r="F41" s="10" t="e">
        <f>_xll.qlRateHelperRate($D41)</f>
        <v>#VALUE!</v>
      </c>
      <c r="G41" s="10" t="str">
        <f>IF(ISERROR(_xll.qlSwapRateHelperSpread($D41)),IF(ISERROR(_xll.qlFuturesRateHelperConvexityAdjustment($D41)),"--",_xll.qlFuturesRateHelperConvexityAdjustment($D41)),_xll.qlSwapRateHelperSpread($D41))</f>
        <v>--</v>
      </c>
      <c r="H41" s="9" t="e">
        <f>_xll.qlRateHelperEarliestDate($D41)</f>
        <v>#VALUE!</v>
      </c>
      <c r="I41" s="8" t="e">
        <f>_xll.qlRateHelperLatestDate($D41)</f>
        <v>#VALUE!</v>
      </c>
      <c r="J41" s="3" t="e">
        <v>#N/A</v>
      </c>
    </row>
    <row r="42" spans="4:10" x14ac:dyDescent="0.2">
      <c r="D42" s="11" t="e">
        <v>#N/A</v>
      </c>
      <c r="E42" s="179" t="e">
        <f>_xll.qlRateHelperQuoteName(D42)</f>
        <v>#VALUE!</v>
      </c>
      <c r="F42" s="10" t="e">
        <f>_xll.qlRateHelperRate($D42)</f>
        <v>#VALUE!</v>
      </c>
      <c r="G42" s="10" t="str">
        <f>IF(ISERROR(_xll.qlSwapRateHelperSpread($D42)),IF(ISERROR(_xll.qlFuturesRateHelperConvexityAdjustment($D42)),"--",_xll.qlFuturesRateHelperConvexityAdjustment($D42)),_xll.qlSwapRateHelperSpread($D42))</f>
        <v>--</v>
      </c>
      <c r="H42" s="9" t="e">
        <f>_xll.qlRateHelperEarliestDate($D42)</f>
        <v>#VALUE!</v>
      </c>
      <c r="I42" s="8" t="e">
        <f>_xll.qlRateHelperLatestDate($D42)</f>
        <v>#VALUE!</v>
      </c>
      <c r="J42" s="3" t="e">
        <v>#N/A</v>
      </c>
    </row>
    <row r="43" spans="4:10" x14ac:dyDescent="0.2">
      <c r="D43" s="11" t="e">
        <v>#N/A</v>
      </c>
      <c r="E43" s="179" t="e">
        <f>_xll.qlRateHelperQuoteName(D43)</f>
        <v>#VALUE!</v>
      </c>
      <c r="F43" s="10" t="e">
        <f>_xll.qlRateHelperRate($D43)</f>
        <v>#VALUE!</v>
      </c>
      <c r="G43" s="10" t="str">
        <f>IF(ISERROR(_xll.qlSwapRateHelperSpread($D43)),IF(ISERROR(_xll.qlFuturesRateHelperConvexityAdjustment($D43)),"--",_xll.qlFuturesRateHelperConvexityAdjustment($D43)),_xll.qlSwapRateHelperSpread($D43))</f>
        <v>--</v>
      </c>
      <c r="H43" s="9" t="e">
        <f>_xll.qlRateHelperEarliestDate($D43)</f>
        <v>#VALUE!</v>
      </c>
      <c r="I43" s="8" t="e">
        <f>_xll.qlRateHelperLatestDate($D43)</f>
        <v>#VALUE!</v>
      </c>
      <c r="J43" s="3" t="e">
        <v>#N/A</v>
      </c>
    </row>
    <row r="44" spans="4:10" x14ac:dyDescent="0.2">
      <c r="D44" s="11" t="e">
        <v>#N/A</v>
      </c>
      <c r="E44" s="179" t="e">
        <f>_xll.qlRateHelperQuoteName(D44)</f>
        <v>#VALUE!</v>
      </c>
      <c r="F44" s="10" t="e">
        <f>_xll.qlRateHelperRate($D44)</f>
        <v>#VALUE!</v>
      </c>
      <c r="G44" s="10" t="str">
        <f>IF(ISERROR(_xll.qlSwapRateHelperSpread($D44)),IF(ISERROR(_xll.qlFuturesRateHelperConvexityAdjustment($D44)),"--",_xll.qlFuturesRateHelperConvexityAdjustment($D44)),_xll.qlSwapRateHelperSpread($D44))</f>
        <v>--</v>
      </c>
      <c r="H44" s="9" t="e">
        <f>_xll.qlRateHelperEarliestDate($D44)</f>
        <v>#VALUE!</v>
      </c>
      <c r="I44" s="8" t="e">
        <f>_xll.qlRateHelperLatestDate($D44)</f>
        <v>#VALUE!</v>
      </c>
      <c r="J44" s="3" t="e">
        <v>#N/A</v>
      </c>
    </row>
    <row r="45" spans="4:10" x14ac:dyDescent="0.2">
      <c r="D45" s="11" t="e">
        <v>#N/A</v>
      </c>
      <c r="E45" s="179" t="e">
        <f>_xll.qlRateHelperQuoteName(D45)</f>
        <v>#VALUE!</v>
      </c>
      <c r="F45" s="10" t="e">
        <f>_xll.qlRateHelperRate($D45)</f>
        <v>#VALUE!</v>
      </c>
      <c r="G45" s="10" t="str">
        <f>IF(ISERROR(_xll.qlSwapRateHelperSpread($D45)),IF(ISERROR(_xll.qlFuturesRateHelperConvexityAdjustment($D45)),"--",_xll.qlFuturesRateHelperConvexityAdjustment($D45)),_xll.qlSwapRateHelperSpread($D45))</f>
        <v>--</v>
      </c>
      <c r="H45" s="9" t="e">
        <f>_xll.qlRateHelperEarliestDate($D45)</f>
        <v>#VALUE!</v>
      </c>
      <c r="I45" s="8" t="e">
        <f>_xll.qlRateHelperLatestDate($D45)</f>
        <v>#VALUE!</v>
      </c>
      <c r="J45" s="3" t="e">
        <v>#N/A</v>
      </c>
    </row>
    <row r="46" spans="4:10" x14ac:dyDescent="0.2">
      <c r="D46" s="11" t="e">
        <v>#N/A</v>
      </c>
      <c r="E46" s="179" t="e">
        <f>_xll.qlRateHelperQuoteName(D46)</f>
        <v>#VALUE!</v>
      </c>
      <c r="F46" s="10" t="e">
        <f>_xll.qlRateHelperRate($D46)</f>
        <v>#VALUE!</v>
      </c>
      <c r="G46" s="10" t="str">
        <f>IF(ISERROR(_xll.qlSwapRateHelperSpread($D46)),IF(ISERROR(_xll.qlFuturesRateHelperConvexityAdjustment($D46)),"--",_xll.qlFuturesRateHelperConvexityAdjustment($D46)),_xll.qlSwapRateHelperSpread($D46))</f>
        <v>--</v>
      </c>
      <c r="H46" s="9" t="e">
        <f>_xll.qlRateHelperEarliestDate($D46)</f>
        <v>#VALUE!</v>
      </c>
      <c r="I46" s="8" t="e">
        <f>_xll.qlRateHelperLatestDate($D46)</f>
        <v>#VALUE!</v>
      </c>
      <c r="J46" s="3" t="e">
        <v>#N/A</v>
      </c>
    </row>
    <row r="47" spans="4:10" x14ac:dyDescent="0.2">
      <c r="D47" s="11" t="e">
        <v>#N/A</v>
      </c>
      <c r="E47" s="179" t="e">
        <f>_xll.qlRateHelperQuoteName(D47)</f>
        <v>#VALUE!</v>
      </c>
      <c r="F47" s="10" t="e">
        <f>_xll.qlRateHelperRate($D47)</f>
        <v>#VALUE!</v>
      </c>
      <c r="G47" s="10" t="str">
        <f>IF(ISERROR(_xll.qlSwapRateHelperSpread($D47)),IF(ISERROR(_xll.qlFuturesRateHelperConvexityAdjustment($D47)),"--",_xll.qlFuturesRateHelperConvexityAdjustment($D47)),_xll.qlSwapRateHelperSpread($D47))</f>
        <v>--</v>
      </c>
      <c r="H47" s="9" t="e">
        <f>_xll.qlRateHelperEarliestDate($D47)</f>
        <v>#VALUE!</v>
      </c>
      <c r="I47" s="8" t="e">
        <f>_xll.qlRateHelperLatestDate($D47)</f>
        <v>#VALUE!</v>
      </c>
      <c r="J47" s="3" t="e">
        <v>#N/A</v>
      </c>
    </row>
    <row r="48" spans="4:10" x14ac:dyDescent="0.2">
      <c r="D48" s="11" t="e">
        <v>#N/A</v>
      </c>
      <c r="E48" s="179" t="e">
        <f>_xll.qlRateHelperQuoteName(D48)</f>
        <v>#VALUE!</v>
      </c>
      <c r="F48" s="10" t="e">
        <f>_xll.qlRateHelperRate($D48)</f>
        <v>#VALUE!</v>
      </c>
      <c r="G48" s="10" t="str">
        <f>IF(ISERROR(_xll.qlSwapRateHelperSpread($D48)),IF(ISERROR(_xll.qlFuturesRateHelperConvexityAdjustment($D48)),"--",_xll.qlFuturesRateHelperConvexityAdjustment($D48)),_xll.qlSwapRateHelperSpread($D48))</f>
        <v>--</v>
      </c>
      <c r="H48" s="9" t="e">
        <f>_xll.qlRateHelperEarliestDate($D48)</f>
        <v>#VALUE!</v>
      </c>
      <c r="I48" s="8" t="e">
        <f>_xll.qlRateHelperLatestDate($D48)</f>
        <v>#VALUE!</v>
      </c>
      <c r="J48" s="3" t="e">
        <v>#N/A</v>
      </c>
    </row>
    <row r="49" spans="4:10" x14ac:dyDescent="0.2">
      <c r="D49" s="11" t="e">
        <v>#N/A</v>
      </c>
      <c r="E49" s="179" t="e">
        <f>_xll.qlRateHelperQuoteName(D49)</f>
        <v>#VALUE!</v>
      </c>
      <c r="F49" s="10" t="e">
        <f>_xll.qlRateHelperRate($D49)</f>
        <v>#VALUE!</v>
      </c>
      <c r="G49" s="10" t="str">
        <f>IF(ISERROR(_xll.qlSwapRateHelperSpread($D49)),IF(ISERROR(_xll.qlFuturesRateHelperConvexityAdjustment($D49)),"--",_xll.qlFuturesRateHelperConvexityAdjustment($D49)),_xll.qlSwapRateHelperSpread($D49))</f>
        <v>--</v>
      </c>
      <c r="H49" s="9" t="e">
        <f>_xll.qlRateHelperEarliestDate($D49)</f>
        <v>#VALUE!</v>
      </c>
      <c r="I49" s="8" t="e">
        <f>_xll.qlRateHelperLatestDate($D49)</f>
        <v>#VALUE!</v>
      </c>
      <c r="J49" s="3" t="e">
        <v>#N/A</v>
      </c>
    </row>
    <row r="50" spans="4:10" x14ac:dyDescent="0.2">
      <c r="D50" s="11" t="e">
        <v>#N/A</v>
      </c>
      <c r="E50" s="179" t="e">
        <f>_xll.qlRateHelperQuoteName(D50)</f>
        <v>#VALUE!</v>
      </c>
      <c r="F50" s="10" t="e">
        <f>_xll.qlRateHelperRate($D50)</f>
        <v>#VALUE!</v>
      </c>
      <c r="G50" s="10" t="str">
        <f>IF(ISERROR(_xll.qlSwapRateHelperSpread($D50)),IF(ISERROR(_xll.qlFuturesRateHelperConvexityAdjustment($D50)),"--",_xll.qlFuturesRateHelperConvexityAdjustment($D50)),_xll.qlSwapRateHelperSpread($D50))</f>
        <v>--</v>
      </c>
      <c r="H50" s="9" t="e">
        <f>_xll.qlRateHelperEarliestDate($D50)</f>
        <v>#VALUE!</v>
      </c>
      <c r="I50" s="8" t="e">
        <f>_xll.qlRateHelperLatestDate($D50)</f>
        <v>#VALUE!</v>
      </c>
      <c r="J50" s="3" t="e">
        <v>#N/A</v>
      </c>
    </row>
    <row r="51" spans="4:10" x14ac:dyDescent="0.2">
      <c r="D51" s="11" t="e">
        <v>#N/A</v>
      </c>
      <c r="E51" s="179" t="e">
        <f>_xll.qlRateHelperQuoteName(D51)</f>
        <v>#VALUE!</v>
      </c>
      <c r="F51" s="10" t="e">
        <f>_xll.qlRateHelperRate($D51)</f>
        <v>#VALUE!</v>
      </c>
      <c r="G51" s="10" t="str">
        <f>IF(ISERROR(_xll.qlSwapRateHelperSpread($D51)),IF(ISERROR(_xll.qlFuturesRateHelperConvexityAdjustment($D51)),"--",_xll.qlFuturesRateHelperConvexityAdjustment($D51)),_xll.qlSwapRateHelperSpread($D51))</f>
        <v>--</v>
      </c>
      <c r="H51" s="9" t="e">
        <f>_xll.qlRateHelperEarliestDate($D51)</f>
        <v>#VALUE!</v>
      </c>
      <c r="I51" s="8" t="e">
        <f>_xll.qlRateHelperLatestDate($D51)</f>
        <v>#VALUE!</v>
      </c>
      <c r="J51" s="3" t="e">
        <v>#N/A</v>
      </c>
    </row>
    <row r="52" spans="4:10" x14ac:dyDescent="0.2">
      <c r="D52" s="11" t="e">
        <v>#N/A</v>
      </c>
      <c r="E52" s="179" t="e">
        <f>_xll.qlRateHelperQuoteName(D52)</f>
        <v>#VALUE!</v>
      </c>
      <c r="F52" s="10" t="e">
        <f>_xll.qlRateHelperRate($D52)</f>
        <v>#VALUE!</v>
      </c>
      <c r="G52" s="10" t="str">
        <f>IF(ISERROR(_xll.qlSwapRateHelperSpread($D52)),IF(ISERROR(_xll.qlFuturesRateHelperConvexityAdjustment($D52)),"--",_xll.qlFuturesRateHelperConvexityAdjustment($D52)),_xll.qlSwapRateHelperSpread($D52))</f>
        <v>--</v>
      </c>
      <c r="H52" s="9" t="e">
        <f>_xll.qlRateHelperEarliestDate($D52)</f>
        <v>#VALUE!</v>
      </c>
      <c r="I52" s="8" t="e">
        <f>_xll.qlRateHelperLatestDate($D52)</f>
        <v>#VALUE!</v>
      </c>
      <c r="J52" s="3" t="e">
        <v>#N/A</v>
      </c>
    </row>
    <row r="53" spans="4:10" x14ac:dyDescent="0.2">
      <c r="D53" s="11" t="e">
        <v>#N/A</v>
      </c>
      <c r="E53" s="179" t="e">
        <f>_xll.qlRateHelperQuoteName(D53)</f>
        <v>#VALUE!</v>
      </c>
      <c r="F53" s="10" t="e">
        <f>_xll.qlRateHelperRate($D53)</f>
        <v>#VALUE!</v>
      </c>
      <c r="G53" s="10" t="str">
        <f>IF(ISERROR(_xll.qlSwapRateHelperSpread($D53)),IF(ISERROR(_xll.qlFuturesRateHelperConvexityAdjustment($D53)),"--",_xll.qlFuturesRateHelperConvexityAdjustment($D53)),_xll.qlSwapRateHelperSpread($D53))</f>
        <v>--</v>
      </c>
      <c r="H53" s="9" t="e">
        <f>_xll.qlRateHelperEarliestDate($D53)</f>
        <v>#VALUE!</v>
      </c>
      <c r="I53" s="8" t="e">
        <f>_xll.qlRateHelperLatestDate($D53)</f>
        <v>#VALUE!</v>
      </c>
      <c r="J53" s="3" t="e">
        <v>#N/A</v>
      </c>
    </row>
    <row r="54" spans="4:10" x14ac:dyDescent="0.2">
      <c r="D54" s="11" t="e">
        <v>#N/A</v>
      </c>
      <c r="E54" s="179" t="e">
        <f>_xll.qlRateHelperQuoteName(D54)</f>
        <v>#VALUE!</v>
      </c>
      <c r="F54" s="10" t="e">
        <f>_xll.qlRateHelperRate($D54)</f>
        <v>#VALUE!</v>
      </c>
      <c r="G54" s="10" t="str">
        <f>IF(ISERROR(_xll.qlSwapRateHelperSpread($D54)),IF(ISERROR(_xll.qlFuturesRateHelperConvexityAdjustment($D54)),"--",_xll.qlFuturesRateHelperConvexityAdjustment($D54)),_xll.qlSwapRateHelperSpread($D54))</f>
        <v>--</v>
      </c>
      <c r="H54" s="9" t="e">
        <f>_xll.qlRateHelperEarliestDate($D54)</f>
        <v>#VALUE!</v>
      </c>
      <c r="I54" s="8" t="e">
        <f>_xll.qlRateHelperLatestDate($D54)</f>
        <v>#VALUE!</v>
      </c>
      <c r="J54" s="3" t="e">
        <v>#N/A</v>
      </c>
    </row>
    <row r="55" spans="4:10" x14ac:dyDescent="0.2">
      <c r="D55" s="11" t="e">
        <v>#N/A</v>
      </c>
      <c r="E55" s="179" t="e">
        <f>_xll.qlRateHelperQuoteName(D55)</f>
        <v>#VALUE!</v>
      </c>
      <c r="F55" s="10" t="e">
        <f>_xll.qlRateHelperRate($D55)</f>
        <v>#VALUE!</v>
      </c>
      <c r="G55" s="10" t="str">
        <f>IF(ISERROR(_xll.qlSwapRateHelperSpread($D55)),IF(ISERROR(_xll.qlFuturesRateHelperConvexityAdjustment($D55)),"--",_xll.qlFuturesRateHelperConvexityAdjustment($D55)),_xll.qlSwapRateHelperSpread($D55))</f>
        <v>--</v>
      </c>
      <c r="H55" s="9" t="e">
        <f>_xll.qlRateHelperEarliestDate($D55)</f>
        <v>#VALUE!</v>
      </c>
      <c r="I55" s="8" t="e">
        <f>_xll.qlRateHelperLatestDate($D55)</f>
        <v>#VALUE!</v>
      </c>
      <c r="J55" s="3" t="e">
        <v>#N/A</v>
      </c>
    </row>
    <row r="56" spans="4:10" x14ac:dyDescent="0.2">
      <c r="D56" s="11" t="e">
        <v>#N/A</v>
      </c>
      <c r="E56" s="179" t="e">
        <f>_xll.qlRateHelperQuoteName(D56)</f>
        <v>#VALUE!</v>
      </c>
      <c r="F56" s="10" t="e">
        <f>_xll.qlRateHelperRate($D56)</f>
        <v>#VALUE!</v>
      </c>
      <c r="G56" s="10" t="str">
        <f>IF(ISERROR(_xll.qlSwapRateHelperSpread($D56)),IF(ISERROR(_xll.qlFuturesRateHelperConvexityAdjustment($D56)),"--",_xll.qlFuturesRateHelperConvexityAdjustment($D56)),_xll.qlSwapRateHelperSpread($D56))</f>
        <v>--</v>
      </c>
      <c r="H56" s="9" t="e">
        <f>_xll.qlRateHelperEarliestDate($D56)</f>
        <v>#VALUE!</v>
      </c>
      <c r="I56" s="8" t="e">
        <f>_xll.qlRateHelperLatestDate($D56)</f>
        <v>#VALUE!</v>
      </c>
      <c r="J56" s="3" t="e">
        <v>#N/A</v>
      </c>
    </row>
    <row r="57" spans="4:10" x14ac:dyDescent="0.2">
      <c r="D57" s="11" t="e">
        <v>#N/A</v>
      </c>
      <c r="E57" s="179" t="e">
        <f>_xll.qlRateHelperQuoteName(D57)</f>
        <v>#VALUE!</v>
      </c>
      <c r="F57" s="10" t="e">
        <f>_xll.qlRateHelperRate($D57)</f>
        <v>#VALUE!</v>
      </c>
      <c r="G57" s="10" t="str">
        <f>IF(ISERROR(_xll.qlSwapRateHelperSpread($D57)),IF(ISERROR(_xll.qlFuturesRateHelperConvexityAdjustment($D57)),"--",_xll.qlFuturesRateHelperConvexityAdjustment($D57)),_xll.qlSwapRateHelperSpread($D57))</f>
        <v>--</v>
      </c>
      <c r="H57" s="9" t="e">
        <f>_xll.qlRateHelperEarliestDate($D57)</f>
        <v>#VALUE!</v>
      </c>
      <c r="I57" s="8" t="e">
        <f>_xll.qlRateHelperLatestDate($D57)</f>
        <v>#VALUE!</v>
      </c>
      <c r="J57" s="3" t="e">
        <v>#N/A</v>
      </c>
    </row>
    <row r="58" spans="4:10" x14ac:dyDescent="0.2">
      <c r="D58" s="11" t="e">
        <v>#N/A</v>
      </c>
      <c r="E58" s="179" t="e">
        <f>_xll.qlRateHelperQuoteName(D58)</f>
        <v>#VALUE!</v>
      </c>
      <c r="F58" s="10" t="e">
        <f>_xll.qlRateHelperRate($D58)</f>
        <v>#VALUE!</v>
      </c>
      <c r="G58" s="10" t="str">
        <f>IF(ISERROR(_xll.qlSwapRateHelperSpread($D58)),IF(ISERROR(_xll.qlFuturesRateHelperConvexityAdjustment($D58)),"--",_xll.qlFuturesRateHelperConvexityAdjustment($D58)),_xll.qlSwapRateHelperSpread($D58))</f>
        <v>--</v>
      </c>
      <c r="H58" s="9" t="e">
        <f>_xll.qlRateHelperEarliestDate($D58)</f>
        <v>#VALUE!</v>
      </c>
      <c r="I58" s="8" t="e">
        <f>_xll.qlRateHelperLatestDate($D58)</f>
        <v>#VALUE!</v>
      </c>
      <c r="J58" s="3" t="e">
        <v>#N/A</v>
      </c>
    </row>
    <row r="59" spans="4:10" x14ac:dyDescent="0.2">
      <c r="D59" s="11" t="e">
        <v>#N/A</v>
      </c>
      <c r="E59" s="179" t="e">
        <f>_xll.qlRateHelperQuoteName(D59)</f>
        <v>#VALUE!</v>
      </c>
      <c r="F59" s="10" t="e">
        <f>_xll.qlRateHelperRate($D59)</f>
        <v>#VALUE!</v>
      </c>
      <c r="G59" s="10" t="str">
        <f>IF(ISERROR(_xll.qlSwapRateHelperSpread($D59)),IF(ISERROR(_xll.qlFuturesRateHelperConvexityAdjustment($D59)),"--",_xll.qlFuturesRateHelperConvexityAdjustment($D59)),_xll.qlSwapRateHelperSpread($D59))</f>
        <v>--</v>
      </c>
      <c r="H59" s="9" t="e">
        <f>_xll.qlRateHelperEarliestDate($D59)</f>
        <v>#VALUE!</v>
      </c>
      <c r="I59" s="8" t="e">
        <f>_xll.qlRateHelperLatestDate($D59)</f>
        <v>#VALUE!</v>
      </c>
      <c r="J59" s="3" t="e">
        <v>#N/A</v>
      </c>
    </row>
    <row r="60" spans="4:10" x14ac:dyDescent="0.2">
      <c r="D60" s="11" t="e">
        <v>#N/A</v>
      </c>
      <c r="E60" s="179" t="e">
        <f>_xll.qlRateHelperQuoteName(D60)</f>
        <v>#VALUE!</v>
      </c>
      <c r="F60" s="10" t="e">
        <f>_xll.qlRateHelperRate($D60)</f>
        <v>#VALUE!</v>
      </c>
      <c r="G60" s="10" t="str">
        <f>IF(ISERROR(_xll.qlSwapRateHelperSpread($D60)),IF(ISERROR(_xll.qlFuturesRateHelperConvexityAdjustment($D60)),"--",_xll.qlFuturesRateHelperConvexityAdjustment($D60)),_xll.qlSwapRateHelperSpread($D60))</f>
        <v>--</v>
      </c>
      <c r="H60" s="9" t="e">
        <f>_xll.qlRateHelperEarliestDate($D60)</f>
        <v>#VALUE!</v>
      </c>
      <c r="I60" s="8" t="e">
        <f>_xll.qlRateHelperLatestDate($D60)</f>
        <v>#VALUE!</v>
      </c>
      <c r="J60" s="3" t="e">
        <v>#N/A</v>
      </c>
    </row>
    <row r="61" spans="4:10" x14ac:dyDescent="0.2">
      <c r="D61" s="11" t="e">
        <v>#N/A</v>
      </c>
      <c r="E61" s="179" t="e">
        <f>_xll.qlRateHelperQuoteName(D61)</f>
        <v>#VALUE!</v>
      </c>
      <c r="F61" s="10" t="e">
        <f>_xll.qlRateHelperRate($D61)</f>
        <v>#VALUE!</v>
      </c>
      <c r="G61" s="10" t="str">
        <f>IF(ISERROR(_xll.qlSwapRateHelperSpread($D61)),IF(ISERROR(_xll.qlFuturesRateHelperConvexityAdjustment($D61)),"--",_xll.qlFuturesRateHelperConvexityAdjustment($D61)),_xll.qlSwapRateHelperSpread($D61))</f>
        <v>--</v>
      </c>
      <c r="H61" s="9" t="e">
        <f>_xll.qlRateHelperEarliestDate($D61)</f>
        <v>#VALUE!</v>
      </c>
      <c r="I61" s="8" t="e">
        <f>_xll.qlRateHelperLatestDate($D61)</f>
        <v>#VALUE!</v>
      </c>
      <c r="J61" s="3" t="e">
        <v>#N/A</v>
      </c>
    </row>
    <row r="62" spans="4:10" x14ac:dyDescent="0.2">
      <c r="D62" s="11" t="e">
        <v>#N/A</v>
      </c>
      <c r="E62" s="179" t="e">
        <f>_xll.qlRateHelperQuoteName(D62)</f>
        <v>#VALUE!</v>
      </c>
      <c r="F62" s="10" t="e">
        <f>_xll.qlRateHelperRate($D62)</f>
        <v>#VALUE!</v>
      </c>
      <c r="G62" s="10" t="str">
        <f>IF(ISERROR(_xll.qlSwapRateHelperSpread($D62)),IF(ISERROR(_xll.qlFuturesRateHelperConvexityAdjustment($D62)),"--",_xll.qlFuturesRateHelperConvexityAdjustment($D62)),_xll.qlSwapRateHelperSpread($D62))</f>
        <v>--</v>
      </c>
      <c r="H62" s="9" t="e">
        <f>_xll.qlRateHelperEarliestDate($D62)</f>
        <v>#VALUE!</v>
      </c>
      <c r="I62" s="8" t="e">
        <f>_xll.qlRateHelperLatestDate($D62)</f>
        <v>#VALUE!</v>
      </c>
      <c r="J62" s="3" t="e">
        <v>#N/A</v>
      </c>
    </row>
    <row r="63" spans="4:10" x14ac:dyDescent="0.2">
      <c r="D63" s="11" t="e">
        <v>#N/A</v>
      </c>
      <c r="E63" s="179" t="e">
        <f>_xll.qlRateHelperQuoteName(D63)</f>
        <v>#VALUE!</v>
      </c>
      <c r="F63" s="10" t="e">
        <f>_xll.qlRateHelperRate($D63)</f>
        <v>#VALUE!</v>
      </c>
      <c r="G63" s="10" t="str">
        <f>IF(ISERROR(_xll.qlSwapRateHelperSpread($D63)),IF(ISERROR(_xll.qlFuturesRateHelperConvexityAdjustment($D63)),"--",_xll.qlFuturesRateHelperConvexityAdjustment($D63)),_xll.qlSwapRateHelperSpread($D63))</f>
        <v>--</v>
      </c>
      <c r="H63" s="9" t="e">
        <f>_xll.qlRateHelperEarliestDate($D63)</f>
        <v>#VALUE!</v>
      </c>
      <c r="I63" s="8" t="e">
        <f>_xll.qlRateHelperLatestDate($D63)</f>
        <v>#VALUE!</v>
      </c>
      <c r="J63" s="3" t="e">
        <v>#N/A</v>
      </c>
    </row>
    <row r="64" spans="4:10" x14ac:dyDescent="0.2">
      <c r="D64" s="11" t="e">
        <v>#N/A</v>
      </c>
      <c r="E64" s="179" t="e">
        <f>_xll.qlRateHelperQuoteName(D64)</f>
        <v>#VALUE!</v>
      </c>
      <c r="F64" s="10" t="e">
        <f>_xll.qlRateHelperRate($D64)</f>
        <v>#VALUE!</v>
      </c>
      <c r="G64" s="10" t="str">
        <f>IF(ISERROR(_xll.qlSwapRateHelperSpread($D64)),IF(ISERROR(_xll.qlFuturesRateHelperConvexityAdjustment($D64)),"--",_xll.qlFuturesRateHelperConvexityAdjustment($D64)),_xll.qlSwapRateHelperSpread($D64))</f>
        <v>--</v>
      </c>
      <c r="H64" s="9" t="e">
        <f>_xll.qlRateHelperEarliestDate($D64)</f>
        <v>#VALUE!</v>
      </c>
      <c r="I64" s="8" t="e">
        <f>_xll.qlRateHelperLatestDate($D64)</f>
        <v>#VALUE!</v>
      </c>
      <c r="J64" s="3" t="e">
        <v>#N/A</v>
      </c>
    </row>
    <row r="65" spans="4:10" x14ac:dyDescent="0.2">
      <c r="D65" s="11" t="e">
        <v>#N/A</v>
      </c>
      <c r="E65" s="179" t="e">
        <f>_xll.qlRateHelperQuoteName(D65)</f>
        <v>#VALUE!</v>
      </c>
      <c r="F65" s="10" t="e">
        <f>_xll.qlRateHelperRate($D65)</f>
        <v>#VALUE!</v>
      </c>
      <c r="G65" s="10" t="str">
        <f>IF(ISERROR(_xll.qlSwapRateHelperSpread($D65)),IF(ISERROR(_xll.qlFuturesRateHelperConvexityAdjustment($D65)),"--",_xll.qlFuturesRateHelperConvexityAdjustment($D65)),_xll.qlSwapRateHelperSpread($D65))</f>
        <v>--</v>
      </c>
      <c r="H65" s="9" t="e">
        <f>_xll.qlRateHelperEarliestDate($D65)</f>
        <v>#VALUE!</v>
      </c>
      <c r="I65" s="8" t="e">
        <f>_xll.qlRateHelperLatestDate($D65)</f>
        <v>#VALUE!</v>
      </c>
      <c r="J65" s="3" t="e">
        <v>#N/A</v>
      </c>
    </row>
    <row r="66" spans="4:10" x14ac:dyDescent="0.2">
      <c r="D66" s="11" t="e">
        <v>#N/A</v>
      </c>
      <c r="E66" s="179" t="e">
        <f>_xll.qlRateHelperQuoteName(D66)</f>
        <v>#VALUE!</v>
      </c>
      <c r="F66" s="10" t="e">
        <f>_xll.qlRateHelperRate($D66)</f>
        <v>#VALUE!</v>
      </c>
      <c r="G66" s="10" t="str">
        <f>IF(ISERROR(_xll.qlSwapRateHelperSpread($D66)),IF(ISERROR(_xll.qlFuturesRateHelperConvexityAdjustment($D66)),"--",_xll.qlFuturesRateHelperConvexityAdjustment($D66)),_xll.qlSwapRateHelperSpread($D66))</f>
        <v>--</v>
      </c>
      <c r="H66" s="9" t="e">
        <f>_xll.qlRateHelperEarliestDate($D66)</f>
        <v>#VALUE!</v>
      </c>
      <c r="I66" s="8" t="e">
        <f>_xll.qlRateHelperLatestDate($D66)</f>
        <v>#VALUE!</v>
      </c>
      <c r="J66" s="3" t="e">
        <v>#N/A</v>
      </c>
    </row>
    <row r="67" spans="4:10" x14ac:dyDescent="0.2">
      <c r="D67" s="11" t="e">
        <v>#N/A</v>
      </c>
      <c r="E67" s="179" t="e">
        <f>_xll.qlRateHelperQuoteName(D67)</f>
        <v>#VALUE!</v>
      </c>
      <c r="F67" s="10" t="e">
        <f>_xll.qlRateHelperRate($D67)</f>
        <v>#VALUE!</v>
      </c>
      <c r="G67" s="10" t="str">
        <f>IF(ISERROR(_xll.qlSwapRateHelperSpread($D67)),IF(ISERROR(_xll.qlFuturesRateHelperConvexityAdjustment($D67)),"--",_xll.qlFuturesRateHelperConvexityAdjustment($D67)),_xll.qlSwapRateHelperSpread($D67))</f>
        <v>--</v>
      </c>
      <c r="H67" s="9" t="e">
        <f>_xll.qlRateHelperEarliestDate($D67)</f>
        <v>#VALUE!</v>
      </c>
      <c r="I67" s="8" t="e">
        <f>_xll.qlRateHelperLatestDate($D67)</f>
        <v>#VALUE!</v>
      </c>
      <c r="J67" s="3" t="e">
        <v>#N/A</v>
      </c>
    </row>
    <row r="68" spans="4:10" x14ac:dyDescent="0.2">
      <c r="D68" s="11" t="e">
        <v>#N/A</v>
      </c>
      <c r="E68" s="179" t="e">
        <f>_xll.qlRateHelperQuoteName(D68)</f>
        <v>#VALUE!</v>
      </c>
      <c r="F68" s="10" t="e">
        <f>_xll.qlRateHelperRate($D68)</f>
        <v>#VALUE!</v>
      </c>
      <c r="G68" s="10" t="str">
        <f>IF(ISERROR(_xll.qlSwapRateHelperSpread($D68)),IF(ISERROR(_xll.qlFuturesRateHelperConvexityAdjustment($D68)),"--",_xll.qlFuturesRateHelperConvexityAdjustment($D68)),_xll.qlSwapRateHelperSpread($D68))</f>
        <v>--</v>
      </c>
      <c r="H68" s="9" t="e">
        <f>_xll.qlRateHelperEarliestDate($D68)</f>
        <v>#VALUE!</v>
      </c>
      <c r="I68" s="8" t="e">
        <f>_xll.qlRateHelperLatestDate($D68)</f>
        <v>#VALUE!</v>
      </c>
      <c r="J68" s="3" t="e">
        <v>#N/A</v>
      </c>
    </row>
    <row r="69" spans="4:10" x14ac:dyDescent="0.2">
      <c r="D69" s="11" t="e">
        <v>#N/A</v>
      </c>
      <c r="E69" s="179" t="e">
        <f>_xll.qlRateHelperQuoteName(D69)</f>
        <v>#VALUE!</v>
      </c>
      <c r="F69" s="10" t="e">
        <f>_xll.qlRateHelperRate($D69)</f>
        <v>#VALUE!</v>
      </c>
      <c r="G69" s="10" t="str">
        <f>IF(ISERROR(_xll.qlSwapRateHelperSpread($D69)),IF(ISERROR(_xll.qlFuturesRateHelperConvexityAdjustment($D69)),"--",_xll.qlFuturesRateHelperConvexityAdjustment($D69)),_xll.qlSwapRateHelperSpread($D69))</f>
        <v>--</v>
      </c>
      <c r="H69" s="9" t="e">
        <f>_xll.qlRateHelperEarliestDate($D69)</f>
        <v>#VALUE!</v>
      </c>
      <c r="I69" s="8" t="e">
        <f>_xll.qlRateHelperLatestDate($D69)</f>
        <v>#VALUE!</v>
      </c>
      <c r="J69" s="3" t="e">
        <v>#N/A</v>
      </c>
    </row>
    <row r="70" spans="4:10" x14ac:dyDescent="0.2">
      <c r="D70" s="11" t="e">
        <v>#N/A</v>
      </c>
      <c r="E70" s="179" t="e">
        <f>_xll.qlRateHelperQuoteName(D70)</f>
        <v>#VALUE!</v>
      </c>
      <c r="F70" s="10" t="e">
        <f>_xll.qlRateHelperRate($D70)</f>
        <v>#VALUE!</v>
      </c>
      <c r="G70" s="10" t="str">
        <f>IF(ISERROR(_xll.qlSwapRateHelperSpread($D70)),IF(ISERROR(_xll.qlFuturesRateHelperConvexityAdjustment($D70)),"--",_xll.qlFuturesRateHelperConvexityAdjustment($D70)),_xll.qlSwapRateHelperSpread($D70))</f>
        <v>--</v>
      </c>
      <c r="H70" s="9" t="e">
        <f>_xll.qlRateHelperEarliestDate($D70)</f>
        <v>#VALUE!</v>
      </c>
      <c r="I70" s="8" t="e">
        <f>_xll.qlRateHelperLatestDate($D70)</f>
        <v>#VALUE!</v>
      </c>
      <c r="J70" s="3" t="e">
        <v>#N/A</v>
      </c>
    </row>
    <row r="71" spans="4:10" x14ac:dyDescent="0.2">
      <c r="D71" s="11" t="e">
        <v>#N/A</v>
      </c>
      <c r="E71" s="179" t="e">
        <f>_xll.qlRateHelperQuoteName(D71)</f>
        <v>#VALUE!</v>
      </c>
      <c r="F71" s="10" t="e">
        <f>_xll.qlRateHelperRate($D71)</f>
        <v>#VALUE!</v>
      </c>
      <c r="G71" s="10" t="str">
        <f>IF(ISERROR(_xll.qlSwapRateHelperSpread($D71)),IF(ISERROR(_xll.qlFuturesRateHelperConvexityAdjustment($D71)),"--",_xll.qlFuturesRateHelperConvexityAdjustment($D71)),_xll.qlSwapRateHelperSpread($D71))</f>
        <v>--</v>
      </c>
      <c r="H71" s="9" t="e">
        <f>_xll.qlRateHelperEarliestDate($D71)</f>
        <v>#VALUE!</v>
      </c>
      <c r="I71" s="8" t="e">
        <f>_xll.qlRateHelperLatestDate($D71)</f>
        <v>#VALUE!</v>
      </c>
      <c r="J71" s="3" t="e">
        <v>#N/A</v>
      </c>
    </row>
    <row r="72" spans="4:10" x14ac:dyDescent="0.2">
      <c r="D72" s="11" t="e">
        <v>#N/A</v>
      </c>
      <c r="E72" s="179" t="e">
        <f>_xll.qlRateHelperQuoteName(D72)</f>
        <v>#VALUE!</v>
      </c>
      <c r="F72" s="10" t="e">
        <f>_xll.qlRateHelperRate($D72)</f>
        <v>#VALUE!</v>
      </c>
      <c r="G72" s="10" t="str">
        <f>IF(ISERROR(_xll.qlSwapRateHelperSpread($D72)),IF(ISERROR(_xll.qlFuturesRateHelperConvexityAdjustment($D72)),"--",_xll.qlFuturesRateHelperConvexityAdjustment($D72)),_xll.qlSwapRateHelperSpread($D72))</f>
        <v>--</v>
      </c>
      <c r="H72" s="9" t="e">
        <f>_xll.qlRateHelperEarliestDate($D72)</f>
        <v>#VALUE!</v>
      </c>
      <c r="I72" s="8" t="e">
        <f>_xll.qlRateHelperLatestDate($D72)</f>
        <v>#VALUE!</v>
      </c>
      <c r="J72" s="3" t="e">
        <v>#N/A</v>
      </c>
    </row>
    <row r="73" spans="4:10" x14ac:dyDescent="0.2">
      <c r="D73" s="11" t="e">
        <v>#N/A</v>
      </c>
      <c r="E73" s="179" t="e">
        <f>_xll.qlRateHelperQuoteName(D73)</f>
        <v>#VALUE!</v>
      </c>
      <c r="F73" s="10" t="e">
        <f>_xll.qlRateHelperRate($D73)</f>
        <v>#VALUE!</v>
      </c>
      <c r="G73" s="10" t="str">
        <f>IF(ISERROR(_xll.qlSwapRateHelperSpread($D73)),IF(ISERROR(_xll.qlFuturesRateHelperConvexityAdjustment($D73)),"--",_xll.qlFuturesRateHelperConvexityAdjustment($D73)),_xll.qlSwapRateHelperSpread($D73))</f>
        <v>--</v>
      </c>
      <c r="H73" s="9" t="e">
        <f>_xll.qlRateHelperEarliestDate($D73)</f>
        <v>#VALUE!</v>
      </c>
      <c r="I73" s="8" t="e">
        <f>_xll.qlRateHelperLatestDate($D73)</f>
        <v>#VALUE!</v>
      </c>
      <c r="J73" s="3" t="e">
        <v>#N/A</v>
      </c>
    </row>
    <row r="74" spans="4:10" x14ac:dyDescent="0.2">
      <c r="D74" s="11" t="e">
        <v>#N/A</v>
      </c>
      <c r="E74" s="179" t="e">
        <f>_xll.qlRateHelperQuoteName(D74)</f>
        <v>#VALUE!</v>
      </c>
      <c r="F74" s="10" t="e">
        <f>_xll.qlRateHelperRate($D74)</f>
        <v>#VALUE!</v>
      </c>
      <c r="G74" s="10" t="str">
        <f>IF(ISERROR(_xll.qlSwapRateHelperSpread($D74)),IF(ISERROR(_xll.qlFuturesRateHelperConvexityAdjustment($D74)),"--",_xll.qlFuturesRateHelperConvexityAdjustment($D74)),_xll.qlSwapRateHelperSpread($D74))</f>
        <v>--</v>
      </c>
      <c r="H74" s="9" t="e">
        <f>_xll.qlRateHelperEarliestDate($D74)</f>
        <v>#VALUE!</v>
      </c>
      <c r="I74" s="8" t="e">
        <f>_xll.qlRateHelperLatestDate($D74)</f>
        <v>#VALUE!</v>
      </c>
      <c r="J74" s="3" t="e">
        <v>#N/A</v>
      </c>
    </row>
    <row r="75" spans="4:10" x14ac:dyDescent="0.2">
      <c r="D75" s="11" t="e">
        <v>#N/A</v>
      </c>
      <c r="E75" s="179" t="e">
        <f>_xll.qlRateHelperQuoteName(D75)</f>
        <v>#VALUE!</v>
      </c>
      <c r="F75" s="10" t="e">
        <f>_xll.qlRateHelperRate($D75)</f>
        <v>#VALUE!</v>
      </c>
      <c r="G75" s="10" t="str">
        <f>IF(ISERROR(_xll.qlSwapRateHelperSpread($D75)),IF(ISERROR(_xll.qlFuturesRateHelperConvexityAdjustment($D75)),"--",_xll.qlFuturesRateHelperConvexityAdjustment($D75)),_xll.qlSwapRateHelperSpread($D75))</f>
        <v>--</v>
      </c>
      <c r="H75" s="9" t="e">
        <f>_xll.qlRateHelperEarliestDate($D75)</f>
        <v>#VALUE!</v>
      </c>
      <c r="I75" s="8" t="e">
        <f>_xll.qlRateHelperLatestDate($D75)</f>
        <v>#VALUE!</v>
      </c>
      <c r="J75" s="3" t="e">
        <v>#N/A</v>
      </c>
    </row>
    <row r="76" spans="4:10" x14ac:dyDescent="0.2">
      <c r="D76" s="11" t="e">
        <v>#N/A</v>
      </c>
      <c r="E76" s="179" t="e">
        <f>_xll.qlRateHelperQuoteName(D76)</f>
        <v>#VALUE!</v>
      </c>
      <c r="F76" s="10" t="e">
        <f>_xll.qlRateHelperRate($D76)</f>
        <v>#VALUE!</v>
      </c>
      <c r="G76" s="10" t="str">
        <f>IF(ISERROR(_xll.qlSwapRateHelperSpread($D76)),IF(ISERROR(_xll.qlFuturesRateHelperConvexityAdjustment($D76)),"--",_xll.qlFuturesRateHelperConvexityAdjustment($D76)),_xll.qlSwapRateHelperSpread($D76))</f>
        <v>--</v>
      </c>
      <c r="H76" s="9" t="e">
        <f>_xll.qlRateHelperEarliestDate($D76)</f>
        <v>#VALUE!</v>
      </c>
      <c r="I76" s="8" t="e">
        <f>_xll.qlRateHelperLatestDate($D76)</f>
        <v>#VALUE!</v>
      </c>
      <c r="J76" s="3" t="e">
        <v>#N/A</v>
      </c>
    </row>
    <row r="77" spans="4:10" x14ac:dyDescent="0.2">
      <c r="D77" s="11" t="e">
        <v>#N/A</v>
      </c>
      <c r="E77" s="179" t="e">
        <f>_xll.qlRateHelperQuoteName(D77)</f>
        <v>#VALUE!</v>
      </c>
      <c r="F77" s="10" t="e">
        <f>_xll.qlRateHelperRate($D77)</f>
        <v>#VALUE!</v>
      </c>
      <c r="G77" s="10" t="str">
        <f>IF(ISERROR(_xll.qlSwapRateHelperSpread($D77)),IF(ISERROR(_xll.qlFuturesRateHelperConvexityAdjustment($D77)),"--",_xll.qlFuturesRateHelperConvexityAdjustment($D77)),_xll.qlSwapRateHelperSpread($D77))</f>
        <v>--</v>
      </c>
      <c r="H77" s="9" t="e">
        <f>_xll.qlRateHelperEarliestDate($D77)</f>
        <v>#VALUE!</v>
      </c>
      <c r="I77" s="8" t="e">
        <f>_xll.qlRateHelperLatestDate($D77)</f>
        <v>#VALUE!</v>
      </c>
      <c r="J77" s="3" t="e">
        <v>#N/A</v>
      </c>
    </row>
    <row r="78" spans="4:10" x14ac:dyDescent="0.2">
      <c r="D78" s="11" t="e">
        <v>#N/A</v>
      </c>
      <c r="E78" s="179" t="e">
        <f>_xll.qlRateHelperQuoteName(D78)</f>
        <v>#VALUE!</v>
      </c>
      <c r="F78" s="10" t="e">
        <f>_xll.qlRateHelperRate($D78)</f>
        <v>#VALUE!</v>
      </c>
      <c r="G78" s="10" t="str">
        <f>IF(ISERROR(_xll.qlSwapRateHelperSpread($D78)),IF(ISERROR(_xll.qlFuturesRateHelperConvexityAdjustment($D78)),"--",_xll.qlFuturesRateHelperConvexityAdjustment($D78)),_xll.qlSwapRateHelperSpread($D78))</f>
        <v>--</v>
      </c>
      <c r="H78" s="9" t="e">
        <f>_xll.qlRateHelperEarliestDate($D78)</f>
        <v>#VALUE!</v>
      </c>
      <c r="I78" s="8" t="e">
        <f>_xll.qlRateHelperLatestDate($D78)</f>
        <v>#VALUE!</v>
      </c>
      <c r="J78" s="3" t="e">
        <v>#N/A</v>
      </c>
    </row>
    <row r="79" spans="4:10" x14ac:dyDescent="0.2">
      <c r="D79" s="11" t="e">
        <v>#N/A</v>
      </c>
      <c r="E79" s="179" t="e">
        <f>_xll.qlRateHelperQuoteName(D79)</f>
        <v>#VALUE!</v>
      </c>
      <c r="F79" s="10" t="e">
        <f>_xll.qlRateHelperRate($D79)</f>
        <v>#VALUE!</v>
      </c>
      <c r="G79" s="10" t="str">
        <f>IF(ISERROR(_xll.qlSwapRateHelperSpread($D79)),IF(ISERROR(_xll.qlFuturesRateHelperConvexityAdjustment($D79)),"--",_xll.qlFuturesRateHelperConvexityAdjustment($D79)),_xll.qlSwapRateHelperSpread($D79))</f>
        <v>--</v>
      </c>
      <c r="H79" s="9" t="e">
        <f>_xll.qlRateHelperEarliestDate($D79)</f>
        <v>#VALUE!</v>
      </c>
      <c r="I79" s="8" t="e">
        <f>_xll.qlRateHelperLatestDate($D79)</f>
        <v>#VALUE!</v>
      </c>
      <c r="J79" s="3" t="e">
        <v>#N/A</v>
      </c>
    </row>
    <row r="80" spans="4:10" x14ac:dyDescent="0.2">
      <c r="D80" s="11" t="e">
        <v>#N/A</v>
      </c>
      <c r="E80" s="179" t="e">
        <f>_xll.qlRateHelperQuoteName(D80)</f>
        <v>#VALUE!</v>
      </c>
      <c r="F80" s="10" t="e">
        <f>_xll.qlRateHelperRate($D80)</f>
        <v>#VALUE!</v>
      </c>
      <c r="G80" s="10" t="str">
        <f>IF(ISERROR(_xll.qlSwapRateHelperSpread($D80)),IF(ISERROR(_xll.qlFuturesRateHelperConvexityAdjustment($D80)),"--",_xll.qlFuturesRateHelperConvexityAdjustment($D80)),_xll.qlSwapRateHelperSpread($D80))</f>
        <v>--</v>
      </c>
      <c r="H80" s="9" t="e">
        <f>_xll.qlRateHelperEarliestDate($D80)</f>
        <v>#VALUE!</v>
      </c>
      <c r="I80" s="8" t="e">
        <f>_xll.qlRateHelperLatestDate($D80)</f>
        <v>#VALUE!</v>
      </c>
      <c r="J80" s="3" t="e">
        <v>#N/A</v>
      </c>
    </row>
    <row r="81" spans="4:10" x14ac:dyDescent="0.2">
      <c r="D81" s="11" t="e">
        <v>#N/A</v>
      </c>
      <c r="E81" s="179" t="e">
        <f>_xll.qlRateHelperQuoteName(D81)</f>
        <v>#VALUE!</v>
      </c>
      <c r="F81" s="10" t="e">
        <f>_xll.qlRateHelperRate($D81)</f>
        <v>#VALUE!</v>
      </c>
      <c r="G81" s="10" t="str">
        <f>IF(ISERROR(_xll.qlSwapRateHelperSpread($D81)),IF(ISERROR(_xll.qlFuturesRateHelperConvexityAdjustment($D81)),"--",_xll.qlFuturesRateHelperConvexityAdjustment($D81)),_xll.qlSwapRateHelperSpread($D81))</f>
        <v>--</v>
      </c>
      <c r="H81" s="9" t="e">
        <f>_xll.qlRateHelperEarliestDate($D81)</f>
        <v>#VALUE!</v>
      </c>
      <c r="I81" s="8" t="e">
        <f>_xll.qlRateHelperLatestDate($D81)</f>
        <v>#VALUE!</v>
      </c>
      <c r="J81" s="3" t="e">
        <v>#N/A</v>
      </c>
    </row>
    <row r="82" spans="4:10" x14ac:dyDescent="0.2">
      <c r="D82" s="11" t="e">
        <v>#N/A</v>
      </c>
      <c r="E82" s="179" t="e">
        <f>_xll.qlRateHelperQuoteName(D82)</f>
        <v>#VALUE!</v>
      </c>
      <c r="F82" s="10" t="e">
        <f>_xll.qlRateHelperRate($D82)</f>
        <v>#VALUE!</v>
      </c>
      <c r="G82" s="10" t="str">
        <f>IF(ISERROR(_xll.qlSwapRateHelperSpread($D82)),IF(ISERROR(_xll.qlFuturesRateHelperConvexityAdjustment($D82)),"--",_xll.qlFuturesRateHelperConvexityAdjustment($D82)),_xll.qlSwapRateHelperSpread($D82))</f>
        <v>--</v>
      </c>
      <c r="H82" s="9" t="e">
        <f>_xll.qlRateHelperEarliestDate($D82)</f>
        <v>#VALUE!</v>
      </c>
      <c r="I82" s="8" t="e">
        <f>_xll.qlRateHelperLatestDate($D82)</f>
        <v>#VALUE!</v>
      </c>
      <c r="J82" s="3" t="e">
        <v>#N/A</v>
      </c>
    </row>
    <row r="83" spans="4:10" x14ac:dyDescent="0.2">
      <c r="D83" s="11" t="e">
        <v>#N/A</v>
      </c>
      <c r="E83" s="179" t="e">
        <f>_xll.qlRateHelperQuoteName(D83)</f>
        <v>#VALUE!</v>
      </c>
      <c r="F83" s="10" t="e">
        <f>_xll.qlRateHelperRate($D83)</f>
        <v>#VALUE!</v>
      </c>
      <c r="G83" s="10" t="str">
        <f>IF(ISERROR(_xll.qlSwapRateHelperSpread($D83)),IF(ISERROR(_xll.qlFuturesRateHelperConvexityAdjustment($D83)),"--",_xll.qlFuturesRateHelperConvexityAdjustment($D83)),_xll.qlSwapRateHelperSpread($D83))</f>
        <v>--</v>
      </c>
      <c r="H83" s="9" t="e">
        <f>_xll.qlRateHelperEarliestDate($D83)</f>
        <v>#VALUE!</v>
      </c>
      <c r="I83" s="8" t="e">
        <f>_xll.qlRateHelperLatestDate($D83)</f>
        <v>#VALUE!</v>
      </c>
      <c r="J83" s="3" t="e">
        <v>#N/A</v>
      </c>
    </row>
    <row r="84" spans="4:10" x14ac:dyDescent="0.2">
      <c r="D84" s="11" t="e">
        <v>#N/A</v>
      </c>
      <c r="E84" s="179" t="e">
        <f>_xll.qlRateHelperQuoteName(D84)</f>
        <v>#VALUE!</v>
      </c>
      <c r="F84" s="10" t="e">
        <f>_xll.qlRateHelperRate($D84)</f>
        <v>#VALUE!</v>
      </c>
      <c r="G84" s="10" t="str">
        <f>IF(ISERROR(_xll.qlSwapRateHelperSpread($D84)),IF(ISERROR(_xll.qlFuturesRateHelperConvexityAdjustment($D84)),"--",_xll.qlFuturesRateHelperConvexityAdjustment($D84)),_xll.qlSwapRateHelperSpread($D84))</f>
        <v>--</v>
      </c>
      <c r="H84" s="9" t="e">
        <f>_xll.qlRateHelperEarliestDate($D84)</f>
        <v>#VALUE!</v>
      </c>
      <c r="I84" s="8" t="e">
        <f>_xll.qlRateHelperLatestDate($D84)</f>
        <v>#VALUE!</v>
      </c>
      <c r="J84" s="3" t="e">
        <v>#N/A</v>
      </c>
    </row>
    <row r="85" spans="4:10" x14ac:dyDescent="0.2">
      <c r="D85" s="11" t="e">
        <v>#N/A</v>
      </c>
      <c r="E85" s="179" t="e">
        <f>_xll.qlRateHelperQuoteName(D85)</f>
        <v>#VALUE!</v>
      </c>
      <c r="F85" s="10" t="e">
        <f>_xll.qlRateHelperRate($D85)</f>
        <v>#VALUE!</v>
      </c>
      <c r="G85" s="10" t="str">
        <f>IF(ISERROR(_xll.qlSwapRateHelperSpread($D85)),IF(ISERROR(_xll.qlFuturesRateHelperConvexityAdjustment($D85)),"--",_xll.qlFuturesRateHelperConvexityAdjustment($D85)),_xll.qlSwapRateHelperSpread($D85))</f>
        <v>--</v>
      </c>
      <c r="H85" s="9" t="e">
        <f>_xll.qlRateHelperEarliestDate($D85)</f>
        <v>#VALUE!</v>
      </c>
      <c r="I85" s="8" t="e">
        <f>_xll.qlRateHelperLatestDate($D85)</f>
        <v>#VALUE!</v>
      </c>
      <c r="J85" s="3" t="e">
        <v>#N/A</v>
      </c>
    </row>
    <row r="86" spans="4:10" x14ac:dyDescent="0.2">
      <c r="D86" s="11" t="e">
        <v>#N/A</v>
      </c>
      <c r="E86" s="179" t="e">
        <f>_xll.qlRateHelperQuoteName(D86)</f>
        <v>#VALUE!</v>
      </c>
      <c r="F86" s="10" t="e">
        <f>_xll.qlRateHelperRate($D86)</f>
        <v>#VALUE!</v>
      </c>
      <c r="G86" s="10" t="str">
        <f>IF(ISERROR(_xll.qlSwapRateHelperSpread($D86)),IF(ISERROR(_xll.qlFuturesRateHelperConvexityAdjustment($D86)),"--",_xll.qlFuturesRateHelperConvexityAdjustment($D86)),_xll.qlSwapRateHelperSpread($D86))</f>
        <v>--</v>
      </c>
      <c r="H86" s="9" t="e">
        <f>_xll.qlRateHelperEarliestDate($D86)</f>
        <v>#VALUE!</v>
      </c>
      <c r="I86" s="8" t="e">
        <f>_xll.qlRateHelperLatestDate($D86)</f>
        <v>#VALUE!</v>
      </c>
      <c r="J86" s="3" t="e">
        <v>#N/A</v>
      </c>
    </row>
    <row r="87" spans="4:10" x14ac:dyDescent="0.2">
      <c r="D87" s="11" t="e">
        <v>#N/A</v>
      </c>
      <c r="E87" s="179" t="e">
        <f>_xll.qlRateHelperQuoteName(D87)</f>
        <v>#VALUE!</v>
      </c>
      <c r="F87" s="10" t="e">
        <f>_xll.qlRateHelperRate($D87)</f>
        <v>#VALUE!</v>
      </c>
      <c r="G87" s="10" t="str">
        <f>IF(ISERROR(_xll.qlSwapRateHelperSpread($D87)),IF(ISERROR(_xll.qlFuturesRateHelperConvexityAdjustment($D87)),"--",_xll.qlFuturesRateHelperConvexityAdjustment($D87)),_xll.qlSwapRateHelperSpread($D87))</f>
        <v>--</v>
      </c>
      <c r="H87" s="9" t="e">
        <f>_xll.qlRateHelperEarliestDate($D87)</f>
        <v>#VALUE!</v>
      </c>
      <c r="I87" s="8" t="e">
        <f>_xll.qlRateHelperLatestDate($D87)</f>
        <v>#VALUE!</v>
      </c>
      <c r="J87" s="3" t="e">
        <v>#N/A</v>
      </c>
    </row>
    <row r="88" spans="4:10" x14ac:dyDescent="0.2">
      <c r="D88" s="11" t="e">
        <v>#N/A</v>
      </c>
      <c r="E88" s="179" t="e">
        <f>_xll.qlRateHelperQuoteName(D88)</f>
        <v>#VALUE!</v>
      </c>
      <c r="F88" s="10" t="e">
        <f>_xll.qlRateHelperRate($D88)</f>
        <v>#VALUE!</v>
      </c>
      <c r="G88" s="10" t="str">
        <f>IF(ISERROR(_xll.qlSwapRateHelperSpread($D88)),IF(ISERROR(_xll.qlFuturesRateHelperConvexityAdjustment($D88)),"--",_xll.qlFuturesRateHelperConvexityAdjustment($D88)),_xll.qlSwapRateHelperSpread($D88))</f>
        <v>--</v>
      </c>
      <c r="H88" s="9" t="e">
        <f>_xll.qlRateHelperEarliestDate($D88)</f>
        <v>#VALUE!</v>
      </c>
      <c r="I88" s="8" t="e">
        <f>_xll.qlRateHelperLatestDate($D88)</f>
        <v>#VALUE!</v>
      </c>
      <c r="J88" s="3" t="e">
        <v>#N/A</v>
      </c>
    </row>
    <row r="89" spans="4:10" x14ac:dyDescent="0.2">
      <c r="D89" s="11" t="e">
        <v>#N/A</v>
      </c>
      <c r="E89" s="179" t="e">
        <f>_xll.qlRateHelperQuoteName(D89)</f>
        <v>#VALUE!</v>
      </c>
      <c r="F89" s="10" t="e">
        <f>_xll.qlRateHelperRate($D89)</f>
        <v>#VALUE!</v>
      </c>
      <c r="G89" s="10" t="str">
        <f>IF(ISERROR(_xll.qlSwapRateHelperSpread($D89)),IF(ISERROR(_xll.qlFuturesRateHelperConvexityAdjustment($D89)),"--",_xll.qlFuturesRateHelperConvexityAdjustment($D89)),_xll.qlSwapRateHelperSpread($D89))</f>
        <v>--</v>
      </c>
      <c r="H89" s="9" t="e">
        <f>_xll.qlRateHelperEarliestDate($D89)</f>
        <v>#VALUE!</v>
      </c>
      <c r="I89" s="8" t="e">
        <f>_xll.qlRateHelperLatestDate($D89)</f>
        <v>#VALUE!</v>
      </c>
      <c r="J89" s="3" t="e">
        <v>#N/A</v>
      </c>
    </row>
    <row r="90" spans="4:10" x14ac:dyDescent="0.2">
      <c r="D90" s="11" t="e">
        <v>#N/A</v>
      </c>
      <c r="E90" s="179" t="e">
        <f>_xll.qlRateHelperQuoteName(D90)</f>
        <v>#VALUE!</v>
      </c>
      <c r="F90" s="10" t="e">
        <f>_xll.qlRateHelperRate($D90)</f>
        <v>#VALUE!</v>
      </c>
      <c r="G90" s="10" t="str">
        <f>IF(ISERROR(_xll.qlSwapRateHelperSpread($D90)),IF(ISERROR(_xll.qlFuturesRateHelperConvexityAdjustment($D90)),"--",_xll.qlFuturesRateHelperConvexityAdjustment($D90)),_xll.qlSwapRateHelperSpread($D90))</f>
        <v>--</v>
      </c>
      <c r="H90" s="9" t="e">
        <f>_xll.qlRateHelperEarliestDate($D90)</f>
        <v>#VALUE!</v>
      </c>
      <c r="I90" s="8" t="e">
        <f>_xll.qlRateHelperLatestDate($D90)</f>
        <v>#VALUE!</v>
      </c>
      <c r="J90" s="3" t="e">
        <v>#N/A</v>
      </c>
    </row>
    <row r="91" spans="4:10" x14ac:dyDescent="0.2">
      <c r="D91" s="11" t="e">
        <v>#N/A</v>
      </c>
      <c r="E91" s="179" t="e">
        <f>_xll.qlRateHelperQuoteName(D91)</f>
        <v>#VALUE!</v>
      </c>
      <c r="F91" s="10" t="e">
        <f>_xll.qlRateHelperRate($D91)</f>
        <v>#VALUE!</v>
      </c>
      <c r="G91" s="10" t="str">
        <f>IF(ISERROR(_xll.qlSwapRateHelperSpread($D91)),IF(ISERROR(_xll.qlFuturesRateHelperConvexityAdjustment($D91)),"--",_xll.qlFuturesRateHelperConvexityAdjustment($D91)),_xll.qlSwapRateHelperSpread($D91))</f>
        <v>--</v>
      </c>
      <c r="H91" s="9" t="e">
        <f>_xll.qlRateHelperEarliestDate($D91)</f>
        <v>#VALUE!</v>
      </c>
      <c r="I91" s="8" t="e">
        <f>_xll.qlRateHelperLatestDate($D91)</f>
        <v>#VALUE!</v>
      </c>
      <c r="J91" s="3" t="e">
        <v>#N/A</v>
      </c>
    </row>
    <row r="92" spans="4:10" x14ac:dyDescent="0.2">
      <c r="D92" s="11" t="e">
        <v>#N/A</v>
      </c>
      <c r="E92" s="179" t="e">
        <f>_xll.qlRateHelperQuoteName(D92)</f>
        <v>#VALUE!</v>
      </c>
      <c r="F92" s="10" t="e">
        <f>_xll.qlRateHelperRate($D92)</f>
        <v>#VALUE!</v>
      </c>
      <c r="G92" s="10" t="str">
        <f>IF(ISERROR(_xll.qlSwapRateHelperSpread($D92)),IF(ISERROR(_xll.qlFuturesRateHelperConvexityAdjustment($D92)),"--",_xll.qlFuturesRateHelperConvexityAdjustment($D92)),_xll.qlSwapRateHelperSpread($D92))</f>
        <v>--</v>
      </c>
      <c r="H92" s="9" t="e">
        <f>_xll.qlRateHelperEarliestDate($D92)</f>
        <v>#VALUE!</v>
      </c>
      <c r="I92" s="8" t="e">
        <f>_xll.qlRateHelperLatestDate($D92)</f>
        <v>#VALUE!</v>
      </c>
      <c r="J92" s="3" t="e">
        <v>#N/A</v>
      </c>
    </row>
    <row r="93" spans="4:10" x14ac:dyDescent="0.2">
      <c r="D93" s="11" t="e">
        <v>#N/A</v>
      </c>
      <c r="E93" s="179" t="e">
        <f>_xll.qlRateHelperQuoteName(D93)</f>
        <v>#VALUE!</v>
      </c>
      <c r="F93" s="10" t="e">
        <f>_xll.qlRateHelperRate($D93)</f>
        <v>#VALUE!</v>
      </c>
      <c r="G93" s="10" t="str">
        <f>IF(ISERROR(_xll.qlSwapRateHelperSpread($D93)),IF(ISERROR(_xll.qlFuturesRateHelperConvexityAdjustment($D93)),"--",_xll.qlFuturesRateHelperConvexityAdjustment($D93)),_xll.qlSwapRateHelperSpread($D93))</f>
        <v>--</v>
      </c>
      <c r="H93" s="9" t="e">
        <f>_xll.qlRateHelperEarliestDate($D93)</f>
        <v>#VALUE!</v>
      </c>
      <c r="I93" s="8" t="e">
        <f>_xll.qlRateHelperLatestDate($D93)</f>
        <v>#VALUE!</v>
      </c>
      <c r="J93" s="3" t="e">
        <v>#N/A</v>
      </c>
    </row>
    <row r="94" spans="4:10" x14ac:dyDescent="0.2">
      <c r="D94" s="11" t="e">
        <v>#N/A</v>
      </c>
      <c r="E94" s="179" t="e">
        <f>_xll.qlRateHelperQuoteName(D94)</f>
        <v>#VALUE!</v>
      </c>
      <c r="F94" s="10" t="e">
        <f>_xll.qlRateHelperRate($D94)</f>
        <v>#VALUE!</v>
      </c>
      <c r="G94" s="10" t="str">
        <f>IF(ISERROR(_xll.qlSwapRateHelperSpread($D94)),IF(ISERROR(_xll.qlFuturesRateHelperConvexityAdjustment($D94)),"--",_xll.qlFuturesRateHelperConvexityAdjustment($D94)),_xll.qlSwapRateHelperSpread($D94))</f>
        <v>--</v>
      </c>
      <c r="H94" s="9" t="e">
        <f>_xll.qlRateHelperEarliestDate($D94)</f>
        <v>#VALUE!</v>
      </c>
      <c r="I94" s="8" t="e">
        <f>_xll.qlRateHelperLatestDate($D94)</f>
        <v>#VALUE!</v>
      </c>
      <c r="J94" s="3" t="e">
        <v>#N/A</v>
      </c>
    </row>
    <row r="95" spans="4:10" x14ac:dyDescent="0.2">
      <c r="D95" s="11" t="e">
        <v>#N/A</v>
      </c>
      <c r="E95" s="179" t="e">
        <f>_xll.qlRateHelperQuoteName(D95)</f>
        <v>#VALUE!</v>
      </c>
      <c r="F95" s="10" t="e">
        <f>_xll.qlRateHelperRate($D95)</f>
        <v>#VALUE!</v>
      </c>
      <c r="G95" s="10" t="str">
        <f>IF(ISERROR(_xll.qlSwapRateHelperSpread($D95)),IF(ISERROR(_xll.qlFuturesRateHelperConvexityAdjustment($D95)),"--",_xll.qlFuturesRateHelperConvexityAdjustment($D95)),_xll.qlSwapRateHelperSpread($D95))</f>
        <v>--</v>
      </c>
      <c r="H95" s="9" t="e">
        <f>_xll.qlRateHelperEarliestDate($D95)</f>
        <v>#VALUE!</v>
      </c>
      <c r="I95" s="8" t="e">
        <f>_xll.qlRateHelperLatestDate($D95)</f>
        <v>#VALUE!</v>
      </c>
      <c r="J95" s="3" t="e">
        <v>#N/A</v>
      </c>
    </row>
    <row r="96" spans="4:10" x14ac:dyDescent="0.2">
      <c r="D96" s="11" t="e">
        <v>#N/A</v>
      </c>
      <c r="E96" s="179" t="e">
        <f>_xll.qlRateHelperQuoteName(D96)</f>
        <v>#VALUE!</v>
      </c>
      <c r="F96" s="10" t="e">
        <f>_xll.qlRateHelperRate($D96)</f>
        <v>#VALUE!</v>
      </c>
      <c r="G96" s="10" t="str">
        <f>IF(ISERROR(_xll.qlSwapRateHelperSpread($D96)),IF(ISERROR(_xll.qlFuturesRateHelperConvexityAdjustment($D96)),"--",_xll.qlFuturesRateHelperConvexityAdjustment($D96)),_xll.qlSwapRateHelperSpread($D96))</f>
        <v>--</v>
      </c>
      <c r="H96" s="9" t="e">
        <f>_xll.qlRateHelperEarliestDate($D96)</f>
        <v>#VALUE!</v>
      </c>
      <c r="I96" s="8" t="e">
        <f>_xll.qlRateHelperLatestDate($D96)</f>
        <v>#VALUE!</v>
      </c>
      <c r="J96" s="3" t="e">
        <v>#N/A</v>
      </c>
    </row>
    <row r="97" spans="4:10" x14ac:dyDescent="0.2">
      <c r="D97" s="11" t="e">
        <v>#N/A</v>
      </c>
      <c r="E97" s="179" t="e">
        <f>_xll.qlRateHelperQuoteName(D97)</f>
        <v>#VALUE!</v>
      </c>
      <c r="F97" s="10" t="e">
        <f>_xll.qlRateHelperRate($D97)</f>
        <v>#VALUE!</v>
      </c>
      <c r="G97" s="10" t="str">
        <f>IF(ISERROR(_xll.qlSwapRateHelperSpread($D97)),IF(ISERROR(_xll.qlFuturesRateHelperConvexityAdjustment($D97)),"--",_xll.qlFuturesRateHelperConvexityAdjustment($D97)),_xll.qlSwapRateHelperSpread($D97))</f>
        <v>--</v>
      </c>
      <c r="H97" s="9" t="e">
        <f>_xll.qlRateHelperEarliestDate($D97)</f>
        <v>#VALUE!</v>
      </c>
      <c r="I97" s="8" t="e">
        <f>_xll.qlRateHelperLatestDate($D97)</f>
        <v>#VALUE!</v>
      </c>
      <c r="J97" s="3" t="e">
        <v>#N/A</v>
      </c>
    </row>
    <row r="98" spans="4:10" x14ac:dyDescent="0.2">
      <c r="D98" s="11" t="e">
        <v>#N/A</v>
      </c>
      <c r="E98" s="179" t="e">
        <f>_xll.qlRateHelperQuoteName(D98)</f>
        <v>#VALUE!</v>
      </c>
      <c r="F98" s="10" t="e">
        <f>_xll.qlRateHelperRate($D98)</f>
        <v>#VALUE!</v>
      </c>
      <c r="G98" s="10" t="str">
        <f>IF(ISERROR(_xll.qlSwapRateHelperSpread($D98)),IF(ISERROR(_xll.qlFuturesRateHelperConvexityAdjustment($D98)),"--",_xll.qlFuturesRateHelperConvexityAdjustment($D98)),_xll.qlSwapRateHelperSpread($D98))</f>
        <v>--</v>
      </c>
      <c r="H98" s="9" t="e">
        <f>_xll.qlRateHelperEarliestDate($D98)</f>
        <v>#VALUE!</v>
      </c>
      <c r="I98" s="8" t="e">
        <f>_xll.qlRateHelperLatestDate($D98)</f>
        <v>#VALUE!</v>
      </c>
      <c r="J98" s="3" t="e">
        <v>#N/A</v>
      </c>
    </row>
    <row r="99" spans="4:10" x14ac:dyDescent="0.2">
      <c r="D99" s="11" t="e">
        <v>#N/A</v>
      </c>
      <c r="E99" s="179" t="e">
        <f>_xll.qlRateHelperQuoteName(D99)</f>
        <v>#VALUE!</v>
      </c>
      <c r="F99" s="10" t="e">
        <f>_xll.qlRateHelperRate($D99)</f>
        <v>#VALUE!</v>
      </c>
      <c r="G99" s="10" t="str">
        <f>IF(ISERROR(_xll.qlSwapRateHelperSpread($D99)),IF(ISERROR(_xll.qlFuturesRateHelperConvexityAdjustment($D99)),"--",_xll.qlFuturesRateHelperConvexityAdjustment($D99)),_xll.qlSwapRateHelperSpread($D99))</f>
        <v>--</v>
      </c>
      <c r="H99" s="9" t="e">
        <f>_xll.qlRateHelperEarliestDate($D99)</f>
        <v>#VALUE!</v>
      </c>
      <c r="I99" s="8" t="e">
        <f>_xll.qlRateHelperLatestDate($D99)</f>
        <v>#VALUE!</v>
      </c>
      <c r="J99" s="3" t="e">
        <v>#N/A</v>
      </c>
    </row>
    <row r="100" spans="4:10" x14ac:dyDescent="0.2">
      <c r="D100" s="11" t="e">
        <v>#N/A</v>
      </c>
      <c r="E100" s="179" t="e">
        <f>_xll.qlRateHelperQuoteName(D100)</f>
        <v>#VALUE!</v>
      </c>
      <c r="F100" s="10" t="e">
        <f>_xll.qlRateHelperRate($D100)</f>
        <v>#VALUE!</v>
      </c>
      <c r="G100" s="10" t="str">
        <f>IF(ISERROR(_xll.qlSwapRateHelperSpread($D100)),IF(ISERROR(_xll.qlFuturesRateHelperConvexityAdjustment($D100)),"--",_xll.qlFuturesRateHelperConvexityAdjustment($D100)),_xll.qlSwapRateHelperSpread($D100))</f>
        <v>--</v>
      </c>
      <c r="H100" s="9" t="e">
        <f>_xll.qlRateHelperEarliestDate($D100)</f>
        <v>#VALUE!</v>
      </c>
      <c r="I100" s="8" t="e">
        <f>_xll.qlRateHelperLatestDate($D100)</f>
        <v>#VALUE!</v>
      </c>
      <c r="J100" s="3" t="e">
        <v>#N/A</v>
      </c>
    </row>
    <row r="101" spans="4:10" x14ac:dyDescent="0.2">
      <c r="D101" s="11" t="e">
        <v>#N/A</v>
      </c>
      <c r="E101" s="179" t="e">
        <f>_xll.qlRateHelperQuoteName(D101)</f>
        <v>#VALUE!</v>
      </c>
      <c r="F101" s="10" t="e">
        <f>_xll.qlRateHelperRate($D101)</f>
        <v>#VALUE!</v>
      </c>
      <c r="G101" s="10" t="str">
        <f>IF(ISERROR(_xll.qlSwapRateHelperSpread($D101)),IF(ISERROR(_xll.qlFuturesRateHelperConvexityAdjustment($D101)),"--",_xll.qlFuturesRateHelperConvexityAdjustment($D101)),_xll.qlSwapRateHelperSpread($D101))</f>
        <v>--</v>
      </c>
      <c r="H101" s="9" t="e">
        <f>_xll.qlRateHelperEarliestDate($D101)</f>
        <v>#VALUE!</v>
      </c>
      <c r="I101" s="8" t="e">
        <f>_xll.qlRateHelperLatestDate($D101)</f>
        <v>#VALUE!</v>
      </c>
      <c r="J101" s="3" t="e">
        <v>#N/A</v>
      </c>
    </row>
    <row r="102" spans="4:10" x14ac:dyDescent="0.2">
      <c r="D102" s="11" t="e">
        <v>#N/A</v>
      </c>
      <c r="E102" s="179" t="e">
        <f>_xll.qlRateHelperQuoteName(D102)</f>
        <v>#VALUE!</v>
      </c>
      <c r="F102" s="10" t="e">
        <f>_xll.qlRateHelperRate($D102)</f>
        <v>#VALUE!</v>
      </c>
      <c r="G102" s="10" t="str">
        <f>IF(ISERROR(_xll.qlSwapRateHelperSpread($D102)),IF(ISERROR(_xll.qlFuturesRateHelperConvexityAdjustment($D102)),"--",_xll.qlFuturesRateHelperConvexityAdjustment($D102)),_xll.qlSwapRateHelperSpread($D102))</f>
        <v>--</v>
      </c>
      <c r="H102" s="9" t="e">
        <f>_xll.qlRateHelperEarliestDate($D102)</f>
        <v>#VALUE!</v>
      </c>
      <c r="I102" s="8" t="e">
        <f>_xll.qlRateHelperLatestDate($D102)</f>
        <v>#VALUE!</v>
      </c>
      <c r="J102" s="3" t="e">
        <v>#N/A</v>
      </c>
    </row>
    <row r="103" spans="4:10" x14ac:dyDescent="0.2">
      <c r="D103" s="11" t="e">
        <v>#N/A</v>
      </c>
      <c r="E103" s="179" t="e">
        <f>_xll.qlRateHelperQuoteName(D103)</f>
        <v>#VALUE!</v>
      </c>
      <c r="F103" s="10" t="e">
        <f>_xll.qlRateHelperRate($D103)</f>
        <v>#VALUE!</v>
      </c>
      <c r="G103" s="10" t="str">
        <f>IF(ISERROR(_xll.qlSwapRateHelperSpread($D103)),IF(ISERROR(_xll.qlFuturesRateHelperConvexityAdjustment($D103)),"--",_xll.qlFuturesRateHelperConvexityAdjustment($D103)),_xll.qlSwapRateHelperSpread($D103))</f>
        <v>--</v>
      </c>
      <c r="H103" s="9" t="e">
        <f>_xll.qlRateHelperEarliestDate($D103)</f>
        <v>#VALUE!</v>
      </c>
      <c r="I103" s="8" t="e">
        <f>_xll.qlRateHelperLatestDate($D103)</f>
        <v>#VALUE!</v>
      </c>
      <c r="J103" s="3" t="e">
        <v>#N/A</v>
      </c>
    </row>
    <row r="104" spans="4:10" x14ac:dyDescent="0.2">
      <c r="D104" s="11" t="e">
        <v>#N/A</v>
      </c>
      <c r="E104" s="179" t="e">
        <f>_xll.qlRateHelperQuoteName(D104)</f>
        <v>#VALUE!</v>
      </c>
      <c r="F104" s="10" t="e">
        <f>_xll.qlRateHelperRate($D104)</f>
        <v>#VALUE!</v>
      </c>
      <c r="G104" s="10" t="str">
        <f>IF(ISERROR(_xll.qlSwapRateHelperSpread($D104)),IF(ISERROR(_xll.qlFuturesRateHelperConvexityAdjustment($D104)),"--",_xll.qlFuturesRateHelperConvexityAdjustment($D104)),_xll.qlSwapRateHelperSpread($D104))</f>
        <v>--</v>
      </c>
      <c r="H104" s="9" t="e">
        <f>_xll.qlRateHelperEarliestDate($D104)</f>
        <v>#VALUE!</v>
      </c>
      <c r="I104" s="8" t="e">
        <f>_xll.qlRateHelperLatestDate($D104)</f>
        <v>#VALUE!</v>
      </c>
      <c r="J104" s="3" t="e">
        <v>#N/A</v>
      </c>
    </row>
    <row r="105" spans="4:10" x14ac:dyDescent="0.2">
      <c r="D105" s="11" t="e">
        <v>#N/A</v>
      </c>
      <c r="E105" s="179" t="e">
        <f>_xll.qlRateHelperQuoteName(D105)</f>
        <v>#VALUE!</v>
      </c>
      <c r="F105" s="10" t="e">
        <f>_xll.qlRateHelperRate($D105)</f>
        <v>#VALUE!</v>
      </c>
      <c r="G105" s="10" t="str">
        <f>IF(ISERROR(_xll.qlSwapRateHelperSpread($D105)),IF(ISERROR(_xll.qlFuturesRateHelperConvexityAdjustment($D105)),"--",_xll.qlFuturesRateHelperConvexityAdjustment($D105)),_xll.qlSwapRateHelperSpread($D105))</f>
        <v>--</v>
      </c>
      <c r="H105" s="9" t="e">
        <f>_xll.qlRateHelperEarliestDate($D105)</f>
        <v>#VALUE!</v>
      </c>
      <c r="I105" s="8" t="e">
        <f>_xll.qlRateHelperLatestDate($D105)</f>
        <v>#VALUE!</v>
      </c>
      <c r="J105" s="3" t="e">
        <v>#N/A</v>
      </c>
    </row>
    <row r="106" spans="4:10" x14ac:dyDescent="0.2">
      <c r="D106" s="11" t="e">
        <v>#N/A</v>
      </c>
      <c r="E106" s="179" t="e">
        <f>_xll.qlRateHelperQuoteName(D106)</f>
        <v>#VALUE!</v>
      </c>
      <c r="F106" s="10" t="e">
        <f>_xll.qlRateHelperRate($D106)</f>
        <v>#VALUE!</v>
      </c>
      <c r="G106" s="10" t="str">
        <f>IF(ISERROR(_xll.qlSwapRateHelperSpread($D106)),IF(ISERROR(_xll.qlFuturesRateHelperConvexityAdjustment($D106)),"--",_xll.qlFuturesRateHelperConvexityAdjustment($D106)),_xll.qlSwapRateHelperSpread($D106))</f>
        <v>--</v>
      </c>
      <c r="H106" s="9" t="e">
        <f>_xll.qlRateHelperEarliestDate($D106)</f>
        <v>#VALUE!</v>
      </c>
      <c r="I106" s="8" t="e">
        <f>_xll.qlRateHelperLatestDate($D106)</f>
        <v>#VALUE!</v>
      </c>
      <c r="J106" s="3" t="e">
        <v>#N/A</v>
      </c>
    </row>
    <row r="107" spans="4:10" x14ac:dyDescent="0.2">
      <c r="D107" s="11" t="e">
        <v>#N/A</v>
      </c>
      <c r="E107" s="179" t="e">
        <f>_xll.qlRateHelperQuoteName(D107)</f>
        <v>#VALUE!</v>
      </c>
      <c r="F107" s="10" t="e">
        <f>_xll.qlRateHelperRate($D107)</f>
        <v>#VALUE!</v>
      </c>
      <c r="G107" s="10" t="str">
        <f>IF(ISERROR(_xll.qlSwapRateHelperSpread($D107)),IF(ISERROR(_xll.qlFuturesRateHelperConvexityAdjustment($D107)),"--",_xll.qlFuturesRateHelperConvexityAdjustment($D107)),_xll.qlSwapRateHelperSpread($D107))</f>
        <v>--</v>
      </c>
      <c r="H107" s="9" t="e">
        <f>_xll.qlRateHelperEarliestDate($D107)</f>
        <v>#VALUE!</v>
      </c>
      <c r="I107" s="8" t="e">
        <f>_xll.qlRateHelperLatestDate($D107)</f>
        <v>#VALUE!</v>
      </c>
      <c r="J107" s="3" t="e">
        <v>#N/A</v>
      </c>
    </row>
    <row r="108" spans="4:10" x14ac:dyDescent="0.2">
      <c r="D108" s="11" t="e">
        <v>#N/A</v>
      </c>
      <c r="E108" s="179" t="e">
        <f>_xll.qlRateHelperQuoteName(D108)</f>
        <v>#VALUE!</v>
      </c>
      <c r="F108" s="10" t="e">
        <f>_xll.qlRateHelperRate($D108)</f>
        <v>#VALUE!</v>
      </c>
      <c r="G108" s="10" t="str">
        <f>IF(ISERROR(_xll.qlSwapRateHelperSpread($D108)),IF(ISERROR(_xll.qlFuturesRateHelperConvexityAdjustment($D108)),"--",_xll.qlFuturesRateHelperConvexityAdjustment($D108)),_xll.qlSwapRateHelperSpread($D108))</f>
        <v>--</v>
      </c>
      <c r="H108" s="9" t="e">
        <f>_xll.qlRateHelperEarliestDate($D108)</f>
        <v>#VALUE!</v>
      </c>
      <c r="I108" s="8" t="e">
        <f>_xll.qlRateHelperLatestDate($D108)</f>
        <v>#VALUE!</v>
      </c>
      <c r="J108" s="3" t="e">
        <v>#N/A</v>
      </c>
    </row>
    <row r="109" spans="4:10" x14ac:dyDescent="0.2">
      <c r="D109" s="11" t="e">
        <v>#N/A</v>
      </c>
      <c r="E109" s="179" t="e">
        <f>_xll.qlRateHelperQuoteName(D109)</f>
        <v>#VALUE!</v>
      </c>
      <c r="F109" s="10" t="e">
        <f>_xll.qlRateHelperRate($D109)</f>
        <v>#VALUE!</v>
      </c>
      <c r="G109" s="10" t="str">
        <f>IF(ISERROR(_xll.qlSwapRateHelperSpread($D109)),IF(ISERROR(_xll.qlFuturesRateHelperConvexityAdjustment($D109)),"--",_xll.qlFuturesRateHelperConvexityAdjustment($D109)),_xll.qlSwapRateHelperSpread($D109))</f>
        <v>--</v>
      </c>
      <c r="H109" s="9" t="e">
        <f>_xll.qlRateHelperEarliestDate($D109)</f>
        <v>#VALUE!</v>
      </c>
      <c r="I109" s="8" t="e">
        <f>_xll.qlRateHelperLatestDate($D109)</f>
        <v>#VALUE!</v>
      </c>
      <c r="J109" s="3" t="e">
        <v>#N/A</v>
      </c>
    </row>
    <row r="110" spans="4:10" x14ac:dyDescent="0.2">
      <c r="D110" s="11" t="e">
        <v>#N/A</v>
      </c>
      <c r="E110" s="179" t="e">
        <f>_xll.qlRateHelperQuoteName(D110)</f>
        <v>#VALUE!</v>
      </c>
      <c r="F110" s="10" t="e">
        <f>_xll.qlRateHelperRate($D110)</f>
        <v>#VALUE!</v>
      </c>
      <c r="G110" s="10" t="str">
        <f>IF(ISERROR(_xll.qlSwapRateHelperSpread($D110)),IF(ISERROR(_xll.qlFuturesRateHelperConvexityAdjustment($D110)),"--",_xll.qlFuturesRateHelperConvexityAdjustment($D110)),_xll.qlSwapRateHelperSpread($D110))</f>
        <v>--</v>
      </c>
      <c r="H110" s="9" t="e">
        <f>_xll.qlRateHelperEarliestDate($D110)</f>
        <v>#VALUE!</v>
      </c>
      <c r="I110" s="8" t="e">
        <f>_xll.qlRateHelperLatestDate($D110)</f>
        <v>#VALUE!</v>
      </c>
      <c r="J110" s="3" t="e">
        <v>#N/A</v>
      </c>
    </row>
    <row r="111" spans="4:10" x14ac:dyDescent="0.2">
      <c r="D111" s="11" t="e">
        <v>#N/A</v>
      </c>
      <c r="E111" s="179" t="e">
        <f>_xll.qlRateHelperQuoteName(D111)</f>
        <v>#VALUE!</v>
      </c>
      <c r="F111" s="10" t="e">
        <f>_xll.qlRateHelperRate($D111)</f>
        <v>#VALUE!</v>
      </c>
      <c r="G111" s="10" t="str">
        <f>IF(ISERROR(_xll.qlSwapRateHelperSpread($D111)),IF(ISERROR(_xll.qlFuturesRateHelperConvexityAdjustment($D111)),"--",_xll.qlFuturesRateHelperConvexityAdjustment($D111)),_xll.qlSwapRateHelperSpread($D111))</f>
        <v>--</v>
      </c>
      <c r="H111" s="9" t="e">
        <f>_xll.qlRateHelperEarliestDate($D111)</f>
        <v>#VALUE!</v>
      </c>
      <c r="I111" s="8" t="e">
        <f>_xll.qlRateHelperLatestDate($D111)</f>
        <v>#VALUE!</v>
      </c>
      <c r="J111" s="3" t="e">
        <v>#N/A</v>
      </c>
    </row>
    <row r="112" spans="4:10" x14ac:dyDescent="0.2">
      <c r="D112" s="11" t="e">
        <v>#N/A</v>
      </c>
      <c r="E112" s="179" t="e">
        <f>_xll.qlRateHelperQuoteName(D112)</f>
        <v>#VALUE!</v>
      </c>
      <c r="F112" s="10" t="e">
        <f>_xll.qlRateHelperRate($D112)</f>
        <v>#VALUE!</v>
      </c>
      <c r="G112" s="10" t="str">
        <f>IF(ISERROR(_xll.qlSwapRateHelperSpread($D112)),IF(ISERROR(_xll.qlFuturesRateHelperConvexityAdjustment($D112)),"--",_xll.qlFuturesRateHelperConvexityAdjustment($D112)),_xll.qlSwapRateHelperSpread($D112))</f>
        <v>--</v>
      </c>
      <c r="H112" s="9" t="e">
        <f>_xll.qlRateHelperEarliestDate($D112)</f>
        <v>#VALUE!</v>
      </c>
      <c r="I112" s="8" t="e">
        <f>_xll.qlRateHelperLatestDate($D112)</f>
        <v>#VALUE!</v>
      </c>
      <c r="J112" s="3" t="e">
        <v>#N/A</v>
      </c>
    </row>
    <row r="113" spans="4:10" x14ac:dyDescent="0.2">
      <c r="D113" s="11" t="e">
        <v>#N/A</v>
      </c>
      <c r="E113" s="179" t="e">
        <f>_xll.qlRateHelperQuoteName(D113)</f>
        <v>#VALUE!</v>
      </c>
      <c r="F113" s="10" t="e">
        <f>_xll.qlRateHelperRate($D113)</f>
        <v>#VALUE!</v>
      </c>
      <c r="G113" s="10" t="str">
        <f>IF(ISERROR(_xll.qlSwapRateHelperSpread($D113)),IF(ISERROR(_xll.qlFuturesRateHelperConvexityAdjustment($D113)),"--",_xll.qlFuturesRateHelperConvexityAdjustment($D113)),_xll.qlSwapRateHelperSpread($D113))</f>
        <v>--</v>
      </c>
      <c r="H113" s="9" t="e">
        <f>_xll.qlRateHelperEarliestDate($D113)</f>
        <v>#VALUE!</v>
      </c>
      <c r="I113" s="8" t="e">
        <f>_xll.qlRateHelperLatestDate($D113)</f>
        <v>#VALUE!</v>
      </c>
      <c r="J113" s="3" t="e">
        <v>#N/A</v>
      </c>
    </row>
    <row r="114" spans="4:10" x14ac:dyDescent="0.2">
      <c r="D114" s="11" t="e">
        <v>#N/A</v>
      </c>
      <c r="E114" s="179" t="e">
        <f>_xll.qlRateHelperQuoteName(D114)</f>
        <v>#VALUE!</v>
      </c>
      <c r="F114" s="10" t="e">
        <f>_xll.qlRateHelperRate($D114)</f>
        <v>#VALUE!</v>
      </c>
      <c r="G114" s="10" t="str">
        <f>IF(ISERROR(_xll.qlSwapRateHelperSpread($D114)),IF(ISERROR(_xll.qlFuturesRateHelperConvexityAdjustment($D114)),"--",_xll.qlFuturesRateHelperConvexityAdjustment($D114)),_xll.qlSwapRateHelperSpread($D114))</f>
        <v>--</v>
      </c>
      <c r="H114" s="9" t="e">
        <f>_xll.qlRateHelperEarliestDate($D114)</f>
        <v>#VALUE!</v>
      </c>
      <c r="I114" s="8" t="e">
        <f>_xll.qlRateHelperLatestDate($D114)</f>
        <v>#VALUE!</v>
      </c>
      <c r="J114" s="3" t="e">
        <v>#N/A</v>
      </c>
    </row>
    <row r="115" spans="4:10" x14ac:dyDescent="0.2">
      <c r="D115" s="11" t="e">
        <v>#N/A</v>
      </c>
      <c r="E115" s="179" t="e">
        <f>_xll.qlRateHelperQuoteName(D115)</f>
        <v>#VALUE!</v>
      </c>
      <c r="F115" s="10" t="e">
        <f>_xll.qlRateHelperRate($D115)</f>
        <v>#VALUE!</v>
      </c>
      <c r="G115" s="10" t="str">
        <f>IF(ISERROR(_xll.qlSwapRateHelperSpread($D115)),IF(ISERROR(_xll.qlFuturesRateHelperConvexityAdjustment($D115)),"--",_xll.qlFuturesRateHelperConvexityAdjustment($D115)),_xll.qlSwapRateHelperSpread($D115))</f>
        <v>--</v>
      </c>
      <c r="H115" s="9" t="e">
        <f>_xll.qlRateHelperEarliestDate($D115)</f>
        <v>#VALUE!</v>
      </c>
      <c r="I115" s="8" t="e">
        <f>_xll.qlRateHelperLatestDate($D115)</f>
        <v>#VALUE!</v>
      </c>
      <c r="J115" s="3" t="e">
        <v>#N/A</v>
      </c>
    </row>
    <row r="116" spans="4:10" x14ac:dyDescent="0.2">
      <c r="D116" s="11" t="e">
        <v>#N/A</v>
      </c>
      <c r="E116" s="179" t="e">
        <f>_xll.qlRateHelperQuoteName(D116)</f>
        <v>#VALUE!</v>
      </c>
      <c r="F116" s="10" t="e">
        <f>_xll.qlRateHelperRate($D116)</f>
        <v>#VALUE!</v>
      </c>
      <c r="G116" s="10" t="str">
        <f>IF(ISERROR(_xll.qlSwapRateHelperSpread($D116)),IF(ISERROR(_xll.qlFuturesRateHelperConvexityAdjustment($D116)),"--",_xll.qlFuturesRateHelperConvexityAdjustment($D116)),_xll.qlSwapRateHelperSpread($D116))</f>
        <v>--</v>
      </c>
      <c r="H116" s="9" t="e">
        <f>_xll.qlRateHelperEarliestDate($D116)</f>
        <v>#VALUE!</v>
      </c>
      <c r="I116" s="8" t="e">
        <f>_xll.qlRateHelperLatestDate($D116)</f>
        <v>#VALUE!</v>
      </c>
      <c r="J116" s="3" t="e">
        <v>#N/A</v>
      </c>
    </row>
    <row r="117" spans="4:10" x14ac:dyDescent="0.2">
      <c r="D117" s="11" t="e">
        <v>#N/A</v>
      </c>
      <c r="E117" s="179" t="e">
        <f>_xll.qlRateHelperQuoteName(D117)</f>
        <v>#VALUE!</v>
      </c>
      <c r="F117" s="10" t="e">
        <f>_xll.qlRateHelperRate($D117)</f>
        <v>#VALUE!</v>
      </c>
      <c r="G117" s="10" t="str">
        <f>IF(ISERROR(_xll.qlSwapRateHelperSpread($D117)),IF(ISERROR(_xll.qlFuturesRateHelperConvexityAdjustment($D117)),"--",_xll.qlFuturesRateHelperConvexityAdjustment($D117)),_xll.qlSwapRateHelperSpread($D117))</f>
        <v>--</v>
      </c>
      <c r="H117" s="9" t="e">
        <f>_xll.qlRateHelperEarliestDate($D117)</f>
        <v>#VALUE!</v>
      </c>
      <c r="I117" s="8" t="e">
        <f>_xll.qlRateHelperLatestDate($D117)</f>
        <v>#VALUE!</v>
      </c>
      <c r="J117" s="3" t="e">
        <v>#N/A</v>
      </c>
    </row>
    <row r="118" spans="4:10" x14ac:dyDescent="0.2">
      <c r="D118" s="11" t="e">
        <v>#N/A</v>
      </c>
      <c r="E118" s="179" t="e">
        <f>_xll.qlRateHelperQuoteName(D118)</f>
        <v>#VALUE!</v>
      </c>
      <c r="F118" s="10" t="e">
        <f>_xll.qlRateHelperRate($D118)</f>
        <v>#VALUE!</v>
      </c>
      <c r="G118" s="10" t="str">
        <f>IF(ISERROR(_xll.qlSwapRateHelperSpread($D118)),IF(ISERROR(_xll.qlFuturesRateHelperConvexityAdjustment($D118)),"--",_xll.qlFuturesRateHelperConvexityAdjustment($D118)),_xll.qlSwapRateHelperSpread($D118))</f>
        <v>--</v>
      </c>
      <c r="H118" s="9" t="e">
        <f>_xll.qlRateHelperEarliestDate($D118)</f>
        <v>#VALUE!</v>
      </c>
      <c r="I118" s="8" t="e">
        <f>_xll.qlRateHelperLatestDate($D118)</f>
        <v>#VALUE!</v>
      </c>
      <c r="J118" s="3" t="e">
        <v>#N/A</v>
      </c>
    </row>
    <row r="119" spans="4:10" x14ac:dyDescent="0.2">
      <c r="D119" s="11" t="e">
        <v>#N/A</v>
      </c>
      <c r="E119" s="179" t="e">
        <f>_xll.qlRateHelperQuoteName(D119)</f>
        <v>#VALUE!</v>
      </c>
      <c r="F119" s="10" t="e">
        <f>_xll.qlRateHelperRate($D119)</f>
        <v>#VALUE!</v>
      </c>
      <c r="G119" s="10" t="str">
        <f>IF(ISERROR(_xll.qlSwapRateHelperSpread($D119)),IF(ISERROR(_xll.qlFuturesRateHelperConvexityAdjustment($D119)),"--",_xll.qlFuturesRateHelperConvexityAdjustment($D119)),_xll.qlSwapRateHelperSpread($D119))</f>
        <v>--</v>
      </c>
      <c r="H119" s="9" t="e">
        <f>_xll.qlRateHelperEarliestDate($D119)</f>
        <v>#VALUE!</v>
      </c>
      <c r="I119" s="8" t="e">
        <f>_xll.qlRateHelperLatestDate($D119)</f>
        <v>#VALUE!</v>
      </c>
      <c r="J119" s="3" t="e">
        <v>#N/A</v>
      </c>
    </row>
    <row r="120" spans="4:10" x14ac:dyDescent="0.2">
      <c r="D120" s="11" t="e">
        <v>#N/A</v>
      </c>
      <c r="E120" s="179" t="e">
        <f>_xll.qlRateHelperQuoteName(D120)</f>
        <v>#VALUE!</v>
      </c>
      <c r="F120" s="10" t="e">
        <f>_xll.qlRateHelperRate($D120)</f>
        <v>#VALUE!</v>
      </c>
      <c r="G120" s="10" t="str">
        <f>IF(ISERROR(_xll.qlSwapRateHelperSpread($D120)),IF(ISERROR(_xll.qlFuturesRateHelperConvexityAdjustment($D120)),"--",_xll.qlFuturesRateHelperConvexityAdjustment($D120)),_xll.qlSwapRateHelperSpread($D120))</f>
        <v>--</v>
      </c>
      <c r="H120" s="9" t="e">
        <f>_xll.qlRateHelperEarliestDate($D120)</f>
        <v>#VALUE!</v>
      </c>
      <c r="I120" s="8" t="e">
        <f>_xll.qlRateHelperLatestDate($D120)</f>
        <v>#VALUE!</v>
      </c>
      <c r="J120" s="3" t="e">
        <v>#N/A</v>
      </c>
    </row>
    <row r="121" spans="4:10" x14ac:dyDescent="0.2">
      <c r="D121" s="11" t="e">
        <v>#N/A</v>
      </c>
      <c r="E121" s="179" t="e">
        <f>_xll.qlRateHelperQuoteName(D121)</f>
        <v>#VALUE!</v>
      </c>
      <c r="F121" s="10" t="e">
        <f>_xll.qlRateHelperRate($D121)</f>
        <v>#VALUE!</v>
      </c>
      <c r="G121" s="10" t="str">
        <f>IF(ISERROR(_xll.qlSwapRateHelperSpread($D121)),IF(ISERROR(_xll.qlFuturesRateHelperConvexityAdjustment($D121)),"--",_xll.qlFuturesRateHelperConvexityAdjustment($D121)),_xll.qlSwapRateHelperSpread($D121))</f>
        <v>--</v>
      </c>
      <c r="H121" s="9" t="e">
        <f>_xll.qlRateHelperEarliestDate($D121)</f>
        <v>#VALUE!</v>
      </c>
      <c r="I121" s="8" t="e">
        <f>_xll.qlRateHelperLatestDate($D121)</f>
        <v>#VALUE!</v>
      </c>
      <c r="J121" s="3" t="e">
        <v>#N/A</v>
      </c>
    </row>
    <row r="122" spans="4:10" x14ac:dyDescent="0.2">
      <c r="D122" s="11" t="e">
        <v>#N/A</v>
      </c>
      <c r="E122" s="179" t="e">
        <f>_xll.qlRateHelperQuoteName(D122)</f>
        <v>#VALUE!</v>
      </c>
      <c r="F122" s="10" t="e">
        <f>_xll.qlRateHelperRate($D122)</f>
        <v>#VALUE!</v>
      </c>
      <c r="G122" s="10" t="str">
        <f>IF(ISERROR(_xll.qlSwapRateHelperSpread($D122)),IF(ISERROR(_xll.qlFuturesRateHelperConvexityAdjustment($D122)),"--",_xll.qlFuturesRateHelperConvexityAdjustment($D122)),_xll.qlSwapRateHelperSpread($D122))</f>
        <v>--</v>
      </c>
      <c r="H122" s="9" t="e">
        <f>_xll.qlRateHelperEarliestDate($D122)</f>
        <v>#VALUE!</v>
      </c>
      <c r="I122" s="8" t="e">
        <f>_xll.qlRateHelperLatestDate($D122)</f>
        <v>#VALUE!</v>
      </c>
      <c r="J122" s="3" t="e">
        <v>#N/A</v>
      </c>
    </row>
    <row r="123" spans="4:10" x14ac:dyDescent="0.2">
      <c r="D123" s="11" t="e">
        <v>#N/A</v>
      </c>
      <c r="E123" s="179" t="e">
        <f>_xll.qlRateHelperQuoteName(D123)</f>
        <v>#VALUE!</v>
      </c>
      <c r="F123" s="10" t="e">
        <f>_xll.qlRateHelperRate($D123)</f>
        <v>#VALUE!</v>
      </c>
      <c r="G123" s="10" t="str">
        <f>IF(ISERROR(_xll.qlSwapRateHelperSpread($D123)),IF(ISERROR(_xll.qlFuturesRateHelperConvexityAdjustment($D123)),"--",_xll.qlFuturesRateHelperConvexityAdjustment($D123)),_xll.qlSwapRateHelperSpread($D123))</f>
        <v>--</v>
      </c>
      <c r="H123" s="9" t="e">
        <f>_xll.qlRateHelperEarliestDate($D123)</f>
        <v>#VALUE!</v>
      </c>
      <c r="I123" s="8" t="e">
        <f>_xll.qlRateHelperLatestDate($D123)</f>
        <v>#VALUE!</v>
      </c>
      <c r="J123" s="3" t="e">
        <v>#N/A</v>
      </c>
    </row>
    <row r="124" spans="4:10" x14ac:dyDescent="0.2">
      <c r="D124" s="11" t="e">
        <v>#N/A</v>
      </c>
      <c r="E124" s="179" t="e">
        <f>_xll.qlRateHelperQuoteName(D124)</f>
        <v>#VALUE!</v>
      </c>
      <c r="F124" s="10" t="e">
        <f>_xll.qlRateHelperRate($D124)</f>
        <v>#VALUE!</v>
      </c>
      <c r="G124" s="10" t="str">
        <f>IF(ISERROR(_xll.qlSwapRateHelperSpread($D124)),IF(ISERROR(_xll.qlFuturesRateHelperConvexityAdjustment($D124)),"--",_xll.qlFuturesRateHelperConvexityAdjustment($D124)),_xll.qlSwapRateHelperSpread($D124))</f>
        <v>--</v>
      </c>
      <c r="H124" s="9" t="e">
        <f>_xll.qlRateHelperEarliestDate($D124)</f>
        <v>#VALUE!</v>
      </c>
      <c r="I124" s="8" t="e">
        <f>_xll.qlRateHelperLatestDate($D124)</f>
        <v>#VALUE!</v>
      </c>
      <c r="J124" s="3" t="e">
        <v>#N/A</v>
      </c>
    </row>
    <row r="125" spans="4:10" x14ac:dyDescent="0.2">
      <c r="D125" s="11" t="e">
        <v>#N/A</v>
      </c>
      <c r="E125" s="179" t="e">
        <f>_xll.qlRateHelperQuoteName(D125)</f>
        <v>#VALUE!</v>
      </c>
      <c r="F125" s="10" t="e">
        <f>_xll.qlRateHelperRate($D125)</f>
        <v>#VALUE!</v>
      </c>
      <c r="G125" s="10" t="str">
        <f>IF(ISERROR(_xll.qlSwapRateHelperSpread($D125)),IF(ISERROR(_xll.qlFuturesRateHelperConvexityAdjustment($D125)),"--",_xll.qlFuturesRateHelperConvexityAdjustment($D125)),_xll.qlSwapRateHelperSpread($D125))</f>
        <v>--</v>
      </c>
      <c r="H125" s="9" t="e">
        <f>_xll.qlRateHelperEarliestDate($D125)</f>
        <v>#VALUE!</v>
      </c>
      <c r="I125" s="8" t="e">
        <f>_xll.qlRateHelperLatestDate($D125)</f>
        <v>#VALUE!</v>
      </c>
      <c r="J125" s="3" t="e">
        <v>#N/A</v>
      </c>
    </row>
    <row r="126" spans="4:10" ht="12" thickBot="1" x14ac:dyDescent="0.25">
      <c r="D126" s="7" t="e">
        <v>#N/A</v>
      </c>
      <c r="E126" s="179" t="e">
        <f>_xll.qlRateHelperQuoteName(D126)</f>
        <v>#VALUE!</v>
      </c>
      <c r="F126" s="6" t="e">
        <f>_xll.qlRateHelperRate($D126)</f>
        <v>#VALUE!</v>
      </c>
      <c r="G126" s="6" t="str">
        <f>IF(ISERROR(_xll.qlSwapRateHelperSpread($D126)),IF(ISERROR(_xll.qlFuturesRateHelperConvexityAdjustment($D126)),"--",_xll.qlFuturesRateHelperConvexityAdjustment($D126)),_xll.qlSwapRateHelperSpread($D126))</f>
        <v>--</v>
      </c>
      <c r="H126" s="5" t="e">
        <f>_xll.qlRateHelperEarliestDate($D126)</f>
        <v>#VALUE!</v>
      </c>
      <c r="I126" s="4" t="e">
        <f>_xll.qlRateHelperLatestDate($D126)</f>
        <v>#VALUE!</v>
      </c>
      <c r="J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0"/>
  <sheetViews>
    <sheetView workbookViewId="0">
      <selection activeCell="F1" sqref="F1"/>
    </sheetView>
  </sheetViews>
  <sheetFormatPr defaultRowHeight="12.75" x14ac:dyDescent="0.2"/>
  <cols>
    <col min="1" max="1" width="3" style="86" customWidth="1"/>
    <col min="2" max="2" width="3.42578125" style="86" bestFit="1" customWidth="1"/>
    <col min="3" max="5" width="9.5703125" style="86" customWidth="1"/>
    <col min="6" max="6" width="13.85546875" style="86" bestFit="1" customWidth="1"/>
    <col min="7" max="8" width="9.5703125" style="86" customWidth="1"/>
    <col min="9" max="9" width="20.42578125" style="86" bestFit="1" customWidth="1"/>
    <col min="10" max="10" width="19.7109375" style="86" bestFit="1" customWidth="1"/>
    <col min="11" max="11" width="23.5703125" style="86" customWidth="1"/>
    <col min="12" max="12" width="4.7109375" style="86" customWidth="1"/>
    <col min="13" max="16384" width="9.140625" style="86"/>
  </cols>
  <sheetData>
    <row r="1" spans="1:12" x14ac:dyDescent="0.2">
      <c r="A1" s="106"/>
      <c r="B1" s="105"/>
      <c r="C1" s="105"/>
      <c r="D1" s="105"/>
      <c r="E1" s="105"/>
      <c r="F1" s="94" t="str">
        <f>PROPER(Currency)&amp;FamilyName&amp;$B9</f>
        <v>JpyLibor3M</v>
      </c>
      <c r="G1" s="104" t="s">
        <v>102</v>
      </c>
      <c r="H1" s="105"/>
      <c r="I1" s="103" t="str">
        <f>Currency&amp;"_YC"&amp;$G$1&amp;"RH"</f>
        <v>JPY_YC3MRH</v>
      </c>
      <c r="J1" s="100" t="str">
        <f>$I$1&amp;"_Deposits.xml"</f>
        <v>JPY_YC3MRH_Deposits.xml</v>
      </c>
      <c r="K1" s="102"/>
      <c r="L1" s="90"/>
    </row>
    <row r="2" spans="1:12" ht="23.25" customHeight="1" x14ac:dyDescent="0.2">
      <c r="A2" s="96"/>
      <c r="B2" s="101"/>
      <c r="C2" s="101" t="s">
        <v>138</v>
      </c>
      <c r="D2" s="101" t="s">
        <v>139</v>
      </c>
      <c r="E2" s="101" t="s">
        <v>140</v>
      </c>
      <c r="F2" s="101" t="s">
        <v>141</v>
      </c>
      <c r="G2" s="101" t="s">
        <v>142</v>
      </c>
      <c r="H2" s="101" t="s">
        <v>143</v>
      </c>
      <c r="I2" s="101" t="s">
        <v>109</v>
      </c>
      <c r="J2" s="99" t="str">
        <f>IF(Serialize,_xll.ohObjectSave(J3:J9,SerializationPath&amp;J1,FileOverwrite,Serialize),"---")</f>
        <v>---</v>
      </c>
      <c r="K2" s="98" t="str">
        <f>_xll.ohRangeRetrieveError(J2)</f>
        <v/>
      </c>
      <c r="L2" s="90"/>
    </row>
    <row r="3" spans="1:12" x14ac:dyDescent="0.2">
      <c r="A3" s="96"/>
      <c r="B3" s="97" t="s">
        <v>108</v>
      </c>
      <c r="C3" s="94" t="s">
        <v>119</v>
      </c>
      <c r="D3" s="168">
        <f>_xll.qlInterestRateIndexFixingDays($F$1,Trigger)</f>
        <v>2</v>
      </c>
      <c r="E3" s="94" t="str">
        <f>_xll.qlIndexFixingCalendar($F$1,Trigger)</f>
        <v>London stock exchange</v>
      </c>
      <c r="F3" s="94" t="s">
        <v>145</v>
      </c>
      <c r="G3" s="94" t="b">
        <v>0</v>
      </c>
      <c r="H3" s="168" t="str">
        <f>_xll.qlInterestRateIndexDayCounter($F$1,Trigger)</f>
        <v>Actual/360</v>
      </c>
      <c r="I3" s="93" t="str">
        <f t="shared" ref="I3:I9" si="0">Currency&amp;B3&amp;"D_SYNTH"&amp;$G$1&amp;QuoteSuffix</f>
        <v>JPYSND_SYNTH3M_Quote</v>
      </c>
      <c r="J3" s="92" t="str">
        <f>_xll.qlDepositRateHelper2(,I3,C3,D3,E3,F3,G3,H3,Permanent,Trigger,ObjectOverwrite)</f>
        <v>obj_003fc#0001</v>
      </c>
      <c r="K3" s="91" t="str">
        <f>_xll.ohRangeRetrieveError(J3)</f>
        <v/>
      </c>
      <c r="L3" s="90"/>
    </row>
    <row r="4" spans="1:12" x14ac:dyDescent="0.2">
      <c r="A4" s="96"/>
      <c r="B4" s="95" t="s">
        <v>107</v>
      </c>
      <c r="C4" s="94" t="s">
        <v>144</v>
      </c>
      <c r="D4" s="168">
        <f>_xll.qlInterestRateIndexFixingDays($F$1,Trigger)</f>
        <v>2</v>
      </c>
      <c r="E4" s="94" t="str">
        <f>_xll.qlIndexFixingCalendar($F$1,Trigger)</f>
        <v>London stock exchange</v>
      </c>
      <c r="F4" s="94" t="s">
        <v>145</v>
      </c>
      <c r="G4" s="94" t="b">
        <v>0</v>
      </c>
      <c r="H4" s="168" t="str">
        <f>_xll.qlInterestRateIndexDayCounter($F$1,Trigger)</f>
        <v>Actual/360</v>
      </c>
      <c r="I4" s="93" t="str">
        <f t="shared" si="0"/>
        <v>JPYSWD_SYNTH3M_Quote</v>
      </c>
      <c r="J4" s="92" t="str">
        <f>_xll.qlDepositRateHelper2(,I4,C4,D4,E4,F4,G4,H4,Permanent,Trigger,ObjectOverwrite)</f>
        <v>obj_003fe#0001</v>
      </c>
      <c r="K4" s="91" t="str">
        <f>_xll.ohRangeRetrieveError(J4)</f>
        <v/>
      </c>
      <c r="L4" s="90"/>
    </row>
    <row r="5" spans="1:12" x14ac:dyDescent="0.2">
      <c r="A5" s="96"/>
      <c r="B5" s="95" t="s">
        <v>106</v>
      </c>
      <c r="C5" s="94" t="s">
        <v>106</v>
      </c>
      <c r="D5" s="168">
        <f>_xll.qlInterestRateIndexFixingDays($F$1,Trigger)</f>
        <v>2</v>
      </c>
      <c r="E5" s="94" t="str">
        <f>_xll.qlIndexFixingCalendar($F$1,Trigger)</f>
        <v>London stock exchange</v>
      </c>
      <c r="F5" s="94" t="s">
        <v>145</v>
      </c>
      <c r="G5" s="94" t="b">
        <v>0</v>
      </c>
      <c r="H5" s="168" t="str">
        <f>_xll.qlInterestRateIndexDayCounter($F$1,Trigger)</f>
        <v>Actual/360</v>
      </c>
      <c r="I5" s="93" t="str">
        <f t="shared" si="0"/>
        <v>JPY2WD_SYNTH3M_Quote</v>
      </c>
      <c r="J5" s="92" t="str">
        <f>_xll.qlDepositRateHelper2(,I5,C5,D5,E5,F5,G5,H5,Permanent,Trigger,ObjectOverwrite)</f>
        <v>obj_003fa#0001</v>
      </c>
      <c r="K5" s="91" t="str">
        <f>_xll.ohRangeRetrieveError(J5)</f>
        <v/>
      </c>
      <c r="L5" s="90"/>
    </row>
    <row r="6" spans="1:12" x14ac:dyDescent="0.2">
      <c r="A6" s="96"/>
      <c r="B6" s="95" t="s">
        <v>105</v>
      </c>
      <c r="C6" s="94" t="s">
        <v>105</v>
      </c>
      <c r="D6" s="168">
        <f>_xll.qlInterestRateIndexFixingDays($F$1,Trigger)</f>
        <v>2</v>
      </c>
      <c r="E6" s="94" t="str">
        <f>_xll.qlIndexFixingCalendar($F$1,Trigger)</f>
        <v>London stock exchange</v>
      </c>
      <c r="F6" s="94" t="s">
        <v>145</v>
      </c>
      <c r="G6" s="94" t="b">
        <v>0</v>
      </c>
      <c r="H6" s="168" t="str">
        <f>_xll.qlInterestRateIndexDayCounter($F$1,Trigger)</f>
        <v>Actual/360</v>
      </c>
      <c r="I6" s="93" t="str">
        <f t="shared" si="0"/>
        <v>JPY3WD_SYNTH3M_Quote</v>
      </c>
      <c r="J6" s="92" t="str">
        <f>_xll.qlDepositRateHelper2(,I6,C6,D6,E6,F6,G6,H6,Permanent,Trigger,ObjectOverwrite)</f>
        <v>obj_003f9#0001</v>
      </c>
      <c r="K6" s="91" t="str">
        <f>_xll.ohRangeRetrieveError(J6)</f>
        <v/>
      </c>
      <c r="L6" s="90"/>
    </row>
    <row r="7" spans="1:12" x14ac:dyDescent="0.2">
      <c r="A7" s="96"/>
      <c r="B7" s="95" t="s">
        <v>104</v>
      </c>
      <c r="C7" s="94" t="s">
        <v>104</v>
      </c>
      <c r="D7" s="168">
        <f>_xll.qlInterestRateIndexFixingDays($F$1,Trigger)</f>
        <v>2</v>
      </c>
      <c r="E7" s="94" t="str">
        <f>_xll.qlIndexFixingCalendar($F$1,Trigger)</f>
        <v>London stock exchange</v>
      </c>
      <c r="F7" s="94" t="str">
        <f>_xll.qlIborIndexBusinessDayConv($F$1,Trigger)</f>
        <v>Modified Following</v>
      </c>
      <c r="G7" s="94" t="b">
        <f>_xll.qlIborIndexEndOfMonth($F$1,Trigger)</f>
        <v>1</v>
      </c>
      <c r="H7" s="168" t="str">
        <f>_xll.qlInterestRateIndexDayCounter($F$1,Trigger)</f>
        <v>Actual/360</v>
      </c>
      <c r="I7" s="93" t="str">
        <f t="shared" si="0"/>
        <v>JPY1MD_SYNTH3M_Quote</v>
      </c>
      <c r="J7" s="92" t="str">
        <f>_xll.qlDepositRateHelper2(,I7,C7,D7,E7,F7,G7,H7,Permanent,Trigger,ObjectOverwrite)</f>
        <v>obj_003fd#0001</v>
      </c>
      <c r="K7" s="91" t="str">
        <f>_xll.ohRangeRetrieveError(J7)</f>
        <v/>
      </c>
      <c r="L7" s="90"/>
    </row>
    <row r="8" spans="1:12" x14ac:dyDescent="0.2">
      <c r="A8" s="96"/>
      <c r="B8" s="95" t="s">
        <v>103</v>
      </c>
      <c r="C8" s="94" t="s">
        <v>103</v>
      </c>
      <c r="D8" s="168">
        <f>_xll.qlInterestRateIndexFixingDays($F$1,Trigger)</f>
        <v>2</v>
      </c>
      <c r="E8" s="94" t="str">
        <f>_xll.qlIndexFixingCalendar($F$1,Trigger)</f>
        <v>London stock exchange</v>
      </c>
      <c r="F8" s="94" t="str">
        <f>_xll.qlIborIndexBusinessDayConv($F$1,Trigger)</f>
        <v>Modified Following</v>
      </c>
      <c r="G8" s="94" t="b">
        <f>_xll.qlIborIndexEndOfMonth($F$1,Trigger)</f>
        <v>1</v>
      </c>
      <c r="H8" s="168" t="str">
        <f>_xll.qlInterestRateIndexDayCounter($F$1,Trigger)</f>
        <v>Actual/360</v>
      </c>
      <c r="I8" s="93" t="str">
        <f t="shared" si="0"/>
        <v>JPY2MD_SYNTH3M_Quote</v>
      </c>
      <c r="J8" s="92" t="str">
        <f>_xll.qlDepositRateHelper2(,I8,C8,D8,E8,F8,G8,H8,Permanent,Trigger,ObjectOverwrite)</f>
        <v>obj_003f8#0001</v>
      </c>
      <c r="K8" s="91" t="str">
        <f>_xll.ohRangeRetrieveError(J8)</f>
        <v/>
      </c>
      <c r="L8" s="90"/>
    </row>
    <row r="9" spans="1:12" x14ac:dyDescent="0.2">
      <c r="A9" s="96"/>
      <c r="B9" s="95" t="s">
        <v>102</v>
      </c>
      <c r="C9" s="94" t="s">
        <v>102</v>
      </c>
      <c r="D9" s="168">
        <f>_xll.qlInterestRateIndexFixingDays($F$1,Trigger)</f>
        <v>2</v>
      </c>
      <c r="E9" s="94" t="str">
        <f>_xll.qlIndexFixingCalendar($F$1,Trigger)</f>
        <v>London stock exchange</v>
      </c>
      <c r="F9" s="94" t="str">
        <f>_xll.qlIborIndexBusinessDayConv($F$1,Trigger)</f>
        <v>Modified Following</v>
      </c>
      <c r="G9" s="94" t="b">
        <f>_xll.qlIborIndexEndOfMonth($F$1,Trigger)</f>
        <v>1</v>
      </c>
      <c r="H9" s="168" t="str">
        <f>_xll.qlInterestRateIndexDayCounter($F$1,Trigger)</f>
        <v>Actual/360</v>
      </c>
      <c r="I9" s="93" t="str">
        <f t="shared" si="0"/>
        <v>JPY3MD_SYNTH3M_Quote</v>
      </c>
      <c r="J9" s="92" t="str">
        <f>_xll.qlDepositRateHelper2(,I9,C9,D9,E9,F9,G9,H9,Permanent,Trigger,ObjectOverwrite)</f>
        <v>obj_003fb#0001</v>
      </c>
      <c r="K9" s="91" t="str">
        <f>_xll.ohRangeRetrieveError(J9)</f>
        <v/>
      </c>
      <c r="L9" s="90"/>
    </row>
    <row r="10" spans="1:12" ht="13.5" thickBot="1" x14ac:dyDescent="0.25">
      <c r="A10" s="89"/>
      <c r="B10" s="88"/>
      <c r="C10" s="88"/>
      <c r="D10" s="88"/>
      <c r="E10" s="88"/>
      <c r="F10" s="88"/>
      <c r="G10" s="88"/>
      <c r="H10" s="88"/>
      <c r="I10" s="88"/>
      <c r="J10" s="88"/>
      <c r="K10" s="88"/>
      <c r="L10"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6"/>
  <sheetViews>
    <sheetView workbookViewId="0"/>
  </sheetViews>
  <sheetFormatPr defaultRowHeight="11.25" x14ac:dyDescent="0.2"/>
  <cols>
    <col min="1" max="1" width="3.7109375" style="102" customWidth="1"/>
    <col min="2" max="2" width="3.85546875" style="102" bestFit="1" customWidth="1"/>
    <col min="3" max="3" width="2.7109375" style="102" bestFit="1" customWidth="1"/>
    <col min="4" max="4" width="4.42578125" style="126" bestFit="1" customWidth="1"/>
    <col min="5" max="5" width="8.85546875" style="126" bestFit="1" customWidth="1"/>
    <col min="6" max="6" width="14.7109375" style="102" bestFit="1" customWidth="1"/>
    <col min="7" max="7" width="22.140625" style="125" bestFit="1" customWidth="1"/>
    <col min="8" max="8" width="38.28515625" style="102" customWidth="1"/>
    <col min="9" max="9" width="3" style="102" customWidth="1"/>
    <col min="10" max="16384" width="9.140625" style="102"/>
  </cols>
  <sheetData>
    <row r="1" spans="1:9" x14ac:dyDescent="0.2">
      <c r="A1" s="157"/>
      <c r="B1" s="138"/>
      <c r="C1" s="138"/>
      <c r="D1" s="138">
        <v>3</v>
      </c>
      <c r="E1" s="137" t="str">
        <f>_xll.qlPeriodEquivalent(D1&amp;"M")</f>
        <v>3M</v>
      </c>
      <c r="F1" s="136" t="str">
        <f>Currency&amp;"_YC"&amp;$E$1&amp;"RH"</f>
        <v>JPY_YC3MRH</v>
      </c>
      <c r="G1" s="100" t="str">
        <f>$F$1&amp;"_FRAs.xml"</f>
        <v>JPY_YC3MRH_FRAs.xml</v>
      </c>
      <c r="H1" s="135"/>
      <c r="I1" s="134"/>
    </row>
    <row r="2" spans="1:9" ht="23.25" customHeight="1" x14ac:dyDescent="0.2">
      <c r="A2" s="96"/>
      <c r="B2" s="97"/>
      <c r="C2" s="97"/>
      <c r="D2" s="133"/>
      <c r="E2" s="101" t="s">
        <v>110</v>
      </c>
      <c r="F2" s="101" t="s">
        <v>109</v>
      </c>
      <c r="G2" s="132" t="str">
        <f>IF(Serialize,_xll.ohObjectSave(G3:G13,SerializationPath&amp;G1,FileOverwrite,Serialize),"---")</f>
        <v>---</v>
      </c>
      <c r="H2" s="131" t="str">
        <f>_xll.ohRangeRetrieveError(G2)</f>
        <v/>
      </c>
      <c r="I2" s="90"/>
    </row>
    <row r="3" spans="1:9" x14ac:dyDescent="0.2">
      <c r="A3" s="96"/>
      <c r="B3" s="130" t="str">
        <f t="shared" ref="B3:B7" si="0">C3&amp;"M"</f>
        <v>1M</v>
      </c>
      <c r="C3" s="130">
        <v>1</v>
      </c>
      <c r="D3" s="129" t="str">
        <f t="shared" ref="D3:D13" si="1">"x"&amp;C3+$D$1&amp;"F"</f>
        <v>x4F</v>
      </c>
      <c r="E3" s="128" t="str">
        <f t="shared" ref="E3:E13" si="2">PROPER(Currency)&amp;FamilyName&amp;$E$1</f>
        <v>JpyLibor3M</v>
      </c>
      <c r="F3" s="128" t="str">
        <f t="shared" ref="F3:F13" si="3">Currency&amp;C3&amp;D3&amp;"_Quote"</f>
        <v>JPY1x4F_Quote</v>
      </c>
      <c r="G3" s="128" t="str">
        <f>_xll.qlFraRateHelper(,F3,B3,E3,Permanent,Trigger,ObjectOverwrite)</f>
        <v>obj_003f7#0001</v>
      </c>
      <c r="H3" s="127" t="str">
        <f>_xll.ohRangeRetrieveError(G3)</f>
        <v/>
      </c>
      <c r="I3" s="90"/>
    </row>
    <row r="4" spans="1:9" x14ac:dyDescent="0.2">
      <c r="A4" s="96"/>
      <c r="B4" s="130" t="str">
        <f t="shared" si="0"/>
        <v>2M</v>
      </c>
      <c r="C4" s="130">
        <v>2</v>
      </c>
      <c r="D4" s="129" t="str">
        <f t="shared" si="1"/>
        <v>x5F</v>
      </c>
      <c r="E4" s="128" t="str">
        <f t="shared" si="2"/>
        <v>JpyLibor3M</v>
      </c>
      <c r="F4" s="128" t="str">
        <f t="shared" si="3"/>
        <v>JPY2x5F_Quote</v>
      </c>
      <c r="G4" s="128" t="str">
        <f>_xll.qlFraRateHelper(,F4,B4,E4,Permanent,Trigger,ObjectOverwrite)</f>
        <v>obj_003f5#0001</v>
      </c>
      <c r="H4" s="127" t="str">
        <f>_xll.ohRangeRetrieveError(G4)</f>
        <v/>
      </c>
      <c r="I4" s="90"/>
    </row>
    <row r="5" spans="1:9" x14ac:dyDescent="0.2">
      <c r="A5" s="96"/>
      <c r="B5" s="130" t="str">
        <f t="shared" si="0"/>
        <v>3M</v>
      </c>
      <c r="C5" s="130">
        <v>3</v>
      </c>
      <c r="D5" s="129" t="str">
        <f t="shared" si="1"/>
        <v>x6F</v>
      </c>
      <c r="E5" s="128" t="str">
        <f t="shared" si="2"/>
        <v>JpyLibor3M</v>
      </c>
      <c r="F5" s="128" t="str">
        <f t="shared" si="3"/>
        <v>JPY3x6F_Quote</v>
      </c>
      <c r="G5" s="128" t="str">
        <f>_xll.qlFraRateHelper(,F5,B5,E5,Permanent,Trigger,ObjectOverwrite)</f>
        <v>obj_003f3#0001</v>
      </c>
      <c r="H5" s="127" t="str">
        <f>_xll.ohRangeRetrieveError(G5)</f>
        <v/>
      </c>
      <c r="I5" s="90"/>
    </row>
    <row r="6" spans="1:9" x14ac:dyDescent="0.2">
      <c r="A6" s="96"/>
      <c r="B6" s="130" t="str">
        <f t="shared" si="0"/>
        <v>4M</v>
      </c>
      <c r="C6" s="130">
        <v>4</v>
      </c>
      <c r="D6" s="129" t="str">
        <f t="shared" si="1"/>
        <v>x7F</v>
      </c>
      <c r="E6" s="128" t="str">
        <f t="shared" si="2"/>
        <v>JpyLibor3M</v>
      </c>
      <c r="F6" s="128" t="str">
        <f t="shared" si="3"/>
        <v>JPY4x7F_Quote</v>
      </c>
      <c r="G6" s="128" t="str">
        <f>_xll.qlFraRateHelper(,F6,B6,E6,Permanent,Trigger,ObjectOverwrite)</f>
        <v>obj_003f4#0001</v>
      </c>
      <c r="H6" s="127" t="str">
        <f>_xll.ohRangeRetrieveError(G6)</f>
        <v/>
      </c>
      <c r="I6" s="90"/>
    </row>
    <row r="7" spans="1:9" x14ac:dyDescent="0.2">
      <c r="A7" s="96"/>
      <c r="B7" s="130" t="str">
        <f t="shared" si="0"/>
        <v>5M</v>
      </c>
      <c r="C7" s="130">
        <v>5</v>
      </c>
      <c r="D7" s="129" t="str">
        <f t="shared" si="1"/>
        <v>x8F</v>
      </c>
      <c r="E7" s="128" t="str">
        <f t="shared" si="2"/>
        <v>JpyLibor3M</v>
      </c>
      <c r="F7" s="128" t="str">
        <f t="shared" si="3"/>
        <v>JPY5x8F_Quote</v>
      </c>
      <c r="G7" s="128" t="str">
        <f>_xll.qlFraRateHelper(,F7,B7,E7,Permanent,Trigger,ObjectOverwrite)</f>
        <v>obj_003f6#0001</v>
      </c>
      <c r="H7" s="127" t="str">
        <f>_xll.ohRangeRetrieveError(G7)</f>
        <v/>
      </c>
      <c r="I7" s="90"/>
    </row>
    <row r="8" spans="1:9" x14ac:dyDescent="0.2">
      <c r="A8" s="96"/>
      <c r="B8" s="175" t="s">
        <v>149</v>
      </c>
      <c r="C8" s="130">
        <v>6</v>
      </c>
      <c r="D8" s="129" t="str">
        <f t="shared" si="1"/>
        <v>x9F</v>
      </c>
      <c r="E8" s="128" t="str">
        <f t="shared" si="2"/>
        <v>JpyLibor3M</v>
      </c>
      <c r="F8" s="128" t="str">
        <f t="shared" si="3"/>
        <v>JPY6x9F_Quote</v>
      </c>
      <c r="G8" s="128" t="str">
        <f>_xll.qlFraRateHelper(,F8,B8,E8,Permanent,Trigger,ObjectOverwrite)</f>
        <v>obj_003c5#0001</v>
      </c>
      <c r="H8" s="127" t="str">
        <f>_xll.ohRangeRetrieveError(G8)</f>
        <v/>
      </c>
      <c r="I8" s="90"/>
    </row>
    <row r="9" spans="1:9" x14ac:dyDescent="0.2">
      <c r="A9" s="96"/>
      <c r="B9" s="175" t="s">
        <v>150</v>
      </c>
      <c r="C9" s="130">
        <v>9</v>
      </c>
      <c r="D9" s="129" t="str">
        <f t="shared" si="1"/>
        <v>x12F</v>
      </c>
      <c r="E9" s="128" t="str">
        <f t="shared" si="2"/>
        <v>JpyLibor3M</v>
      </c>
      <c r="F9" s="128" t="str">
        <f t="shared" si="3"/>
        <v>JPY9x12F_Quote</v>
      </c>
      <c r="G9" s="128" t="str">
        <f>_xll.qlFraRateHelper(,F9,B9,E9,Permanent,Trigger,ObjectOverwrite)</f>
        <v>obj_003c3#0001</v>
      </c>
      <c r="H9" s="127" t="str">
        <f>_xll.ohRangeRetrieveError(G9)</f>
        <v/>
      </c>
      <c r="I9" s="90"/>
    </row>
    <row r="10" spans="1:9" x14ac:dyDescent="0.2">
      <c r="A10" s="96"/>
      <c r="B10" s="175" t="s">
        <v>151</v>
      </c>
      <c r="C10" s="130">
        <v>12</v>
      </c>
      <c r="D10" s="129" t="str">
        <f t="shared" si="1"/>
        <v>x15F</v>
      </c>
      <c r="E10" s="128" t="str">
        <f t="shared" si="2"/>
        <v>JpyLibor3M</v>
      </c>
      <c r="F10" s="128" t="str">
        <f t="shared" si="3"/>
        <v>JPY12x15F_Quote</v>
      </c>
      <c r="G10" s="128" t="str">
        <f>_xll.qlFraRateHelper(,F10,B10,E10,Permanent,Trigger,ObjectOverwrite)</f>
        <v>obj_003c6#0001</v>
      </c>
      <c r="H10" s="127" t="str">
        <f>_xll.ohRangeRetrieveError(G10)</f>
        <v/>
      </c>
      <c r="I10" s="90"/>
    </row>
    <row r="11" spans="1:9" x14ac:dyDescent="0.2">
      <c r="A11" s="96"/>
      <c r="B11" s="175" t="s">
        <v>46</v>
      </c>
      <c r="C11" s="130">
        <v>15</v>
      </c>
      <c r="D11" s="129" t="str">
        <f t="shared" si="1"/>
        <v>x18F</v>
      </c>
      <c r="E11" s="128" t="str">
        <f t="shared" si="2"/>
        <v>JpyLibor3M</v>
      </c>
      <c r="F11" s="128" t="str">
        <f t="shared" si="3"/>
        <v>JPY15x18F_Quote</v>
      </c>
      <c r="G11" s="128" t="str">
        <f>_xll.qlFraRateHelper(,F11,B11,E11,Permanent,Trigger,ObjectOverwrite)</f>
        <v>obj_003c8#0001</v>
      </c>
      <c r="H11" s="127" t="str">
        <f>_xll.ohRangeRetrieveError(G11)</f>
        <v/>
      </c>
      <c r="I11" s="90"/>
    </row>
    <row r="12" spans="1:9" x14ac:dyDescent="0.2">
      <c r="A12" s="96"/>
      <c r="B12" s="175" t="s">
        <v>45</v>
      </c>
      <c r="C12" s="130">
        <v>18</v>
      </c>
      <c r="D12" s="129" t="str">
        <f t="shared" si="1"/>
        <v>x21F</v>
      </c>
      <c r="E12" s="128" t="str">
        <f t="shared" si="2"/>
        <v>JpyLibor3M</v>
      </c>
      <c r="F12" s="128" t="str">
        <f t="shared" si="3"/>
        <v>JPY18x21F_Quote</v>
      </c>
      <c r="G12" s="128" t="str">
        <f>_xll.qlFraRateHelper(,F12,B12,E12,Permanent,Trigger,ObjectOverwrite)</f>
        <v>obj_003c7#0001</v>
      </c>
      <c r="H12" s="127" t="str">
        <f>_xll.ohRangeRetrieveError(G12)</f>
        <v/>
      </c>
      <c r="I12" s="90"/>
    </row>
    <row r="13" spans="1:9" x14ac:dyDescent="0.2">
      <c r="A13" s="96"/>
      <c r="B13" s="175" t="s">
        <v>44</v>
      </c>
      <c r="C13" s="130">
        <v>21</v>
      </c>
      <c r="D13" s="129" t="str">
        <f t="shared" si="1"/>
        <v>x24F</v>
      </c>
      <c r="E13" s="128" t="str">
        <f t="shared" si="2"/>
        <v>JpyLibor3M</v>
      </c>
      <c r="F13" s="128" t="str">
        <f t="shared" si="3"/>
        <v>JPY21x24F_Quote</v>
      </c>
      <c r="G13" s="128" t="str">
        <f>_xll.qlFraRateHelper(,F13,B13,E13,Permanent,Trigger,ObjectOverwrite)</f>
        <v>obj_003c4#0001</v>
      </c>
      <c r="H13" s="127" t="str">
        <f>_xll.ohRangeRetrieveError(G13)</f>
        <v/>
      </c>
      <c r="I13" s="90"/>
    </row>
    <row r="14" spans="1:9" ht="12" thickBot="1" x14ac:dyDescent="0.25">
      <c r="A14" s="89"/>
      <c r="B14" s="176"/>
      <c r="C14" s="176"/>
      <c r="D14" s="176"/>
      <c r="E14" s="176"/>
      <c r="F14" s="176"/>
      <c r="G14" s="177"/>
      <c r="H14" s="177"/>
      <c r="I14" s="87"/>
    </row>
    <row r="16" spans="1:9" x14ac:dyDescent="0.2">
      <c r="D16" s="102"/>
      <c r="E16" s="102"/>
      <c r="G16" s="102"/>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5"/>
  <sheetViews>
    <sheetView topLeftCell="A13" workbookViewId="0">
      <selection activeCell="H2" sqref="H2"/>
    </sheetView>
  </sheetViews>
  <sheetFormatPr defaultRowHeight="12.75" x14ac:dyDescent="0.2"/>
  <cols>
    <col min="1" max="1" width="2.28515625" style="86" customWidth="1"/>
    <col min="2" max="2" width="3.5703125" style="86" bestFit="1" customWidth="1"/>
    <col min="3" max="3" width="5.7109375" style="86" bestFit="1" customWidth="1"/>
    <col min="4" max="4" width="6.140625" style="86" bestFit="1" customWidth="1"/>
    <col min="5" max="5" width="9.140625" style="86"/>
    <col min="6" max="6" width="15.85546875" style="86" bestFit="1" customWidth="1"/>
    <col min="7" max="7" width="22" style="86" bestFit="1" customWidth="1"/>
    <col min="8" max="8" width="23.28515625" style="86" bestFit="1" customWidth="1"/>
    <col min="9" max="9" width="15.5703125" style="86" customWidth="1"/>
    <col min="10" max="10" width="4.140625" style="86" customWidth="1"/>
    <col min="11" max="16384" width="9.140625" style="86"/>
  </cols>
  <sheetData>
    <row r="1" spans="1:11" x14ac:dyDescent="0.2">
      <c r="A1" s="152"/>
      <c r="B1" s="156"/>
      <c r="C1" s="156"/>
      <c r="D1" s="156"/>
      <c r="E1" s="104" t="s">
        <v>102</v>
      </c>
      <c r="F1" s="155"/>
      <c r="G1" s="154" t="str">
        <f>Currency&amp;"_YC"&amp;$E$1&amp;"RH"</f>
        <v>JPY_YC3MRH</v>
      </c>
      <c r="H1" s="100" t="str">
        <f>$G$1&amp;"_Futures"&amp;$E$1&amp;".xml"</f>
        <v>JPY_YC3MRH_Futures3M.xml</v>
      </c>
      <c r="I1" s="153"/>
      <c r="J1" s="90"/>
    </row>
    <row r="2" spans="1:11" ht="32.25" customHeight="1" x14ac:dyDescent="0.2">
      <c r="A2" s="152"/>
      <c r="B2" s="97" t="s">
        <v>124</v>
      </c>
      <c r="C2" s="101" t="s">
        <v>123</v>
      </c>
      <c r="D2" s="151" t="s">
        <v>122</v>
      </c>
      <c r="E2" s="101" t="s">
        <v>110</v>
      </c>
      <c r="F2" s="101" t="s">
        <v>109</v>
      </c>
      <c r="G2" s="97" t="s">
        <v>121</v>
      </c>
      <c r="H2" s="132" t="str">
        <f>IF(Serialize,_xll.ohObjectSave(H3:H44,SerializationPath&amp;H1,FileOverwrite,Serialize),"---")</f>
        <v>---</v>
      </c>
      <c r="I2" s="98" t="str">
        <f>_xll.ohRangeRetrieveError(H2)</f>
        <v/>
      </c>
      <c r="J2" s="90"/>
    </row>
    <row r="3" spans="1:11" x14ac:dyDescent="0.2">
      <c r="A3" s="146"/>
      <c r="B3" s="150">
        <v>1</v>
      </c>
      <c r="C3" s="144" t="b">
        <v>0</v>
      </c>
      <c r="D3" s="158" t="str">
        <f t="array" ref="D3:D44">_xll.qlIMMNextCodes(_xll.qlSettingsEvaluationDate(Trigger)-1,$C3:$C122)</f>
        <v>M4</v>
      </c>
      <c r="E3" s="144" t="str">
        <f t="shared" ref="E3:E34" si="0">PROPER(Currency)&amp;FamilyName&amp;$E$1</f>
        <v>JpyLibor3M</v>
      </c>
      <c r="F3" s="143" t="str">
        <f t="shared" ref="F3:F34" si="1">Currency&amp;"FUT"&amp;$E$1&amp;$D3&amp;QuoteSuffix</f>
        <v>JPYFUT3MM4_Quote</v>
      </c>
      <c r="G3" s="143" t="str">
        <f t="shared" ref="G3:G34" si="2">Currency&amp;"FUT"&amp;$E$1&amp;$D3&amp;"ConvAdj"&amp;QuoteSuffix</f>
        <v>JPYFUT3MM4ConvAdj_Quote</v>
      </c>
      <c r="H3" s="149" t="str">
        <f>_xll.qlFuturesRateHelper(,$F3,$D3,$E3,$G3,Permanent,Trigger,ObjectOverwrite)</f>
        <v>obj_003e0#0001</v>
      </c>
      <c r="I3" s="148" t="str">
        <f>_xll.ohRangeRetrieveError(H3)</f>
        <v/>
      </c>
      <c r="J3" s="90"/>
      <c r="K3" s="147"/>
    </row>
    <row r="4" spans="1:11" x14ac:dyDescent="0.2">
      <c r="A4" s="146"/>
      <c r="B4" s="95">
        <v>2</v>
      </c>
      <c r="C4" s="145" t="b">
        <v>0</v>
      </c>
      <c r="D4" s="159" t="str">
        <v>N4</v>
      </c>
      <c r="E4" s="144" t="str">
        <f t="shared" si="0"/>
        <v>JpyLibor3M</v>
      </c>
      <c r="F4" s="143" t="str">
        <f t="shared" si="1"/>
        <v>JPYFUT3MN4_Quote</v>
      </c>
      <c r="G4" s="143" t="str">
        <f t="shared" si="2"/>
        <v>JPYFUT3MN4ConvAdj_Quote</v>
      </c>
      <c r="H4" s="142" t="str">
        <f>_xll.qlFuturesRateHelper(,$F4,$D4,$E4,$G4,Permanent,Trigger,ObjectOverwrite)</f>
        <v>obj_003d4#0001</v>
      </c>
      <c r="I4" s="91" t="str">
        <f>_xll.ohRangeRetrieveError(H4)</f>
        <v/>
      </c>
      <c r="J4" s="90"/>
      <c r="K4" s="147"/>
    </row>
    <row r="5" spans="1:11" x14ac:dyDescent="0.2">
      <c r="A5" s="146"/>
      <c r="B5" s="95">
        <v>3</v>
      </c>
      <c r="C5" s="145" t="b">
        <v>0</v>
      </c>
      <c r="D5" s="159" t="str">
        <v>Q4</v>
      </c>
      <c r="E5" s="144" t="str">
        <f t="shared" si="0"/>
        <v>JpyLibor3M</v>
      </c>
      <c r="F5" s="143" t="str">
        <f t="shared" si="1"/>
        <v>JPYFUT3MQ4_Quote</v>
      </c>
      <c r="G5" s="143" t="str">
        <f t="shared" si="2"/>
        <v>JPYFUT3MQ4ConvAdj_Quote</v>
      </c>
      <c r="H5" s="142" t="str">
        <f>_xll.qlFuturesRateHelper(,$F5,$D5,$E5,$G5,Permanent,Trigger,ObjectOverwrite)</f>
        <v>obj_003da#0001</v>
      </c>
      <c r="I5" s="91" t="str">
        <f>_xll.ohRangeRetrieveError(H5)</f>
        <v/>
      </c>
      <c r="J5" s="90"/>
      <c r="K5" s="147"/>
    </row>
    <row r="6" spans="1:11" x14ac:dyDescent="0.2">
      <c r="A6" s="146"/>
      <c r="B6" s="95">
        <v>4</v>
      </c>
      <c r="C6" s="145" t="b">
        <v>0</v>
      </c>
      <c r="D6" s="159" t="str">
        <v>U4</v>
      </c>
      <c r="E6" s="144" t="str">
        <f t="shared" si="0"/>
        <v>JpyLibor3M</v>
      </c>
      <c r="F6" s="143" t="str">
        <f t="shared" si="1"/>
        <v>JPYFUT3MU4_Quote</v>
      </c>
      <c r="G6" s="143" t="str">
        <f t="shared" si="2"/>
        <v>JPYFUT3MU4ConvAdj_Quote</v>
      </c>
      <c r="H6" s="142" t="str">
        <f>_xll.qlFuturesRateHelper(,$F6,$D6,$E6,$G6,Permanent,Trigger,ObjectOverwrite)</f>
        <v>obj_003d0#0001</v>
      </c>
      <c r="I6" s="91" t="str">
        <f>_xll.ohRangeRetrieveError(H6)</f>
        <v/>
      </c>
      <c r="J6" s="90"/>
      <c r="K6" s="147"/>
    </row>
    <row r="7" spans="1:11" x14ac:dyDescent="0.2">
      <c r="A7" s="146"/>
      <c r="B7" s="95">
        <v>5</v>
      </c>
      <c r="C7" s="145" t="b">
        <v>0</v>
      </c>
      <c r="D7" s="159" t="str">
        <v>V4</v>
      </c>
      <c r="E7" s="144" t="str">
        <f t="shared" si="0"/>
        <v>JpyLibor3M</v>
      </c>
      <c r="F7" s="143" t="str">
        <f t="shared" si="1"/>
        <v>JPYFUT3MV4_Quote</v>
      </c>
      <c r="G7" s="143" t="str">
        <f t="shared" si="2"/>
        <v>JPYFUT3MV4ConvAdj_Quote</v>
      </c>
      <c r="H7" s="142" t="str">
        <f>_xll.qlFuturesRateHelper(,$F7,$D7,$E7,$G7,Permanent,Trigger,ObjectOverwrite)</f>
        <v>obj_003ee#0001</v>
      </c>
      <c r="I7" s="91" t="str">
        <f>_xll.ohRangeRetrieveError(H7)</f>
        <v/>
      </c>
      <c r="J7" s="90"/>
      <c r="K7" s="147"/>
    </row>
    <row r="8" spans="1:11" x14ac:dyDescent="0.2">
      <c r="A8" s="146"/>
      <c r="B8" s="95">
        <v>6</v>
      </c>
      <c r="C8" s="145" t="b">
        <v>0</v>
      </c>
      <c r="D8" s="159" t="str">
        <v>X4</v>
      </c>
      <c r="E8" s="144" t="str">
        <f t="shared" si="0"/>
        <v>JpyLibor3M</v>
      </c>
      <c r="F8" s="143" t="str">
        <f t="shared" si="1"/>
        <v>JPYFUT3MX4_Quote</v>
      </c>
      <c r="G8" s="143" t="str">
        <f t="shared" si="2"/>
        <v>JPYFUT3MX4ConvAdj_Quote</v>
      </c>
      <c r="H8" s="142" t="str">
        <f>_xll.qlFuturesRateHelper(,$F8,$D8,$E8,$G8,Permanent,Trigger,ObjectOverwrite)</f>
        <v>obj_003dd#0001</v>
      </c>
      <c r="I8" s="91" t="str">
        <f>_xll.ohRangeRetrieveError(H8)</f>
        <v/>
      </c>
      <c r="J8" s="90"/>
      <c r="K8" s="147"/>
    </row>
    <row r="9" spans="1:11" x14ac:dyDescent="0.2">
      <c r="A9" s="146"/>
      <c r="B9" s="95">
        <v>7</v>
      </c>
      <c r="C9" s="145" t="b">
        <v>0</v>
      </c>
      <c r="D9" s="159" t="str">
        <v>Z4</v>
      </c>
      <c r="E9" s="144" t="str">
        <f t="shared" si="0"/>
        <v>JpyLibor3M</v>
      </c>
      <c r="F9" s="143" t="str">
        <f t="shared" si="1"/>
        <v>JPYFUT3MZ4_Quote</v>
      </c>
      <c r="G9" s="143" t="str">
        <f t="shared" si="2"/>
        <v>JPYFUT3MZ4ConvAdj_Quote</v>
      </c>
      <c r="H9" s="142" t="str">
        <f>_xll.qlFuturesRateHelper(,$F9,$D9,$E9,$G9,Permanent,Trigger,ObjectOverwrite)</f>
        <v>obj_003d1#0001</v>
      </c>
      <c r="I9" s="91" t="str">
        <f>_xll.ohRangeRetrieveError(H9)</f>
        <v/>
      </c>
      <c r="J9" s="90"/>
      <c r="K9" s="147"/>
    </row>
    <row r="10" spans="1:11" x14ac:dyDescent="0.2">
      <c r="A10" s="146"/>
      <c r="B10" s="95">
        <v>8</v>
      </c>
      <c r="C10" s="145" t="b">
        <v>0</v>
      </c>
      <c r="D10" s="159" t="str">
        <v>F5</v>
      </c>
      <c r="E10" s="144" t="str">
        <f t="shared" si="0"/>
        <v>JpyLibor3M</v>
      </c>
      <c r="F10" s="143" t="str">
        <f t="shared" si="1"/>
        <v>JPYFUT3MF5_Quote</v>
      </c>
      <c r="G10" s="143" t="str">
        <f t="shared" si="2"/>
        <v>JPYFUT3MF5ConvAdj_Quote</v>
      </c>
      <c r="H10" s="142" t="str">
        <f>_xll.qlFuturesRateHelper(,$F10,$D10,$E10,$G10,Permanent,Trigger,ObjectOverwrite)</f>
        <v>obj_003de#0001</v>
      </c>
      <c r="I10" s="91" t="str">
        <f>_xll.ohRangeRetrieveError(H10)</f>
        <v/>
      </c>
      <c r="J10" s="90"/>
      <c r="K10" s="147"/>
    </row>
    <row r="11" spans="1:11" x14ac:dyDescent="0.2">
      <c r="A11" s="146"/>
      <c r="B11" s="95">
        <v>9</v>
      </c>
      <c r="C11" s="145" t="b">
        <v>0</v>
      </c>
      <c r="D11" s="159" t="str">
        <v>G5</v>
      </c>
      <c r="E11" s="144" t="str">
        <f t="shared" si="0"/>
        <v>JpyLibor3M</v>
      </c>
      <c r="F11" s="143" t="str">
        <f t="shared" si="1"/>
        <v>JPYFUT3MG5_Quote</v>
      </c>
      <c r="G11" s="143" t="str">
        <f t="shared" si="2"/>
        <v>JPYFUT3MG5ConvAdj_Quote</v>
      </c>
      <c r="H11" s="142" t="str">
        <f>_xll.qlFuturesRateHelper(,$F11,$D11,$E11,$G11,Permanent,Trigger,ObjectOverwrite)</f>
        <v>obj_003ef#0001</v>
      </c>
      <c r="I11" s="91" t="str">
        <f>_xll.ohRangeRetrieveError(H11)</f>
        <v/>
      </c>
      <c r="J11" s="90"/>
      <c r="K11" s="147"/>
    </row>
    <row r="12" spans="1:11" x14ac:dyDescent="0.2">
      <c r="A12" s="146"/>
      <c r="B12" s="95">
        <v>10</v>
      </c>
      <c r="C12" s="145" t="b">
        <v>0</v>
      </c>
      <c r="D12" s="159" t="str">
        <v>H5</v>
      </c>
      <c r="E12" s="144" t="str">
        <f t="shared" si="0"/>
        <v>JpyLibor3M</v>
      </c>
      <c r="F12" s="143" t="str">
        <f t="shared" si="1"/>
        <v>JPYFUT3MH5_Quote</v>
      </c>
      <c r="G12" s="143" t="str">
        <f t="shared" si="2"/>
        <v>JPYFUT3MH5ConvAdj_Quote</v>
      </c>
      <c r="H12" s="142" t="str">
        <f>_xll.qlFuturesRateHelper(,$F12,$D12,$E12,$G12,Permanent,Trigger,ObjectOverwrite)</f>
        <v>obj_003cd#0001</v>
      </c>
      <c r="I12" s="91" t="str">
        <f>_xll.ohRangeRetrieveError(H12)</f>
        <v/>
      </c>
      <c r="J12" s="90"/>
      <c r="K12" s="147"/>
    </row>
    <row r="13" spans="1:11" x14ac:dyDescent="0.2">
      <c r="A13" s="146"/>
      <c r="B13" s="95">
        <v>11</v>
      </c>
      <c r="C13" s="145" t="b">
        <v>0</v>
      </c>
      <c r="D13" s="159" t="str">
        <v>J5</v>
      </c>
      <c r="E13" s="144" t="str">
        <f t="shared" si="0"/>
        <v>JpyLibor3M</v>
      </c>
      <c r="F13" s="143" t="str">
        <f t="shared" si="1"/>
        <v>JPYFUT3MJ5_Quote</v>
      </c>
      <c r="G13" s="143" t="str">
        <f t="shared" si="2"/>
        <v>JPYFUT3MJ5ConvAdj_Quote</v>
      </c>
      <c r="H13" s="142" t="str">
        <f>_xll.qlFuturesRateHelper(,$F13,$D13,$E13,$G13,Permanent,Trigger,ObjectOverwrite)</f>
        <v>obj_003dc#0001</v>
      </c>
      <c r="I13" s="91" t="str">
        <f>_xll.ohRangeRetrieveError(H13)</f>
        <v/>
      </c>
      <c r="J13" s="90"/>
      <c r="K13" s="147"/>
    </row>
    <row r="14" spans="1:11" x14ac:dyDescent="0.2">
      <c r="A14" s="146"/>
      <c r="B14" s="95">
        <v>12</v>
      </c>
      <c r="C14" s="145" t="b">
        <v>0</v>
      </c>
      <c r="D14" s="159" t="str">
        <v>K5</v>
      </c>
      <c r="E14" s="144" t="str">
        <f t="shared" si="0"/>
        <v>JpyLibor3M</v>
      </c>
      <c r="F14" s="143" t="str">
        <f t="shared" si="1"/>
        <v>JPYFUT3MK5_Quote</v>
      </c>
      <c r="G14" s="143" t="str">
        <f t="shared" si="2"/>
        <v>JPYFUT3MK5ConvAdj_Quote</v>
      </c>
      <c r="H14" s="142" t="str">
        <f>_xll.qlFuturesRateHelper(,$F14,$D14,$E14,$G14,Permanent,Trigger,ObjectOverwrite)</f>
        <v>obj_003c9#0001</v>
      </c>
      <c r="I14" s="91" t="str">
        <f>_xll.ohRangeRetrieveError(H14)</f>
        <v/>
      </c>
      <c r="J14" s="90"/>
      <c r="K14" s="147"/>
    </row>
    <row r="15" spans="1:11" x14ac:dyDescent="0.2">
      <c r="A15" s="146"/>
      <c r="B15" s="95">
        <v>13</v>
      </c>
      <c r="C15" s="145" t="b">
        <v>1</v>
      </c>
      <c r="D15" s="159" t="str">
        <v>M5</v>
      </c>
      <c r="E15" s="144" t="str">
        <f t="shared" si="0"/>
        <v>JpyLibor3M</v>
      </c>
      <c r="F15" s="143" t="str">
        <f t="shared" si="1"/>
        <v>JPYFUT3MM5_Quote</v>
      </c>
      <c r="G15" s="143" t="str">
        <f t="shared" si="2"/>
        <v>JPYFUT3MM5ConvAdj_Quote</v>
      </c>
      <c r="H15" s="142" t="str">
        <f>_xll.qlFuturesRateHelper(,$F15,$D15,$E15,$G15,Permanent,Trigger,ObjectOverwrite)</f>
        <v>obj_003e8#0001</v>
      </c>
      <c r="I15" s="91" t="str">
        <f>_xll.ohRangeRetrieveError(H15)</f>
        <v/>
      </c>
      <c r="J15" s="90"/>
      <c r="K15" s="147"/>
    </row>
    <row r="16" spans="1:11" x14ac:dyDescent="0.2">
      <c r="A16" s="146"/>
      <c r="B16" s="95">
        <v>14</v>
      </c>
      <c r="C16" s="145" t="b">
        <v>1</v>
      </c>
      <c r="D16" s="159" t="str">
        <v>U5</v>
      </c>
      <c r="E16" s="144" t="str">
        <f t="shared" si="0"/>
        <v>JpyLibor3M</v>
      </c>
      <c r="F16" s="143" t="str">
        <f t="shared" si="1"/>
        <v>JPYFUT3MU5_Quote</v>
      </c>
      <c r="G16" s="143" t="str">
        <f t="shared" si="2"/>
        <v>JPYFUT3MU5ConvAdj_Quote</v>
      </c>
      <c r="H16" s="142" t="str">
        <f>_xll.qlFuturesRateHelper(,$F16,$D16,$E16,$G16,Permanent,Trigger,ObjectOverwrite)</f>
        <v>obj_003e6#0001</v>
      </c>
      <c r="I16" s="91" t="str">
        <f>_xll.ohRangeRetrieveError(H16)</f>
        <v/>
      </c>
      <c r="J16" s="90"/>
      <c r="K16" s="147"/>
    </row>
    <row r="17" spans="1:11" x14ac:dyDescent="0.2">
      <c r="A17" s="146"/>
      <c r="B17" s="95">
        <v>15</v>
      </c>
      <c r="C17" s="145" t="b">
        <v>1</v>
      </c>
      <c r="D17" s="159" t="str">
        <v>Z5</v>
      </c>
      <c r="E17" s="144" t="str">
        <f t="shared" si="0"/>
        <v>JpyLibor3M</v>
      </c>
      <c r="F17" s="143" t="str">
        <f t="shared" si="1"/>
        <v>JPYFUT3MZ5_Quote</v>
      </c>
      <c r="G17" s="143" t="str">
        <f t="shared" si="2"/>
        <v>JPYFUT3MZ5ConvAdj_Quote</v>
      </c>
      <c r="H17" s="142" t="str">
        <f>_xll.qlFuturesRateHelper(,$F17,$D17,$E17,$G17,Permanent,Trigger,ObjectOverwrite)</f>
        <v>obj_003e2#0001</v>
      </c>
      <c r="I17" s="91" t="str">
        <f>_xll.ohRangeRetrieveError(H17)</f>
        <v/>
      </c>
      <c r="J17" s="90"/>
      <c r="K17" s="147"/>
    </row>
    <row r="18" spans="1:11" x14ac:dyDescent="0.2">
      <c r="A18" s="146"/>
      <c r="B18" s="95">
        <v>16</v>
      </c>
      <c r="C18" s="145" t="b">
        <v>1</v>
      </c>
      <c r="D18" s="159" t="str">
        <v>H6</v>
      </c>
      <c r="E18" s="144" t="str">
        <f t="shared" si="0"/>
        <v>JpyLibor3M</v>
      </c>
      <c r="F18" s="143" t="str">
        <f t="shared" si="1"/>
        <v>JPYFUT3MH6_Quote</v>
      </c>
      <c r="G18" s="143" t="str">
        <f t="shared" si="2"/>
        <v>JPYFUT3MH6ConvAdj_Quote</v>
      </c>
      <c r="H18" s="142" t="str">
        <f>_xll.qlFuturesRateHelper(,$F18,$D18,$E18,$G18,Permanent,Trigger,ObjectOverwrite)</f>
        <v>obj_003d9#0001</v>
      </c>
      <c r="I18" s="91" t="str">
        <f>_xll.ohRangeRetrieveError(H18)</f>
        <v/>
      </c>
      <c r="J18" s="90"/>
      <c r="K18" s="147"/>
    </row>
    <row r="19" spans="1:11" x14ac:dyDescent="0.2">
      <c r="A19" s="146"/>
      <c r="B19" s="95">
        <v>17</v>
      </c>
      <c r="C19" s="145" t="b">
        <v>1</v>
      </c>
      <c r="D19" s="159" t="str">
        <v>M6</v>
      </c>
      <c r="E19" s="144" t="str">
        <f t="shared" si="0"/>
        <v>JpyLibor3M</v>
      </c>
      <c r="F19" s="143" t="str">
        <f t="shared" si="1"/>
        <v>JPYFUT3MM6_Quote</v>
      </c>
      <c r="G19" s="143" t="str">
        <f t="shared" si="2"/>
        <v>JPYFUT3MM6ConvAdj_Quote</v>
      </c>
      <c r="H19" s="142" t="str">
        <f>_xll.qlFuturesRateHelper(,$F19,$D19,$E19,$G19,Permanent,Trigger,ObjectOverwrite)</f>
        <v>obj_003d5#0001</v>
      </c>
      <c r="I19" s="91" t="str">
        <f>_xll.ohRangeRetrieveError(H19)</f>
        <v/>
      </c>
      <c r="J19" s="90"/>
      <c r="K19" s="147"/>
    </row>
    <row r="20" spans="1:11" x14ac:dyDescent="0.2">
      <c r="A20" s="146"/>
      <c r="B20" s="95">
        <v>18</v>
      </c>
      <c r="C20" s="145" t="b">
        <v>1</v>
      </c>
      <c r="D20" s="159" t="str">
        <v>U6</v>
      </c>
      <c r="E20" s="144" t="str">
        <f t="shared" si="0"/>
        <v>JpyLibor3M</v>
      </c>
      <c r="F20" s="143" t="str">
        <f t="shared" si="1"/>
        <v>JPYFUT3MU6_Quote</v>
      </c>
      <c r="G20" s="143" t="str">
        <f t="shared" si="2"/>
        <v>JPYFUT3MU6ConvAdj_Quote</v>
      </c>
      <c r="H20" s="142" t="str">
        <f>_xll.qlFuturesRateHelper(,$F20,$D20,$E20,$G20,Permanent,Trigger,ObjectOverwrite)</f>
        <v>obj_003eb#0001</v>
      </c>
      <c r="I20" s="91" t="str">
        <f>_xll.ohRangeRetrieveError(H20)</f>
        <v/>
      </c>
      <c r="J20" s="90"/>
      <c r="K20" s="147"/>
    </row>
    <row r="21" spans="1:11" x14ac:dyDescent="0.2">
      <c r="A21" s="146"/>
      <c r="B21" s="95">
        <v>19</v>
      </c>
      <c r="C21" s="145" t="b">
        <v>1</v>
      </c>
      <c r="D21" s="159" t="str">
        <v>Z6</v>
      </c>
      <c r="E21" s="144" t="str">
        <f t="shared" si="0"/>
        <v>JpyLibor3M</v>
      </c>
      <c r="F21" s="143" t="str">
        <f t="shared" si="1"/>
        <v>JPYFUT3MZ6_Quote</v>
      </c>
      <c r="G21" s="143" t="str">
        <f t="shared" si="2"/>
        <v>JPYFUT3MZ6ConvAdj_Quote</v>
      </c>
      <c r="H21" s="142" t="str">
        <f>_xll.qlFuturesRateHelper(,$F21,$D21,$E21,$G21,Permanent,Trigger,ObjectOverwrite)</f>
        <v>obj_003f0#0001</v>
      </c>
      <c r="I21" s="91" t="str">
        <f>_xll.ohRangeRetrieveError(H21)</f>
        <v/>
      </c>
      <c r="J21" s="90"/>
      <c r="K21" s="147"/>
    </row>
    <row r="22" spans="1:11" x14ac:dyDescent="0.2">
      <c r="A22" s="146"/>
      <c r="B22" s="95">
        <v>20</v>
      </c>
      <c r="C22" s="145" t="b">
        <v>1</v>
      </c>
      <c r="D22" s="159" t="str">
        <v>H7</v>
      </c>
      <c r="E22" s="144" t="str">
        <f t="shared" si="0"/>
        <v>JpyLibor3M</v>
      </c>
      <c r="F22" s="143" t="str">
        <f t="shared" si="1"/>
        <v>JPYFUT3MH7_Quote</v>
      </c>
      <c r="G22" s="143" t="str">
        <f t="shared" si="2"/>
        <v>JPYFUT3MH7ConvAdj_Quote</v>
      </c>
      <c r="H22" s="142" t="str">
        <f>_xll.qlFuturesRateHelper(,$F22,$D22,$E22,$G22,Permanent,Trigger,ObjectOverwrite)</f>
        <v>obj_003ce#0001</v>
      </c>
      <c r="I22" s="91" t="str">
        <f>_xll.ohRangeRetrieveError(H22)</f>
        <v/>
      </c>
      <c r="J22" s="90"/>
      <c r="K22" s="147"/>
    </row>
    <row r="23" spans="1:11" x14ac:dyDescent="0.2">
      <c r="A23" s="146"/>
      <c r="B23" s="95">
        <v>21</v>
      </c>
      <c r="C23" s="145" t="b">
        <v>1</v>
      </c>
      <c r="D23" s="159" t="str">
        <v>M7</v>
      </c>
      <c r="E23" s="144" t="str">
        <f t="shared" si="0"/>
        <v>JpyLibor3M</v>
      </c>
      <c r="F23" s="143" t="str">
        <f t="shared" si="1"/>
        <v>JPYFUT3MM7_Quote</v>
      </c>
      <c r="G23" s="143" t="str">
        <f t="shared" si="2"/>
        <v>JPYFUT3MM7ConvAdj_Quote</v>
      </c>
      <c r="H23" s="142" t="str">
        <f>_xll.qlFuturesRateHelper(,$F23,$D23,$E23,$G23,Permanent,Trigger,ObjectOverwrite)</f>
        <v>obj_003d2#0001</v>
      </c>
      <c r="I23" s="91" t="str">
        <f>_xll.ohRangeRetrieveError(H23)</f>
        <v/>
      </c>
      <c r="J23" s="90"/>
      <c r="K23" s="147"/>
    </row>
    <row r="24" spans="1:11" x14ac:dyDescent="0.2">
      <c r="A24" s="146"/>
      <c r="B24" s="95">
        <v>22</v>
      </c>
      <c r="C24" s="145" t="b">
        <v>1</v>
      </c>
      <c r="D24" s="159" t="str">
        <v>U7</v>
      </c>
      <c r="E24" s="144" t="str">
        <f t="shared" si="0"/>
        <v>JpyLibor3M</v>
      </c>
      <c r="F24" s="143" t="str">
        <f t="shared" si="1"/>
        <v>JPYFUT3MU7_Quote</v>
      </c>
      <c r="G24" s="143" t="str">
        <f t="shared" si="2"/>
        <v>JPYFUT3MU7ConvAdj_Quote</v>
      </c>
      <c r="H24" s="142" t="str">
        <f>_xll.qlFuturesRateHelper(,$F24,$D24,$E24,$G24,Permanent,Trigger,ObjectOverwrite)</f>
        <v>obj_003d3#0001</v>
      </c>
      <c r="I24" s="91" t="str">
        <f>_xll.ohRangeRetrieveError(H24)</f>
        <v/>
      </c>
      <c r="J24" s="90"/>
      <c r="K24" s="147"/>
    </row>
    <row r="25" spans="1:11" x14ac:dyDescent="0.2">
      <c r="A25" s="146"/>
      <c r="B25" s="95">
        <v>23</v>
      </c>
      <c r="C25" s="145" t="b">
        <v>1</v>
      </c>
      <c r="D25" s="159" t="str">
        <v>Z7</v>
      </c>
      <c r="E25" s="144" t="str">
        <f t="shared" si="0"/>
        <v>JpyLibor3M</v>
      </c>
      <c r="F25" s="143" t="str">
        <f t="shared" si="1"/>
        <v>JPYFUT3MZ7_Quote</v>
      </c>
      <c r="G25" s="143" t="str">
        <f t="shared" si="2"/>
        <v>JPYFUT3MZ7ConvAdj_Quote</v>
      </c>
      <c r="H25" s="142" t="str">
        <f>_xll.qlFuturesRateHelper(,$F25,$D25,$E25,$G25,Permanent,Trigger,ObjectOverwrite)</f>
        <v>obj_003d6#0001</v>
      </c>
      <c r="I25" s="91" t="str">
        <f>_xll.ohRangeRetrieveError(H25)</f>
        <v/>
      </c>
      <c r="J25" s="90"/>
      <c r="K25" s="147"/>
    </row>
    <row r="26" spans="1:11" x14ac:dyDescent="0.2">
      <c r="A26" s="146"/>
      <c r="B26" s="95">
        <v>24</v>
      </c>
      <c r="C26" s="145" t="b">
        <v>1</v>
      </c>
      <c r="D26" s="159" t="str">
        <v>H8</v>
      </c>
      <c r="E26" s="144" t="str">
        <f t="shared" si="0"/>
        <v>JpyLibor3M</v>
      </c>
      <c r="F26" s="143" t="str">
        <f t="shared" si="1"/>
        <v>JPYFUT3MH8_Quote</v>
      </c>
      <c r="G26" s="143" t="str">
        <f t="shared" si="2"/>
        <v>JPYFUT3MH8ConvAdj_Quote</v>
      </c>
      <c r="H26" s="142" t="str">
        <f>_xll.qlFuturesRateHelper(,$F26,$D26,$E26,$G26,Permanent,Trigger,ObjectOverwrite)</f>
        <v>obj_003e4#0001</v>
      </c>
      <c r="I26" s="91" t="str">
        <f>_xll.ohRangeRetrieveError(H26)</f>
        <v/>
      </c>
      <c r="J26" s="90"/>
      <c r="K26" s="147"/>
    </row>
    <row r="27" spans="1:11" x14ac:dyDescent="0.2">
      <c r="A27" s="146"/>
      <c r="B27" s="95">
        <v>25</v>
      </c>
      <c r="C27" s="145" t="b">
        <v>1</v>
      </c>
      <c r="D27" s="159" t="str">
        <v>M8</v>
      </c>
      <c r="E27" s="144" t="str">
        <f t="shared" si="0"/>
        <v>JpyLibor3M</v>
      </c>
      <c r="F27" s="143" t="str">
        <f t="shared" si="1"/>
        <v>JPYFUT3MM8_Quote</v>
      </c>
      <c r="G27" s="143" t="str">
        <f t="shared" si="2"/>
        <v>JPYFUT3MM8ConvAdj_Quote</v>
      </c>
      <c r="H27" s="142" t="str">
        <f>_xll.qlFuturesRateHelper(,$F27,$D27,$E27,$G27,Permanent,Trigger,ObjectOverwrite)</f>
        <v>obj_003d7#0001</v>
      </c>
      <c r="I27" s="91" t="str">
        <f>_xll.ohRangeRetrieveError(H27)</f>
        <v/>
      </c>
      <c r="J27" s="90"/>
      <c r="K27" s="147"/>
    </row>
    <row r="28" spans="1:11" x14ac:dyDescent="0.2">
      <c r="A28" s="146"/>
      <c r="B28" s="95">
        <v>26</v>
      </c>
      <c r="C28" s="145" t="b">
        <v>1</v>
      </c>
      <c r="D28" s="159" t="str">
        <v>U8</v>
      </c>
      <c r="E28" s="144" t="str">
        <f t="shared" si="0"/>
        <v>JpyLibor3M</v>
      </c>
      <c r="F28" s="143" t="str">
        <f t="shared" si="1"/>
        <v>JPYFUT3MU8_Quote</v>
      </c>
      <c r="G28" s="143" t="str">
        <f t="shared" si="2"/>
        <v>JPYFUT3MU8ConvAdj_Quote</v>
      </c>
      <c r="H28" s="142" t="str">
        <f>_xll.qlFuturesRateHelper(,$F28,$D28,$E28,$G28,Permanent,Trigger,ObjectOverwrite)</f>
        <v>obj_003e7#0001</v>
      </c>
      <c r="I28" s="91" t="str">
        <f>_xll.ohRangeRetrieveError(H28)</f>
        <v/>
      </c>
      <c r="J28" s="90"/>
      <c r="K28" s="147"/>
    </row>
    <row r="29" spans="1:11" x14ac:dyDescent="0.2">
      <c r="A29" s="146"/>
      <c r="B29" s="95">
        <v>27</v>
      </c>
      <c r="C29" s="145" t="b">
        <v>1</v>
      </c>
      <c r="D29" s="159" t="str">
        <v>Z8</v>
      </c>
      <c r="E29" s="144" t="str">
        <f t="shared" si="0"/>
        <v>JpyLibor3M</v>
      </c>
      <c r="F29" s="143" t="str">
        <f t="shared" si="1"/>
        <v>JPYFUT3MZ8_Quote</v>
      </c>
      <c r="G29" s="143" t="str">
        <f t="shared" si="2"/>
        <v>JPYFUT3MZ8ConvAdj_Quote</v>
      </c>
      <c r="H29" s="142" t="str">
        <f>_xll.qlFuturesRateHelper(,$F29,$D29,$E29,$G29,Permanent,Trigger,ObjectOverwrite)</f>
        <v>obj_003e1#0001</v>
      </c>
      <c r="I29" s="91" t="str">
        <f>_xll.ohRangeRetrieveError(H29)</f>
        <v/>
      </c>
      <c r="J29" s="90"/>
      <c r="K29" s="147"/>
    </row>
    <row r="30" spans="1:11" x14ac:dyDescent="0.2">
      <c r="A30" s="146"/>
      <c r="B30" s="95">
        <v>28</v>
      </c>
      <c r="C30" s="145" t="b">
        <v>1</v>
      </c>
      <c r="D30" s="159" t="str">
        <v>H9</v>
      </c>
      <c r="E30" s="144" t="str">
        <f t="shared" si="0"/>
        <v>JpyLibor3M</v>
      </c>
      <c r="F30" s="143" t="str">
        <f t="shared" si="1"/>
        <v>JPYFUT3MH9_Quote</v>
      </c>
      <c r="G30" s="143" t="str">
        <f t="shared" si="2"/>
        <v>JPYFUT3MH9ConvAdj_Quote</v>
      </c>
      <c r="H30" s="142" t="str">
        <f>_xll.qlFuturesRateHelper(,$F30,$D30,$E30,$G30,Permanent,Trigger,ObjectOverwrite)</f>
        <v>obj_003cc#0001</v>
      </c>
      <c r="I30" s="91" t="str">
        <f>_xll.ohRangeRetrieveError(H30)</f>
        <v/>
      </c>
      <c r="J30" s="90"/>
      <c r="K30" s="147"/>
    </row>
    <row r="31" spans="1:11" x14ac:dyDescent="0.2">
      <c r="A31" s="146"/>
      <c r="B31" s="95">
        <v>29</v>
      </c>
      <c r="C31" s="145" t="b">
        <v>1</v>
      </c>
      <c r="D31" s="159" t="str">
        <v>M9</v>
      </c>
      <c r="E31" s="144" t="str">
        <f t="shared" si="0"/>
        <v>JpyLibor3M</v>
      </c>
      <c r="F31" s="143" t="str">
        <f t="shared" si="1"/>
        <v>JPYFUT3MM9_Quote</v>
      </c>
      <c r="G31" s="143" t="str">
        <f t="shared" si="2"/>
        <v>JPYFUT3MM9ConvAdj_Quote</v>
      </c>
      <c r="H31" s="142" t="str">
        <f>_xll.qlFuturesRateHelper(,$F31,$D31,$E31,$G31,Permanent,Trigger,ObjectOverwrite)</f>
        <v>obj_003cf#0001</v>
      </c>
      <c r="I31" s="91" t="str">
        <f>_xll.ohRangeRetrieveError(H31)</f>
        <v/>
      </c>
      <c r="J31" s="90"/>
      <c r="K31" s="147"/>
    </row>
    <row r="32" spans="1:11" x14ac:dyDescent="0.2">
      <c r="A32" s="146"/>
      <c r="B32" s="95">
        <v>30</v>
      </c>
      <c r="C32" s="145" t="b">
        <v>1</v>
      </c>
      <c r="D32" s="159" t="str">
        <v>U9</v>
      </c>
      <c r="E32" s="144" t="str">
        <f t="shared" si="0"/>
        <v>JpyLibor3M</v>
      </c>
      <c r="F32" s="143" t="str">
        <f t="shared" si="1"/>
        <v>JPYFUT3MU9_Quote</v>
      </c>
      <c r="G32" s="143" t="str">
        <f t="shared" si="2"/>
        <v>JPYFUT3MU9ConvAdj_Quote</v>
      </c>
      <c r="H32" s="142" t="str">
        <f>_xll.qlFuturesRateHelper(,$F32,$D32,$E32,$G32,Permanent,Trigger,ObjectOverwrite)</f>
        <v>obj_003e9#0001</v>
      </c>
      <c r="I32" s="91" t="str">
        <f>_xll.ohRangeRetrieveError(H32)</f>
        <v/>
      </c>
      <c r="J32" s="90"/>
      <c r="K32" s="147"/>
    </row>
    <row r="33" spans="1:11" x14ac:dyDescent="0.2">
      <c r="A33" s="146"/>
      <c r="B33" s="95">
        <v>31</v>
      </c>
      <c r="C33" s="145" t="b">
        <v>1</v>
      </c>
      <c r="D33" s="159" t="str">
        <v>Z9</v>
      </c>
      <c r="E33" s="144" t="str">
        <f t="shared" si="0"/>
        <v>JpyLibor3M</v>
      </c>
      <c r="F33" s="143" t="str">
        <f t="shared" si="1"/>
        <v>JPYFUT3MZ9_Quote</v>
      </c>
      <c r="G33" s="143" t="str">
        <f t="shared" si="2"/>
        <v>JPYFUT3MZ9ConvAdj_Quote</v>
      </c>
      <c r="H33" s="142" t="str">
        <f>_xll.qlFuturesRateHelper(,$F33,$D33,$E33,$G33,Permanent,Trigger,ObjectOverwrite)</f>
        <v>obj_003ec#0001</v>
      </c>
      <c r="I33" s="91" t="str">
        <f>_xll.ohRangeRetrieveError(H33)</f>
        <v/>
      </c>
      <c r="J33" s="90"/>
      <c r="K33" s="147"/>
    </row>
    <row r="34" spans="1:11" x14ac:dyDescent="0.2">
      <c r="A34" s="146"/>
      <c r="B34" s="95">
        <v>32</v>
      </c>
      <c r="C34" s="145" t="b">
        <v>1</v>
      </c>
      <c r="D34" s="159" t="str">
        <v>H0</v>
      </c>
      <c r="E34" s="144" t="str">
        <f t="shared" si="0"/>
        <v>JpyLibor3M</v>
      </c>
      <c r="F34" s="143" t="str">
        <f t="shared" si="1"/>
        <v>JPYFUT3MH0_Quote</v>
      </c>
      <c r="G34" s="143" t="str">
        <f t="shared" si="2"/>
        <v>JPYFUT3MH0ConvAdj_Quote</v>
      </c>
      <c r="H34" s="142" t="str">
        <f>_xll.qlFuturesRateHelper(,$F34,$D34,$E34,$G34,Permanent,Trigger,ObjectOverwrite)</f>
        <v>obj_003cb#0001</v>
      </c>
      <c r="I34" s="91" t="str">
        <f>_xll.ohRangeRetrieveError(H34)</f>
        <v/>
      </c>
      <c r="J34" s="90"/>
      <c r="K34" s="147"/>
    </row>
    <row r="35" spans="1:11" x14ac:dyDescent="0.2">
      <c r="A35" s="146"/>
      <c r="B35" s="95">
        <v>33</v>
      </c>
      <c r="C35" s="145" t="b">
        <v>1</v>
      </c>
      <c r="D35" s="159" t="str">
        <v>M0</v>
      </c>
      <c r="E35" s="144" t="str">
        <f t="shared" ref="E35:E44" si="3">PROPER(Currency)&amp;FamilyName&amp;$E$1</f>
        <v>JpyLibor3M</v>
      </c>
      <c r="F35" s="143" t="str">
        <f t="shared" ref="F35:F44" si="4">Currency&amp;"FUT"&amp;$E$1&amp;$D35&amp;QuoteSuffix</f>
        <v>JPYFUT3MM0_Quote</v>
      </c>
      <c r="G35" s="143" t="str">
        <f t="shared" ref="G35:G44" si="5">Currency&amp;"FUT"&amp;$E$1&amp;$D35&amp;"ConvAdj"&amp;QuoteSuffix</f>
        <v>JPYFUT3MM0ConvAdj_Quote</v>
      </c>
      <c r="H35" s="142" t="str">
        <f>_xll.qlFuturesRateHelper(,$F35,$D35,$E35,$G35,Permanent,Trigger,ObjectOverwrite)</f>
        <v>obj_003db#0001</v>
      </c>
      <c r="I35" s="91" t="str">
        <f>_xll.ohRangeRetrieveError(H35)</f>
        <v/>
      </c>
      <c r="J35" s="90"/>
      <c r="K35" s="147"/>
    </row>
    <row r="36" spans="1:11" x14ac:dyDescent="0.2">
      <c r="A36" s="146"/>
      <c r="B36" s="95">
        <v>34</v>
      </c>
      <c r="C36" s="145" t="b">
        <v>1</v>
      </c>
      <c r="D36" s="159" t="str">
        <v>U0</v>
      </c>
      <c r="E36" s="144" t="str">
        <f t="shared" si="3"/>
        <v>JpyLibor3M</v>
      </c>
      <c r="F36" s="143" t="str">
        <f t="shared" si="4"/>
        <v>JPYFUT3MU0_Quote</v>
      </c>
      <c r="G36" s="143" t="str">
        <f t="shared" si="5"/>
        <v>JPYFUT3MU0ConvAdj_Quote</v>
      </c>
      <c r="H36" s="142" t="str">
        <f>_xll.qlFuturesRateHelper(,$F36,$D36,$E36,$G36,Permanent,Trigger,ObjectOverwrite)</f>
        <v>obj_003f1#0001</v>
      </c>
      <c r="I36" s="91" t="str">
        <f>_xll.ohRangeRetrieveError(H36)</f>
        <v/>
      </c>
      <c r="J36" s="90"/>
      <c r="K36" s="147"/>
    </row>
    <row r="37" spans="1:11" x14ac:dyDescent="0.2">
      <c r="A37" s="146"/>
      <c r="B37" s="95">
        <v>35</v>
      </c>
      <c r="C37" s="145" t="b">
        <v>1</v>
      </c>
      <c r="D37" s="159" t="str">
        <v>Z0</v>
      </c>
      <c r="E37" s="144" t="str">
        <f t="shared" si="3"/>
        <v>JpyLibor3M</v>
      </c>
      <c r="F37" s="143" t="str">
        <f t="shared" si="4"/>
        <v>JPYFUT3MZ0_Quote</v>
      </c>
      <c r="G37" s="143" t="str">
        <f t="shared" si="5"/>
        <v>JPYFUT3MZ0ConvAdj_Quote</v>
      </c>
      <c r="H37" s="142" t="str">
        <f>_xll.qlFuturesRateHelper(,$F37,$D37,$E37,$G37,Permanent,Trigger,ObjectOverwrite)</f>
        <v>obj_003df#0001</v>
      </c>
      <c r="I37" s="91" t="str">
        <f>_xll.ohRangeRetrieveError(H37)</f>
        <v/>
      </c>
      <c r="J37" s="90"/>
      <c r="K37" s="147"/>
    </row>
    <row r="38" spans="1:11" x14ac:dyDescent="0.2">
      <c r="A38" s="146"/>
      <c r="B38" s="95">
        <v>36</v>
      </c>
      <c r="C38" s="145" t="b">
        <v>1</v>
      </c>
      <c r="D38" s="159" t="str">
        <v>H1</v>
      </c>
      <c r="E38" s="144" t="str">
        <f t="shared" si="3"/>
        <v>JpyLibor3M</v>
      </c>
      <c r="F38" s="143" t="str">
        <f t="shared" si="4"/>
        <v>JPYFUT3MH1_Quote</v>
      </c>
      <c r="G38" s="143" t="str">
        <f t="shared" si="5"/>
        <v>JPYFUT3MH1ConvAdj_Quote</v>
      </c>
      <c r="H38" s="142" t="str">
        <f>_xll.qlFuturesRateHelper(,$F38,$D38,$E38,$G38,Permanent,Trigger,ObjectOverwrite)</f>
        <v>obj_003d8#0001</v>
      </c>
      <c r="I38" s="91" t="str">
        <f>_xll.ohRangeRetrieveError(H38)</f>
        <v/>
      </c>
      <c r="J38" s="90"/>
      <c r="K38" s="147"/>
    </row>
    <row r="39" spans="1:11" x14ac:dyDescent="0.2">
      <c r="A39" s="146"/>
      <c r="B39" s="95">
        <v>37</v>
      </c>
      <c r="C39" s="145" t="b">
        <v>1</v>
      </c>
      <c r="D39" s="159" t="str">
        <v>M1</v>
      </c>
      <c r="E39" s="144" t="str">
        <f t="shared" si="3"/>
        <v>JpyLibor3M</v>
      </c>
      <c r="F39" s="143" t="str">
        <f t="shared" si="4"/>
        <v>JPYFUT3MM1_Quote</v>
      </c>
      <c r="G39" s="143" t="str">
        <f t="shared" si="5"/>
        <v>JPYFUT3MM1ConvAdj_Quote</v>
      </c>
      <c r="H39" s="142" t="str">
        <f>_xll.qlFuturesRateHelper(,$F39,$D39,$E39,$G39,Permanent,Trigger,ObjectOverwrite)</f>
        <v>obj_003e5#0001</v>
      </c>
      <c r="I39" s="91" t="str">
        <f>_xll.ohRangeRetrieveError(H39)</f>
        <v/>
      </c>
      <c r="J39" s="90"/>
      <c r="K39" s="147"/>
    </row>
    <row r="40" spans="1:11" x14ac:dyDescent="0.2">
      <c r="A40" s="146"/>
      <c r="B40" s="95">
        <v>38</v>
      </c>
      <c r="C40" s="145" t="b">
        <v>1</v>
      </c>
      <c r="D40" s="159" t="str">
        <v>U1</v>
      </c>
      <c r="E40" s="144" t="str">
        <f t="shared" si="3"/>
        <v>JpyLibor3M</v>
      </c>
      <c r="F40" s="143" t="str">
        <f t="shared" si="4"/>
        <v>JPYFUT3MU1_Quote</v>
      </c>
      <c r="G40" s="143" t="str">
        <f t="shared" si="5"/>
        <v>JPYFUT3MU1ConvAdj_Quote</v>
      </c>
      <c r="H40" s="142" t="str">
        <f>_xll.qlFuturesRateHelper(,$F40,$D40,$E40,$G40,Permanent,Trigger,ObjectOverwrite)</f>
        <v>obj_003e3#0001</v>
      </c>
      <c r="I40" s="91" t="str">
        <f>_xll.ohRangeRetrieveError(H40)</f>
        <v/>
      </c>
      <c r="J40" s="90"/>
    </row>
    <row r="41" spans="1:11" x14ac:dyDescent="0.2">
      <c r="A41" s="146"/>
      <c r="B41" s="95">
        <v>39</v>
      </c>
      <c r="C41" s="145" t="b">
        <v>1</v>
      </c>
      <c r="D41" s="159" t="str">
        <v>Z1</v>
      </c>
      <c r="E41" s="144" t="str">
        <f t="shared" si="3"/>
        <v>JpyLibor3M</v>
      </c>
      <c r="F41" s="143" t="str">
        <f t="shared" si="4"/>
        <v>JPYFUT3MZ1_Quote</v>
      </c>
      <c r="G41" s="143" t="str">
        <f t="shared" si="5"/>
        <v>JPYFUT3MZ1ConvAdj_Quote</v>
      </c>
      <c r="H41" s="142" t="str">
        <f>_xll.qlFuturesRateHelper(,$F41,$D41,$E41,$G41,Permanent,Trigger,ObjectOverwrite)</f>
        <v>obj_003ea#0001</v>
      </c>
      <c r="I41" s="91" t="str">
        <f>_xll.ohRangeRetrieveError(H41)</f>
        <v/>
      </c>
      <c r="J41" s="90"/>
    </row>
    <row r="42" spans="1:11" x14ac:dyDescent="0.2">
      <c r="A42" s="146"/>
      <c r="B42" s="95">
        <v>40</v>
      </c>
      <c r="C42" s="145" t="b">
        <v>1</v>
      </c>
      <c r="D42" s="159" t="str">
        <v>H2</v>
      </c>
      <c r="E42" s="144" t="str">
        <f t="shared" si="3"/>
        <v>JpyLibor3M</v>
      </c>
      <c r="F42" s="143" t="str">
        <f t="shared" si="4"/>
        <v>JPYFUT3MH2_Quote</v>
      </c>
      <c r="G42" s="143" t="str">
        <f t="shared" si="5"/>
        <v>JPYFUT3MH2ConvAdj_Quote</v>
      </c>
      <c r="H42" s="142" t="str">
        <f>_xll.qlFuturesRateHelper(,$F42,$D42,$E42,$G42,Permanent,Trigger,ObjectOverwrite)</f>
        <v>obj_003ca#0001</v>
      </c>
      <c r="I42" s="91" t="str">
        <f>_xll.ohRangeRetrieveError(H42)</f>
        <v/>
      </c>
      <c r="J42" s="90"/>
    </row>
    <row r="43" spans="1:11" x14ac:dyDescent="0.2">
      <c r="A43" s="146"/>
      <c r="B43" s="95">
        <v>41</v>
      </c>
      <c r="C43" s="145" t="b">
        <v>1</v>
      </c>
      <c r="D43" s="159" t="str">
        <v>M2</v>
      </c>
      <c r="E43" s="144" t="str">
        <f t="shared" si="3"/>
        <v>JpyLibor3M</v>
      </c>
      <c r="F43" s="143" t="str">
        <f t="shared" si="4"/>
        <v>JPYFUT3MM2_Quote</v>
      </c>
      <c r="G43" s="143" t="str">
        <f t="shared" si="5"/>
        <v>JPYFUT3MM2ConvAdj_Quote</v>
      </c>
      <c r="H43" s="142" t="str">
        <f>_xll.qlFuturesRateHelper(,$F43,$D43,$E43,$G43,Permanent,Trigger,ObjectOverwrite)</f>
        <v>obj_003ed#0001</v>
      </c>
      <c r="I43" s="91" t="str">
        <f>_xll.ohRangeRetrieveError(H43)</f>
        <v/>
      </c>
      <c r="J43" s="90"/>
    </row>
    <row r="44" spans="1:11" x14ac:dyDescent="0.2">
      <c r="A44" s="146"/>
      <c r="B44" s="95">
        <v>42</v>
      </c>
      <c r="C44" s="145" t="b">
        <v>1</v>
      </c>
      <c r="D44" s="159" t="str">
        <v>U2</v>
      </c>
      <c r="E44" s="144" t="str">
        <f t="shared" si="3"/>
        <v>JpyLibor3M</v>
      </c>
      <c r="F44" s="143" t="str">
        <f t="shared" si="4"/>
        <v>JPYFUT3MU2_Quote</v>
      </c>
      <c r="G44" s="143" t="str">
        <f t="shared" si="5"/>
        <v>JPYFUT3MU2ConvAdj_Quote</v>
      </c>
      <c r="H44" s="142" t="str">
        <f>_xll.qlFuturesRateHelper(,$F44,$D44,$E44,$G44,Permanent,Trigger,ObjectOverwrite)</f>
        <v>obj_003f2#0001</v>
      </c>
      <c r="I44" s="91" t="str">
        <f>_xll.ohRangeRetrieveError(H44)</f>
        <v/>
      </c>
      <c r="J44" s="90"/>
    </row>
    <row r="45" spans="1:11" ht="13.5" thickBot="1" x14ac:dyDescent="0.25">
      <c r="A45" s="141"/>
      <c r="B45" s="140"/>
      <c r="C45" s="140"/>
      <c r="D45" s="140"/>
      <c r="E45" s="140"/>
      <c r="F45" s="140"/>
      <c r="G45" s="140"/>
      <c r="H45" s="140"/>
      <c r="I45" s="140"/>
      <c r="J45" s="139"/>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workbookViewId="0">
      <selection activeCell="C6" sqref="C6"/>
    </sheetView>
  </sheetViews>
  <sheetFormatPr defaultRowHeight="11.25" x14ac:dyDescent="0.2"/>
  <cols>
    <col min="1" max="1" width="1.7109375" style="1" customWidth="1"/>
    <col min="2" max="2" width="6.28515625" style="1" customWidth="1"/>
    <col min="3" max="3" width="3.85546875" style="1" bestFit="1" customWidth="1"/>
    <col min="4" max="4" width="3.140625" style="1" bestFit="1" customWidth="1"/>
    <col min="5" max="5" width="2.7109375" style="1" bestFit="1" customWidth="1"/>
    <col min="6" max="6" width="11" style="1" bestFit="1" customWidth="1"/>
    <col min="7" max="7" width="19.28515625" style="1" bestFit="1" customWidth="1"/>
    <col min="8" max="8" width="20.28515625" style="1" bestFit="1" customWidth="1"/>
    <col min="9" max="9" width="17.28515625" style="1" bestFit="1" customWidth="1"/>
    <col min="10" max="10" width="23.42578125" style="1" bestFit="1" customWidth="1"/>
    <col min="11" max="11" width="34.85546875" style="2" bestFit="1" customWidth="1"/>
    <col min="12" max="12" width="16.5703125" style="1" customWidth="1"/>
    <col min="13" max="13" width="3.85546875" style="1" customWidth="1"/>
    <col min="14" max="14" width="2.5703125" style="1" customWidth="1"/>
    <col min="15" max="15" width="4" style="1" bestFit="1" customWidth="1"/>
    <col min="16" max="16" width="5.28515625" style="1" bestFit="1" customWidth="1"/>
    <col min="17" max="17" width="2.7109375" style="1" bestFit="1" customWidth="1"/>
    <col min="18" max="16384" width="9.140625" style="1"/>
  </cols>
  <sheetData>
    <row r="1" spans="1:17" x14ac:dyDescent="0.2">
      <c r="A1" s="180"/>
      <c r="B1" s="181"/>
      <c r="C1" s="181"/>
      <c r="D1" s="181"/>
      <c r="E1" s="181"/>
      <c r="F1" s="181"/>
      <c r="G1" s="181"/>
      <c r="H1" s="181"/>
      <c r="I1" s="181"/>
      <c r="J1" s="181"/>
      <c r="K1" s="181"/>
      <c r="L1" s="181"/>
      <c r="M1" s="182"/>
    </row>
    <row r="2" spans="1:17" ht="12" x14ac:dyDescent="0.2">
      <c r="A2" s="183"/>
      <c r="B2" s="184"/>
      <c r="C2" s="184"/>
      <c r="D2" s="184"/>
      <c r="E2" s="184"/>
      <c r="F2" s="184"/>
      <c r="G2" s="184"/>
      <c r="H2" s="32" t="s">
        <v>127</v>
      </c>
      <c r="I2" s="32" t="s">
        <v>149</v>
      </c>
      <c r="J2" s="32" t="str">
        <f>Currency&amp;"_YC"&amp;$I$2&amp;"RH"</f>
        <v>JPY_YC6MRH</v>
      </c>
      <c r="K2" s="187" t="str">
        <f>J2&amp;"_SwapsFromBasis.xml"</f>
        <v>JPY_YC6MRH_SwapsFromBasis.xml</v>
      </c>
      <c r="L2" s="184"/>
      <c r="M2" s="185"/>
    </row>
    <row r="3" spans="1:17" ht="22.5" x14ac:dyDescent="0.2">
      <c r="A3" s="183"/>
      <c r="B3" s="186" t="s">
        <v>133</v>
      </c>
      <c r="C3" s="186"/>
      <c r="D3" s="186"/>
      <c r="E3" s="186"/>
      <c r="F3" s="186" t="s">
        <v>132</v>
      </c>
      <c r="G3" s="186" t="s">
        <v>131</v>
      </c>
      <c r="H3" s="186" t="s">
        <v>130</v>
      </c>
      <c r="I3" s="186" t="s">
        <v>129</v>
      </c>
      <c r="J3" s="186" t="s">
        <v>109</v>
      </c>
      <c r="K3" s="188" t="str">
        <f>IF(Serialize,_xll.ohObjectSave(K4:K39,SerializationPath&amp;K2,FileOverwrite,Serialize),"---")</f>
        <v>---</v>
      </c>
      <c r="L3" s="189" t="str">
        <f>_xll.ohRangeRetrieveError(K3)</f>
        <v/>
      </c>
      <c r="M3" s="185"/>
    </row>
    <row r="4" spans="1:17" x14ac:dyDescent="0.2">
      <c r="A4" s="190"/>
      <c r="B4" s="184"/>
      <c r="C4" s="184"/>
      <c r="D4" s="184"/>
      <c r="E4" s="184"/>
      <c r="F4" s="184"/>
      <c r="G4" s="184"/>
      <c r="H4" s="184"/>
      <c r="I4" s="184"/>
      <c r="J4" s="184"/>
      <c r="K4" s="191" t="str">
        <f>_xll.qlLibor(,Currency,$I$2,,Permanent,Trigger,ObjectOverwrite)</f>
        <v>obj_003a0#0001</v>
      </c>
      <c r="L4" s="192" t="str">
        <f>_xll.ohRangeRetrieveError(K4)</f>
        <v/>
      </c>
      <c r="M4" s="185"/>
    </row>
    <row r="5" spans="1:17" x14ac:dyDescent="0.2">
      <c r="A5" s="190"/>
      <c r="B5" s="184"/>
      <c r="C5" s="184"/>
      <c r="D5" s="184"/>
      <c r="E5" s="184"/>
      <c r="F5" s="184"/>
      <c r="G5" s="184"/>
      <c r="H5" s="184"/>
      <c r="I5" s="184"/>
      <c r="J5" s="184"/>
      <c r="K5" s="184"/>
      <c r="L5" s="184"/>
      <c r="M5" s="185"/>
    </row>
    <row r="6" spans="1:17" x14ac:dyDescent="0.2">
      <c r="A6" s="183"/>
      <c r="B6" s="193" t="s">
        <v>120</v>
      </c>
      <c r="C6" s="194" t="s">
        <v>47</v>
      </c>
      <c r="D6" s="193" t="str">
        <f>VLOOKUP(Currency,Swap6MConventions,2)</f>
        <v>SB</v>
      </c>
      <c r="E6" s="193" t="s">
        <v>127</v>
      </c>
      <c r="F6" s="195" t="str">
        <f t="shared" ref="F6:F39" si="0">IF(UPPER(LEFT($D6))="A","Annual",IF(UPPER(LEFT($D6))="S","Semiannual","--"))</f>
        <v>Semiannual</v>
      </c>
      <c r="G6" s="195" t="s">
        <v>126</v>
      </c>
      <c r="H6" s="195" t="str">
        <f t="shared" ref="H6:H39" si="1">IF(UPPER(RIGHT($D6))="B",BondBasisDayCounter,IF(UPPER(RIGHT($D6))="M",MoneyMarketDayCounter,"--"))</f>
        <v>30/360 (Bond Basis)</v>
      </c>
      <c r="I6" s="196" t="str">
        <f t="shared" ref="I6:I39" si="2">Currency&amp;$E6&amp;"6L"&amp;$C6&amp;QuoteSuffix</f>
        <v>JPY3L6L1Y_Quote</v>
      </c>
      <c r="J6" s="197" t="str">
        <f t="shared" ref="J6:J39" si="3">Currency&amp;$D6&amp;"6L"&amp;$C6&amp;"_Quote"</f>
        <v>JPYSB6L1Y_Quote</v>
      </c>
      <c r="K6" s="198" t="str">
        <f>_xll.qlSwapRateHelper2(,$J6,$C6,Calendar,$F6,$G6,$H6,$K$4,$I6,B6,Discounting,Permanent,,ObjectOverwrite)</f>
        <v>obj_003a1#0001</v>
      </c>
      <c r="L6" s="189" t="str">
        <f>_xll.ohRangeRetrieveError(K6)</f>
        <v/>
      </c>
      <c r="M6" s="185"/>
    </row>
    <row r="7" spans="1:17" x14ac:dyDescent="0.2">
      <c r="A7" s="183"/>
      <c r="B7" s="194" t="str">
        <f>B6</f>
        <v>0D</v>
      </c>
      <c r="C7" s="194" t="s">
        <v>43</v>
      </c>
      <c r="D7" s="194" t="str">
        <f>D6</f>
        <v>SB</v>
      </c>
      <c r="E7" s="194" t="s">
        <v>127</v>
      </c>
      <c r="F7" s="199" t="str">
        <f t="shared" si="0"/>
        <v>Semiannual</v>
      </c>
      <c r="G7" s="199" t="s">
        <v>126</v>
      </c>
      <c r="H7" s="199" t="str">
        <f t="shared" si="1"/>
        <v>30/360 (Bond Basis)</v>
      </c>
      <c r="I7" s="196" t="str">
        <f t="shared" si="2"/>
        <v>JPY3L6L2Y_Quote</v>
      </c>
      <c r="J7" s="197" t="str">
        <f t="shared" si="3"/>
        <v>JPYSB6L2Y_Quote</v>
      </c>
      <c r="K7" s="198" t="str">
        <f>_xll.qlSwapRateHelper2(,$J7,$C7,Calendar,$F7,$G7,$H7,$K$4,$I7,B7,Discounting,Permanent,,ObjectOverwrite)</f>
        <v>obj_003a2#0001</v>
      </c>
      <c r="L7" s="189" t="str">
        <f>_xll.ohRangeRetrieveError(K7)</f>
        <v/>
      </c>
      <c r="M7" s="185"/>
    </row>
    <row r="8" spans="1:17" x14ac:dyDescent="0.2">
      <c r="A8" s="183"/>
      <c r="B8" s="194" t="str">
        <f t="shared" ref="B8:B39" si="4">B7</f>
        <v>0D</v>
      </c>
      <c r="C8" s="194" t="s">
        <v>42</v>
      </c>
      <c r="D8" s="194" t="str">
        <f t="shared" ref="D8:D23" si="5">D7</f>
        <v>SB</v>
      </c>
      <c r="E8" s="194" t="s">
        <v>127</v>
      </c>
      <c r="F8" s="199" t="str">
        <f t="shared" si="0"/>
        <v>Semiannual</v>
      </c>
      <c r="G8" s="199" t="s">
        <v>126</v>
      </c>
      <c r="H8" s="199" t="str">
        <f t="shared" si="1"/>
        <v>30/360 (Bond Basis)</v>
      </c>
      <c r="I8" s="196" t="str">
        <f t="shared" si="2"/>
        <v>JPY3L6L3Y_Quote</v>
      </c>
      <c r="J8" s="197" t="str">
        <f t="shared" si="3"/>
        <v>JPYSB6L3Y_Quote</v>
      </c>
      <c r="K8" s="198" t="str">
        <f>_xll.qlSwapRateHelper2(,$J8,$C8,Calendar,$F8,$G8,$H8,$K$4,$I8,B8,Discounting,Permanent,,ObjectOverwrite)</f>
        <v>obj_003a3#0001</v>
      </c>
      <c r="L8" s="189" t="str">
        <f>_xll.ohRangeRetrieveError(K8)</f>
        <v/>
      </c>
      <c r="M8" s="185"/>
    </row>
    <row r="9" spans="1:17" ht="12" thickBot="1" x14ac:dyDescent="0.25">
      <c r="A9" s="183"/>
      <c r="B9" s="194" t="str">
        <f t="shared" si="4"/>
        <v>0D</v>
      </c>
      <c r="C9" s="194" t="s">
        <v>41</v>
      </c>
      <c r="D9" s="194" t="str">
        <f t="shared" si="5"/>
        <v>SB</v>
      </c>
      <c r="E9" s="194" t="s">
        <v>127</v>
      </c>
      <c r="F9" s="199" t="str">
        <f t="shared" si="0"/>
        <v>Semiannual</v>
      </c>
      <c r="G9" s="199" t="s">
        <v>126</v>
      </c>
      <c r="H9" s="199" t="str">
        <f t="shared" si="1"/>
        <v>30/360 (Bond Basis)</v>
      </c>
      <c r="I9" s="196" t="str">
        <f t="shared" si="2"/>
        <v>JPY3L6L4Y_Quote</v>
      </c>
      <c r="J9" s="197" t="str">
        <f t="shared" si="3"/>
        <v>JPYSB6L4Y_Quote</v>
      </c>
      <c r="K9" s="198" t="str">
        <f>_xll.qlSwapRateHelper2(,$J9,$C9,Calendar,$F9,$G9,$H9,$K$4,$I9,B9,Discounting,Permanent,,ObjectOverwrite)</f>
        <v>obj_003a4#0001</v>
      </c>
      <c r="L9" s="189" t="str">
        <f>_xll.ohRangeRetrieveError(K9)</f>
        <v/>
      </c>
      <c r="M9" s="185"/>
    </row>
    <row r="10" spans="1:17" x14ac:dyDescent="0.2">
      <c r="A10" s="183"/>
      <c r="B10" s="194" t="str">
        <f t="shared" si="4"/>
        <v>0D</v>
      </c>
      <c r="C10" s="194" t="s">
        <v>40</v>
      </c>
      <c r="D10" s="194" t="str">
        <f t="shared" si="5"/>
        <v>SB</v>
      </c>
      <c r="E10" s="194" t="s">
        <v>127</v>
      </c>
      <c r="F10" s="199" t="str">
        <f t="shared" si="0"/>
        <v>Semiannual</v>
      </c>
      <c r="G10" s="199" t="s">
        <v>126</v>
      </c>
      <c r="H10" s="199" t="str">
        <f t="shared" si="1"/>
        <v>30/360 (Bond Basis)</v>
      </c>
      <c r="I10" s="196" t="str">
        <f t="shared" si="2"/>
        <v>JPY3L6L5Y_Quote</v>
      </c>
      <c r="J10" s="197" t="str">
        <f t="shared" si="3"/>
        <v>JPYSB6L5Y_Quote</v>
      </c>
      <c r="K10" s="198" t="str">
        <f>_xll.qlSwapRateHelper2(,$J10,$C10,Calendar,$F10,$G10,$H10,$K$4,$I10,B10,Discounting,Permanent,,ObjectOverwrite)</f>
        <v>obj_003a5#0001</v>
      </c>
      <c r="L10" s="189" t="str">
        <f>_xll.ohRangeRetrieveError(K10)</f>
        <v/>
      </c>
      <c r="M10" s="185"/>
      <c r="O10" s="200" t="s">
        <v>100</v>
      </c>
      <c r="P10" s="201" t="s">
        <v>97</v>
      </c>
      <c r="Q10" s="202" t="s">
        <v>153</v>
      </c>
    </row>
    <row r="11" spans="1:17" x14ac:dyDescent="0.2">
      <c r="A11" s="183"/>
      <c r="B11" s="194" t="str">
        <f t="shared" si="4"/>
        <v>0D</v>
      </c>
      <c r="C11" s="194" t="s">
        <v>39</v>
      </c>
      <c r="D11" s="194" t="str">
        <f t="shared" si="5"/>
        <v>SB</v>
      </c>
      <c r="E11" s="194" t="s">
        <v>127</v>
      </c>
      <c r="F11" s="199" t="str">
        <f t="shared" si="0"/>
        <v>Semiannual</v>
      </c>
      <c r="G11" s="199" t="s">
        <v>126</v>
      </c>
      <c r="H11" s="199" t="str">
        <f t="shared" si="1"/>
        <v>30/360 (Bond Basis)</v>
      </c>
      <c r="I11" s="196" t="str">
        <f t="shared" si="2"/>
        <v>JPY3L6L6Y_Quote</v>
      </c>
      <c r="J11" s="197" t="str">
        <f t="shared" si="3"/>
        <v>JPYSB6L6Y_Quote</v>
      </c>
      <c r="K11" s="198" t="str">
        <f>_xll.qlSwapRateHelper2(,$J11,$C11,Calendar,$F11,$G11,$H11,$K$4,$I11,B11,Discounting,Permanent,,ObjectOverwrite)</f>
        <v>obj_003a6#0001</v>
      </c>
      <c r="L11" s="189" t="str">
        <f>_xll.ohRangeRetrieveError(K11)</f>
        <v/>
      </c>
      <c r="M11" s="185"/>
      <c r="O11" s="203" t="s">
        <v>98</v>
      </c>
      <c r="P11" s="204" t="s">
        <v>97</v>
      </c>
      <c r="Q11" s="205" t="s">
        <v>152</v>
      </c>
    </row>
    <row r="12" spans="1:17" x14ac:dyDescent="0.2">
      <c r="A12" s="183"/>
      <c r="B12" s="194" t="str">
        <f t="shared" si="4"/>
        <v>0D</v>
      </c>
      <c r="C12" s="194" t="s">
        <v>38</v>
      </c>
      <c r="D12" s="194" t="str">
        <f t="shared" si="5"/>
        <v>SB</v>
      </c>
      <c r="E12" s="194" t="s">
        <v>127</v>
      </c>
      <c r="F12" s="199" t="str">
        <f t="shared" si="0"/>
        <v>Semiannual</v>
      </c>
      <c r="G12" s="199" t="s">
        <v>126</v>
      </c>
      <c r="H12" s="199" t="str">
        <f t="shared" si="1"/>
        <v>30/360 (Bond Basis)</v>
      </c>
      <c r="I12" s="196" t="str">
        <f t="shared" si="2"/>
        <v>JPY3L6L7Y_Quote</v>
      </c>
      <c r="J12" s="197" t="str">
        <f t="shared" si="3"/>
        <v>JPYSB6L7Y_Quote</v>
      </c>
      <c r="K12" s="198" t="str">
        <f>_xll.qlSwapRateHelper2(,$J12,$C12,Calendar,$F12,$G12,$H12,$K$4,$I12,B12,Discounting,Permanent,,ObjectOverwrite)</f>
        <v>obj_003a7#0001</v>
      </c>
      <c r="L12" s="189" t="str">
        <f>_xll.ohRangeRetrieveError(K12)</f>
        <v/>
      </c>
      <c r="M12" s="185"/>
      <c r="O12" s="203" t="s">
        <v>95</v>
      </c>
      <c r="P12" s="204" t="s">
        <v>128</v>
      </c>
      <c r="Q12" s="205" t="s">
        <v>153</v>
      </c>
    </row>
    <row r="13" spans="1:17" x14ac:dyDescent="0.2">
      <c r="A13" s="183"/>
      <c r="B13" s="194" t="str">
        <f t="shared" si="4"/>
        <v>0D</v>
      </c>
      <c r="C13" s="194" t="s">
        <v>37</v>
      </c>
      <c r="D13" s="194" t="str">
        <f t="shared" si="5"/>
        <v>SB</v>
      </c>
      <c r="E13" s="194" t="s">
        <v>127</v>
      </c>
      <c r="F13" s="199" t="str">
        <f t="shared" si="0"/>
        <v>Semiannual</v>
      </c>
      <c r="G13" s="199" t="s">
        <v>126</v>
      </c>
      <c r="H13" s="199" t="str">
        <f t="shared" si="1"/>
        <v>30/360 (Bond Basis)</v>
      </c>
      <c r="I13" s="196" t="str">
        <f t="shared" si="2"/>
        <v>JPY3L6L8Y_Quote</v>
      </c>
      <c r="J13" s="197" t="str">
        <f t="shared" si="3"/>
        <v>JPYSB6L8Y_Quote</v>
      </c>
      <c r="K13" s="198" t="str">
        <f>_xll.qlSwapRateHelper2(,$J13,$C13,Calendar,$F13,$G13,$H13,$K$4,$I13,B13,Discounting,Permanent,,ObjectOverwrite)</f>
        <v>obj_003a8#0001</v>
      </c>
      <c r="L13" s="189" t="str">
        <f>_xll.ohRangeRetrieveError(K13)</f>
        <v/>
      </c>
      <c r="M13" s="185"/>
      <c r="O13" s="203" t="s">
        <v>93</v>
      </c>
      <c r="P13" s="204" t="s">
        <v>128</v>
      </c>
      <c r="Q13" s="205" t="s">
        <v>153</v>
      </c>
    </row>
    <row r="14" spans="1:17" ht="12" thickBot="1" x14ac:dyDescent="0.25">
      <c r="A14" s="183"/>
      <c r="B14" s="194" t="str">
        <f t="shared" si="4"/>
        <v>0D</v>
      </c>
      <c r="C14" s="194" t="s">
        <v>36</v>
      </c>
      <c r="D14" s="194" t="str">
        <f t="shared" si="5"/>
        <v>SB</v>
      </c>
      <c r="E14" s="194" t="s">
        <v>127</v>
      </c>
      <c r="F14" s="199" t="str">
        <f t="shared" si="0"/>
        <v>Semiannual</v>
      </c>
      <c r="G14" s="199" t="s">
        <v>126</v>
      </c>
      <c r="H14" s="199" t="str">
        <f t="shared" si="1"/>
        <v>30/360 (Bond Basis)</v>
      </c>
      <c r="I14" s="196" t="str">
        <f t="shared" si="2"/>
        <v>JPY3L6L9Y_Quote</v>
      </c>
      <c r="J14" s="197" t="str">
        <f t="shared" si="3"/>
        <v>JPYSB6L9Y_Quote</v>
      </c>
      <c r="K14" s="198" t="str">
        <f>_xll.qlSwapRateHelper2(,$J14,$C14,Calendar,$F14,$G14,$H14,$K$4,$I14,B14,Discounting,Permanent,,ObjectOverwrite)</f>
        <v>obj_003a9#0001</v>
      </c>
      <c r="L14" s="189" t="str">
        <f>_xll.ohRangeRetrieveError(K14)</f>
        <v/>
      </c>
      <c r="M14" s="185"/>
      <c r="O14" s="206" t="s">
        <v>91</v>
      </c>
      <c r="P14" s="207" t="s">
        <v>90</v>
      </c>
      <c r="Q14" s="208" t="s">
        <v>153</v>
      </c>
    </row>
    <row r="15" spans="1:17" x14ac:dyDescent="0.2">
      <c r="A15" s="183"/>
      <c r="B15" s="194" t="str">
        <f t="shared" si="4"/>
        <v>0D</v>
      </c>
      <c r="C15" s="194" t="s">
        <v>35</v>
      </c>
      <c r="D15" s="194" t="str">
        <f t="shared" si="5"/>
        <v>SB</v>
      </c>
      <c r="E15" s="194" t="s">
        <v>127</v>
      </c>
      <c r="F15" s="199" t="str">
        <f t="shared" si="0"/>
        <v>Semiannual</v>
      </c>
      <c r="G15" s="199" t="s">
        <v>126</v>
      </c>
      <c r="H15" s="199" t="str">
        <f t="shared" si="1"/>
        <v>30/360 (Bond Basis)</v>
      </c>
      <c r="I15" s="196" t="str">
        <f t="shared" si="2"/>
        <v>JPY3L6L10Y_Quote</v>
      </c>
      <c r="J15" s="197" t="str">
        <f t="shared" si="3"/>
        <v>JPYSB6L10Y_Quote</v>
      </c>
      <c r="K15" s="198" t="str">
        <f>_xll.qlSwapRateHelper2(,$J15,$C15,Calendar,$F15,$G15,$H15,$K$4,$I15,B15,Discounting,Permanent,,ObjectOverwrite)</f>
        <v>obj_003aa#0001</v>
      </c>
      <c r="L15" s="189" t="str">
        <f>_xll.ohRangeRetrieveError(K15)</f>
        <v/>
      </c>
      <c r="M15" s="185"/>
      <c r="O15" s="204"/>
      <c r="P15" s="204"/>
      <c r="Q15" s="204"/>
    </row>
    <row r="16" spans="1:17" x14ac:dyDescent="0.2">
      <c r="A16" s="183"/>
      <c r="B16" s="194" t="str">
        <f t="shared" si="4"/>
        <v>0D</v>
      </c>
      <c r="C16" s="194" t="s">
        <v>34</v>
      </c>
      <c r="D16" s="194" t="str">
        <f t="shared" si="5"/>
        <v>SB</v>
      </c>
      <c r="E16" s="194" t="s">
        <v>127</v>
      </c>
      <c r="F16" s="199" t="str">
        <f t="shared" si="0"/>
        <v>Semiannual</v>
      </c>
      <c r="G16" s="199" t="s">
        <v>126</v>
      </c>
      <c r="H16" s="199" t="str">
        <f t="shared" si="1"/>
        <v>30/360 (Bond Basis)</v>
      </c>
      <c r="I16" s="196" t="str">
        <f t="shared" si="2"/>
        <v>JPY3L6L11Y_Quote</v>
      </c>
      <c r="J16" s="197" t="str">
        <f t="shared" si="3"/>
        <v>JPYSB6L11Y_Quote</v>
      </c>
      <c r="K16" s="198" t="str">
        <f>_xll.qlSwapRateHelper2(,$J16,$C16,Calendar,$F16,$G16,$H16,$K$4,$I16,B16,Discounting,Permanent,,ObjectOverwrite)</f>
        <v>obj_003ab#0001</v>
      </c>
      <c r="L16" s="189" t="str">
        <f>_xll.ohRangeRetrieveError(K16)</f>
        <v/>
      </c>
      <c r="M16" s="185"/>
    </row>
    <row r="17" spans="1:13" x14ac:dyDescent="0.2">
      <c r="A17" s="183"/>
      <c r="B17" s="194" t="str">
        <f t="shared" si="4"/>
        <v>0D</v>
      </c>
      <c r="C17" s="194" t="s">
        <v>33</v>
      </c>
      <c r="D17" s="194" t="str">
        <f t="shared" si="5"/>
        <v>SB</v>
      </c>
      <c r="E17" s="194" t="s">
        <v>127</v>
      </c>
      <c r="F17" s="199" t="str">
        <f t="shared" si="0"/>
        <v>Semiannual</v>
      </c>
      <c r="G17" s="199" t="s">
        <v>126</v>
      </c>
      <c r="H17" s="199" t="str">
        <f t="shared" si="1"/>
        <v>30/360 (Bond Basis)</v>
      </c>
      <c r="I17" s="196" t="str">
        <f t="shared" si="2"/>
        <v>JPY3L6L12Y_Quote</v>
      </c>
      <c r="J17" s="197" t="str">
        <f t="shared" si="3"/>
        <v>JPYSB6L12Y_Quote</v>
      </c>
      <c r="K17" s="198" t="str">
        <f>_xll.qlSwapRateHelper2(,$J17,$C17,Calendar,$F17,$G17,$H17,$K$4,$I17,B17,Discounting,Permanent,,ObjectOverwrite)</f>
        <v>obj_003ac#0001</v>
      </c>
      <c r="L17" s="189" t="str">
        <f>_xll.ohRangeRetrieveError(K17)</f>
        <v/>
      </c>
      <c r="M17" s="185"/>
    </row>
    <row r="18" spans="1:13" x14ac:dyDescent="0.2">
      <c r="A18" s="183"/>
      <c r="B18" s="194" t="str">
        <f t="shared" si="4"/>
        <v>0D</v>
      </c>
      <c r="C18" s="194" t="s">
        <v>32</v>
      </c>
      <c r="D18" s="194" t="str">
        <f t="shared" si="5"/>
        <v>SB</v>
      </c>
      <c r="E18" s="194" t="s">
        <v>127</v>
      </c>
      <c r="F18" s="199" t="str">
        <f t="shared" si="0"/>
        <v>Semiannual</v>
      </c>
      <c r="G18" s="199" t="s">
        <v>126</v>
      </c>
      <c r="H18" s="199" t="str">
        <f t="shared" si="1"/>
        <v>30/360 (Bond Basis)</v>
      </c>
      <c r="I18" s="196" t="str">
        <f t="shared" si="2"/>
        <v>JPY3L6L13Y_Quote</v>
      </c>
      <c r="J18" s="197" t="str">
        <f t="shared" si="3"/>
        <v>JPYSB6L13Y_Quote</v>
      </c>
      <c r="K18" s="198" t="str">
        <f>_xll.qlSwapRateHelper2(,$J18,$C18,Calendar,$F18,$G18,$H18,$K$4,$I18,B18,Discounting,Permanent,,ObjectOverwrite)</f>
        <v>obj_003ad#0001</v>
      </c>
      <c r="L18" s="189" t="str">
        <f>_xll.ohRangeRetrieveError(K18)</f>
        <v/>
      </c>
      <c r="M18" s="185"/>
    </row>
    <row r="19" spans="1:13" x14ac:dyDescent="0.2">
      <c r="A19" s="183"/>
      <c r="B19" s="194" t="str">
        <f t="shared" si="4"/>
        <v>0D</v>
      </c>
      <c r="C19" s="194" t="s">
        <v>31</v>
      </c>
      <c r="D19" s="194" t="str">
        <f t="shared" si="5"/>
        <v>SB</v>
      </c>
      <c r="E19" s="194" t="s">
        <v>127</v>
      </c>
      <c r="F19" s="199" t="str">
        <f t="shared" si="0"/>
        <v>Semiannual</v>
      </c>
      <c r="G19" s="199" t="s">
        <v>126</v>
      </c>
      <c r="H19" s="199" t="str">
        <f t="shared" si="1"/>
        <v>30/360 (Bond Basis)</v>
      </c>
      <c r="I19" s="196" t="str">
        <f t="shared" si="2"/>
        <v>JPY3L6L14Y_Quote</v>
      </c>
      <c r="J19" s="197" t="str">
        <f t="shared" si="3"/>
        <v>JPYSB6L14Y_Quote</v>
      </c>
      <c r="K19" s="198" t="str">
        <f>_xll.qlSwapRateHelper2(,$J19,$C19,Calendar,$F19,$G19,$H19,$K$4,$I19,B19,Discounting,Permanent,,ObjectOverwrite)</f>
        <v>obj_003ae#0001</v>
      </c>
      <c r="L19" s="189" t="str">
        <f>_xll.ohRangeRetrieveError(K19)</f>
        <v/>
      </c>
      <c r="M19" s="185"/>
    </row>
    <row r="20" spans="1:13" x14ac:dyDescent="0.2">
      <c r="A20" s="183"/>
      <c r="B20" s="194" t="str">
        <f t="shared" si="4"/>
        <v>0D</v>
      </c>
      <c r="C20" s="194" t="s">
        <v>30</v>
      </c>
      <c r="D20" s="194" t="str">
        <f t="shared" si="5"/>
        <v>SB</v>
      </c>
      <c r="E20" s="194" t="s">
        <v>127</v>
      </c>
      <c r="F20" s="199" t="str">
        <f t="shared" si="0"/>
        <v>Semiannual</v>
      </c>
      <c r="G20" s="199" t="s">
        <v>126</v>
      </c>
      <c r="H20" s="199" t="str">
        <f t="shared" si="1"/>
        <v>30/360 (Bond Basis)</v>
      </c>
      <c r="I20" s="196" t="str">
        <f t="shared" si="2"/>
        <v>JPY3L6L15Y_Quote</v>
      </c>
      <c r="J20" s="197" t="str">
        <f t="shared" si="3"/>
        <v>JPYSB6L15Y_Quote</v>
      </c>
      <c r="K20" s="198" t="str">
        <f>_xll.qlSwapRateHelper2(,$J20,$C20,Calendar,$F20,$G20,$H20,$K$4,$I20,B20,Discounting,Permanent,,ObjectOverwrite)</f>
        <v>obj_003af#0001</v>
      </c>
      <c r="L20" s="189" t="str">
        <f>_xll.ohRangeRetrieveError(K20)</f>
        <v/>
      </c>
      <c r="M20" s="185"/>
    </row>
    <row r="21" spans="1:13" x14ac:dyDescent="0.2">
      <c r="A21" s="183"/>
      <c r="B21" s="194" t="str">
        <f t="shared" si="4"/>
        <v>0D</v>
      </c>
      <c r="C21" s="194" t="s">
        <v>29</v>
      </c>
      <c r="D21" s="194" t="str">
        <f t="shared" si="5"/>
        <v>SB</v>
      </c>
      <c r="E21" s="194" t="s">
        <v>127</v>
      </c>
      <c r="F21" s="199" t="str">
        <f t="shared" si="0"/>
        <v>Semiannual</v>
      </c>
      <c r="G21" s="199" t="s">
        <v>126</v>
      </c>
      <c r="H21" s="199" t="str">
        <f t="shared" si="1"/>
        <v>30/360 (Bond Basis)</v>
      </c>
      <c r="I21" s="196" t="str">
        <f t="shared" si="2"/>
        <v>JPY3L6L16Y_Quote</v>
      </c>
      <c r="J21" s="197" t="str">
        <f t="shared" si="3"/>
        <v>JPYSB6L16Y_Quote</v>
      </c>
      <c r="K21" s="198" t="str">
        <f>_xll.qlSwapRateHelper2(,$J21,$C21,Calendar,$F21,$G21,$H21,$K$4,$I21,B21,Discounting,Permanent,,ObjectOverwrite)</f>
        <v>obj_003b0#0001</v>
      </c>
      <c r="L21" s="189" t="str">
        <f>_xll.ohRangeRetrieveError(K21)</f>
        <v/>
      </c>
      <c r="M21" s="185"/>
    </row>
    <row r="22" spans="1:13" x14ac:dyDescent="0.2">
      <c r="A22" s="183"/>
      <c r="B22" s="194" t="str">
        <f t="shared" si="4"/>
        <v>0D</v>
      </c>
      <c r="C22" s="194" t="s">
        <v>28</v>
      </c>
      <c r="D22" s="194" t="str">
        <f t="shared" si="5"/>
        <v>SB</v>
      </c>
      <c r="E22" s="194" t="s">
        <v>127</v>
      </c>
      <c r="F22" s="199" t="str">
        <f t="shared" si="0"/>
        <v>Semiannual</v>
      </c>
      <c r="G22" s="199" t="s">
        <v>126</v>
      </c>
      <c r="H22" s="199" t="str">
        <f t="shared" si="1"/>
        <v>30/360 (Bond Basis)</v>
      </c>
      <c r="I22" s="196" t="str">
        <f t="shared" si="2"/>
        <v>JPY3L6L17Y_Quote</v>
      </c>
      <c r="J22" s="197" t="str">
        <f t="shared" si="3"/>
        <v>JPYSB6L17Y_Quote</v>
      </c>
      <c r="K22" s="198" t="str">
        <f>_xll.qlSwapRateHelper2(,$J22,$C22,Calendar,$F22,$G22,$H22,$K$4,$I22,B22,Discounting,Permanent,,ObjectOverwrite)</f>
        <v>obj_003b1#0001</v>
      </c>
      <c r="L22" s="189" t="str">
        <f>_xll.ohRangeRetrieveError(K22)</f>
        <v/>
      </c>
      <c r="M22" s="185"/>
    </row>
    <row r="23" spans="1:13" x14ac:dyDescent="0.2">
      <c r="A23" s="183"/>
      <c r="B23" s="194" t="str">
        <f t="shared" si="4"/>
        <v>0D</v>
      </c>
      <c r="C23" s="194" t="s">
        <v>27</v>
      </c>
      <c r="D23" s="194" t="str">
        <f t="shared" si="5"/>
        <v>SB</v>
      </c>
      <c r="E23" s="194" t="s">
        <v>127</v>
      </c>
      <c r="F23" s="199" t="str">
        <f t="shared" si="0"/>
        <v>Semiannual</v>
      </c>
      <c r="G23" s="199" t="s">
        <v>126</v>
      </c>
      <c r="H23" s="199" t="str">
        <f t="shared" si="1"/>
        <v>30/360 (Bond Basis)</v>
      </c>
      <c r="I23" s="196" t="str">
        <f t="shared" si="2"/>
        <v>JPY3L6L18Y_Quote</v>
      </c>
      <c r="J23" s="197" t="str">
        <f t="shared" si="3"/>
        <v>JPYSB6L18Y_Quote</v>
      </c>
      <c r="K23" s="198" t="str">
        <f>_xll.qlSwapRateHelper2(,$J23,$C23,Calendar,$F23,$G23,$H23,$K$4,$I23,B23,Discounting,Permanent,,ObjectOverwrite)</f>
        <v>obj_003b2#0001</v>
      </c>
      <c r="L23" s="189" t="str">
        <f>_xll.ohRangeRetrieveError(K23)</f>
        <v/>
      </c>
      <c r="M23" s="185"/>
    </row>
    <row r="24" spans="1:13" x14ac:dyDescent="0.2">
      <c r="A24" s="183"/>
      <c r="B24" s="194" t="str">
        <f t="shared" si="4"/>
        <v>0D</v>
      </c>
      <c r="C24" s="194" t="s">
        <v>26</v>
      </c>
      <c r="D24" s="194" t="str">
        <f t="shared" ref="D24:D39" si="6">D23</f>
        <v>SB</v>
      </c>
      <c r="E24" s="194" t="s">
        <v>127</v>
      </c>
      <c r="F24" s="199" t="str">
        <f t="shared" si="0"/>
        <v>Semiannual</v>
      </c>
      <c r="G24" s="199" t="s">
        <v>126</v>
      </c>
      <c r="H24" s="199" t="str">
        <f t="shared" si="1"/>
        <v>30/360 (Bond Basis)</v>
      </c>
      <c r="I24" s="196" t="str">
        <f t="shared" si="2"/>
        <v>JPY3L6L19Y_Quote</v>
      </c>
      <c r="J24" s="197" t="str">
        <f t="shared" si="3"/>
        <v>JPYSB6L19Y_Quote</v>
      </c>
      <c r="K24" s="198" t="str">
        <f>_xll.qlSwapRateHelper2(,$J24,$C24,Calendar,$F24,$G24,$H24,$K$4,$I24,B24,Discounting,Permanent,,ObjectOverwrite)</f>
        <v>obj_003b3#0001</v>
      </c>
      <c r="L24" s="189" t="str">
        <f>_xll.ohRangeRetrieveError(K24)</f>
        <v/>
      </c>
      <c r="M24" s="185"/>
    </row>
    <row r="25" spans="1:13" x14ac:dyDescent="0.2">
      <c r="A25" s="183"/>
      <c r="B25" s="194" t="str">
        <f t="shared" si="4"/>
        <v>0D</v>
      </c>
      <c r="C25" s="194" t="s">
        <v>25</v>
      </c>
      <c r="D25" s="194" t="str">
        <f t="shared" si="6"/>
        <v>SB</v>
      </c>
      <c r="E25" s="194" t="s">
        <v>127</v>
      </c>
      <c r="F25" s="199" t="str">
        <f t="shared" si="0"/>
        <v>Semiannual</v>
      </c>
      <c r="G25" s="199" t="s">
        <v>126</v>
      </c>
      <c r="H25" s="199" t="str">
        <f t="shared" si="1"/>
        <v>30/360 (Bond Basis)</v>
      </c>
      <c r="I25" s="196" t="str">
        <f t="shared" si="2"/>
        <v>JPY3L6L20Y_Quote</v>
      </c>
      <c r="J25" s="197" t="str">
        <f t="shared" si="3"/>
        <v>JPYSB6L20Y_Quote</v>
      </c>
      <c r="K25" s="198" t="str">
        <f>_xll.qlSwapRateHelper2(,$J25,$C25,Calendar,$F25,$G25,$H25,$K$4,$I25,B25,Discounting,Permanent,,ObjectOverwrite)</f>
        <v>obj_003b4#0001</v>
      </c>
      <c r="L25" s="189" t="str">
        <f>_xll.ohRangeRetrieveError(K25)</f>
        <v/>
      </c>
      <c r="M25" s="185"/>
    </row>
    <row r="26" spans="1:13" x14ac:dyDescent="0.2">
      <c r="A26" s="183"/>
      <c r="B26" s="194" t="str">
        <f t="shared" si="4"/>
        <v>0D</v>
      </c>
      <c r="C26" s="194" t="s">
        <v>24</v>
      </c>
      <c r="D26" s="194" t="str">
        <f t="shared" si="6"/>
        <v>SB</v>
      </c>
      <c r="E26" s="194" t="s">
        <v>127</v>
      </c>
      <c r="F26" s="199" t="str">
        <f t="shared" si="0"/>
        <v>Semiannual</v>
      </c>
      <c r="G26" s="199" t="s">
        <v>126</v>
      </c>
      <c r="H26" s="199" t="str">
        <f t="shared" si="1"/>
        <v>30/360 (Bond Basis)</v>
      </c>
      <c r="I26" s="196" t="str">
        <f t="shared" si="2"/>
        <v>JPY3L6L21Y_Quote</v>
      </c>
      <c r="J26" s="197" t="str">
        <f t="shared" si="3"/>
        <v>JPYSB6L21Y_Quote</v>
      </c>
      <c r="K26" s="198" t="str">
        <f>_xll.qlSwapRateHelper2(,$J26,$C26,Calendar,$F26,$G26,$H26,$K$4,$I26,B26,Discounting,Permanent,,ObjectOverwrite)</f>
        <v>obj_003b5#0001</v>
      </c>
      <c r="L26" s="189" t="str">
        <f>_xll.ohRangeRetrieveError(K26)</f>
        <v/>
      </c>
      <c r="M26" s="185"/>
    </row>
    <row r="27" spans="1:13" x14ac:dyDescent="0.2">
      <c r="A27" s="183"/>
      <c r="B27" s="194" t="str">
        <f t="shared" si="4"/>
        <v>0D</v>
      </c>
      <c r="C27" s="194" t="s">
        <v>23</v>
      </c>
      <c r="D27" s="194" t="str">
        <f t="shared" si="6"/>
        <v>SB</v>
      </c>
      <c r="E27" s="194" t="s">
        <v>127</v>
      </c>
      <c r="F27" s="199" t="str">
        <f t="shared" si="0"/>
        <v>Semiannual</v>
      </c>
      <c r="G27" s="199" t="s">
        <v>126</v>
      </c>
      <c r="H27" s="199" t="str">
        <f t="shared" si="1"/>
        <v>30/360 (Bond Basis)</v>
      </c>
      <c r="I27" s="196" t="str">
        <f t="shared" si="2"/>
        <v>JPY3L6L22Y_Quote</v>
      </c>
      <c r="J27" s="197" t="str">
        <f t="shared" si="3"/>
        <v>JPYSB6L22Y_Quote</v>
      </c>
      <c r="K27" s="198" t="str">
        <f>_xll.qlSwapRateHelper2(,$J27,$C27,Calendar,$F27,$G27,$H27,$K$4,$I27,B27,Discounting,Permanent,,ObjectOverwrite)</f>
        <v>obj_003b6#0001</v>
      </c>
      <c r="L27" s="189" t="str">
        <f>_xll.ohRangeRetrieveError(K27)</f>
        <v/>
      </c>
      <c r="M27" s="185"/>
    </row>
    <row r="28" spans="1:13" x14ac:dyDescent="0.2">
      <c r="A28" s="183"/>
      <c r="B28" s="194" t="str">
        <f t="shared" si="4"/>
        <v>0D</v>
      </c>
      <c r="C28" s="194" t="s">
        <v>22</v>
      </c>
      <c r="D28" s="194" t="str">
        <f t="shared" si="6"/>
        <v>SB</v>
      </c>
      <c r="E28" s="194" t="s">
        <v>127</v>
      </c>
      <c r="F28" s="199" t="str">
        <f t="shared" si="0"/>
        <v>Semiannual</v>
      </c>
      <c r="G28" s="199" t="s">
        <v>126</v>
      </c>
      <c r="H28" s="199" t="str">
        <f t="shared" si="1"/>
        <v>30/360 (Bond Basis)</v>
      </c>
      <c r="I28" s="196" t="str">
        <f t="shared" si="2"/>
        <v>JPY3L6L23Y_Quote</v>
      </c>
      <c r="J28" s="197" t="str">
        <f t="shared" si="3"/>
        <v>JPYSB6L23Y_Quote</v>
      </c>
      <c r="K28" s="198" t="str">
        <f>_xll.qlSwapRateHelper2(,$J28,$C28,Calendar,$F28,$G28,$H28,$K$4,$I28,B28,Discounting,Permanent,,ObjectOverwrite)</f>
        <v>obj_003b7#0001</v>
      </c>
      <c r="L28" s="189" t="str">
        <f>_xll.ohRangeRetrieveError(K28)</f>
        <v/>
      </c>
      <c r="M28" s="185"/>
    </row>
    <row r="29" spans="1:13" x14ac:dyDescent="0.2">
      <c r="A29" s="183"/>
      <c r="B29" s="194" t="str">
        <f t="shared" si="4"/>
        <v>0D</v>
      </c>
      <c r="C29" s="194" t="s">
        <v>21</v>
      </c>
      <c r="D29" s="194" t="str">
        <f t="shared" si="6"/>
        <v>SB</v>
      </c>
      <c r="E29" s="194" t="s">
        <v>127</v>
      </c>
      <c r="F29" s="199" t="str">
        <f t="shared" si="0"/>
        <v>Semiannual</v>
      </c>
      <c r="G29" s="199" t="s">
        <v>126</v>
      </c>
      <c r="H29" s="199" t="str">
        <f t="shared" si="1"/>
        <v>30/360 (Bond Basis)</v>
      </c>
      <c r="I29" s="196" t="str">
        <f t="shared" si="2"/>
        <v>JPY3L6L24Y_Quote</v>
      </c>
      <c r="J29" s="197" t="str">
        <f t="shared" si="3"/>
        <v>JPYSB6L24Y_Quote</v>
      </c>
      <c r="K29" s="198" t="str">
        <f>_xll.qlSwapRateHelper2(,$J29,$C29,Calendar,$F29,$G29,$H29,$K$4,$I29,B29,Discounting,Permanent,,ObjectOverwrite)</f>
        <v>obj_003b8#0001</v>
      </c>
      <c r="L29" s="189" t="str">
        <f>_xll.ohRangeRetrieveError(K29)</f>
        <v/>
      </c>
      <c r="M29" s="185"/>
    </row>
    <row r="30" spans="1:13" x14ac:dyDescent="0.2">
      <c r="A30" s="183"/>
      <c r="B30" s="194" t="str">
        <f t="shared" si="4"/>
        <v>0D</v>
      </c>
      <c r="C30" s="194" t="s">
        <v>20</v>
      </c>
      <c r="D30" s="194" t="str">
        <f t="shared" si="6"/>
        <v>SB</v>
      </c>
      <c r="E30" s="194" t="s">
        <v>127</v>
      </c>
      <c r="F30" s="199" t="str">
        <f t="shared" si="0"/>
        <v>Semiannual</v>
      </c>
      <c r="G30" s="199" t="s">
        <v>126</v>
      </c>
      <c r="H30" s="199" t="str">
        <f t="shared" si="1"/>
        <v>30/360 (Bond Basis)</v>
      </c>
      <c r="I30" s="196" t="str">
        <f t="shared" si="2"/>
        <v>JPY3L6L25Y_Quote</v>
      </c>
      <c r="J30" s="197" t="str">
        <f t="shared" si="3"/>
        <v>JPYSB6L25Y_Quote</v>
      </c>
      <c r="K30" s="198" t="str">
        <f>_xll.qlSwapRateHelper2(,$J30,$C30,Calendar,$F30,$G30,$H30,$K$4,$I30,B30,Discounting,Permanent,,ObjectOverwrite)</f>
        <v>obj_003b9#0001</v>
      </c>
      <c r="L30" s="189" t="str">
        <f>_xll.ohRangeRetrieveError(K30)</f>
        <v/>
      </c>
      <c r="M30" s="185"/>
    </row>
    <row r="31" spans="1:13" x14ac:dyDescent="0.2">
      <c r="A31" s="183"/>
      <c r="B31" s="194" t="str">
        <f t="shared" si="4"/>
        <v>0D</v>
      </c>
      <c r="C31" s="194" t="s">
        <v>19</v>
      </c>
      <c r="D31" s="194" t="str">
        <f t="shared" si="6"/>
        <v>SB</v>
      </c>
      <c r="E31" s="194" t="s">
        <v>127</v>
      </c>
      <c r="F31" s="199" t="str">
        <f t="shared" si="0"/>
        <v>Semiannual</v>
      </c>
      <c r="G31" s="199" t="s">
        <v>126</v>
      </c>
      <c r="H31" s="199" t="str">
        <f t="shared" si="1"/>
        <v>30/360 (Bond Basis)</v>
      </c>
      <c r="I31" s="196" t="str">
        <f t="shared" si="2"/>
        <v>JPY3L6L26Y_Quote</v>
      </c>
      <c r="J31" s="197" t="str">
        <f t="shared" si="3"/>
        <v>JPYSB6L26Y_Quote</v>
      </c>
      <c r="K31" s="198" t="str">
        <f>_xll.qlSwapRateHelper2(,$J31,$C31,Calendar,$F31,$G31,$H31,$K$4,$I31,B31,Discounting,Permanent,,ObjectOverwrite)</f>
        <v>obj_003ba#0001</v>
      </c>
      <c r="L31" s="189" t="str">
        <f>_xll.ohRangeRetrieveError(K31)</f>
        <v/>
      </c>
      <c r="M31" s="185"/>
    </row>
    <row r="32" spans="1:13" x14ac:dyDescent="0.2">
      <c r="A32" s="183"/>
      <c r="B32" s="194" t="str">
        <f t="shared" si="4"/>
        <v>0D</v>
      </c>
      <c r="C32" s="194" t="s">
        <v>18</v>
      </c>
      <c r="D32" s="194" t="str">
        <f t="shared" si="6"/>
        <v>SB</v>
      </c>
      <c r="E32" s="194" t="s">
        <v>127</v>
      </c>
      <c r="F32" s="199" t="str">
        <f t="shared" si="0"/>
        <v>Semiannual</v>
      </c>
      <c r="G32" s="199" t="s">
        <v>126</v>
      </c>
      <c r="H32" s="199" t="str">
        <f t="shared" si="1"/>
        <v>30/360 (Bond Basis)</v>
      </c>
      <c r="I32" s="196" t="str">
        <f t="shared" si="2"/>
        <v>JPY3L6L27Y_Quote</v>
      </c>
      <c r="J32" s="197" t="str">
        <f t="shared" si="3"/>
        <v>JPYSB6L27Y_Quote</v>
      </c>
      <c r="K32" s="198" t="str">
        <f>_xll.qlSwapRateHelper2(,$J32,$C32,Calendar,$F32,$G32,$H32,$K$4,$I32,B32,Discounting,Permanent,,ObjectOverwrite)</f>
        <v>obj_003bb#0001</v>
      </c>
      <c r="L32" s="189" t="str">
        <f>_xll.ohRangeRetrieveError(K32)</f>
        <v/>
      </c>
      <c r="M32" s="185"/>
    </row>
    <row r="33" spans="1:13" x14ac:dyDescent="0.2">
      <c r="A33" s="183"/>
      <c r="B33" s="194" t="str">
        <f t="shared" si="4"/>
        <v>0D</v>
      </c>
      <c r="C33" s="194" t="s">
        <v>17</v>
      </c>
      <c r="D33" s="194" t="str">
        <f t="shared" si="6"/>
        <v>SB</v>
      </c>
      <c r="E33" s="194" t="s">
        <v>127</v>
      </c>
      <c r="F33" s="199" t="str">
        <f t="shared" si="0"/>
        <v>Semiannual</v>
      </c>
      <c r="G33" s="199" t="s">
        <v>126</v>
      </c>
      <c r="H33" s="199" t="str">
        <f t="shared" si="1"/>
        <v>30/360 (Bond Basis)</v>
      </c>
      <c r="I33" s="196" t="str">
        <f t="shared" si="2"/>
        <v>JPY3L6L28Y_Quote</v>
      </c>
      <c r="J33" s="197" t="str">
        <f t="shared" si="3"/>
        <v>JPYSB6L28Y_Quote</v>
      </c>
      <c r="K33" s="198" t="str">
        <f>_xll.qlSwapRateHelper2(,$J33,$C33,Calendar,$F33,$G33,$H33,$K$4,$I33,B33,Discounting,Permanent,,ObjectOverwrite)</f>
        <v>obj_003bc#0001</v>
      </c>
      <c r="L33" s="189" t="str">
        <f>_xll.ohRangeRetrieveError(K33)</f>
        <v/>
      </c>
      <c r="M33" s="185"/>
    </row>
    <row r="34" spans="1:13" x14ac:dyDescent="0.2">
      <c r="A34" s="183"/>
      <c r="B34" s="194" t="str">
        <f t="shared" si="4"/>
        <v>0D</v>
      </c>
      <c r="C34" s="194" t="s">
        <v>16</v>
      </c>
      <c r="D34" s="194" t="str">
        <f t="shared" si="6"/>
        <v>SB</v>
      </c>
      <c r="E34" s="194" t="s">
        <v>127</v>
      </c>
      <c r="F34" s="199" t="str">
        <f t="shared" si="0"/>
        <v>Semiannual</v>
      </c>
      <c r="G34" s="199" t="s">
        <v>126</v>
      </c>
      <c r="H34" s="199" t="str">
        <f t="shared" si="1"/>
        <v>30/360 (Bond Basis)</v>
      </c>
      <c r="I34" s="196" t="str">
        <f t="shared" si="2"/>
        <v>JPY3L6L29Y_Quote</v>
      </c>
      <c r="J34" s="197" t="str">
        <f t="shared" si="3"/>
        <v>JPYSB6L29Y_Quote</v>
      </c>
      <c r="K34" s="198" t="str">
        <f>_xll.qlSwapRateHelper2(,$J34,$C34,Calendar,$F34,$G34,$H34,$K$4,$I34,B34,Discounting,Permanent,,ObjectOverwrite)</f>
        <v>obj_003bd#0001</v>
      </c>
      <c r="L34" s="189" t="str">
        <f>_xll.ohRangeRetrieveError(K34)</f>
        <v/>
      </c>
      <c r="M34" s="185"/>
    </row>
    <row r="35" spans="1:13" x14ac:dyDescent="0.2">
      <c r="A35" s="183"/>
      <c r="B35" s="194" t="str">
        <f t="shared" si="4"/>
        <v>0D</v>
      </c>
      <c r="C35" s="194" t="s">
        <v>15</v>
      </c>
      <c r="D35" s="194" t="str">
        <f t="shared" si="6"/>
        <v>SB</v>
      </c>
      <c r="E35" s="194" t="s">
        <v>127</v>
      </c>
      <c r="F35" s="199" t="str">
        <f t="shared" si="0"/>
        <v>Semiannual</v>
      </c>
      <c r="G35" s="199" t="s">
        <v>126</v>
      </c>
      <c r="H35" s="199" t="str">
        <f t="shared" si="1"/>
        <v>30/360 (Bond Basis)</v>
      </c>
      <c r="I35" s="196" t="str">
        <f t="shared" si="2"/>
        <v>JPY3L6L30Y_Quote</v>
      </c>
      <c r="J35" s="197" t="str">
        <f t="shared" si="3"/>
        <v>JPYSB6L30Y_Quote</v>
      </c>
      <c r="K35" s="198" t="str">
        <f>_xll.qlSwapRateHelper2(,$J35,$C35,Calendar,$F35,$G35,$H35,$K$4,$I35,B35,Discounting,Permanent,,ObjectOverwrite)</f>
        <v>obj_003be#0001</v>
      </c>
      <c r="L35" s="189" t="str">
        <f>_xll.ohRangeRetrieveError(K35)</f>
        <v/>
      </c>
      <c r="M35" s="185"/>
    </row>
    <row r="36" spans="1:13" x14ac:dyDescent="0.2">
      <c r="A36" s="183"/>
      <c r="B36" s="194" t="str">
        <f t="shared" si="4"/>
        <v>0D</v>
      </c>
      <c r="C36" s="194" t="s">
        <v>14</v>
      </c>
      <c r="D36" s="194" t="str">
        <f t="shared" si="6"/>
        <v>SB</v>
      </c>
      <c r="E36" s="194" t="s">
        <v>127</v>
      </c>
      <c r="F36" s="199" t="str">
        <f t="shared" si="0"/>
        <v>Semiannual</v>
      </c>
      <c r="G36" s="199" t="s">
        <v>126</v>
      </c>
      <c r="H36" s="199" t="str">
        <f t="shared" si="1"/>
        <v>30/360 (Bond Basis)</v>
      </c>
      <c r="I36" s="196" t="str">
        <f t="shared" si="2"/>
        <v>JPY3L6L35Y_Quote</v>
      </c>
      <c r="J36" s="197" t="str">
        <f t="shared" si="3"/>
        <v>JPYSB6L35Y_Quote</v>
      </c>
      <c r="K36" s="198" t="str">
        <f>_xll.qlSwapRateHelper2(,$J36,$C36,Calendar,$F36,$G36,$H36,$K$4,$I36,B36,Discounting,Permanent,,ObjectOverwrite)</f>
        <v>obj_003bf#0001</v>
      </c>
      <c r="L36" s="189" t="str">
        <f>_xll.ohRangeRetrieveError(K36)</f>
        <v/>
      </c>
      <c r="M36" s="185"/>
    </row>
    <row r="37" spans="1:13" x14ac:dyDescent="0.2">
      <c r="A37" s="183"/>
      <c r="B37" s="194" t="str">
        <f t="shared" si="4"/>
        <v>0D</v>
      </c>
      <c r="C37" s="194" t="s">
        <v>13</v>
      </c>
      <c r="D37" s="194" t="str">
        <f t="shared" si="6"/>
        <v>SB</v>
      </c>
      <c r="E37" s="194" t="s">
        <v>127</v>
      </c>
      <c r="F37" s="199" t="str">
        <f t="shared" si="0"/>
        <v>Semiannual</v>
      </c>
      <c r="G37" s="199" t="s">
        <v>126</v>
      </c>
      <c r="H37" s="199" t="str">
        <f t="shared" si="1"/>
        <v>30/360 (Bond Basis)</v>
      </c>
      <c r="I37" s="196" t="str">
        <f t="shared" si="2"/>
        <v>JPY3L6L40Y_Quote</v>
      </c>
      <c r="J37" s="197" t="str">
        <f t="shared" si="3"/>
        <v>JPYSB6L40Y_Quote</v>
      </c>
      <c r="K37" s="198" t="str">
        <f>_xll.qlSwapRateHelper2(,$J37,$C37,Calendar,$F37,$G37,$H37,$K$4,$I37,B37,Discounting,Permanent,,ObjectOverwrite)</f>
        <v>obj_003c0#0001</v>
      </c>
      <c r="L37" s="189" t="str">
        <f>_xll.ohRangeRetrieveError(K37)</f>
        <v/>
      </c>
      <c r="M37" s="185"/>
    </row>
    <row r="38" spans="1:13" x14ac:dyDescent="0.2">
      <c r="A38" s="183"/>
      <c r="B38" s="194" t="str">
        <f t="shared" si="4"/>
        <v>0D</v>
      </c>
      <c r="C38" s="194" t="s">
        <v>12</v>
      </c>
      <c r="D38" s="194" t="str">
        <f t="shared" si="6"/>
        <v>SB</v>
      </c>
      <c r="E38" s="194" t="s">
        <v>127</v>
      </c>
      <c r="F38" s="199" t="str">
        <f t="shared" si="0"/>
        <v>Semiannual</v>
      </c>
      <c r="G38" s="199" t="s">
        <v>126</v>
      </c>
      <c r="H38" s="199" t="str">
        <f t="shared" si="1"/>
        <v>30/360 (Bond Basis)</v>
      </c>
      <c r="I38" s="196" t="str">
        <f t="shared" si="2"/>
        <v>JPY3L6L50Y_Quote</v>
      </c>
      <c r="J38" s="197" t="str">
        <f t="shared" si="3"/>
        <v>JPYSB6L50Y_Quote</v>
      </c>
      <c r="K38" s="198" t="str">
        <f>_xll.qlSwapRateHelper2(,$J38,$C38,Calendar,$F38,$G38,$H38,$K$4,$I38,B38,Discounting,Permanent,,ObjectOverwrite)</f>
        <v>obj_003c1#0001</v>
      </c>
      <c r="L38" s="189" t="str">
        <f>_xll.ohRangeRetrieveError(K38)</f>
        <v/>
      </c>
      <c r="M38" s="185"/>
    </row>
    <row r="39" spans="1:13" x14ac:dyDescent="0.2">
      <c r="A39" s="183"/>
      <c r="B39" s="194" t="str">
        <f t="shared" si="4"/>
        <v>0D</v>
      </c>
      <c r="C39" s="194" t="s">
        <v>11</v>
      </c>
      <c r="D39" s="194" t="str">
        <f t="shared" si="6"/>
        <v>SB</v>
      </c>
      <c r="E39" s="194" t="s">
        <v>127</v>
      </c>
      <c r="F39" s="199" t="str">
        <f t="shared" si="0"/>
        <v>Semiannual</v>
      </c>
      <c r="G39" s="199" t="s">
        <v>126</v>
      </c>
      <c r="H39" s="199" t="str">
        <f t="shared" si="1"/>
        <v>30/360 (Bond Basis)</v>
      </c>
      <c r="I39" s="196" t="str">
        <f t="shared" si="2"/>
        <v>JPY3L6L60Y_Quote</v>
      </c>
      <c r="J39" s="197" t="str">
        <f t="shared" si="3"/>
        <v>JPYSB6L60Y_Quote</v>
      </c>
      <c r="K39" s="198" t="str">
        <f>_xll.qlSwapRateHelper2(,$J39,$C39,Calendar,$F39,$G39,$H39,$K$4,$I39,B39,Discounting,Permanent,,ObjectOverwrite)</f>
        <v>obj_003c2#0001</v>
      </c>
      <c r="L39" s="189" t="str">
        <f>_xll.ohRangeRetrieveError(K39)</f>
        <v/>
      </c>
      <c r="M39" s="185"/>
    </row>
    <row r="40" spans="1:13" ht="12" thickBot="1" x14ac:dyDescent="0.25">
      <c r="A40" s="209"/>
      <c r="B40" s="210"/>
      <c r="C40" s="210"/>
      <c r="D40" s="210"/>
      <c r="E40" s="210"/>
      <c r="F40" s="210"/>
      <c r="G40" s="210"/>
      <c r="H40" s="210"/>
      <c r="I40" s="210"/>
      <c r="J40" s="210"/>
      <c r="K40" s="211"/>
      <c r="L40" s="211"/>
      <c r="M40" s="212"/>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Deposits</vt:lpstr>
      <vt:lpstr>FRAs</vt:lpstr>
      <vt:lpstr>Futures</vt:lpstr>
      <vt:lpstr>SwapsFromBasis</vt:lpstr>
      <vt:lpstr>Accuracy</vt:lpstr>
      <vt:lpstr>BondBasisDayCounter</vt:lpstr>
      <vt:lpstr>Calendar</vt:lpstr>
      <vt:lpstr>Currency</vt:lpstr>
      <vt:lpstr>DayCounter</vt:lpstr>
      <vt:lpstr>DepoInclusionCriteria</vt:lpstr>
      <vt:lpstr>Discounting</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Swap6MConventions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cp:lastPrinted>2014-04-04T12:52:26Z</cp:lastPrinted>
  <dcterms:created xsi:type="dcterms:W3CDTF">2014-01-07T10:29:47Z</dcterms:created>
  <dcterms:modified xsi:type="dcterms:W3CDTF">2014-06-06T12:10:25Z</dcterms:modified>
</cp:coreProperties>
</file>